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4"/>
  </bookViews>
  <sheets>
    <sheet name="04.11.2016" sheetId="139" r:id="rId1"/>
    <sheet name="16.12.2016" sheetId="140" r:id="rId2"/>
    <sheet name="26.12.2016" sheetId="141" r:id="rId3"/>
    <sheet name="06.01.2017" sheetId="143" r:id="rId4"/>
    <sheet name="06.01.2017.." sheetId="144" r:id="rId5"/>
  </sheets>
  <definedNames>
    <definedName name="_xlnm._FilterDatabase" localSheetId="0" hidden="1">'04.11.2016'!$A$8:$H$122</definedName>
    <definedName name="_xlnm._FilterDatabase" localSheetId="3" hidden="1">'06.01.2017'!$A$8:$H$122</definedName>
    <definedName name="_xlnm._FilterDatabase" localSheetId="4" hidden="1">'06.01.2017..'!$A$8:$H$123</definedName>
    <definedName name="_xlnm._FilterDatabase" localSheetId="1" hidden="1">'16.12.2016'!$A$8:$H$122</definedName>
    <definedName name="_xlnm._FilterDatabase" localSheetId="2" hidden="1">'26.12.2016'!$A$8:$H$122</definedName>
    <definedName name="_xlnm.Print_Area" localSheetId="4">'06.01.2017..'!$B$1:$H$123</definedName>
  </definedNames>
  <calcPr calcId="145621"/>
</workbook>
</file>

<file path=xl/calcChain.xml><?xml version="1.0" encoding="utf-8"?>
<calcChain xmlns="http://schemas.openxmlformats.org/spreadsheetml/2006/main">
  <c r="K123" i="144" l="1"/>
  <c r="K10" i="144"/>
  <c r="K11" i="144"/>
  <c r="K12" i="144"/>
  <c r="K13" i="144"/>
  <c r="K14" i="144"/>
  <c r="K15" i="144"/>
  <c r="K16" i="144"/>
  <c r="K17" i="144"/>
  <c r="K18" i="144"/>
  <c r="K19" i="144"/>
  <c r="K20" i="144"/>
  <c r="K21" i="144"/>
  <c r="K22" i="144"/>
  <c r="K23" i="144"/>
  <c r="K24" i="144"/>
  <c r="K25" i="144"/>
  <c r="K26" i="144"/>
  <c r="K27" i="144"/>
  <c r="K28" i="144"/>
  <c r="K29" i="144"/>
  <c r="K30" i="144"/>
  <c r="K31" i="144"/>
  <c r="K32" i="144"/>
  <c r="K33" i="144"/>
  <c r="K34" i="144"/>
  <c r="K35" i="144"/>
  <c r="K36" i="144"/>
  <c r="K37" i="144"/>
  <c r="K38" i="144"/>
  <c r="K39" i="144"/>
  <c r="K40" i="144"/>
  <c r="K41" i="144"/>
  <c r="K42" i="144"/>
  <c r="K43" i="144"/>
  <c r="K44" i="144"/>
  <c r="K45" i="144"/>
  <c r="K46" i="144"/>
  <c r="K47" i="144"/>
  <c r="K48" i="144"/>
  <c r="K49" i="144"/>
  <c r="K50" i="144"/>
  <c r="K51" i="144"/>
  <c r="K52" i="144"/>
  <c r="K53" i="144"/>
  <c r="K54" i="144"/>
  <c r="K55" i="144"/>
  <c r="K56" i="144"/>
  <c r="K57" i="144"/>
  <c r="K58" i="144"/>
  <c r="K59" i="144"/>
  <c r="K60" i="144"/>
  <c r="K61" i="144"/>
  <c r="K62" i="144"/>
  <c r="K63" i="144"/>
  <c r="K64" i="144"/>
  <c r="K65" i="144"/>
  <c r="K66" i="144"/>
  <c r="K67" i="144"/>
  <c r="K68" i="144"/>
  <c r="K69" i="144"/>
  <c r="K70" i="144"/>
  <c r="K71" i="144"/>
  <c r="K72" i="144"/>
  <c r="K73" i="144"/>
  <c r="K74" i="144"/>
  <c r="K75" i="144"/>
  <c r="K76" i="144"/>
  <c r="K77" i="144"/>
  <c r="K78" i="144"/>
  <c r="K79" i="144"/>
  <c r="K80" i="144"/>
  <c r="K81" i="144"/>
  <c r="K82" i="144"/>
  <c r="K83" i="144"/>
  <c r="K84" i="144"/>
  <c r="K85" i="144"/>
  <c r="K86" i="144"/>
  <c r="K87" i="144"/>
  <c r="K88" i="144"/>
  <c r="K89" i="144"/>
  <c r="K90" i="144"/>
  <c r="K91" i="144"/>
  <c r="K92" i="144"/>
  <c r="K93" i="144"/>
  <c r="K94" i="144"/>
  <c r="K95" i="144"/>
  <c r="K96" i="144"/>
  <c r="K97" i="144"/>
  <c r="K98" i="144"/>
  <c r="K99" i="144"/>
  <c r="K100" i="144"/>
  <c r="K101" i="144"/>
  <c r="K102" i="144"/>
  <c r="K103" i="144"/>
  <c r="K104" i="144"/>
  <c r="K105" i="144"/>
  <c r="K106" i="144"/>
  <c r="K107" i="144"/>
  <c r="K108" i="144"/>
  <c r="K109" i="144"/>
  <c r="K110" i="144"/>
  <c r="K111" i="144"/>
  <c r="K112" i="144"/>
  <c r="K113" i="144"/>
  <c r="K114" i="144"/>
  <c r="K115" i="144"/>
  <c r="K116" i="144"/>
  <c r="K117" i="144"/>
  <c r="K118" i="144"/>
  <c r="K119" i="144"/>
  <c r="K120" i="144"/>
  <c r="K121" i="144"/>
  <c r="K122" i="144"/>
  <c r="K9" i="144"/>
  <c r="E123" i="144" l="1"/>
  <c r="E122" i="144"/>
  <c r="E121" i="144" s="1"/>
  <c r="E119" i="144"/>
  <c r="E116" i="144"/>
  <c r="E115" i="144"/>
  <c r="E114" i="144" s="1"/>
  <c r="E113" i="144"/>
  <c r="E111" i="144" s="1"/>
  <c r="E107" i="144"/>
  <c r="E106" i="144"/>
  <c r="E104" i="144"/>
  <c r="E102" i="144"/>
  <c r="E101" i="144"/>
  <c r="E100" i="144"/>
  <c r="E98" i="144"/>
  <c r="E97" i="144"/>
  <c r="E96" i="144"/>
  <c r="E95" i="144"/>
  <c r="E90" i="144"/>
  <c r="E88" i="144" s="1"/>
  <c r="E86" i="144"/>
  <c r="E81" i="144" s="1"/>
  <c r="E78" i="144"/>
  <c r="E77" i="144"/>
  <c r="E76" i="144"/>
  <c r="E71" i="144"/>
  <c r="E69" i="144"/>
  <c r="E68" i="144"/>
  <c r="E64" i="144"/>
  <c r="E62" i="144"/>
  <c r="E57" i="144"/>
  <c r="E52" i="144"/>
  <c r="E47" i="144"/>
  <c r="E43" i="144"/>
  <c r="E42" i="144"/>
  <c r="E41" i="144"/>
  <c r="E40" i="144"/>
  <c r="E39" i="144"/>
  <c r="E38" i="144"/>
  <c r="E32" i="144"/>
  <c r="E26" i="144"/>
  <c r="E25" i="144"/>
  <c r="E23" i="144"/>
  <c r="E22" i="144"/>
  <c r="E21" i="144"/>
  <c r="E20" i="144"/>
  <c r="E19" i="144"/>
  <c r="E18" i="144"/>
  <c r="E17" i="144"/>
  <c r="E12" i="144"/>
  <c r="E9" i="144"/>
  <c r="C8" i="144"/>
  <c r="D8" i="144" s="1"/>
  <c r="E8" i="144" s="1"/>
  <c r="F8" i="144" s="1"/>
  <c r="G8" i="144" s="1"/>
  <c r="H8" i="144" s="1"/>
  <c r="G6" i="144" l="1"/>
  <c r="E41" i="141"/>
  <c r="E41" i="143"/>
  <c r="E122" i="143"/>
  <c r="E121" i="143"/>
  <c r="E120" i="143"/>
  <c r="E118" i="143"/>
  <c r="E115" i="143"/>
  <c r="E114" i="143"/>
  <c r="E113" i="143"/>
  <c r="E112" i="143"/>
  <c r="E110" i="143"/>
  <c r="E106" i="143"/>
  <c r="E105" i="143"/>
  <c r="E103" i="143" s="1"/>
  <c r="E101" i="143"/>
  <c r="E100" i="143" s="1"/>
  <c r="E99" i="143"/>
  <c r="E97" i="143"/>
  <c r="E96" i="143"/>
  <c r="E95" i="143" s="1"/>
  <c r="E94" i="143"/>
  <c r="E89" i="143"/>
  <c r="E87" i="143"/>
  <c r="E85" i="143"/>
  <c r="E80" i="143"/>
  <c r="E77" i="143"/>
  <c r="E76" i="143"/>
  <c r="E75" i="143" s="1"/>
  <c r="E70" i="143"/>
  <c r="E68" i="143"/>
  <c r="E67" i="143"/>
  <c r="E63" i="143"/>
  <c r="E61" i="143"/>
  <c r="E56" i="143"/>
  <c r="E51" i="143"/>
  <c r="E46" i="143"/>
  <c r="E42" i="143"/>
  <c r="E40" i="143"/>
  <c r="E39" i="143"/>
  <c r="E38" i="143"/>
  <c r="E37" i="143"/>
  <c r="E32" i="143"/>
  <c r="E26" i="143"/>
  <c r="E25" i="143"/>
  <c r="E23" i="143"/>
  <c r="E22" i="143"/>
  <c r="E21" i="143"/>
  <c r="E20" i="143"/>
  <c r="E19" i="143"/>
  <c r="E18" i="143"/>
  <c r="E17" i="143"/>
  <c r="E12" i="143"/>
  <c r="E9" i="143" s="1"/>
  <c r="G6" i="143" s="1"/>
  <c r="D8" i="143"/>
  <c r="E8" i="143" s="1"/>
  <c r="F8" i="143" s="1"/>
  <c r="G8" i="143" s="1"/>
  <c r="H8" i="143" s="1"/>
  <c r="C8" i="143"/>
  <c r="E122" i="141" l="1"/>
  <c r="E121" i="141"/>
  <c r="E120" i="141"/>
  <c r="E118" i="141"/>
  <c r="E115" i="141"/>
  <c r="E114" i="141"/>
  <c r="E113" i="141"/>
  <c r="E112" i="141"/>
  <c r="E110" i="141" s="1"/>
  <c r="E106" i="141"/>
  <c r="E105" i="141"/>
  <c r="E103" i="141" s="1"/>
  <c r="E101" i="141"/>
  <c r="E100" i="141" s="1"/>
  <c r="E99" i="141"/>
  <c r="E97" i="141"/>
  <c r="E96" i="141"/>
  <c r="E95" i="141" s="1"/>
  <c r="E94" i="141"/>
  <c r="E89" i="141"/>
  <c r="E87" i="141" s="1"/>
  <c r="E85" i="141"/>
  <c r="E80" i="141"/>
  <c r="E77" i="141"/>
  <c r="E76" i="141"/>
  <c r="E75" i="141" s="1"/>
  <c r="E70" i="141"/>
  <c r="E68" i="141"/>
  <c r="E67" i="141"/>
  <c r="E63" i="141"/>
  <c r="E61" i="141"/>
  <c r="E56" i="141"/>
  <c r="E51" i="141"/>
  <c r="E46" i="141"/>
  <c r="E42" i="141"/>
  <c r="E40" i="141"/>
  <c r="E39" i="141"/>
  <c r="E38" i="141"/>
  <c r="E37" i="141"/>
  <c r="E32" i="141"/>
  <c r="E26" i="141"/>
  <c r="E25" i="141"/>
  <c r="E23" i="141"/>
  <c r="E22" i="141"/>
  <c r="E21" i="141"/>
  <c r="E20" i="141"/>
  <c r="E19" i="141"/>
  <c r="E18" i="141"/>
  <c r="E17" i="141"/>
  <c r="E12" i="141"/>
  <c r="E9" i="141"/>
  <c r="C8" i="141"/>
  <c r="D8" i="141" s="1"/>
  <c r="E8" i="141" s="1"/>
  <c r="F8" i="141" s="1"/>
  <c r="G8" i="141" s="1"/>
  <c r="H8" i="141" s="1"/>
  <c r="G6" i="141" l="1"/>
  <c r="E68" i="140"/>
  <c r="E67" i="140"/>
  <c r="E63" i="140"/>
  <c r="E61" i="140"/>
  <c r="E51" i="140"/>
  <c r="E42" i="140"/>
  <c r="E40" i="140"/>
  <c r="E39" i="140"/>
  <c r="E38" i="140"/>
  <c r="E37" i="140"/>
  <c r="E32" i="140"/>
  <c r="E26" i="140"/>
  <c r="E25" i="140"/>
  <c r="E23" i="140"/>
  <c r="E22" i="140"/>
  <c r="E21" i="140"/>
  <c r="E20" i="140"/>
  <c r="E19" i="140"/>
  <c r="E18" i="140"/>
  <c r="E17" i="140"/>
  <c r="E12" i="140"/>
  <c r="E101" i="140" l="1"/>
  <c r="E105" i="140"/>
  <c r="E106" i="140"/>
  <c r="E97" i="140"/>
  <c r="E99" i="140"/>
  <c r="E77" i="140"/>
  <c r="E76" i="140"/>
  <c r="E114" i="140"/>
  <c r="E122" i="140"/>
  <c r="E121" i="140"/>
  <c r="E9" i="140" l="1"/>
  <c r="E46" i="140"/>
  <c r="E120" i="140"/>
  <c r="E118" i="140"/>
  <c r="E115" i="140"/>
  <c r="E113" i="140"/>
  <c r="E112" i="140"/>
  <c r="E110" i="140" s="1"/>
  <c r="E103" i="140"/>
  <c r="E100" i="140"/>
  <c r="E96" i="140"/>
  <c r="E95" i="140"/>
  <c r="E94" i="140"/>
  <c r="E89" i="140"/>
  <c r="E87" i="140" s="1"/>
  <c r="E85" i="140"/>
  <c r="E80" i="140" s="1"/>
  <c r="E75" i="140"/>
  <c r="E70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<sst xmlns="http://schemas.openxmlformats.org/spreadsheetml/2006/main" count="2098" uniqueCount="150">
  <si>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</si>
  <si>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</si>
  <si>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</si>
  <si>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</si>
  <si>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</si>
  <si>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</si>
  <si>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</si>
  <si>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</si>
  <si>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</si>
  <si>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</si>
  <si>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</si>
  <si>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</si>
  <si>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</si>
  <si>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</si>
  <si>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</si>
  <si>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</si>
  <si>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</si>
  <si>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</si>
  <si>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</si>
  <si>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</si>
  <si>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</si>
  <si>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</si>
  <si>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</si>
  <si>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</si>
  <si>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</si>
  <si>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</si>
  <si>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</si>
  <si>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</si>
  <si>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</si>
  <si>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</si>
  <si>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</si>
  <si>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</si>
  <si>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</si>
  <si>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</si>
  <si>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</si>
  <si>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</si>
  <si>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</si>
  <si>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</si>
  <si>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</si>
  <si>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</si>
  <si>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</si>
  <si>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</si>
  <si>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</si>
  <si>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</si>
  <si>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</si>
  <si>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</si>
  <si>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</si>
  <si>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</si>
  <si>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</si>
  <si>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</si>
  <si>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</si>
  <si>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</si>
  <si>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</si>
  <si>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</si>
  <si>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</si>
  <si>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</si>
  <si>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</si>
  <si>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</si>
  <si>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</si>
  <si>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</si>
  <si>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</si>
  <si>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</si>
  <si>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</si>
  <si>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</si>
  <si>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</si>
  <si>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</si>
  <si>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</si>
  <si>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</si>
  <si>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</si>
  <si>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</si>
  <si>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</si>
  <si>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</si>
  <si>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</si>
  <si>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</si>
  <si>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</si>
  <si>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</si>
  <si>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</si>
  <si>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</si>
  <si>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</si>
  <si>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</si>
  <si>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</si>
  <si>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</si>
  <si>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</si>
  <si>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</si>
  <si>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</si>
  <si>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</si>
  <si>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</si>
  <si>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</si>
  <si>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</si>
  <si>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</si>
  <si>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</si>
  <si>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</si>
  <si>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</si>
  <si>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</si>
  <si>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</si>
  <si>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</si>
  <si>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</si>
  <si>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</si>
  <si>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</si>
  <si>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</si>
  <si>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</si>
  <si>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</si>
  <si>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</si>
  <si>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</si>
  <si>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</si>
  <si>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</si>
  <si>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</si>
  <si>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</si>
  <si>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</si>
  <si>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</si>
  <si>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</si>
  <si>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</si>
  <si>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</si>
  <si>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</si>
  <si>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</si>
  <si>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</si>
  <si>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</si>
  <si>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</si>
  <si>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</si>
  <si>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</si>
  <si>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</si>
  <si>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</si>
  <si>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</si>
  <si>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</si>
  <si>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</si>
  <si>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</si>
  <si>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</si>
  <si>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</si>
  <si>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</si>
  <si>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</si>
  <si>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</si>
  <si>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</si>
  <si>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</si>
  <si>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</si>
  <si>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</si>
  <si>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</si>
  <si>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</si>
  <si>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</si>
  <si>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</si>
  <si>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</si>
  <si>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</si>
  <si>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</si>
  <si>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</si>
  <si>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</si>
  <si>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</si>
  <si>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</si>
  <si>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</si>
  <si>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</si>
  <si>
    <t> ბუნებრივი წყალი</t>
  </si>
  <si>
    <t>2017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</si>
</sst>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3" fontId="5" fillId="6" borderId="1" xfId="4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/>
    <xf numFmtId="0" fontId="0" fillId="6" borderId="3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49" fontId="13" fillId="6" borderId="1" xfId="0" applyNumberFormat="1" applyFont="1" applyFill="1" applyBorder="1" applyAlignment="1">
      <alignment horizontal="center" vertical="center" wrapText="1"/>
    </xf>
    <xf numFmtId="43" fontId="6" fillId="6" borderId="1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7" fillId="5" borderId="0" xfId="0" applyFon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43" fontId="0" fillId="0" borderId="0" xfId="0" applyNumberFormat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98" t="s">
        <v>51</v>
      </c>
      <c r="C2" s="98"/>
      <c r="D2" s="98"/>
      <c r="E2" s="98"/>
      <c r="F2" s="98"/>
      <c r="G2" s="98"/>
      <c r="H2" s="98"/>
    </row>
    <row r="3" spans="2:8" ht="18.75">
      <c r="B3" s="99" t="s">
        <v>4</v>
      </c>
      <c r="C3" s="99"/>
      <c r="D3" s="99"/>
      <c r="E3" s="99"/>
      <c r="F3" s="99"/>
      <c r="G3" s="99"/>
      <c r="H3" s="99"/>
    </row>
    <row r="4" spans="2:8">
      <c r="B4" s="100" t="s">
        <v>69</v>
      </c>
      <c r="C4" s="100"/>
      <c r="D4" s="100"/>
      <c r="E4" s="100"/>
      <c r="F4" s="100" t="s">
        <v>26</v>
      </c>
      <c r="G4" s="100"/>
      <c r="H4" s="100"/>
    </row>
    <row r="5" spans="2:8">
      <c r="B5" s="100" t="s">
        <v>25</v>
      </c>
      <c r="C5" s="100"/>
      <c r="D5" s="100"/>
      <c r="E5" s="100"/>
      <c r="F5" s="100" t="s">
        <v>10</v>
      </c>
      <c r="G5" s="100"/>
      <c r="H5" s="100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96" t="s">
        <v>44</v>
      </c>
      <c r="C70" s="97"/>
      <c r="D70" s="97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96" t="s">
        <v>45</v>
      </c>
      <c r="C75" s="97"/>
      <c r="D75" s="97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96" t="s">
        <v>43</v>
      </c>
      <c r="C80" s="97"/>
      <c r="D80" s="97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96" t="s">
        <v>42</v>
      </c>
      <c r="C87" s="97"/>
      <c r="D87" s="97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96" t="s">
        <v>41</v>
      </c>
      <c r="C95" s="97"/>
      <c r="D95" s="97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96" t="s">
        <v>37</v>
      </c>
      <c r="C100" s="97"/>
      <c r="D100" s="97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96" t="s">
        <v>38</v>
      </c>
      <c r="C103" s="97"/>
      <c r="D103" s="97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96" t="s">
        <v>93</v>
      </c>
      <c r="C110" s="97"/>
      <c r="D110" s="97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96" t="s">
        <v>94</v>
      </c>
      <c r="C113" s="97"/>
      <c r="D113" s="97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96" t="s">
        <v>95</v>
      </c>
      <c r="C115" s="97"/>
      <c r="D115" s="97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96" t="s">
        <v>96</v>
      </c>
      <c r="C118" s="97"/>
      <c r="D118" s="97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96" t="s">
        <v>124</v>
      </c>
      <c r="C120" s="97"/>
      <c r="D120" s="97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7" zoomScaleNormal="100" workbookViewId="0">
      <selection activeCell="L22" sqref="L2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98" t="s">
        <v>51</v>
      </c>
      <c r="C2" s="98"/>
      <c r="D2" s="98"/>
      <c r="E2" s="98"/>
      <c r="F2" s="98"/>
      <c r="G2" s="98"/>
      <c r="H2" s="98"/>
    </row>
    <row r="3" spans="2:8" ht="18.75">
      <c r="B3" s="99" t="s">
        <v>4</v>
      </c>
      <c r="C3" s="99"/>
      <c r="D3" s="99"/>
      <c r="E3" s="99"/>
      <c r="F3" s="99"/>
      <c r="G3" s="99"/>
      <c r="H3" s="99"/>
    </row>
    <row r="4" spans="2:8">
      <c r="B4" s="100" t="s">
        <v>69</v>
      </c>
      <c r="C4" s="100"/>
      <c r="D4" s="100"/>
      <c r="E4" s="100"/>
      <c r="F4" s="100" t="s">
        <v>26</v>
      </c>
      <c r="G4" s="100"/>
      <c r="H4" s="100"/>
    </row>
    <row r="5" spans="2:8">
      <c r="B5" s="100" t="s">
        <v>25</v>
      </c>
      <c r="C5" s="100"/>
      <c r="D5" s="100"/>
      <c r="E5" s="100"/>
      <c r="F5" s="100" t="s">
        <v>10</v>
      </c>
      <c r="G5" s="100"/>
      <c r="H5" s="100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31085142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3256750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73"/>
      <c r="C12" s="60" t="s">
        <v>15</v>
      </c>
      <c r="D12" s="60" t="s">
        <v>47</v>
      </c>
      <c r="E12" s="62">
        <f>170000-50000</f>
        <v>120000</v>
      </c>
      <c r="F12" s="63" t="s">
        <v>78</v>
      </c>
      <c r="G12" s="64" t="s">
        <v>123</v>
      </c>
      <c r="H12" s="60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73"/>
      <c r="C17" s="60" t="s">
        <v>46</v>
      </c>
      <c r="D17" s="60" t="s">
        <v>74</v>
      </c>
      <c r="E17" s="62">
        <f>15000-4000</f>
        <v>11000</v>
      </c>
      <c r="F17" s="63" t="s">
        <v>77</v>
      </c>
      <c r="G17" s="64" t="s">
        <v>123</v>
      </c>
      <c r="H17" s="60"/>
    </row>
    <row r="18" spans="2:8" s="1" customFormat="1" ht="49.5" customHeight="1">
      <c r="B18" s="73"/>
      <c r="C18" s="60" t="s">
        <v>46</v>
      </c>
      <c r="D18" s="60" t="s">
        <v>74</v>
      </c>
      <c r="E18" s="62">
        <f>15000-10000</f>
        <v>5000</v>
      </c>
      <c r="F18" s="63" t="s">
        <v>78</v>
      </c>
      <c r="G18" s="64" t="s">
        <v>123</v>
      </c>
      <c r="H18" s="60"/>
    </row>
    <row r="19" spans="2:8" s="1" customFormat="1" ht="33.75">
      <c r="B19" s="73"/>
      <c r="C19" s="60" t="s">
        <v>48</v>
      </c>
      <c r="D19" s="60" t="s">
        <v>73</v>
      </c>
      <c r="E19" s="62">
        <f>30000-24000</f>
        <v>6000</v>
      </c>
      <c r="F19" s="63" t="s">
        <v>77</v>
      </c>
      <c r="G19" s="64" t="s">
        <v>125</v>
      </c>
      <c r="H19" s="77"/>
    </row>
    <row r="20" spans="2:8" s="1" customFormat="1" ht="33.75">
      <c r="B20" s="73"/>
      <c r="C20" s="60" t="s">
        <v>48</v>
      </c>
      <c r="D20" s="60" t="s">
        <v>73</v>
      </c>
      <c r="E20" s="62">
        <f>60000-50000</f>
        <v>10000</v>
      </c>
      <c r="F20" s="63" t="s">
        <v>78</v>
      </c>
      <c r="G20" s="64" t="s">
        <v>125</v>
      </c>
      <c r="H20" s="77"/>
    </row>
    <row r="21" spans="2:8" s="1" customFormat="1" ht="38.25" customHeight="1">
      <c r="B21" s="73"/>
      <c r="C21" s="78">
        <v>31400000</v>
      </c>
      <c r="D21" s="60" t="s">
        <v>11</v>
      </c>
      <c r="E21" s="62">
        <f>3000-1500</f>
        <v>1500</v>
      </c>
      <c r="F21" s="63" t="s">
        <v>79</v>
      </c>
      <c r="G21" s="64" t="s">
        <v>125</v>
      </c>
      <c r="H21" s="79"/>
    </row>
    <row r="22" spans="2:8" s="1" customFormat="1" ht="46.5" customHeight="1">
      <c r="B22" s="73"/>
      <c r="C22" s="78">
        <v>32500000</v>
      </c>
      <c r="D22" s="60" t="s">
        <v>109</v>
      </c>
      <c r="E22" s="62">
        <f>4000-2000</f>
        <v>2000</v>
      </c>
      <c r="F22" s="63" t="s">
        <v>79</v>
      </c>
      <c r="G22" s="64" t="s">
        <v>125</v>
      </c>
      <c r="H22" s="79"/>
    </row>
    <row r="23" spans="2:8" s="1" customFormat="1" ht="24.75" customHeight="1">
      <c r="B23" s="73"/>
      <c r="C23" s="78">
        <v>33700000</v>
      </c>
      <c r="D23" s="60" t="s">
        <v>134</v>
      </c>
      <c r="E23" s="62">
        <f>4900-2000</f>
        <v>2900</v>
      </c>
      <c r="F23" s="63" t="s">
        <v>129</v>
      </c>
      <c r="G23" s="64" t="s">
        <v>123</v>
      </c>
      <c r="H23" s="79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73"/>
      <c r="C25" s="60">
        <v>33100000</v>
      </c>
      <c r="D25" s="60" t="s">
        <v>35</v>
      </c>
      <c r="E25" s="62">
        <f>200000-130000</f>
        <v>70000</v>
      </c>
      <c r="F25" s="63" t="s">
        <v>84</v>
      </c>
      <c r="G25" s="64" t="s">
        <v>123</v>
      </c>
      <c r="H25" s="74"/>
    </row>
    <row r="26" spans="2:8" s="52" customFormat="1" ht="38.25" customHeight="1">
      <c r="B26" s="73"/>
      <c r="C26" s="60">
        <v>33600000</v>
      </c>
      <c r="D26" s="60" t="s">
        <v>36</v>
      </c>
      <c r="E26" s="62">
        <f>80000-55000</f>
        <v>25000</v>
      </c>
      <c r="F26" s="63" t="s">
        <v>84</v>
      </c>
      <c r="G26" s="64" t="s">
        <v>123</v>
      </c>
      <c r="H26" s="74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80"/>
      <c r="C28" s="60" t="s">
        <v>49</v>
      </c>
      <c r="D28" s="60" t="s">
        <v>50</v>
      </c>
      <c r="E28" s="81">
        <v>0</v>
      </c>
      <c r="F28" s="63" t="s">
        <v>77</v>
      </c>
      <c r="G28" s="64" t="s">
        <v>125</v>
      </c>
      <c r="H28" s="60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60"/>
      <c r="C32" s="82">
        <v>42500000</v>
      </c>
      <c r="D32" s="82" t="s">
        <v>119</v>
      </c>
      <c r="E32" s="81">
        <f>10000-5000</f>
        <v>5000</v>
      </c>
      <c r="F32" s="63" t="s">
        <v>77</v>
      </c>
      <c r="G32" s="64" t="s">
        <v>123</v>
      </c>
      <c r="H32" s="60"/>
    </row>
    <row r="33" spans="2:8" s="1" customFormat="1" ht="51.75" customHeight="1">
      <c r="B33" s="73"/>
      <c r="C33" s="78">
        <v>45400000</v>
      </c>
      <c r="D33" s="60" t="s">
        <v>68</v>
      </c>
      <c r="E33" s="62">
        <v>0</v>
      </c>
      <c r="F33" s="63" t="s">
        <v>77</v>
      </c>
      <c r="G33" s="64" t="s">
        <v>123</v>
      </c>
      <c r="H33" s="79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73"/>
      <c r="C37" s="60">
        <v>50100000</v>
      </c>
      <c r="D37" s="60" t="s">
        <v>55</v>
      </c>
      <c r="E37" s="62">
        <f>25000-15000</f>
        <v>10000</v>
      </c>
      <c r="F37" s="63" t="s">
        <v>79</v>
      </c>
      <c r="G37" s="64" t="s">
        <v>123</v>
      </c>
      <c r="H37" s="83" t="s">
        <v>86</v>
      </c>
    </row>
    <row r="38" spans="2:8" s="1" customFormat="1" ht="92.25" customHeight="1">
      <c r="B38" s="73"/>
      <c r="C38" s="60" t="s">
        <v>75</v>
      </c>
      <c r="D38" s="60" t="s">
        <v>81</v>
      </c>
      <c r="E38" s="62">
        <f>75000-20000</f>
        <v>55000</v>
      </c>
      <c r="F38" s="63" t="s">
        <v>77</v>
      </c>
      <c r="G38" s="64" t="s">
        <v>123</v>
      </c>
      <c r="H38" s="84"/>
    </row>
    <row r="39" spans="2:8" s="1" customFormat="1" ht="96.75" customHeight="1">
      <c r="B39" s="73"/>
      <c r="C39" s="60" t="s">
        <v>14</v>
      </c>
      <c r="D39" s="60" t="s">
        <v>82</v>
      </c>
      <c r="E39" s="62">
        <f>30000-6000</f>
        <v>24000</v>
      </c>
      <c r="F39" s="63" t="s">
        <v>77</v>
      </c>
      <c r="G39" s="64" t="s">
        <v>123</v>
      </c>
      <c r="H39" s="60"/>
    </row>
    <row r="40" spans="2:8" s="1" customFormat="1" ht="102.75" customHeight="1">
      <c r="B40" s="73"/>
      <c r="C40" s="60" t="s">
        <v>107</v>
      </c>
      <c r="D40" s="60" t="s">
        <v>108</v>
      </c>
      <c r="E40" s="62">
        <f>130000-10000</f>
        <v>120000</v>
      </c>
      <c r="F40" s="63" t="s">
        <v>77</v>
      </c>
      <c r="G40" s="64" t="s">
        <v>123</v>
      </c>
      <c r="H40" s="60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80"/>
      <c r="C51" s="80" t="s">
        <v>23</v>
      </c>
      <c r="D51" s="60" t="s">
        <v>57</v>
      </c>
      <c r="E51" s="62">
        <f>30000-5000</f>
        <v>25000</v>
      </c>
      <c r="F51" s="80" t="s">
        <v>78</v>
      </c>
      <c r="G51" s="64" t="s">
        <v>123</v>
      </c>
      <c r="H51" s="80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73"/>
      <c r="C61" s="78">
        <v>79700000</v>
      </c>
      <c r="D61" s="60" t="s">
        <v>34</v>
      </c>
      <c r="E61" s="62">
        <f>80000+420000+30000-22400</f>
        <v>507600</v>
      </c>
      <c r="F61" s="63" t="s">
        <v>79</v>
      </c>
      <c r="G61" s="64" t="s">
        <v>123</v>
      </c>
      <c r="H61" s="64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60"/>
      <c r="C63" s="60" t="s">
        <v>67</v>
      </c>
      <c r="D63" s="60" t="s">
        <v>85</v>
      </c>
      <c r="E63" s="62">
        <f>25000-10000</f>
        <v>15000</v>
      </c>
      <c r="F63" s="63" t="s">
        <v>79</v>
      </c>
      <c r="G63" s="64" t="s">
        <v>123</v>
      </c>
      <c r="H63" s="60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73"/>
      <c r="C67" s="60" t="s">
        <v>12</v>
      </c>
      <c r="D67" s="60" t="s">
        <v>24</v>
      </c>
      <c r="E67" s="62">
        <f>95000-9000</f>
        <v>86000</v>
      </c>
      <c r="F67" s="63" t="s">
        <v>77</v>
      </c>
      <c r="G67" s="64" t="s">
        <v>123</v>
      </c>
      <c r="H67" s="79"/>
    </row>
    <row r="68" spans="2:8" s="1" customFormat="1" ht="54.75" customHeight="1">
      <c r="B68" s="73"/>
      <c r="C68" s="60" t="s">
        <v>54</v>
      </c>
      <c r="D68" s="60" t="s">
        <v>58</v>
      </c>
      <c r="E68" s="62">
        <f>198000-98000</f>
        <v>100000</v>
      </c>
      <c r="F68" s="63" t="s">
        <v>79</v>
      </c>
      <c r="G68" s="64" t="s">
        <v>123</v>
      </c>
      <c r="H68" s="64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96" t="s">
        <v>44</v>
      </c>
      <c r="C70" s="97"/>
      <c r="D70" s="97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96" t="s">
        <v>45</v>
      </c>
      <c r="C75" s="97"/>
      <c r="D75" s="97"/>
      <c r="E75" s="16">
        <f>SUM(E76:E79)</f>
        <v>474000</v>
      </c>
      <c r="F75" s="13"/>
      <c r="G75" s="14"/>
      <c r="H75" s="10"/>
    </row>
    <row r="76" spans="2:8" ht="37.5" customHeight="1">
      <c r="B76" s="73"/>
      <c r="C76" s="60">
        <v>33100000</v>
      </c>
      <c r="D76" s="60" t="s">
        <v>35</v>
      </c>
      <c r="E76" s="62">
        <f>68025-25000</f>
        <v>43025</v>
      </c>
      <c r="F76" s="63" t="s">
        <v>84</v>
      </c>
      <c r="G76" s="64" t="s">
        <v>123</v>
      </c>
      <c r="H76" s="74"/>
    </row>
    <row r="77" spans="2:8" s="1" customFormat="1" ht="22.5">
      <c r="B77" s="73"/>
      <c r="C77" s="60">
        <v>33600000</v>
      </c>
      <c r="D77" s="60" t="s">
        <v>36</v>
      </c>
      <c r="E77" s="62">
        <f>312770-40049</f>
        <v>272721</v>
      </c>
      <c r="F77" s="63" t="s">
        <v>84</v>
      </c>
      <c r="G77" s="64" t="s">
        <v>123</v>
      </c>
      <c r="H77" s="74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96" t="s">
        <v>43</v>
      </c>
      <c r="C80" s="97"/>
      <c r="D80" s="97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96" t="s">
        <v>42</v>
      </c>
      <c r="C87" s="97"/>
      <c r="D87" s="97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96" t="s">
        <v>41</v>
      </c>
      <c r="C95" s="97"/>
      <c r="D95" s="97"/>
      <c r="E95" s="16">
        <f>SUM(E96:E99)</f>
        <v>16253000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73"/>
      <c r="C97" s="60">
        <v>33600000</v>
      </c>
      <c r="D97" s="60" t="s">
        <v>36</v>
      </c>
      <c r="E97" s="62">
        <f>14669856-947000</f>
        <v>13722856</v>
      </c>
      <c r="F97" s="63" t="s">
        <v>84</v>
      </c>
      <c r="G97" s="64" t="s">
        <v>125</v>
      </c>
      <c r="H97" s="75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76"/>
      <c r="C99" s="60">
        <v>33600000</v>
      </c>
      <c r="D99" s="60" t="s">
        <v>36</v>
      </c>
      <c r="E99" s="62">
        <f>3989039-2000000</f>
        <v>1989039</v>
      </c>
      <c r="F99" s="63" t="s">
        <v>79</v>
      </c>
      <c r="G99" s="64" t="s">
        <v>125</v>
      </c>
      <c r="H99" s="75" t="s">
        <v>145</v>
      </c>
    </row>
    <row r="100" spans="2:8" s="1" customFormat="1" ht="75" customHeight="1">
      <c r="B100" s="96" t="s">
        <v>37</v>
      </c>
      <c r="C100" s="97"/>
      <c r="D100" s="97"/>
      <c r="E100" s="16">
        <f>SUM(E101:E102)</f>
        <v>1900000</v>
      </c>
      <c r="F100" s="13"/>
      <c r="G100" s="14"/>
      <c r="H100" s="10"/>
    </row>
    <row r="101" spans="2:8" s="1" customFormat="1" ht="59.25" customHeight="1">
      <c r="B101" s="73"/>
      <c r="C101" s="60" t="s">
        <v>29</v>
      </c>
      <c r="D101" s="60" t="s">
        <v>92</v>
      </c>
      <c r="E101" s="62">
        <f>2000000-260771</f>
        <v>1739229</v>
      </c>
      <c r="F101" s="63" t="s">
        <v>84</v>
      </c>
      <c r="G101" s="64" t="s">
        <v>125</v>
      </c>
      <c r="H101" s="74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96" t="s">
        <v>38</v>
      </c>
      <c r="C103" s="97"/>
      <c r="D103" s="97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73"/>
      <c r="C105" s="60" t="s">
        <v>39</v>
      </c>
      <c r="D105" s="60" t="s">
        <v>36</v>
      </c>
      <c r="E105" s="62">
        <f>274376+30000+266016-94633</f>
        <v>475759</v>
      </c>
      <c r="F105" s="63" t="s">
        <v>84</v>
      </c>
      <c r="G105" s="64" t="s">
        <v>90</v>
      </c>
      <c r="H105" s="74"/>
    </row>
    <row r="106" spans="2:8" ht="21" customHeight="1">
      <c r="B106" s="76"/>
      <c r="C106" s="60" t="s">
        <v>126</v>
      </c>
      <c r="D106" s="60" t="s">
        <v>127</v>
      </c>
      <c r="E106" s="62">
        <f>837520-300000</f>
        <v>537520</v>
      </c>
      <c r="F106" s="63" t="s">
        <v>84</v>
      </c>
      <c r="G106" s="64" t="s">
        <v>123</v>
      </c>
      <c r="H106" s="75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96" t="s">
        <v>93</v>
      </c>
      <c r="C110" s="97"/>
      <c r="D110" s="97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96" t="s">
        <v>94</v>
      </c>
      <c r="C113" s="97"/>
      <c r="D113" s="97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72"/>
      <c r="C114" s="60" t="s">
        <v>30</v>
      </c>
      <c r="D114" s="60" t="s">
        <v>89</v>
      </c>
      <c r="E114" s="67">
        <f>600000-400000</f>
        <v>200000</v>
      </c>
      <c r="F114" s="63" t="s">
        <v>84</v>
      </c>
      <c r="G114" s="64" t="s">
        <v>123</v>
      </c>
      <c r="H114" s="72"/>
    </row>
    <row r="115" spans="2:8" s="1" customFormat="1" ht="42.75" customHeight="1">
      <c r="B115" s="96" t="s">
        <v>95</v>
      </c>
      <c r="C115" s="97"/>
      <c r="D115" s="97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96" t="s">
        <v>96</v>
      </c>
      <c r="C118" s="97"/>
      <c r="D118" s="97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96" t="s">
        <v>124</v>
      </c>
      <c r="C120" s="97"/>
      <c r="D120" s="97"/>
      <c r="E120" s="16">
        <f>SUM(E121:E122)</f>
        <v>550000</v>
      </c>
      <c r="F120" s="13"/>
      <c r="G120" s="14"/>
      <c r="H120" s="10"/>
    </row>
    <row r="121" spans="2:8" s="52" customFormat="1" ht="22.5">
      <c r="B121" s="65"/>
      <c r="C121" s="66" t="s">
        <v>39</v>
      </c>
      <c r="D121" s="66" t="s">
        <v>36</v>
      </c>
      <c r="E121" s="67">
        <f>660000-350000</f>
        <v>310000</v>
      </c>
      <c r="F121" s="68" t="s">
        <v>84</v>
      </c>
      <c r="G121" s="69" t="s">
        <v>123</v>
      </c>
      <c r="H121" s="65"/>
    </row>
    <row r="122" spans="2:8" s="52" customFormat="1" ht="22.5">
      <c r="B122" s="70"/>
      <c r="C122" s="66" t="s">
        <v>7</v>
      </c>
      <c r="D122" s="66" t="s">
        <v>35</v>
      </c>
      <c r="E122" s="67">
        <f>332220-92220</f>
        <v>240000</v>
      </c>
      <c r="F122" s="68" t="s">
        <v>84</v>
      </c>
      <c r="G122" s="69" t="s">
        <v>123</v>
      </c>
      <c r="H122" s="71"/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37" zoomScaleNormal="100" workbookViewId="0">
      <selection activeCell="E42" sqref="E4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98" t="s">
        <v>51</v>
      </c>
      <c r="C2" s="98"/>
      <c r="D2" s="98"/>
      <c r="E2" s="98"/>
      <c r="F2" s="98"/>
      <c r="G2" s="98"/>
      <c r="H2" s="98"/>
    </row>
    <row r="3" spans="2:8" ht="18.75">
      <c r="B3" s="99" t="s">
        <v>4</v>
      </c>
      <c r="C3" s="99"/>
      <c r="D3" s="99"/>
      <c r="E3" s="99"/>
      <c r="F3" s="99"/>
      <c r="G3" s="99"/>
      <c r="H3" s="99"/>
    </row>
    <row r="4" spans="2:8">
      <c r="B4" s="100" t="s">
        <v>69</v>
      </c>
      <c r="C4" s="100"/>
      <c r="D4" s="100"/>
      <c r="E4" s="100"/>
      <c r="F4" s="100" t="s">
        <v>26</v>
      </c>
      <c r="G4" s="100"/>
      <c r="H4" s="100"/>
    </row>
    <row r="5" spans="2:8">
      <c r="B5" s="100" t="s">
        <v>25</v>
      </c>
      <c r="C5" s="100"/>
      <c r="D5" s="100"/>
      <c r="E5" s="100"/>
      <c r="F5" s="100" t="s">
        <v>10</v>
      </c>
      <c r="G5" s="100"/>
      <c r="H5" s="100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31087142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3258750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</row>
    <row r="34" spans="2:8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</row>
    <row r="38" spans="2:8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</row>
    <row r="39" spans="2:8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</row>
    <row r="40" spans="2:8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</row>
    <row r="41" spans="2:8" s="1" customFormat="1" ht="102.75" customHeight="1">
      <c r="B41" s="73"/>
      <c r="C41" s="60" t="s">
        <v>112</v>
      </c>
      <c r="D41" s="60" t="s">
        <v>113</v>
      </c>
      <c r="E41" s="62">
        <f>40000+2000</f>
        <v>42000</v>
      </c>
      <c r="F41" s="63" t="s">
        <v>77</v>
      </c>
      <c r="G41" s="64" t="s">
        <v>123</v>
      </c>
      <c r="H41" s="60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</row>
    <row r="62" spans="2:8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</row>
    <row r="64" spans="2:8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</row>
    <row r="68" spans="2:8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96" t="s">
        <v>44</v>
      </c>
      <c r="C70" s="97"/>
      <c r="D70" s="97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96" t="s">
        <v>45</v>
      </c>
      <c r="C75" s="97"/>
      <c r="D75" s="97"/>
      <c r="E75" s="16">
        <f>SUM(E76:E79)</f>
        <v>474000</v>
      </c>
      <c r="F75" s="13"/>
      <c r="G75" s="14"/>
      <c r="H75" s="10"/>
    </row>
    <row r="76" spans="2:8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</row>
    <row r="77" spans="2:8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96" t="s">
        <v>43</v>
      </c>
      <c r="C80" s="97"/>
      <c r="D80" s="97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96" t="s">
        <v>42</v>
      </c>
      <c r="C87" s="97"/>
      <c r="D87" s="97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96" t="s">
        <v>41</v>
      </c>
      <c r="C95" s="97"/>
      <c r="D95" s="97"/>
      <c r="E95" s="16">
        <f>SUM(E96:E99)</f>
        <v>16253000</v>
      </c>
      <c r="F95" s="13"/>
      <c r="G95" s="9"/>
      <c r="H95" s="10"/>
    </row>
    <row r="96" spans="2:8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</row>
    <row r="98" spans="2:8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96" t="s">
        <v>37</v>
      </c>
      <c r="C100" s="97"/>
      <c r="D100" s="97"/>
      <c r="E100" s="16">
        <f>SUM(E101:E102)</f>
        <v>1900000</v>
      </c>
      <c r="F100" s="13"/>
      <c r="G100" s="14"/>
      <c r="H100" s="10"/>
    </row>
    <row r="101" spans="2:8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96" t="s">
        <v>38</v>
      </c>
      <c r="C103" s="97"/>
      <c r="D103" s="97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</row>
    <row r="106" spans="2:8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</row>
    <row r="107" spans="2:8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96" t="s">
        <v>93</v>
      </c>
      <c r="C110" s="97"/>
      <c r="D110" s="97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96" t="s">
        <v>94</v>
      </c>
      <c r="C113" s="97"/>
      <c r="D113" s="97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96" t="s">
        <v>95</v>
      </c>
      <c r="C115" s="97"/>
      <c r="D115" s="97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96" t="s">
        <v>96</v>
      </c>
      <c r="C118" s="97"/>
      <c r="D118" s="97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96" t="s">
        <v>124</v>
      </c>
      <c r="C120" s="97"/>
      <c r="D120" s="97"/>
      <c r="E120" s="16">
        <f>SUM(E121:E122)</f>
        <v>550000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</row>
    <row r="123" spans="2:8" s="52" customFormat="1">
      <c r="E123" s="85"/>
      <c r="F123" s="86"/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40" zoomScaleNormal="100" workbookViewId="0">
      <selection activeCell="M43" sqref="M4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98" t="s">
        <v>51</v>
      </c>
      <c r="C2" s="98"/>
      <c r="D2" s="98"/>
      <c r="E2" s="98"/>
      <c r="F2" s="98"/>
      <c r="G2" s="98"/>
      <c r="H2" s="98"/>
    </row>
    <row r="3" spans="2:8" ht="18.75">
      <c r="B3" s="99" t="s">
        <v>4</v>
      </c>
      <c r="C3" s="99"/>
      <c r="D3" s="99"/>
      <c r="E3" s="99"/>
      <c r="F3" s="99"/>
      <c r="G3" s="99"/>
      <c r="H3" s="99"/>
    </row>
    <row r="4" spans="2:8">
      <c r="B4" s="100" t="s">
        <v>69</v>
      </c>
      <c r="C4" s="100"/>
      <c r="D4" s="100"/>
      <c r="E4" s="100"/>
      <c r="F4" s="100" t="s">
        <v>26</v>
      </c>
      <c r="G4" s="100"/>
      <c r="H4" s="100"/>
    </row>
    <row r="5" spans="2:8">
      <c r="B5" s="100" t="s">
        <v>25</v>
      </c>
      <c r="C5" s="100"/>
      <c r="D5" s="100"/>
      <c r="E5" s="100"/>
      <c r="F5" s="100" t="s">
        <v>10</v>
      </c>
      <c r="G5" s="100"/>
      <c r="H5" s="100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31089142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3260750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</row>
    <row r="34" spans="2:8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</row>
    <row r="38" spans="2:8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</row>
    <row r="39" spans="2:8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</row>
    <row r="40" spans="2:8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</row>
    <row r="41" spans="2:8" s="1" customFormat="1" ht="102.75" customHeight="1">
      <c r="B41" s="73"/>
      <c r="C41" s="60" t="s">
        <v>112</v>
      </c>
      <c r="D41" s="60" t="s">
        <v>113</v>
      </c>
      <c r="E41" s="62">
        <f>40000+2000+2000</f>
        <v>44000</v>
      </c>
      <c r="F41" s="63" t="s">
        <v>77</v>
      </c>
      <c r="G41" s="64" t="s">
        <v>123</v>
      </c>
      <c r="H41" s="60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</row>
    <row r="62" spans="2:8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</row>
    <row r="64" spans="2:8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</row>
    <row r="68" spans="2:8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96" t="s">
        <v>44</v>
      </c>
      <c r="C70" s="97"/>
      <c r="D70" s="97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96" t="s">
        <v>45</v>
      </c>
      <c r="C75" s="97"/>
      <c r="D75" s="97"/>
      <c r="E75" s="16">
        <f>SUM(E76:E79)</f>
        <v>474000</v>
      </c>
      <c r="F75" s="13"/>
      <c r="G75" s="14"/>
      <c r="H75" s="10"/>
    </row>
    <row r="76" spans="2:8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</row>
    <row r="77" spans="2:8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96" t="s">
        <v>43</v>
      </c>
      <c r="C80" s="97"/>
      <c r="D80" s="97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96" t="s">
        <v>42</v>
      </c>
      <c r="C87" s="97"/>
      <c r="D87" s="97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96" t="s">
        <v>41</v>
      </c>
      <c r="C95" s="97"/>
      <c r="D95" s="97"/>
      <c r="E95" s="16">
        <f>SUM(E96:E99)</f>
        <v>16253000</v>
      </c>
      <c r="F95" s="13"/>
      <c r="G95" s="9"/>
      <c r="H95" s="10"/>
    </row>
    <row r="96" spans="2:8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</row>
    <row r="98" spans="2:8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96" t="s">
        <v>37</v>
      </c>
      <c r="C100" s="97"/>
      <c r="D100" s="97"/>
      <c r="E100" s="16">
        <f>SUM(E101:E102)</f>
        <v>1900000</v>
      </c>
      <c r="F100" s="13"/>
      <c r="G100" s="14"/>
      <c r="H100" s="10"/>
    </row>
    <row r="101" spans="2:8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96" t="s">
        <v>38</v>
      </c>
      <c r="C103" s="97"/>
      <c r="D103" s="97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</row>
    <row r="106" spans="2:8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</row>
    <row r="107" spans="2:8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96" t="s">
        <v>93</v>
      </c>
      <c r="C110" s="97"/>
      <c r="D110" s="97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96" t="s">
        <v>94</v>
      </c>
      <c r="C113" s="97"/>
      <c r="D113" s="97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96" t="s">
        <v>95</v>
      </c>
      <c r="C115" s="97"/>
      <c r="D115" s="97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96" t="s">
        <v>96</v>
      </c>
      <c r="C118" s="97"/>
      <c r="D118" s="97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96" t="s">
        <v>124</v>
      </c>
      <c r="C120" s="97"/>
      <c r="D120" s="97"/>
      <c r="E120" s="16">
        <f>SUM(E121:E122)</f>
        <v>550000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</row>
    <row r="123" spans="2:8" s="52" customFormat="1">
      <c r="E123" s="85"/>
      <c r="F123" s="86"/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0"/>
  <sheetViews>
    <sheetView tabSelected="1" topLeftCell="B1" zoomScaleNormal="100" workbookViewId="0">
      <selection activeCell="H123" sqref="B1:H12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10" max="11" width="11.5703125" customWidth="1"/>
  </cols>
  <sheetData>
    <row r="2" spans="2:11" ht="18.75">
      <c r="B2" s="98" t="s">
        <v>51</v>
      </c>
      <c r="C2" s="98"/>
      <c r="D2" s="98"/>
      <c r="E2" s="98"/>
      <c r="F2" s="98"/>
      <c r="G2" s="98"/>
      <c r="H2" s="98"/>
    </row>
    <row r="3" spans="2:11" ht="18.75">
      <c r="B3" s="99" t="s">
        <v>4</v>
      </c>
      <c r="C3" s="99"/>
      <c r="D3" s="99"/>
      <c r="E3" s="99"/>
      <c r="F3" s="99"/>
      <c r="G3" s="99"/>
      <c r="H3" s="99"/>
    </row>
    <row r="4" spans="2:11">
      <c r="B4" s="100" t="s">
        <v>69</v>
      </c>
      <c r="C4" s="100"/>
      <c r="D4" s="100"/>
      <c r="E4" s="100"/>
      <c r="F4" s="100" t="s">
        <v>26</v>
      </c>
      <c r="G4" s="100"/>
      <c r="H4" s="100"/>
    </row>
    <row r="5" spans="2:11">
      <c r="B5" s="100" t="s">
        <v>25</v>
      </c>
      <c r="C5" s="100"/>
      <c r="D5" s="100"/>
      <c r="E5" s="100"/>
      <c r="F5" s="100" t="s">
        <v>10</v>
      </c>
      <c r="G5" s="100"/>
      <c r="H5" s="100"/>
    </row>
    <row r="6" spans="2:11" ht="24.75" customHeight="1">
      <c r="B6" s="92" t="s">
        <v>27</v>
      </c>
      <c r="C6" s="93"/>
      <c r="D6" s="93"/>
      <c r="E6" s="93"/>
      <c r="F6" s="93"/>
      <c r="G6" s="2">
        <f>E9+E71+E76+E81+E88+E96+E101+E104+E111+E114+E116+E119+E121</f>
        <v>31094093</v>
      </c>
      <c r="H6" s="3" t="s">
        <v>28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94" t="s">
        <v>40</v>
      </c>
      <c r="C9" s="95"/>
      <c r="D9" s="95"/>
      <c r="E9" s="15">
        <f>SUM(E10:E70)</f>
        <v>3265701</v>
      </c>
      <c r="F9" s="11"/>
      <c r="G9" s="9"/>
      <c r="H9" s="10"/>
      <c r="J9">
        <v>3260750</v>
      </c>
      <c r="K9" s="101">
        <f>E9-J9</f>
        <v>4951</v>
      </c>
    </row>
    <row r="10" spans="2:11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J10">
        <v>1500</v>
      </c>
      <c r="K10" s="101">
        <f t="shared" ref="K10:K73" si="1">E10-J10</f>
        <v>0</v>
      </c>
    </row>
    <row r="11" spans="2:11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J11" s="52">
        <v>700</v>
      </c>
      <c r="K11" s="101">
        <f t="shared" si="1"/>
        <v>0</v>
      </c>
    </row>
    <row r="12" spans="2:11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  <c r="J12" s="52">
        <v>120000</v>
      </c>
      <c r="K12" s="101">
        <f t="shared" si="1"/>
        <v>0</v>
      </c>
    </row>
    <row r="13" spans="2:11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J13" s="52">
        <v>600</v>
      </c>
      <c r="K13" s="101">
        <f t="shared" si="1"/>
        <v>0</v>
      </c>
    </row>
    <row r="14" spans="2:11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J14" s="52">
        <v>450</v>
      </c>
      <c r="K14" s="101">
        <f t="shared" si="1"/>
        <v>0</v>
      </c>
    </row>
    <row r="15" spans="2:11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J15" s="52">
        <v>300</v>
      </c>
      <c r="K15" s="101">
        <f t="shared" si="1"/>
        <v>0</v>
      </c>
    </row>
    <row r="16" spans="2:11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J16" s="52">
        <v>1800</v>
      </c>
      <c r="K16" s="101">
        <f t="shared" si="1"/>
        <v>0</v>
      </c>
    </row>
    <row r="17" spans="2:11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  <c r="J17" s="52">
        <v>11000</v>
      </c>
      <c r="K17" s="101">
        <f t="shared" si="1"/>
        <v>0</v>
      </c>
    </row>
    <row r="18" spans="2:11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  <c r="J18" s="52">
        <v>5000</v>
      </c>
      <c r="K18" s="101">
        <f t="shared" si="1"/>
        <v>0</v>
      </c>
    </row>
    <row r="19" spans="2:11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  <c r="J19" s="52">
        <v>6000</v>
      </c>
      <c r="K19" s="101">
        <f t="shared" si="1"/>
        <v>0</v>
      </c>
    </row>
    <row r="20" spans="2:11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  <c r="J20" s="52">
        <v>10000</v>
      </c>
      <c r="K20" s="101">
        <f t="shared" si="1"/>
        <v>0</v>
      </c>
    </row>
    <row r="21" spans="2:11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  <c r="J21" s="52">
        <v>1500</v>
      </c>
      <c r="K21" s="101">
        <f t="shared" si="1"/>
        <v>0</v>
      </c>
    </row>
    <row r="22" spans="2:11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  <c r="J22" s="52">
        <v>2000</v>
      </c>
      <c r="K22" s="101">
        <f t="shared" si="1"/>
        <v>0</v>
      </c>
    </row>
    <row r="23" spans="2:11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  <c r="J23" s="52">
        <v>2900</v>
      </c>
      <c r="K23" s="101">
        <f t="shared" si="1"/>
        <v>0</v>
      </c>
    </row>
    <row r="24" spans="2:11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J24" s="52">
        <v>10000</v>
      </c>
      <c r="K24" s="101">
        <f t="shared" si="1"/>
        <v>0</v>
      </c>
    </row>
    <row r="25" spans="2:11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  <c r="J25" s="52">
        <v>70000</v>
      </c>
      <c r="K25" s="101">
        <f t="shared" si="1"/>
        <v>0</v>
      </c>
    </row>
    <row r="26" spans="2:11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  <c r="J26" s="52">
        <v>25000</v>
      </c>
      <c r="K26" s="101">
        <f t="shared" si="1"/>
        <v>0</v>
      </c>
    </row>
    <row r="27" spans="2:11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J27" s="52">
        <v>2000</v>
      </c>
      <c r="K27" s="101">
        <f t="shared" si="1"/>
        <v>0</v>
      </c>
    </row>
    <row r="28" spans="2:11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  <c r="J28" s="52">
        <v>0</v>
      </c>
      <c r="K28" s="101">
        <f t="shared" si="1"/>
        <v>0</v>
      </c>
    </row>
    <row r="29" spans="2:11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J29" s="52">
        <v>2000</v>
      </c>
      <c r="K29" s="101">
        <f t="shared" si="1"/>
        <v>0</v>
      </c>
    </row>
    <row r="30" spans="2:11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J30" s="52">
        <v>2000</v>
      </c>
      <c r="K30" s="101">
        <f t="shared" si="1"/>
        <v>0</v>
      </c>
    </row>
    <row r="31" spans="2:11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J31" s="52">
        <v>2000</v>
      </c>
      <c r="K31" s="101">
        <f t="shared" si="1"/>
        <v>0</v>
      </c>
    </row>
    <row r="32" spans="2:11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  <c r="J32" s="52">
        <v>5000</v>
      </c>
      <c r="K32" s="101">
        <f t="shared" si="1"/>
        <v>0</v>
      </c>
    </row>
    <row r="33" spans="2:11" s="52" customFormat="1" ht="39.75" customHeight="1">
      <c r="B33" s="60"/>
      <c r="C33" s="82">
        <v>41100000</v>
      </c>
      <c r="D33" s="82" t="s">
        <v>148</v>
      </c>
      <c r="E33" s="81">
        <v>4951</v>
      </c>
      <c r="F33" s="63" t="s">
        <v>129</v>
      </c>
      <c r="G33" s="64" t="s">
        <v>149</v>
      </c>
      <c r="H33" s="79"/>
      <c r="J33" s="52">
        <v>0</v>
      </c>
      <c r="K33" s="101">
        <f t="shared" si="1"/>
        <v>4951</v>
      </c>
    </row>
    <row r="34" spans="2:11" s="52" customFormat="1" ht="51.75" customHeight="1">
      <c r="B34" s="18"/>
      <c r="C34" s="24">
        <v>45400000</v>
      </c>
      <c r="D34" s="19" t="s">
        <v>68</v>
      </c>
      <c r="E34" s="20">
        <v>0</v>
      </c>
      <c r="F34" s="21" t="s">
        <v>77</v>
      </c>
      <c r="G34" s="22" t="s">
        <v>123</v>
      </c>
      <c r="H34" s="25"/>
      <c r="K34" s="101">
        <f t="shared" si="1"/>
        <v>0</v>
      </c>
    </row>
    <row r="35" spans="2:11" s="52" customFormat="1" ht="51.75" customHeight="1">
      <c r="B35" s="18"/>
      <c r="C35" s="24">
        <v>44600000</v>
      </c>
      <c r="D35" s="29" t="s">
        <v>139</v>
      </c>
      <c r="E35" s="20">
        <v>1000</v>
      </c>
      <c r="F35" s="21" t="s">
        <v>129</v>
      </c>
      <c r="G35" s="22" t="s">
        <v>123</v>
      </c>
      <c r="H35" s="25"/>
      <c r="J35" s="52">
        <v>1000</v>
      </c>
      <c r="K35" s="101">
        <f t="shared" si="1"/>
        <v>0</v>
      </c>
    </row>
    <row r="36" spans="2:11" s="52" customFormat="1" ht="37.5" customHeight="1">
      <c r="B36" s="18"/>
      <c r="C36" s="24">
        <v>48500000</v>
      </c>
      <c r="D36" s="19" t="s">
        <v>104</v>
      </c>
      <c r="E36" s="20">
        <v>2500</v>
      </c>
      <c r="F36" s="21" t="s">
        <v>79</v>
      </c>
      <c r="G36" s="22" t="s">
        <v>123</v>
      </c>
      <c r="H36" s="25"/>
      <c r="J36" s="52">
        <v>2500</v>
      </c>
      <c r="K36" s="101">
        <f t="shared" si="1"/>
        <v>0</v>
      </c>
    </row>
    <row r="37" spans="2:11" s="52" customFormat="1" ht="37.5" customHeight="1">
      <c r="B37" s="18"/>
      <c r="C37" s="24">
        <v>48700000</v>
      </c>
      <c r="D37" s="19" t="s">
        <v>80</v>
      </c>
      <c r="E37" s="20">
        <v>12000</v>
      </c>
      <c r="F37" s="21" t="s">
        <v>77</v>
      </c>
      <c r="G37" s="22" t="s">
        <v>123</v>
      </c>
      <c r="H37" s="25"/>
      <c r="J37" s="52">
        <v>12000</v>
      </c>
      <c r="K37" s="101">
        <f t="shared" si="1"/>
        <v>0</v>
      </c>
    </row>
    <row r="38" spans="2:11" s="52" customFormat="1" ht="56.25">
      <c r="B38" s="18"/>
      <c r="C38" s="19">
        <v>50100000</v>
      </c>
      <c r="D38" s="19" t="s">
        <v>55</v>
      </c>
      <c r="E38" s="20">
        <f>25000-15000</f>
        <v>10000</v>
      </c>
      <c r="F38" s="21" t="s">
        <v>79</v>
      </c>
      <c r="G38" s="22" t="s">
        <v>123</v>
      </c>
      <c r="H38" s="30" t="s">
        <v>86</v>
      </c>
      <c r="J38" s="52">
        <v>10000</v>
      </c>
      <c r="K38" s="101">
        <f t="shared" si="1"/>
        <v>0</v>
      </c>
    </row>
    <row r="39" spans="2:11" s="52" customFormat="1" ht="92.25" customHeight="1">
      <c r="B39" s="18"/>
      <c r="C39" s="19" t="s">
        <v>75</v>
      </c>
      <c r="D39" s="19" t="s">
        <v>81</v>
      </c>
      <c r="E39" s="20">
        <f>75000-20000</f>
        <v>55000</v>
      </c>
      <c r="F39" s="21" t="s">
        <v>77</v>
      </c>
      <c r="G39" s="22" t="s">
        <v>123</v>
      </c>
      <c r="H39" s="31"/>
      <c r="J39" s="52">
        <v>55000</v>
      </c>
      <c r="K39" s="101">
        <f t="shared" si="1"/>
        <v>0</v>
      </c>
    </row>
    <row r="40" spans="2:11" s="52" customFormat="1" ht="96.75" customHeight="1">
      <c r="B40" s="18"/>
      <c r="C40" s="19" t="s">
        <v>14</v>
      </c>
      <c r="D40" s="19" t="s">
        <v>82</v>
      </c>
      <c r="E40" s="20">
        <f>30000-6000</f>
        <v>24000</v>
      </c>
      <c r="F40" s="21" t="s">
        <v>77</v>
      </c>
      <c r="G40" s="22" t="s">
        <v>123</v>
      </c>
      <c r="H40" s="19"/>
      <c r="J40" s="52">
        <v>24000</v>
      </c>
      <c r="K40" s="101">
        <f t="shared" si="1"/>
        <v>0</v>
      </c>
    </row>
    <row r="41" spans="2:11" s="52" customFormat="1" ht="102.75" customHeight="1">
      <c r="B41" s="18"/>
      <c r="C41" s="19" t="s">
        <v>107</v>
      </c>
      <c r="D41" s="19" t="s">
        <v>108</v>
      </c>
      <c r="E41" s="20">
        <f>130000-10000</f>
        <v>120000</v>
      </c>
      <c r="F41" s="21" t="s">
        <v>77</v>
      </c>
      <c r="G41" s="22" t="s">
        <v>123</v>
      </c>
      <c r="H41" s="19"/>
      <c r="J41" s="52">
        <v>120000</v>
      </c>
      <c r="K41" s="101">
        <f t="shared" si="1"/>
        <v>0</v>
      </c>
    </row>
    <row r="42" spans="2:11" s="1" customFormat="1" ht="102.75" customHeight="1">
      <c r="B42" s="87"/>
      <c r="C42" s="88" t="s">
        <v>112</v>
      </c>
      <c r="D42" s="88" t="s">
        <v>113</v>
      </c>
      <c r="E42" s="89">
        <f>40000+2000+2000</f>
        <v>44000</v>
      </c>
      <c r="F42" s="90" t="s">
        <v>77</v>
      </c>
      <c r="G42" s="91" t="s">
        <v>123</v>
      </c>
      <c r="H42" s="88"/>
      <c r="J42" s="1">
        <v>44000</v>
      </c>
      <c r="K42" s="101">
        <f t="shared" si="1"/>
        <v>0</v>
      </c>
    </row>
    <row r="43" spans="2:11" s="1" customFormat="1" ht="102.75" customHeight="1">
      <c r="B43" s="18"/>
      <c r="C43" s="19" t="s">
        <v>120</v>
      </c>
      <c r="D43" s="19" t="s">
        <v>121</v>
      </c>
      <c r="E43" s="20">
        <f>40000-20000</f>
        <v>20000</v>
      </c>
      <c r="F43" s="21" t="s">
        <v>77</v>
      </c>
      <c r="G43" s="22" t="s">
        <v>123</v>
      </c>
      <c r="H43" s="19"/>
      <c r="J43" s="1">
        <v>20000</v>
      </c>
      <c r="K43" s="101">
        <f t="shared" si="1"/>
        <v>0</v>
      </c>
    </row>
    <row r="44" spans="2:11" s="1" customFormat="1" ht="115.5" customHeight="1">
      <c r="B44" s="32"/>
      <c r="C44" s="19">
        <v>50700000</v>
      </c>
      <c r="D44" s="19" t="s">
        <v>13</v>
      </c>
      <c r="E44" s="20">
        <v>65000</v>
      </c>
      <c r="F44" s="21" t="s">
        <v>77</v>
      </c>
      <c r="G44" s="22" t="s">
        <v>123</v>
      </c>
      <c r="H44" s="19"/>
      <c r="J44" s="1">
        <v>65000</v>
      </c>
      <c r="K44" s="101">
        <f t="shared" si="1"/>
        <v>0</v>
      </c>
    </row>
    <row r="45" spans="2:11" s="1" customFormat="1" ht="115.5" customHeight="1">
      <c r="B45" s="32"/>
      <c r="C45" s="19">
        <v>50700000</v>
      </c>
      <c r="D45" s="19" t="s">
        <v>13</v>
      </c>
      <c r="E45" s="20">
        <v>1600000</v>
      </c>
      <c r="F45" s="19" t="s">
        <v>79</v>
      </c>
      <c r="G45" s="22" t="s">
        <v>123</v>
      </c>
      <c r="H45" s="19" t="s">
        <v>146</v>
      </c>
      <c r="J45" s="1">
        <v>1600000</v>
      </c>
      <c r="K45" s="101">
        <f t="shared" si="1"/>
        <v>0</v>
      </c>
    </row>
    <row r="46" spans="2:11" s="1" customFormat="1" ht="43.5" customHeight="1">
      <c r="B46" s="18"/>
      <c r="C46" s="24">
        <v>60100000</v>
      </c>
      <c r="D46" s="19" t="s">
        <v>76</v>
      </c>
      <c r="E46" s="20">
        <v>2000</v>
      </c>
      <c r="F46" s="21" t="s">
        <v>79</v>
      </c>
      <c r="G46" s="22" t="s">
        <v>123</v>
      </c>
      <c r="H46" s="23"/>
      <c r="J46" s="1">
        <v>2000</v>
      </c>
      <c r="K46" s="101">
        <f t="shared" si="1"/>
        <v>0</v>
      </c>
    </row>
    <row r="47" spans="2:11" s="52" customFormat="1" ht="22.5">
      <c r="B47" s="19"/>
      <c r="C47" s="33" t="s">
        <v>18</v>
      </c>
      <c r="D47" s="19" t="s">
        <v>17</v>
      </c>
      <c r="E47" s="20">
        <f>200000-92000</f>
        <v>108000</v>
      </c>
      <c r="F47" s="21" t="s">
        <v>77</v>
      </c>
      <c r="G47" s="22" t="s">
        <v>123</v>
      </c>
      <c r="H47" s="22"/>
      <c r="J47" s="52">
        <v>108000</v>
      </c>
      <c r="K47" s="101">
        <f t="shared" si="1"/>
        <v>0</v>
      </c>
    </row>
    <row r="48" spans="2:11" s="1" customFormat="1" ht="58.5" customHeight="1">
      <c r="B48" s="18"/>
      <c r="C48" s="24">
        <v>63700000</v>
      </c>
      <c r="D48" s="19" t="s">
        <v>91</v>
      </c>
      <c r="E48" s="20">
        <v>2000</v>
      </c>
      <c r="F48" s="21" t="s">
        <v>79</v>
      </c>
      <c r="G48" s="22" t="s">
        <v>123</v>
      </c>
      <c r="H48" s="22" t="s">
        <v>114</v>
      </c>
      <c r="J48" s="1">
        <v>2000</v>
      </c>
      <c r="K48" s="101">
        <f t="shared" si="1"/>
        <v>0</v>
      </c>
    </row>
    <row r="49" spans="2:11" s="1" customFormat="1" ht="63.75" customHeight="1">
      <c r="B49" s="19"/>
      <c r="C49" s="19" t="s">
        <v>59</v>
      </c>
      <c r="D49" s="19" t="s">
        <v>60</v>
      </c>
      <c r="E49" s="20">
        <v>4500</v>
      </c>
      <c r="F49" s="21" t="s">
        <v>79</v>
      </c>
      <c r="G49" s="22" t="s">
        <v>123</v>
      </c>
      <c r="H49" s="19"/>
      <c r="J49" s="1">
        <v>4500</v>
      </c>
      <c r="K49" s="101">
        <f t="shared" si="1"/>
        <v>0</v>
      </c>
    </row>
    <row r="50" spans="2:11" s="1" customFormat="1" ht="67.5">
      <c r="B50" s="33"/>
      <c r="C50" s="33" t="s">
        <v>23</v>
      </c>
      <c r="D50" s="19" t="s">
        <v>57</v>
      </c>
      <c r="E50" s="34">
        <v>14000</v>
      </c>
      <c r="F50" s="33" t="s">
        <v>79</v>
      </c>
      <c r="G50" s="22" t="s">
        <v>123</v>
      </c>
      <c r="H50" s="19" t="s">
        <v>141</v>
      </c>
      <c r="J50" s="1">
        <v>14000</v>
      </c>
      <c r="K50" s="101">
        <f t="shared" si="1"/>
        <v>0</v>
      </c>
    </row>
    <row r="51" spans="2:11" s="1" customFormat="1" ht="22.5">
      <c r="B51" s="27"/>
      <c r="C51" s="33" t="s">
        <v>23</v>
      </c>
      <c r="D51" s="19" t="s">
        <v>57</v>
      </c>
      <c r="E51" s="20">
        <v>10000</v>
      </c>
      <c r="F51" s="21" t="s">
        <v>77</v>
      </c>
      <c r="G51" s="22" t="s">
        <v>123</v>
      </c>
      <c r="H51" s="22"/>
      <c r="J51" s="1">
        <v>10000</v>
      </c>
      <c r="K51" s="101">
        <f t="shared" si="1"/>
        <v>0</v>
      </c>
    </row>
    <row r="52" spans="2:11" s="52" customFormat="1" ht="22.5">
      <c r="B52" s="27"/>
      <c r="C52" s="33" t="s">
        <v>23</v>
      </c>
      <c r="D52" s="19" t="s">
        <v>57</v>
      </c>
      <c r="E52" s="20">
        <f>30000-5000</f>
        <v>25000</v>
      </c>
      <c r="F52" s="27" t="s">
        <v>78</v>
      </c>
      <c r="G52" s="22" t="s">
        <v>123</v>
      </c>
      <c r="H52" s="27"/>
      <c r="J52" s="52">
        <v>25000</v>
      </c>
      <c r="K52" s="101">
        <f t="shared" si="1"/>
        <v>0</v>
      </c>
    </row>
    <row r="53" spans="2:11" s="1" customFormat="1" ht="56.25">
      <c r="B53" s="27"/>
      <c r="C53" s="33" t="s">
        <v>23</v>
      </c>
      <c r="D53" s="19" t="s">
        <v>57</v>
      </c>
      <c r="E53" s="20">
        <v>10000</v>
      </c>
      <c r="F53" s="21" t="s">
        <v>79</v>
      </c>
      <c r="G53" s="22" t="s">
        <v>123</v>
      </c>
      <c r="H53" s="22" t="s">
        <v>140</v>
      </c>
      <c r="J53" s="1">
        <v>10000</v>
      </c>
      <c r="K53" s="101">
        <f t="shared" si="1"/>
        <v>0</v>
      </c>
    </row>
    <row r="54" spans="2:11" s="1" customFormat="1" ht="22.5">
      <c r="B54" s="19"/>
      <c r="C54" s="19" t="s">
        <v>33</v>
      </c>
      <c r="D54" s="19" t="s">
        <v>32</v>
      </c>
      <c r="E54" s="20">
        <v>44000</v>
      </c>
      <c r="F54" s="21" t="s">
        <v>77</v>
      </c>
      <c r="G54" s="22" t="s">
        <v>123</v>
      </c>
      <c r="H54" s="19"/>
      <c r="J54" s="1">
        <v>44000</v>
      </c>
      <c r="K54" s="101">
        <f t="shared" si="1"/>
        <v>0</v>
      </c>
    </row>
    <row r="55" spans="2:11" s="1" customFormat="1" ht="33.75">
      <c r="B55" s="19"/>
      <c r="C55" s="33" t="s">
        <v>70</v>
      </c>
      <c r="D55" s="19" t="s">
        <v>71</v>
      </c>
      <c r="E55" s="20">
        <v>2000</v>
      </c>
      <c r="F55" s="21" t="s">
        <v>79</v>
      </c>
      <c r="G55" s="22" t="s">
        <v>123</v>
      </c>
      <c r="H55" s="22"/>
      <c r="J55" s="1">
        <v>2000</v>
      </c>
      <c r="K55" s="101">
        <f t="shared" si="1"/>
        <v>0</v>
      </c>
    </row>
    <row r="56" spans="2:11" s="1" customFormat="1" ht="57" customHeight="1">
      <c r="B56" s="19"/>
      <c r="C56" s="33" t="s">
        <v>22</v>
      </c>
      <c r="D56" s="19" t="s">
        <v>21</v>
      </c>
      <c r="E56" s="20">
        <v>60000</v>
      </c>
      <c r="F56" s="21" t="s">
        <v>79</v>
      </c>
      <c r="G56" s="22" t="s">
        <v>123</v>
      </c>
      <c r="H56" s="22" t="s">
        <v>87</v>
      </c>
      <c r="J56" s="1">
        <v>60000</v>
      </c>
      <c r="K56" s="101">
        <f t="shared" si="1"/>
        <v>0</v>
      </c>
    </row>
    <row r="57" spans="2:11" s="1" customFormat="1" ht="65.25" customHeight="1">
      <c r="B57" s="19"/>
      <c r="C57" s="33" t="s">
        <v>22</v>
      </c>
      <c r="D57" s="19" t="s">
        <v>21</v>
      </c>
      <c r="E57" s="20">
        <f>100+3000</f>
        <v>3100</v>
      </c>
      <c r="F57" s="21" t="s">
        <v>79</v>
      </c>
      <c r="G57" s="22" t="s">
        <v>123</v>
      </c>
      <c r="H57" s="22"/>
      <c r="J57" s="1">
        <v>3100</v>
      </c>
      <c r="K57" s="101">
        <f t="shared" si="1"/>
        <v>0</v>
      </c>
    </row>
    <row r="58" spans="2:11" s="1" customFormat="1" ht="56.25">
      <c r="B58" s="19"/>
      <c r="C58" s="33" t="s">
        <v>98</v>
      </c>
      <c r="D58" s="19" t="s">
        <v>99</v>
      </c>
      <c r="E58" s="20">
        <v>500</v>
      </c>
      <c r="F58" s="21" t="s">
        <v>79</v>
      </c>
      <c r="G58" s="22" t="s">
        <v>123</v>
      </c>
      <c r="H58" s="22" t="s">
        <v>100</v>
      </c>
      <c r="J58" s="1">
        <v>500</v>
      </c>
      <c r="K58" s="101">
        <f t="shared" si="1"/>
        <v>0</v>
      </c>
    </row>
    <row r="59" spans="2:11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 t="s">
        <v>100</v>
      </c>
      <c r="J59" s="1">
        <v>4900</v>
      </c>
      <c r="K59" s="101">
        <f t="shared" si="1"/>
        <v>0</v>
      </c>
    </row>
    <row r="60" spans="2:11" s="1" customFormat="1" ht="75" customHeight="1">
      <c r="B60" s="35"/>
      <c r="C60" s="33" t="s">
        <v>19</v>
      </c>
      <c r="D60" s="19" t="s">
        <v>20</v>
      </c>
      <c r="E60" s="20">
        <v>4900</v>
      </c>
      <c r="F60" s="21" t="s">
        <v>79</v>
      </c>
      <c r="G60" s="22" t="s">
        <v>123</v>
      </c>
      <c r="H60" s="22"/>
      <c r="J60" s="1">
        <v>4900</v>
      </c>
      <c r="K60" s="101">
        <f t="shared" si="1"/>
        <v>0</v>
      </c>
    </row>
    <row r="61" spans="2:11" s="1" customFormat="1" ht="63.75" customHeight="1">
      <c r="B61" s="35"/>
      <c r="C61" s="19" t="s">
        <v>56</v>
      </c>
      <c r="D61" s="19" t="s">
        <v>83</v>
      </c>
      <c r="E61" s="20">
        <v>6000</v>
      </c>
      <c r="F61" s="21" t="s">
        <v>77</v>
      </c>
      <c r="G61" s="22" t="s">
        <v>123</v>
      </c>
      <c r="H61" s="22"/>
      <c r="J61" s="1">
        <v>6000</v>
      </c>
      <c r="K61" s="101">
        <f t="shared" si="1"/>
        <v>0</v>
      </c>
    </row>
    <row r="62" spans="2:11" s="52" customFormat="1" ht="77.25" customHeight="1">
      <c r="B62" s="18"/>
      <c r="C62" s="24">
        <v>79700000</v>
      </c>
      <c r="D62" s="19" t="s">
        <v>34</v>
      </c>
      <c r="E62" s="20">
        <f>80000+420000+30000-22400</f>
        <v>507600</v>
      </c>
      <c r="F62" s="21" t="s">
        <v>79</v>
      </c>
      <c r="G62" s="22" t="s">
        <v>123</v>
      </c>
      <c r="H62" s="22" t="s">
        <v>101</v>
      </c>
      <c r="J62" s="52">
        <v>507600</v>
      </c>
      <c r="K62" s="101">
        <f t="shared" si="1"/>
        <v>0</v>
      </c>
    </row>
    <row r="63" spans="2:11" s="52" customFormat="1" ht="62.25" customHeight="1">
      <c r="B63" s="18"/>
      <c r="C63" s="24">
        <v>79800000</v>
      </c>
      <c r="D63" s="19" t="s">
        <v>103</v>
      </c>
      <c r="E63" s="20">
        <v>6000</v>
      </c>
      <c r="F63" s="21" t="s">
        <v>77</v>
      </c>
      <c r="G63" s="22" t="s">
        <v>123</v>
      </c>
      <c r="H63" s="22"/>
      <c r="J63" s="52">
        <v>6000</v>
      </c>
      <c r="K63" s="101">
        <f t="shared" si="1"/>
        <v>0</v>
      </c>
    </row>
    <row r="64" spans="2:11" s="52" customFormat="1" ht="62.25" customHeight="1">
      <c r="B64" s="19"/>
      <c r="C64" s="19" t="s">
        <v>67</v>
      </c>
      <c r="D64" s="19" t="s">
        <v>85</v>
      </c>
      <c r="E64" s="20">
        <f>25000-10000</f>
        <v>15000</v>
      </c>
      <c r="F64" s="21" t="s">
        <v>79</v>
      </c>
      <c r="G64" s="22" t="s">
        <v>123</v>
      </c>
      <c r="H64" s="19" t="s">
        <v>88</v>
      </c>
      <c r="J64" s="52">
        <v>15000</v>
      </c>
      <c r="K64" s="101">
        <f t="shared" si="1"/>
        <v>0</v>
      </c>
    </row>
    <row r="65" spans="2:11" s="52" customFormat="1" ht="62.25" customHeight="1">
      <c r="B65" s="19"/>
      <c r="C65" s="19" t="s">
        <v>67</v>
      </c>
      <c r="D65" s="19" t="s">
        <v>85</v>
      </c>
      <c r="E65" s="20">
        <v>5000</v>
      </c>
      <c r="F65" s="21" t="s">
        <v>79</v>
      </c>
      <c r="G65" s="22" t="s">
        <v>123</v>
      </c>
      <c r="H65" s="19" t="s">
        <v>114</v>
      </c>
      <c r="J65" s="52">
        <v>5000</v>
      </c>
      <c r="K65" s="101">
        <f t="shared" si="1"/>
        <v>0</v>
      </c>
    </row>
    <row r="66" spans="2:11" s="52" customFormat="1" ht="37.5" customHeight="1">
      <c r="B66" s="19"/>
      <c r="C66" s="19" t="s">
        <v>117</v>
      </c>
      <c r="D66" s="19" t="s">
        <v>118</v>
      </c>
      <c r="E66" s="20">
        <v>1000</v>
      </c>
      <c r="F66" s="21" t="s">
        <v>79</v>
      </c>
      <c r="G66" s="22" t="s">
        <v>123</v>
      </c>
      <c r="H66" s="22"/>
      <c r="J66" s="52">
        <v>1000</v>
      </c>
      <c r="K66" s="101">
        <f t="shared" si="1"/>
        <v>0</v>
      </c>
    </row>
    <row r="67" spans="2:11" s="52" customFormat="1" ht="60.75" customHeight="1">
      <c r="B67" s="19"/>
      <c r="C67" s="19" t="s">
        <v>105</v>
      </c>
      <c r="D67" s="19" t="s">
        <v>106</v>
      </c>
      <c r="E67" s="20">
        <v>3000</v>
      </c>
      <c r="F67" s="21" t="s">
        <v>79</v>
      </c>
      <c r="G67" s="22" t="s">
        <v>123</v>
      </c>
      <c r="H67" s="22" t="s">
        <v>100</v>
      </c>
      <c r="J67" s="52">
        <v>3000</v>
      </c>
      <c r="K67" s="101">
        <f t="shared" si="1"/>
        <v>0</v>
      </c>
    </row>
    <row r="68" spans="2:11" s="52" customFormat="1" ht="36.75" customHeight="1">
      <c r="B68" s="18"/>
      <c r="C68" s="19" t="s">
        <v>12</v>
      </c>
      <c r="D68" s="19" t="s">
        <v>24</v>
      </c>
      <c r="E68" s="20">
        <f>95000-9000</f>
        <v>86000</v>
      </c>
      <c r="F68" s="21" t="s">
        <v>77</v>
      </c>
      <c r="G68" s="22" t="s">
        <v>123</v>
      </c>
      <c r="H68" s="25"/>
      <c r="J68" s="52">
        <v>86000</v>
      </c>
      <c r="K68" s="101">
        <f t="shared" si="1"/>
        <v>0</v>
      </c>
    </row>
    <row r="69" spans="2:11" s="52" customFormat="1" ht="54.75" customHeight="1">
      <c r="B69" s="18"/>
      <c r="C69" s="19" t="s">
        <v>54</v>
      </c>
      <c r="D69" s="19" t="s">
        <v>58</v>
      </c>
      <c r="E69" s="20">
        <f>198000-98000</f>
        <v>100000</v>
      </c>
      <c r="F69" s="21" t="s">
        <v>79</v>
      </c>
      <c r="G69" s="22" t="s">
        <v>123</v>
      </c>
      <c r="H69" s="22" t="s">
        <v>101</v>
      </c>
      <c r="J69" s="52">
        <v>100000</v>
      </c>
      <c r="K69" s="101">
        <f t="shared" si="1"/>
        <v>0</v>
      </c>
    </row>
    <row r="70" spans="2:11" s="1" customFormat="1" ht="22.5">
      <c r="B70" s="19"/>
      <c r="C70" s="19" t="s">
        <v>54</v>
      </c>
      <c r="D70" s="19" t="s">
        <v>58</v>
      </c>
      <c r="E70" s="20">
        <v>1000</v>
      </c>
      <c r="F70" s="21" t="s">
        <v>79</v>
      </c>
      <c r="G70" s="22" t="s">
        <v>123</v>
      </c>
      <c r="H70" s="22"/>
      <c r="J70" s="1">
        <v>1000</v>
      </c>
      <c r="K70" s="101">
        <f t="shared" si="1"/>
        <v>0</v>
      </c>
    </row>
    <row r="71" spans="2:11" s="1" customFormat="1" ht="57.75" customHeight="1">
      <c r="B71" s="96" t="s">
        <v>44</v>
      </c>
      <c r="C71" s="97"/>
      <c r="D71" s="97"/>
      <c r="E71" s="16">
        <f>SUM(E72:E75)</f>
        <v>884264</v>
      </c>
      <c r="F71" s="13"/>
      <c r="G71" s="14"/>
      <c r="H71" s="10"/>
      <c r="J71" s="1">
        <v>884264</v>
      </c>
      <c r="K71" s="101">
        <f t="shared" si="1"/>
        <v>0</v>
      </c>
    </row>
    <row r="72" spans="2:11" ht="29.25" customHeight="1">
      <c r="B72" s="19"/>
      <c r="C72" s="33">
        <v>33100000</v>
      </c>
      <c r="D72" s="19" t="s">
        <v>8</v>
      </c>
      <c r="E72" s="20">
        <v>49565</v>
      </c>
      <c r="F72" s="21" t="s">
        <v>84</v>
      </c>
      <c r="G72" s="22" t="s">
        <v>123</v>
      </c>
      <c r="H72" s="22"/>
      <c r="J72">
        <v>49565</v>
      </c>
      <c r="K72" s="101">
        <f t="shared" si="1"/>
        <v>0</v>
      </c>
    </row>
    <row r="73" spans="2:11" s="1" customFormat="1" ht="22.5">
      <c r="B73" s="19"/>
      <c r="C73" s="33" t="s">
        <v>39</v>
      </c>
      <c r="D73" s="19" t="s">
        <v>9</v>
      </c>
      <c r="E73" s="20">
        <v>99130</v>
      </c>
      <c r="F73" s="21" t="s">
        <v>84</v>
      </c>
      <c r="G73" s="22" t="s">
        <v>123</v>
      </c>
      <c r="H73" s="22"/>
      <c r="J73" s="1">
        <v>99130</v>
      </c>
      <c r="K73" s="101">
        <f t="shared" si="1"/>
        <v>0</v>
      </c>
    </row>
    <row r="74" spans="2:11" s="1" customFormat="1" ht="22.5">
      <c r="B74" s="18"/>
      <c r="C74" s="33" t="s">
        <v>29</v>
      </c>
      <c r="D74" s="19" t="s">
        <v>92</v>
      </c>
      <c r="E74" s="20">
        <v>16254</v>
      </c>
      <c r="F74" s="21" t="s">
        <v>79</v>
      </c>
      <c r="G74" s="22" t="s">
        <v>147</v>
      </c>
      <c r="H74" s="26"/>
      <c r="J74" s="1">
        <v>16254</v>
      </c>
      <c r="K74" s="101">
        <f t="shared" ref="K74:K123" si="2">E74-J74</f>
        <v>0</v>
      </c>
    </row>
    <row r="75" spans="2:11" s="1" customFormat="1" ht="39" customHeight="1">
      <c r="B75" s="35"/>
      <c r="C75" s="19" t="s">
        <v>29</v>
      </c>
      <c r="D75" s="19" t="s">
        <v>92</v>
      </c>
      <c r="E75" s="36">
        <v>719315</v>
      </c>
      <c r="F75" s="21" t="s">
        <v>84</v>
      </c>
      <c r="G75" s="22" t="s">
        <v>123</v>
      </c>
      <c r="H75" s="37"/>
      <c r="J75" s="1">
        <v>719315</v>
      </c>
      <c r="K75" s="101">
        <f t="shared" si="2"/>
        <v>0</v>
      </c>
    </row>
    <row r="76" spans="2:11" s="1" customFormat="1" ht="57" customHeight="1">
      <c r="B76" s="96" t="s">
        <v>45</v>
      </c>
      <c r="C76" s="97"/>
      <c r="D76" s="97"/>
      <c r="E76" s="16">
        <f>SUM(E77:E80)</f>
        <v>474000</v>
      </c>
      <c r="F76" s="13"/>
      <c r="G76" s="14"/>
      <c r="H76" s="10"/>
      <c r="J76" s="1">
        <v>474000</v>
      </c>
      <c r="K76" s="101">
        <f t="shared" si="2"/>
        <v>0</v>
      </c>
    </row>
    <row r="77" spans="2:11" s="52" customFormat="1" ht="37.5" customHeight="1">
      <c r="B77" s="18"/>
      <c r="C77" s="19">
        <v>33100000</v>
      </c>
      <c r="D77" s="19" t="s">
        <v>35</v>
      </c>
      <c r="E77" s="20">
        <f>68025-25000</f>
        <v>43025</v>
      </c>
      <c r="F77" s="21" t="s">
        <v>84</v>
      </c>
      <c r="G77" s="22" t="s">
        <v>123</v>
      </c>
      <c r="H77" s="26"/>
      <c r="J77" s="52">
        <v>43025</v>
      </c>
      <c r="K77" s="101">
        <f t="shared" si="2"/>
        <v>0</v>
      </c>
    </row>
    <row r="78" spans="2:11" s="52" customFormat="1" ht="22.5">
      <c r="B78" s="18"/>
      <c r="C78" s="19">
        <v>33600000</v>
      </c>
      <c r="D78" s="19" t="s">
        <v>36</v>
      </c>
      <c r="E78" s="20">
        <f>312770-40049</f>
        <v>272721</v>
      </c>
      <c r="F78" s="21" t="s">
        <v>84</v>
      </c>
      <c r="G78" s="22" t="s">
        <v>123</v>
      </c>
      <c r="H78" s="26"/>
      <c r="J78" s="52">
        <v>272721</v>
      </c>
      <c r="K78" s="101">
        <f t="shared" si="2"/>
        <v>0</v>
      </c>
    </row>
    <row r="79" spans="2:11" s="52" customFormat="1" ht="22.5">
      <c r="B79" s="18"/>
      <c r="C79" s="33" t="s">
        <v>29</v>
      </c>
      <c r="D79" s="19" t="s">
        <v>92</v>
      </c>
      <c r="E79" s="20">
        <v>16254</v>
      </c>
      <c r="F79" s="21" t="s">
        <v>79</v>
      </c>
      <c r="G79" s="22" t="s">
        <v>147</v>
      </c>
      <c r="H79" s="26"/>
      <c r="J79" s="52">
        <v>16254</v>
      </c>
      <c r="K79" s="101">
        <f t="shared" si="2"/>
        <v>0</v>
      </c>
    </row>
    <row r="80" spans="2:11" s="1" customFormat="1" ht="22.5">
      <c r="B80" s="18"/>
      <c r="C80" s="33" t="s">
        <v>29</v>
      </c>
      <c r="D80" s="19" t="s">
        <v>92</v>
      </c>
      <c r="E80" s="20">
        <v>142000</v>
      </c>
      <c r="F80" s="21" t="s">
        <v>84</v>
      </c>
      <c r="G80" s="22" t="s">
        <v>123</v>
      </c>
      <c r="H80" s="26"/>
      <c r="J80" s="1">
        <v>142000</v>
      </c>
      <c r="K80" s="101">
        <f t="shared" si="2"/>
        <v>0</v>
      </c>
    </row>
    <row r="81" spans="2:11" s="1" customFormat="1" ht="65.25" customHeight="1">
      <c r="B81" s="96" t="s">
        <v>43</v>
      </c>
      <c r="C81" s="97"/>
      <c r="D81" s="97"/>
      <c r="E81" s="16">
        <f>SUM(E82:E87)</f>
        <v>937230</v>
      </c>
      <c r="F81" s="13"/>
      <c r="G81" s="14"/>
      <c r="H81" s="10"/>
      <c r="J81" s="1">
        <v>937230</v>
      </c>
      <c r="K81" s="101">
        <f t="shared" si="2"/>
        <v>0</v>
      </c>
    </row>
    <row r="82" spans="2:11" ht="49.5" customHeight="1">
      <c r="B82" s="38"/>
      <c r="C82" s="39" t="s">
        <v>61</v>
      </c>
      <c r="D82" s="23" t="s">
        <v>64</v>
      </c>
      <c r="E82" s="40">
        <v>144</v>
      </c>
      <c r="F82" s="21" t="s">
        <v>79</v>
      </c>
      <c r="G82" s="22" t="s">
        <v>123</v>
      </c>
      <c r="H82" s="41"/>
      <c r="J82">
        <v>144</v>
      </c>
      <c r="K82" s="101">
        <f t="shared" si="2"/>
        <v>0</v>
      </c>
    </row>
    <row r="83" spans="2:11" s="1" customFormat="1" ht="49.5" customHeight="1">
      <c r="B83" s="18"/>
      <c r="C83" s="19" t="s">
        <v>15</v>
      </c>
      <c r="D83" s="19" t="s">
        <v>16</v>
      </c>
      <c r="E83" s="20">
        <v>74412</v>
      </c>
      <c r="F83" s="21" t="s">
        <v>78</v>
      </c>
      <c r="G83" s="22" t="s">
        <v>123</v>
      </c>
      <c r="H83" s="26"/>
      <c r="J83" s="1">
        <v>74412</v>
      </c>
      <c r="K83" s="101">
        <f t="shared" si="2"/>
        <v>0</v>
      </c>
    </row>
    <row r="84" spans="2:11" s="1" customFormat="1" ht="22.5">
      <c r="B84" s="18"/>
      <c r="C84" s="19">
        <v>33100000</v>
      </c>
      <c r="D84" s="19" t="s">
        <v>35</v>
      </c>
      <c r="E84" s="20">
        <v>341430</v>
      </c>
      <c r="F84" s="21" t="s">
        <v>84</v>
      </c>
      <c r="G84" s="22" t="s">
        <v>123</v>
      </c>
      <c r="H84" s="26"/>
      <c r="J84" s="1">
        <v>341430</v>
      </c>
      <c r="K84" s="101">
        <f t="shared" si="2"/>
        <v>0</v>
      </c>
    </row>
    <row r="85" spans="2:11" s="1" customFormat="1" ht="60.75" customHeight="1">
      <c r="B85" s="42"/>
      <c r="C85" s="19" t="s">
        <v>75</v>
      </c>
      <c r="D85" s="19" t="s">
        <v>55</v>
      </c>
      <c r="E85" s="36">
        <v>19805</v>
      </c>
      <c r="F85" s="21" t="s">
        <v>77</v>
      </c>
      <c r="G85" s="22" t="s">
        <v>123</v>
      </c>
      <c r="H85" s="26"/>
      <c r="J85" s="1">
        <v>19805</v>
      </c>
      <c r="K85" s="101">
        <f t="shared" si="2"/>
        <v>0</v>
      </c>
    </row>
    <row r="86" spans="2:11" s="1" customFormat="1" ht="60.75" customHeight="1">
      <c r="B86" s="42"/>
      <c r="C86" s="19">
        <v>85100000</v>
      </c>
      <c r="D86" s="19" t="s">
        <v>92</v>
      </c>
      <c r="E86" s="36">
        <f>3150+38333</f>
        <v>41483</v>
      </c>
      <c r="F86" s="21" t="s">
        <v>79</v>
      </c>
      <c r="G86" s="22" t="s">
        <v>147</v>
      </c>
      <c r="H86" s="43"/>
      <c r="J86" s="1">
        <v>41483</v>
      </c>
      <c r="K86" s="101">
        <f t="shared" si="2"/>
        <v>0</v>
      </c>
    </row>
    <row r="87" spans="2:11" s="1" customFormat="1" ht="65.25" customHeight="1">
      <c r="B87" s="42"/>
      <c r="C87" s="19">
        <v>85100000</v>
      </c>
      <c r="D87" s="19" t="s">
        <v>92</v>
      </c>
      <c r="E87" s="20">
        <v>459956</v>
      </c>
      <c r="F87" s="21" t="s">
        <v>84</v>
      </c>
      <c r="G87" s="22" t="s">
        <v>123</v>
      </c>
      <c r="H87" s="43"/>
      <c r="J87" s="1">
        <v>459956</v>
      </c>
      <c r="K87" s="101">
        <f t="shared" si="2"/>
        <v>0</v>
      </c>
    </row>
    <row r="88" spans="2:11" s="1" customFormat="1" ht="65.25" customHeight="1">
      <c r="B88" s="96" t="s">
        <v>42</v>
      </c>
      <c r="C88" s="97"/>
      <c r="D88" s="97"/>
      <c r="E88" s="16">
        <f>SUM(E89:E95)</f>
        <v>1699888</v>
      </c>
      <c r="F88" s="13"/>
      <c r="G88" s="14"/>
      <c r="H88" s="10"/>
      <c r="J88" s="1">
        <v>1699888</v>
      </c>
      <c r="K88" s="101">
        <f t="shared" si="2"/>
        <v>0</v>
      </c>
    </row>
    <row r="89" spans="2:11" s="1" customFormat="1" ht="65.25" customHeight="1">
      <c r="B89" s="18"/>
      <c r="C89" s="19">
        <v>33100000</v>
      </c>
      <c r="D89" s="19" t="s">
        <v>35</v>
      </c>
      <c r="E89" s="20">
        <v>1631</v>
      </c>
      <c r="F89" s="21" t="s">
        <v>84</v>
      </c>
      <c r="G89" s="22" t="s">
        <v>123</v>
      </c>
      <c r="H89" s="26"/>
      <c r="J89" s="1">
        <v>1631</v>
      </c>
      <c r="K89" s="101">
        <f t="shared" si="2"/>
        <v>0</v>
      </c>
    </row>
    <row r="90" spans="2:11" s="1" customFormat="1" ht="65.25" customHeight="1">
      <c r="B90" s="18"/>
      <c r="C90" s="19">
        <v>33600000</v>
      </c>
      <c r="D90" s="19" t="s">
        <v>36</v>
      </c>
      <c r="E90" s="20">
        <f>76178-E89</f>
        <v>74547</v>
      </c>
      <c r="F90" s="21" t="s">
        <v>84</v>
      </c>
      <c r="G90" s="22" t="s">
        <v>123</v>
      </c>
      <c r="H90" s="26"/>
      <c r="J90" s="1">
        <v>74547</v>
      </c>
      <c r="K90" s="101">
        <f t="shared" si="2"/>
        <v>0</v>
      </c>
    </row>
    <row r="91" spans="2:11" s="1" customFormat="1" ht="33.75">
      <c r="B91" s="44"/>
      <c r="C91" s="19" t="s">
        <v>30</v>
      </c>
      <c r="D91" s="19" t="s">
        <v>89</v>
      </c>
      <c r="E91" s="20">
        <v>35000</v>
      </c>
      <c r="F91" s="21" t="s">
        <v>84</v>
      </c>
      <c r="G91" s="22" t="s">
        <v>123</v>
      </c>
      <c r="H91" s="26"/>
      <c r="J91" s="1">
        <v>35000</v>
      </c>
      <c r="K91" s="101">
        <f t="shared" si="2"/>
        <v>0</v>
      </c>
    </row>
    <row r="92" spans="2:11" s="1" customFormat="1" ht="22.5">
      <c r="B92" s="45"/>
      <c r="C92" s="19" t="s">
        <v>115</v>
      </c>
      <c r="D92" s="19" t="s">
        <v>116</v>
      </c>
      <c r="E92" s="20">
        <v>8400</v>
      </c>
      <c r="F92" s="21" t="s">
        <v>77</v>
      </c>
      <c r="G92" s="22" t="s">
        <v>123</v>
      </c>
      <c r="H92" s="43"/>
      <c r="J92" s="1">
        <v>8400</v>
      </c>
      <c r="K92" s="101">
        <f t="shared" si="2"/>
        <v>0</v>
      </c>
    </row>
    <row r="93" spans="2:11" s="1" customFormat="1" ht="22.5">
      <c r="B93" s="45"/>
      <c r="C93" s="19" t="s">
        <v>142</v>
      </c>
      <c r="D93" s="19" t="s">
        <v>143</v>
      </c>
      <c r="E93" s="36">
        <v>30630</v>
      </c>
      <c r="F93" s="21" t="s">
        <v>77</v>
      </c>
      <c r="G93" s="22" t="s">
        <v>123</v>
      </c>
      <c r="H93" s="43"/>
      <c r="J93" s="1">
        <v>30630</v>
      </c>
      <c r="K93" s="101">
        <f t="shared" si="2"/>
        <v>0</v>
      </c>
    </row>
    <row r="94" spans="2:11" s="1" customFormat="1" ht="22.5">
      <c r="B94" s="42"/>
      <c r="C94" s="19">
        <v>85100000</v>
      </c>
      <c r="D94" s="19" t="s">
        <v>92</v>
      </c>
      <c r="E94" s="36">
        <v>129162</v>
      </c>
      <c r="F94" s="21" t="s">
        <v>79</v>
      </c>
      <c r="G94" s="22" t="s">
        <v>147</v>
      </c>
      <c r="H94" s="43"/>
      <c r="J94" s="1">
        <v>129162</v>
      </c>
      <c r="K94" s="101">
        <f t="shared" si="2"/>
        <v>0</v>
      </c>
    </row>
    <row r="95" spans="2:11" s="1" customFormat="1" ht="39" customHeight="1">
      <c r="B95" s="45"/>
      <c r="C95" s="19">
        <v>85100000</v>
      </c>
      <c r="D95" s="19" t="s">
        <v>92</v>
      </c>
      <c r="E95" s="20">
        <f>1549680-E94</f>
        <v>1420518</v>
      </c>
      <c r="F95" s="21" t="s">
        <v>84</v>
      </c>
      <c r="G95" s="22" t="s">
        <v>123</v>
      </c>
      <c r="H95" s="43"/>
      <c r="J95" s="1">
        <v>1420518</v>
      </c>
      <c r="K95" s="101">
        <f t="shared" si="2"/>
        <v>0</v>
      </c>
    </row>
    <row r="96" spans="2:11" s="1" customFormat="1" ht="31.5" customHeight="1">
      <c r="B96" s="96" t="s">
        <v>41</v>
      </c>
      <c r="C96" s="97"/>
      <c r="D96" s="97"/>
      <c r="E96" s="16">
        <f>SUM(E97:E100)</f>
        <v>16253000</v>
      </c>
      <c r="F96" s="13"/>
      <c r="G96" s="9"/>
      <c r="H96" s="10"/>
      <c r="J96" s="1">
        <v>16253000</v>
      </c>
      <c r="K96" s="101">
        <f t="shared" si="2"/>
        <v>0</v>
      </c>
    </row>
    <row r="97" spans="2:11" s="52" customFormat="1" ht="75.75" customHeight="1">
      <c r="B97" s="18"/>
      <c r="C97" s="19" t="s">
        <v>7</v>
      </c>
      <c r="D97" s="19" t="s">
        <v>72</v>
      </c>
      <c r="E97" s="20">
        <f>356825+92460</f>
        <v>449285</v>
      </c>
      <c r="F97" s="21" t="s">
        <v>79</v>
      </c>
      <c r="G97" s="22" t="s">
        <v>123</v>
      </c>
      <c r="H97" s="43" t="s">
        <v>144</v>
      </c>
      <c r="J97" s="52">
        <v>449285</v>
      </c>
      <c r="K97" s="101">
        <f t="shared" si="2"/>
        <v>0</v>
      </c>
    </row>
    <row r="98" spans="2:11" s="52" customFormat="1" ht="75.75" customHeight="1">
      <c r="B98" s="18"/>
      <c r="C98" s="19">
        <v>33600000</v>
      </c>
      <c r="D98" s="19" t="s">
        <v>36</v>
      </c>
      <c r="E98" s="20">
        <f>14669856-947000</f>
        <v>13722856</v>
      </c>
      <c r="F98" s="21" t="s">
        <v>84</v>
      </c>
      <c r="G98" s="22" t="s">
        <v>125</v>
      </c>
      <c r="H98" s="43" t="s">
        <v>110</v>
      </c>
      <c r="J98" s="52">
        <v>13722856</v>
      </c>
      <c r="K98" s="101">
        <f t="shared" si="2"/>
        <v>0</v>
      </c>
    </row>
    <row r="99" spans="2:11" s="52" customFormat="1" ht="121.5" customHeight="1">
      <c r="B99" s="18"/>
      <c r="C99" s="19">
        <v>33600000</v>
      </c>
      <c r="D99" s="19" t="s">
        <v>36</v>
      </c>
      <c r="E99" s="20">
        <v>91820</v>
      </c>
      <c r="F99" s="21" t="s">
        <v>84</v>
      </c>
      <c r="G99" s="22" t="s">
        <v>125</v>
      </c>
      <c r="H99" s="26"/>
      <c r="J99" s="52">
        <v>91820</v>
      </c>
      <c r="K99" s="101">
        <f t="shared" si="2"/>
        <v>0</v>
      </c>
    </row>
    <row r="100" spans="2:11" s="52" customFormat="1" ht="87.75" customHeight="1">
      <c r="B100" s="42"/>
      <c r="C100" s="19">
        <v>33600000</v>
      </c>
      <c r="D100" s="19" t="s">
        <v>36</v>
      </c>
      <c r="E100" s="20">
        <f>3989039-2000000</f>
        <v>1989039</v>
      </c>
      <c r="F100" s="21" t="s">
        <v>79</v>
      </c>
      <c r="G100" s="22" t="s">
        <v>125</v>
      </c>
      <c r="H100" s="43" t="s">
        <v>145</v>
      </c>
      <c r="J100" s="52">
        <v>1989039</v>
      </c>
      <c r="K100" s="101">
        <f t="shared" si="2"/>
        <v>0</v>
      </c>
    </row>
    <row r="101" spans="2:11" s="1" customFormat="1" ht="75" customHeight="1">
      <c r="B101" s="96" t="s">
        <v>37</v>
      </c>
      <c r="C101" s="97"/>
      <c r="D101" s="97"/>
      <c r="E101" s="16">
        <f>SUM(E102:E103)</f>
        <v>1900000</v>
      </c>
      <c r="F101" s="13"/>
      <c r="G101" s="14"/>
      <c r="H101" s="10"/>
      <c r="J101" s="1">
        <v>1900000</v>
      </c>
      <c r="K101" s="101">
        <f t="shared" si="2"/>
        <v>0</v>
      </c>
    </row>
    <row r="102" spans="2:11" s="52" customFormat="1" ht="59.25" customHeight="1">
      <c r="B102" s="18"/>
      <c r="C102" s="19" t="s">
        <v>29</v>
      </c>
      <c r="D102" s="19" t="s">
        <v>92</v>
      </c>
      <c r="E102" s="20">
        <f>2000000-260771</f>
        <v>1739229</v>
      </c>
      <c r="F102" s="21" t="s">
        <v>84</v>
      </c>
      <c r="G102" s="22" t="s">
        <v>125</v>
      </c>
      <c r="H102" s="26"/>
      <c r="J102" s="52">
        <v>1739229</v>
      </c>
      <c r="K102" s="101">
        <f t="shared" si="2"/>
        <v>0</v>
      </c>
    </row>
    <row r="103" spans="2:11" s="1" customFormat="1" ht="59.25" customHeight="1">
      <c r="B103" s="42"/>
      <c r="C103" s="19" t="s">
        <v>29</v>
      </c>
      <c r="D103" s="19" t="s">
        <v>92</v>
      </c>
      <c r="E103" s="20">
        <v>160771</v>
      </c>
      <c r="F103" s="21" t="s">
        <v>84</v>
      </c>
      <c r="G103" s="22" t="s">
        <v>147</v>
      </c>
      <c r="H103" s="43" t="s">
        <v>97</v>
      </c>
      <c r="J103" s="1">
        <v>160771</v>
      </c>
      <c r="K103" s="101">
        <f t="shared" si="2"/>
        <v>0</v>
      </c>
    </row>
    <row r="104" spans="2:11" s="1" customFormat="1" ht="60" customHeight="1">
      <c r="B104" s="96" t="s">
        <v>38</v>
      </c>
      <c r="C104" s="97"/>
      <c r="D104" s="97"/>
      <c r="E104" s="16">
        <f>SUM(E105:E110)</f>
        <v>1779000</v>
      </c>
      <c r="F104" s="13"/>
      <c r="G104" s="14"/>
      <c r="H104" s="10"/>
      <c r="J104" s="1">
        <v>1779000</v>
      </c>
      <c r="K104" s="101">
        <f t="shared" si="2"/>
        <v>0</v>
      </c>
    </row>
    <row r="105" spans="2:11" ht="36.75" customHeight="1">
      <c r="B105" s="18"/>
      <c r="C105" s="19" t="s">
        <v>7</v>
      </c>
      <c r="D105" s="19" t="s">
        <v>35</v>
      </c>
      <c r="E105" s="20">
        <v>60122</v>
      </c>
      <c r="F105" s="21" t="s">
        <v>84</v>
      </c>
      <c r="G105" s="22" t="s">
        <v>90</v>
      </c>
      <c r="H105" s="26"/>
      <c r="J105">
        <v>60122</v>
      </c>
      <c r="K105" s="101">
        <f t="shared" si="2"/>
        <v>0</v>
      </c>
    </row>
    <row r="106" spans="2:11" s="52" customFormat="1" ht="21" customHeight="1">
      <c r="B106" s="18"/>
      <c r="C106" s="19" t="s">
        <v>39</v>
      </c>
      <c r="D106" s="19" t="s">
        <v>36</v>
      </c>
      <c r="E106" s="20">
        <f>274376+30000+266016-94633</f>
        <v>475759</v>
      </c>
      <c r="F106" s="21" t="s">
        <v>84</v>
      </c>
      <c r="G106" s="22" t="s">
        <v>90</v>
      </c>
      <c r="H106" s="26"/>
      <c r="J106" s="52">
        <v>475759</v>
      </c>
      <c r="K106" s="101">
        <f t="shared" si="2"/>
        <v>0</v>
      </c>
    </row>
    <row r="107" spans="2:11" s="52" customFormat="1" ht="21" customHeight="1">
      <c r="B107" s="42"/>
      <c r="C107" s="19" t="s">
        <v>126</v>
      </c>
      <c r="D107" s="19" t="s">
        <v>127</v>
      </c>
      <c r="E107" s="20">
        <f>837520-300000</f>
        <v>537520</v>
      </c>
      <c r="F107" s="21" t="s">
        <v>84</v>
      </c>
      <c r="G107" s="22" t="s">
        <v>123</v>
      </c>
      <c r="H107" s="43"/>
      <c r="J107" s="52">
        <v>537520</v>
      </c>
      <c r="K107" s="101">
        <f t="shared" si="2"/>
        <v>0</v>
      </c>
    </row>
    <row r="108" spans="2:11" s="52" customFormat="1" ht="21" customHeight="1">
      <c r="B108" s="42"/>
      <c r="C108" s="19" t="s">
        <v>12</v>
      </c>
      <c r="D108" s="19" t="s">
        <v>128</v>
      </c>
      <c r="E108" s="20">
        <v>103000</v>
      </c>
      <c r="F108" s="21" t="s">
        <v>77</v>
      </c>
      <c r="G108" s="22" t="s">
        <v>123</v>
      </c>
      <c r="H108" s="43"/>
      <c r="J108" s="52">
        <v>103000</v>
      </c>
      <c r="K108" s="101">
        <f t="shared" si="2"/>
        <v>0</v>
      </c>
    </row>
    <row r="109" spans="2:11" s="52" customFormat="1" ht="70.5" customHeight="1">
      <c r="B109" s="42"/>
      <c r="C109" s="19" t="s">
        <v>29</v>
      </c>
      <c r="D109" s="19" t="s">
        <v>92</v>
      </c>
      <c r="E109" s="20">
        <v>140599</v>
      </c>
      <c r="F109" s="21" t="s">
        <v>79</v>
      </c>
      <c r="G109" s="22" t="s">
        <v>147</v>
      </c>
      <c r="H109" s="43" t="s">
        <v>97</v>
      </c>
      <c r="J109" s="52">
        <v>140599</v>
      </c>
      <c r="K109" s="101">
        <f t="shared" si="2"/>
        <v>0</v>
      </c>
    </row>
    <row r="110" spans="2:11" s="1" customFormat="1" ht="22.5">
      <c r="B110" s="46"/>
      <c r="C110" s="19" t="s">
        <v>29</v>
      </c>
      <c r="D110" s="19" t="s">
        <v>92</v>
      </c>
      <c r="E110" s="47">
        <v>462000</v>
      </c>
      <c r="F110" s="21" t="s">
        <v>84</v>
      </c>
      <c r="G110" s="22" t="s">
        <v>123</v>
      </c>
      <c r="H110" s="43"/>
      <c r="J110" s="1">
        <v>462000</v>
      </c>
      <c r="K110" s="101">
        <f t="shared" si="2"/>
        <v>0</v>
      </c>
    </row>
    <row r="111" spans="2:11" s="1" customFormat="1" ht="61.5" customHeight="1">
      <c r="B111" s="96" t="s">
        <v>93</v>
      </c>
      <c r="C111" s="97"/>
      <c r="D111" s="97"/>
      <c r="E111" s="16">
        <f>SUM(E112:E113)</f>
        <v>270000</v>
      </c>
      <c r="F111" s="13"/>
      <c r="G111" s="14"/>
      <c r="H111" s="10"/>
      <c r="J111" s="1">
        <v>270000</v>
      </c>
      <c r="K111" s="101">
        <f t="shared" si="2"/>
        <v>0</v>
      </c>
    </row>
    <row r="112" spans="2:11" ht="70.5" customHeight="1">
      <c r="B112" s="42"/>
      <c r="C112" s="19" t="s">
        <v>29</v>
      </c>
      <c r="D112" s="19" t="s">
        <v>92</v>
      </c>
      <c r="E112" s="20">
        <v>22500</v>
      </c>
      <c r="F112" s="21" t="s">
        <v>79</v>
      </c>
      <c r="G112" s="22" t="s">
        <v>147</v>
      </c>
      <c r="H112" s="43" t="s">
        <v>97</v>
      </c>
      <c r="J112">
        <v>22500</v>
      </c>
      <c r="K112" s="101">
        <f t="shared" si="2"/>
        <v>0</v>
      </c>
    </row>
    <row r="113" spans="2:11" ht="75" customHeight="1">
      <c r="B113" s="48"/>
      <c r="C113" s="19" t="s">
        <v>29</v>
      </c>
      <c r="D113" s="19" t="s">
        <v>92</v>
      </c>
      <c r="E113" s="49">
        <f>270000-E112</f>
        <v>247500</v>
      </c>
      <c r="F113" s="21" t="s">
        <v>84</v>
      </c>
      <c r="G113" s="22" t="s">
        <v>125</v>
      </c>
      <c r="H113" s="50"/>
      <c r="J113">
        <v>247500</v>
      </c>
      <c r="K113" s="101">
        <f t="shared" si="2"/>
        <v>0</v>
      </c>
    </row>
    <row r="114" spans="2:11" ht="59.25" customHeight="1">
      <c r="B114" s="96" t="s">
        <v>94</v>
      </c>
      <c r="C114" s="97"/>
      <c r="D114" s="97"/>
      <c r="E114" s="16">
        <f>SUM(E115:E115)</f>
        <v>200000</v>
      </c>
      <c r="F114" s="13"/>
      <c r="G114" s="14"/>
      <c r="H114" s="10"/>
      <c r="J114">
        <v>200000</v>
      </c>
      <c r="K114" s="101">
        <f t="shared" si="2"/>
        <v>0</v>
      </c>
    </row>
    <row r="115" spans="2:11" s="52" customFormat="1" ht="42.75" customHeight="1">
      <c r="B115" s="51"/>
      <c r="C115" s="19" t="s">
        <v>30</v>
      </c>
      <c r="D115" s="19" t="s">
        <v>89</v>
      </c>
      <c r="E115" s="49">
        <f>600000-400000</f>
        <v>200000</v>
      </c>
      <c r="F115" s="21" t="s">
        <v>84</v>
      </c>
      <c r="G115" s="22" t="s">
        <v>123</v>
      </c>
      <c r="H115" s="51"/>
      <c r="J115" s="52">
        <v>200000</v>
      </c>
      <c r="K115" s="101">
        <f t="shared" si="2"/>
        <v>0</v>
      </c>
    </row>
    <row r="116" spans="2:11" s="1" customFormat="1" ht="42.75" customHeight="1">
      <c r="B116" s="96" t="s">
        <v>95</v>
      </c>
      <c r="C116" s="97"/>
      <c r="D116" s="97"/>
      <c r="E116" s="16">
        <f>SUM(E117:E118)</f>
        <v>931010</v>
      </c>
      <c r="F116" s="13"/>
      <c r="G116" s="14"/>
      <c r="H116" s="10"/>
      <c r="J116" s="1">
        <v>931010</v>
      </c>
      <c r="K116" s="101">
        <f t="shared" si="2"/>
        <v>0</v>
      </c>
    </row>
    <row r="117" spans="2:11" s="52" customFormat="1" ht="66.75" customHeight="1">
      <c r="B117" s="46"/>
      <c r="C117" s="19" t="s">
        <v>39</v>
      </c>
      <c r="D117" s="19" t="s">
        <v>36</v>
      </c>
      <c r="E117" s="49">
        <v>830000</v>
      </c>
      <c r="F117" s="21" t="s">
        <v>84</v>
      </c>
      <c r="G117" s="22" t="s">
        <v>123</v>
      </c>
      <c r="H117" s="46"/>
      <c r="J117" s="52">
        <v>830000</v>
      </c>
      <c r="K117" s="101">
        <f t="shared" si="2"/>
        <v>0</v>
      </c>
    </row>
    <row r="118" spans="2:11" s="52" customFormat="1" ht="66.75" customHeight="1">
      <c r="B118" s="48"/>
      <c r="C118" s="19" t="s">
        <v>7</v>
      </c>
      <c r="D118" s="19" t="s">
        <v>35</v>
      </c>
      <c r="E118" s="49">
        <v>101010</v>
      </c>
      <c r="F118" s="21" t="s">
        <v>84</v>
      </c>
      <c r="G118" s="22" t="s">
        <v>123</v>
      </c>
      <c r="H118" s="53"/>
      <c r="J118" s="52">
        <v>101010</v>
      </c>
      <c r="K118" s="101">
        <f t="shared" si="2"/>
        <v>0</v>
      </c>
    </row>
    <row r="119" spans="2:11" ht="81.75" customHeight="1">
      <c r="B119" s="96" t="s">
        <v>96</v>
      </c>
      <c r="C119" s="97"/>
      <c r="D119" s="97"/>
      <c r="E119" s="16">
        <f>SUM(E120)</f>
        <v>1950000</v>
      </c>
      <c r="F119" s="13"/>
      <c r="G119" s="14"/>
      <c r="H119" s="10"/>
      <c r="J119">
        <v>1950000</v>
      </c>
      <c r="K119" s="101">
        <f t="shared" si="2"/>
        <v>0</v>
      </c>
    </row>
    <row r="120" spans="2:11" s="52" customFormat="1" ht="117.75" customHeight="1">
      <c r="B120" s="46"/>
      <c r="C120" s="19" t="s">
        <v>39</v>
      </c>
      <c r="D120" s="19" t="s">
        <v>36</v>
      </c>
      <c r="E120" s="49">
        <v>1950000</v>
      </c>
      <c r="F120" s="21" t="s">
        <v>84</v>
      </c>
      <c r="G120" s="22" t="s">
        <v>123</v>
      </c>
      <c r="H120" s="46"/>
      <c r="J120" s="52">
        <v>1950000</v>
      </c>
      <c r="K120" s="101">
        <f t="shared" si="2"/>
        <v>0</v>
      </c>
    </row>
    <row r="121" spans="2:11" ht="70.5" customHeight="1">
      <c r="B121" s="96" t="s">
        <v>124</v>
      </c>
      <c r="C121" s="97"/>
      <c r="D121" s="97"/>
      <c r="E121" s="16">
        <f>SUM(E122:E123)</f>
        <v>550000</v>
      </c>
      <c r="F121" s="13"/>
      <c r="G121" s="14"/>
      <c r="H121" s="10"/>
      <c r="J121">
        <v>550000</v>
      </c>
      <c r="K121" s="101">
        <f t="shared" si="2"/>
        <v>0</v>
      </c>
    </row>
    <row r="122" spans="2:11" s="52" customFormat="1" ht="22.5">
      <c r="B122" s="54"/>
      <c r="C122" s="55" t="s">
        <v>39</v>
      </c>
      <c r="D122" s="55" t="s">
        <v>36</v>
      </c>
      <c r="E122" s="49">
        <f>660000-350000</f>
        <v>310000</v>
      </c>
      <c r="F122" s="56" t="s">
        <v>84</v>
      </c>
      <c r="G122" s="57" t="s">
        <v>123</v>
      </c>
      <c r="H122" s="54"/>
      <c r="J122" s="52">
        <v>310000</v>
      </c>
      <c r="K122" s="101">
        <f t="shared" si="2"/>
        <v>0</v>
      </c>
    </row>
    <row r="123" spans="2:11" s="52" customFormat="1" ht="22.5">
      <c r="B123" s="58"/>
      <c r="C123" s="55" t="s">
        <v>7</v>
      </c>
      <c r="D123" s="55" t="s">
        <v>35</v>
      </c>
      <c r="E123" s="49">
        <f>332220-92220</f>
        <v>240000</v>
      </c>
      <c r="F123" s="56" t="s">
        <v>84</v>
      </c>
      <c r="G123" s="57" t="s">
        <v>123</v>
      </c>
      <c r="H123" s="59"/>
      <c r="J123" s="52">
        <v>240000</v>
      </c>
      <c r="K123" s="101">
        <f t="shared" si="2"/>
        <v>0</v>
      </c>
    </row>
    <row r="124" spans="2:11" s="52" customFormat="1">
      <c r="E124" s="85"/>
      <c r="F124" s="86"/>
    </row>
    <row r="130" spans="8:8">
      <c r="H130">
        <v>0</v>
      </c>
    </row>
  </sheetData>
  <autoFilter ref="A8:H123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1:D81"/>
    <mergeCell ref="B119:D119"/>
    <mergeCell ref="B121:D121"/>
    <mergeCell ref="B96:D96"/>
    <mergeCell ref="B101:D101"/>
    <mergeCell ref="B104:D104"/>
    <mergeCell ref="B111:D111"/>
    <mergeCell ref="B114:D114"/>
    <mergeCell ref="B116:D116"/>
  </mergeCells>
  <pageMargins left="0.70866141732283505" right="0.70866141732283505" top="0.74803149606299202" bottom="0.74803149606299202" header="0.31496062992126" footer="0.31496062992126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04.11.2016</vt:lpstr>
      <vt:lpstr>16.12.2016</vt:lpstr>
      <vt:lpstr>26.12.2016</vt:lpstr>
      <vt:lpstr>06.01.2017</vt:lpstr>
      <vt:lpstr>06.01.2017..</vt:lpstr>
      <vt:lpstr>'06.01.2017..'!Print_Area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2017-01-09T05:26:49Z</cp:lastPrinted>
  <dcterms:created xsi:type="dcterms:W3CDTF">2011-04-12T10:50:13Z</dcterms:created>
  <dcterms:modified xsi:type="dcterms:W3CDTF">2017-01-09T05:26:55Z</dcterms:modified>
</cp:coreProperties>
</file>