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1840" windowHeight="12435" activeTab="2"/>
  </bookViews>
  <sheets>
    <sheet name="04.11.2016" sheetId="139" r:id="rId1"/>
    <sheet name="16.12.2016" sheetId="140" r:id="rId2"/>
    <sheet name="21.12.2016...." sheetId="141" r:id="rId3"/>
  </sheets>
  <definedNames>
    <definedName name="_xlnm._FilterDatabase" localSheetId="0" hidden="1">'04.11.2016'!$A$8:$H$122</definedName>
    <definedName name="_xlnm._FilterDatabase" localSheetId="1" hidden="1">'16.12.2016'!$A$8:$H$122</definedName>
    <definedName name="_xlnm._FilterDatabase" localSheetId="2" hidden="1">'21.12.2016....'!$A$8:$H$122</definedName>
    <definedName name="_xlnm.Print_Area" localSheetId="2">'21.12.2016....'!$B$1:$H$122</definedName>
  </definedNames>
  <calcPr calcId="145621"/>
</workbook>
</file>

<file path=xl/calcChain.xml><?xml version="1.0" encoding="utf-8"?>
<calcChain xmlns="http://schemas.openxmlformats.org/spreadsheetml/2006/main">
  <c r="K10" i="141" l="1"/>
  <c r="K11" i="141"/>
  <c r="K12" i="141"/>
  <c r="K13" i="141"/>
  <c r="K14" i="141"/>
  <c r="K15" i="141"/>
  <c r="K16" i="141"/>
  <c r="K17" i="141"/>
  <c r="K18" i="141"/>
  <c r="K19" i="141"/>
  <c r="K20" i="141"/>
  <c r="K21" i="141"/>
  <c r="K22" i="141"/>
  <c r="K23" i="141"/>
  <c r="K24" i="141"/>
  <c r="K25" i="141"/>
  <c r="K26" i="141"/>
  <c r="K27" i="141"/>
  <c r="K28" i="141"/>
  <c r="K29" i="141"/>
  <c r="K30" i="141"/>
  <c r="K31" i="141"/>
  <c r="K32" i="141"/>
  <c r="K33" i="141"/>
  <c r="K34" i="141"/>
  <c r="K35" i="141"/>
  <c r="K36" i="141"/>
  <c r="K37" i="141"/>
  <c r="K38" i="141"/>
  <c r="K39" i="141"/>
  <c r="K40" i="141"/>
  <c r="K41" i="141"/>
  <c r="K42" i="141"/>
  <c r="K43" i="141"/>
  <c r="K44" i="141"/>
  <c r="K45" i="141"/>
  <c r="K46" i="141"/>
  <c r="K47" i="141"/>
  <c r="K48" i="141"/>
  <c r="K49" i="141"/>
  <c r="K50" i="141"/>
  <c r="K51" i="141"/>
  <c r="K52" i="141"/>
  <c r="K53" i="141"/>
  <c r="K54" i="141"/>
  <c r="K55" i="141"/>
  <c r="K56" i="141"/>
  <c r="K57" i="141"/>
  <c r="K58" i="141"/>
  <c r="K59" i="141"/>
  <c r="K60" i="141"/>
  <c r="K61" i="141"/>
  <c r="K62" i="141"/>
  <c r="K63" i="141"/>
  <c r="K64" i="141"/>
  <c r="K65" i="141"/>
  <c r="K66" i="141"/>
  <c r="K67" i="141"/>
  <c r="K68" i="141"/>
  <c r="K69" i="141"/>
  <c r="K70" i="141"/>
  <c r="K71" i="141"/>
  <c r="K72" i="141"/>
  <c r="K73" i="141"/>
  <c r="K74" i="141"/>
  <c r="K75" i="141"/>
  <c r="K76" i="141"/>
  <c r="K77" i="141"/>
  <c r="K78" i="141"/>
  <c r="K79" i="141"/>
  <c r="K80" i="141"/>
  <c r="K81" i="141"/>
  <c r="K82" i="141"/>
  <c r="K83" i="141"/>
  <c r="K84" i="141"/>
  <c r="K85" i="141"/>
  <c r="K86" i="141"/>
  <c r="K87" i="141"/>
  <c r="K88" i="141"/>
  <c r="K89" i="141"/>
  <c r="K90" i="141"/>
  <c r="K91" i="141"/>
  <c r="K92" i="141"/>
  <c r="K93" i="141"/>
  <c r="K94" i="141"/>
  <c r="K95" i="141"/>
  <c r="K96" i="141"/>
  <c r="K97" i="141"/>
  <c r="K98" i="141"/>
  <c r="K99" i="141"/>
  <c r="K100" i="141"/>
  <c r="K101" i="141"/>
  <c r="K102" i="141"/>
  <c r="K103" i="141"/>
  <c r="K104" i="141"/>
  <c r="K105" i="141"/>
  <c r="K106" i="141"/>
  <c r="K107" i="141"/>
  <c r="K108" i="141"/>
  <c r="K109" i="141"/>
  <c r="K110" i="141"/>
  <c r="K111" i="141"/>
  <c r="K112" i="141"/>
  <c r="K113" i="141"/>
  <c r="K114" i="141"/>
  <c r="K115" i="141"/>
  <c r="K116" i="141"/>
  <c r="K117" i="141"/>
  <c r="K118" i="141"/>
  <c r="K119" i="141"/>
  <c r="K120" i="141"/>
  <c r="K121" i="141"/>
  <c r="K122" i="141"/>
  <c r="K9" i="141"/>
  <c r="E41" i="141" l="1"/>
  <c r="E122" i="141" l="1"/>
  <c r="E121" i="141"/>
  <c r="E120" i="141"/>
  <c r="E118" i="141"/>
  <c r="E115" i="141"/>
  <c r="E114" i="141"/>
  <c r="E113" i="141"/>
  <c r="E112" i="141"/>
  <c r="E110" i="141"/>
  <c r="E106" i="141"/>
  <c r="E105" i="141"/>
  <c r="E103" i="141" s="1"/>
  <c r="E101" i="141"/>
  <c r="E100" i="141" s="1"/>
  <c r="E99" i="141"/>
  <c r="E97" i="141"/>
  <c r="E96" i="141"/>
  <c r="E95" i="141" s="1"/>
  <c r="E94" i="141"/>
  <c r="E89" i="141"/>
  <c r="E87" i="141"/>
  <c r="E85" i="141"/>
  <c r="E80" i="141"/>
  <c r="E77" i="141"/>
  <c r="E76" i="141"/>
  <c r="E75" i="141" s="1"/>
  <c r="E70" i="141"/>
  <c r="E68" i="141"/>
  <c r="E67" i="141"/>
  <c r="E63" i="141"/>
  <c r="E61" i="141"/>
  <c r="E56" i="141"/>
  <c r="E51" i="141"/>
  <c r="E46" i="141"/>
  <c r="E42" i="141"/>
  <c r="E40" i="141"/>
  <c r="E39" i="141"/>
  <c r="E38" i="141"/>
  <c r="E37" i="141"/>
  <c r="E32" i="141"/>
  <c r="E26" i="141"/>
  <c r="E25" i="141"/>
  <c r="E23" i="141"/>
  <c r="E22" i="141"/>
  <c r="E21" i="141"/>
  <c r="E20" i="141"/>
  <c r="E19" i="141"/>
  <c r="E18" i="141"/>
  <c r="E17" i="141"/>
  <c r="E12" i="141"/>
  <c r="E9" i="141"/>
  <c r="G6" i="141" s="1"/>
  <c r="C8" i="141"/>
  <c r="D8" i="141" s="1"/>
  <c r="E8" i="141" s="1"/>
  <c r="F8" i="141" s="1"/>
  <c r="G8" i="141" s="1"/>
  <c r="H8" i="141" s="1"/>
  <c r="E68" i="140" l="1"/>
  <c r="E67" i="140"/>
  <c r="E63" i="140"/>
  <c r="E61" i="140"/>
  <c r="E51" i="140"/>
  <c r="E42" i="140"/>
  <c r="E40" i="140"/>
  <c r="E39" i="140"/>
  <c r="E38" i="140"/>
  <c r="E37" i="140"/>
  <c r="E32" i="140"/>
  <c r="E26" i="140"/>
  <c r="E25" i="140"/>
  <c r="E23" i="140"/>
  <c r="E22" i="140"/>
  <c r="E21" i="140"/>
  <c r="E20" i="140"/>
  <c r="E19" i="140"/>
  <c r="E18" i="140"/>
  <c r="E17" i="140"/>
  <c r="E12" i="140"/>
  <c r="E101" i="140" l="1"/>
  <c r="E105" i="140"/>
  <c r="E106" i="140"/>
  <c r="E97" i="140"/>
  <c r="E99" i="140"/>
  <c r="E77" i="140"/>
  <c r="E76" i="140"/>
  <c r="E114" i="140"/>
  <c r="E122" i="140"/>
  <c r="E121" i="140"/>
  <c r="E9" i="140" l="1"/>
  <c r="E46" i="140"/>
  <c r="E120" i="140"/>
  <c r="E118" i="140"/>
  <c r="E115" i="140"/>
  <c r="E113" i="140"/>
  <c r="E112" i="140"/>
  <c r="E110" i="140" s="1"/>
  <c r="E103" i="140"/>
  <c r="E100" i="140"/>
  <c r="E96" i="140"/>
  <c r="E95" i="140"/>
  <c r="E94" i="140"/>
  <c r="E89" i="140"/>
  <c r="E87" i="140" s="1"/>
  <c r="E85" i="140"/>
  <c r="E80" i="140" s="1"/>
  <c r="E75" i="140"/>
  <c r="E70" i="140"/>
  <c r="E56" i="140"/>
  <c r="C8" i="140"/>
  <c r="D8" i="140" s="1"/>
  <c r="E8" i="140" s="1"/>
  <c r="F8" i="140" s="1"/>
  <c r="G8" i="140" s="1"/>
  <c r="H8" i="140" s="1"/>
  <c r="G6" i="140" l="1"/>
  <c r="E120" i="139"/>
  <c r="E118" i="139"/>
  <c r="E115" i="139"/>
  <c r="E113" i="139"/>
  <c r="E103" i="139"/>
  <c r="E100" i="139"/>
  <c r="E95" i="139"/>
  <c r="E80" i="139"/>
  <c r="E70" i="139"/>
  <c r="E75" i="139"/>
  <c r="E9" i="139"/>
  <c r="E94" i="139" l="1"/>
  <c r="E89" i="139"/>
  <c r="E87" i="139" l="1"/>
  <c r="E96" i="139"/>
  <c r="E56" i="139" l="1"/>
  <c r="E85" i="139" l="1"/>
  <c r="E105" i="139" l="1"/>
  <c r="E61" i="139" l="1"/>
  <c r="E112" i="139" l="1"/>
  <c r="E110" i="139" s="1"/>
  <c r="G6" i="139" s="1"/>
  <c r="C8" i="139" l="1"/>
  <c r="D8" i="139" s="1"/>
  <c r="E8" i="139" s="1"/>
  <c r="F8" i="139" s="1"/>
  <c r="G8" i="139" s="1"/>
  <c r="H8" i="139" s="1"/>
</calcChain>
</file>

<file path=xl/sharedStrings.xml><?xml version="1.0" encoding="utf-8"?>
<sst xmlns="http://schemas.openxmlformats.org/spreadsheetml/2006/main" count="1257" uniqueCount="148">
  <si>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</si>
  <si>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</si>
  <si>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</si>
  <si>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</si>
  <si>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</si>
  <si>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</si>
  <si>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</si>
  <si>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</si>
  <si>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</si>
  <si>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</si>
  <si>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</si>
  <si>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</si>
  <si>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</si>
  <si>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</si>
  <si>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50300000</t>
  </si>
  <si>
    <t>09100000</t>
  </si>
  <si>
    <t>საწვავი</t>
  </si>
  <si>
    <t>ტვირთის გადაზიდვისა და შენახვის მომსახურებები</t>
  </si>
  <si>
    <t>63100000</t>
  </si>
  <si>
    <t>79200000</t>
  </si>
  <si>
    <t xml:space="preserve"> საბუღალტრო, აუდიტორული და ფისკალური მომსახურებები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</si>
  <si>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</si>
  <si>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</si>
  <si>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</si>
  <si>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</si>
  <si>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</si>
  <si>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</si>
  <si>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</si>
  <si>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</si>
  <si>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</si>
  <si>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</si>
  <si>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</si>
  <si>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სადაზღვევო და საპენსიო მომსახურებები</t>
  </si>
  <si>
    <t xml:space="preserve">66500000 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</si>
  <si>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</si>
  <si>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</si>
  <si>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</si>
  <si>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დაავადებათა ადრეული გამოვლენა და სკრინინგი</t>
  </si>
  <si>
    <t>ეპიდზედამხედველობის პროგრამა</t>
  </si>
  <si>
    <t>33600000</t>
  </si>
  <si>
    <t>დაავადებათა კონტროლისა და ეპიდემიოლოგიური უსაფრთხოების პროგრამის მართვა</t>
  </si>
  <si>
    <t>იმუნიზაცია</t>
  </si>
  <si>
    <t>უსაფრთხო სისხლი</t>
  </si>
  <si>
    <t>ტუბერკულოზის მართვა</t>
  </si>
  <si>
    <t>აივ ინფექცია/შიდსი</t>
  </si>
  <si>
    <t>დედათა და ბავშვთა ჯანმრთელობა</t>
  </si>
  <si>
    <t>30100000</t>
  </si>
  <si>
    <t xml:space="preserve">საწვავი          </t>
  </si>
  <si>
    <t>30200000</t>
  </si>
  <si>
    <t>39100000</t>
  </si>
  <si>
    <t>ავეჯი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</si>
  <si>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</si>
  <si>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</si>
  <si>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</si>
  <si>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>92200000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</si>
  <si>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</si>
  <si>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</si>
  <si>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</si>
  <si>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სატელევიზიო და რადიომომსახურებები</t>
  </si>
  <si>
    <t>64100000</t>
  </si>
  <si>
    <t>საფოსტო და საკურიერო მომსახურებები</t>
  </si>
  <si>
    <t>03100000</t>
  </si>
  <si>
    <t>03200000</t>
  </si>
  <si>
    <t>15700000</t>
  </si>
  <si>
    <t>სოფლის მეურნეობისა და ბაღჩეული პროდუქტები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</si>
  <si>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</si>
  <si>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</si>
  <si>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</si>
  <si>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 შენობის დასრულების სამუშაოები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</si>
  <si>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</si>
  <si>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</si>
  <si>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</si>
  <si>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</si>
  <si>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>კომპიუტერული მოწყობილობები და აქსესუარები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</si>
  <si>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</si>
  <si>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</si>
  <si>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საავტომობილო ტრანსპორტის მომსახურებები</t>
  </si>
  <si>
    <t>გეტ</t>
  </si>
  <si>
    <t>კტ</t>
  </si>
  <si>
    <t>გშ</t>
  </si>
  <si>
    <t>პროგრამული პაკეტების მომსახურე პროგრამები (ანტივირუსი)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</si>
  <si>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</si>
  <si>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პერსონალური კომპიუტერების, საოფისე აპარატურის, სატელეკომუნიკაციო და
აუდიო-ვიზუალური მოწყობილობების შეკეთება, ტექნიკური მომსახურება და
მათთან დაკავშირებული მომსახურებები  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</si>
  <si>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</si>
  <si>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</si>
  <si>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</si>
  <si>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</si>
  <si>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</si>
  <si>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</si>
  <si>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</si>
  <si>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>2014 წლის IV-2015 წლის IV კვარტალი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</si>
  <si>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</si>
  <si>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</si>
  <si>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პროფესიულ დაავადებათა პრევენცია</t>
  </si>
  <si>
    <t>ჯანმრთელობის ხელშეწყობის პროგრამა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</si>
  <si>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</si>
  <si>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</si>
  <si>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 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</si>
  <si>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</si>
  <si>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</si>
  <si>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</si>
  <si>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</si>
  <si>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საგანგებო სიტუაციების დროს გამოსაყენებელი მოწყობილობები და უსაფრთხოების საშუალებები</t>
  </si>
  <si>
    <t>ბეჭდვა და მასთან დაკავშირებული მომსახურებები</t>
  </si>
  <si>
    <t>საკომუნიკაციო და მულტიმედიის პროგრამული პაკეტები</t>
  </si>
  <si>
    <t>90500000</t>
  </si>
  <si>
    <t>ნარჩენებსა და ნაგავთან დაკავშირებული მომსახურებები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</si>
  <si>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</si>
  <si>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</si>
  <si>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 xml:space="preserve">სატელეკომუნიკაციო მოწყობილობები და აქსესუარები </t>
  </si>
  <si>
    <t>მრავალწლიანი</t>
  </si>
  <si>
    <t>საწმენდი და საპრიალებელი პროდუქცია</t>
  </si>
  <si>
    <t>50500000</t>
  </si>
  <si>
    <t>ტუმბოების, სარქველების, ონკანებისა და ლითონის კონტეინერების,   
ასევე, მანქანა-დანადგარების შეკეთება და ტექნიკური მომსახურება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</si>
  <si>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</si>
  <si>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72300000</t>
  </si>
  <si>
    <t>მონაცემთა მომსახურება</t>
  </si>
  <si>
    <t>90400000</t>
  </si>
  <si>
    <t xml:space="preserve"> ჩამდინარე წყლებთან დაკავშირებული მომსახურებები</t>
  </si>
  <si>
    <t>გამაგრილებელი და სავენტილაციო მოწყობილობები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</si>
  <si>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</si>
  <si>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</si>
  <si>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 xml:space="preserve"> სოფლის მეურნეობისა და ბაღჩეული პროდუქტები</t>
  </si>
  <si>
    <t>2016 წლის IV-2017 წლის IV კვარტალი</t>
  </si>
  <si>
    <t xml:space="preserve">C ჰეპატიტის მართვა </t>
  </si>
  <si>
    <t>2016 წლის IV-2017წლის IV კვარტალი</t>
  </si>
  <si>
    <t>24400000</t>
  </si>
  <si>
    <t>სასუქები და ნიტროგენული ნაერთები</t>
  </si>
  <si>
    <t xml:space="preserve">სანიტარული მომსახურება </t>
  </si>
  <si>
    <t xml:space="preserve">გშ </t>
  </si>
  <si>
    <t>18400000</t>
  </si>
  <si>
    <t>სპეციალური ტანსაცმელი და აქსესუარები</t>
  </si>
  <si>
    <t>19600000</t>
  </si>
  <si>
    <t>ტყავის, ტექსტილის, რეზინისა და პლასტმასის ნარჩენი</t>
  </si>
  <si>
    <t>პირადი ჰიგიენის საშუალებები</t>
  </si>
  <si>
    <t>39200000</t>
  </si>
  <si>
    <t>ავეჯის აქსესუარები</t>
  </si>
  <si>
    <t>39500000</t>
  </si>
  <si>
    <t>ქსოვილის ნივთები</t>
  </si>
  <si>
    <t>ავზები, რეზერვუარები და კონტეინერები; ცენტრალური გათბობის რადიატორები და ბოილერები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</si>
  <si>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</si>
  <si>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>სახელმწიფო შესყიდვების შესახებ საქართველოს 
კანონის 10(1) მუხლის, მე-3 პუნტქის ,,ზ" ქვეპუნქტი</t>
  </si>
  <si>
    <t>80500000</t>
  </si>
  <si>
    <t xml:space="preserve">სატრენინგო მომსახურებები 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</si>
  <si>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</si>
  <si>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</si>
  <si>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</si>
  <si>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2016 წლის IV-2017 წლის I კვარტალი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</si>
</sst>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1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sz val="10"/>
      <name val="Calibri"/>
      <family val="2"/>
      <scheme val="minor"/>
    </font>
    <font>
      <b/>
      <sz val="8"/>
      <name val="Calibri"/>
      <family val="2"/>
      <charset val="204"/>
      <scheme val="minor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6" fillId="3" borderId="2" xfId="0" applyFont="1" applyFill="1" applyBorder="1" applyAlignment="1">
      <alignment vertical="center" wrapText="1"/>
    </xf>
    <xf numFmtId="0" fontId="7" fillId="0" borderId="0" xfId="0" applyFont="1"/>
    <xf numFmtId="0" fontId="18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5" borderId="1" xfId="0" applyFont="1" applyFill="1" applyBorder="1"/>
    <xf numFmtId="49" fontId="1" fillId="5" borderId="1" xfId="0" applyNumberFormat="1" applyFont="1" applyFill="1" applyBorder="1" applyAlignment="1">
      <alignment horizontal="center" vertical="center" wrapText="1"/>
    </xf>
    <xf numFmtId="43" fontId="1" fillId="5" borderId="1" xfId="4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10" fillId="5" borderId="6" xfId="0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43" fontId="6" fillId="5" borderId="1" xfId="4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/>
    <xf numFmtId="49" fontId="1" fillId="5" borderId="1" xfId="0" applyNumberFormat="1" applyFont="1" applyFill="1" applyBorder="1" applyAlignment="1">
      <alignment horizontal="center" vertical="center"/>
    </xf>
    <xf numFmtId="49" fontId="1" fillId="5" borderId="1" xfId="0" applyNumberFormat="1" applyFont="1" applyFill="1" applyBorder="1" applyAlignment="1">
      <alignment horizontal="right"/>
    </xf>
    <xf numFmtId="49" fontId="1" fillId="5" borderId="4" xfId="0" applyNumberFormat="1" applyFont="1" applyFill="1" applyBorder="1" applyAlignment="1">
      <alignment horizontal="center" vertical="center" wrapText="1"/>
    </xf>
    <xf numFmtId="43" fontId="1" fillId="5" borderId="2" xfId="4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left" vertical="center" wrapText="1" indent="2"/>
    </xf>
    <xf numFmtId="49" fontId="10" fillId="5" borderId="1" xfId="0" applyNumberFormat="1" applyFont="1" applyFill="1" applyBorder="1" applyAlignment="1">
      <alignment horizontal="left" vertical="center" wrapText="1" indent="2"/>
    </xf>
    <xf numFmtId="43" fontId="10" fillId="5" borderId="1" xfId="4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vertical="center" wrapText="1"/>
    </xf>
    <xf numFmtId="0" fontId="3" fillId="5" borderId="4" xfId="0" applyFont="1" applyFill="1" applyBorder="1"/>
    <xf numFmtId="0" fontId="10" fillId="5" borderId="8" xfId="0" applyFont="1" applyFill="1" applyBorder="1" applyAlignment="1">
      <alignment horizontal="center" vertical="center" wrapText="1"/>
    </xf>
    <xf numFmtId="0" fontId="7" fillId="5" borderId="1" xfId="0" applyFont="1" applyFill="1" applyBorder="1"/>
    <xf numFmtId="0" fontId="7" fillId="5" borderId="4" xfId="0" applyFont="1" applyFill="1" applyBorder="1"/>
    <xf numFmtId="0" fontId="0" fillId="5" borderId="1" xfId="0" applyFill="1" applyBorder="1"/>
    <xf numFmtId="2" fontId="5" fillId="5" borderId="0" xfId="0" applyNumberFormat="1" applyFont="1" applyFill="1" applyAlignment="1">
      <alignment horizontal="center" vertical="center"/>
    </xf>
    <xf numFmtId="0" fontId="0" fillId="5" borderId="4" xfId="0" applyFill="1" applyBorder="1"/>
    <xf numFmtId="43" fontId="5" fillId="5" borderId="1" xfId="4" applyFont="1" applyFill="1" applyBorder="1" applyAlignment="1">
      <alignment horizontal="center"/>
    </xf>
    <xf numFmtId="0" fontId="5" fillId="5" borderId="3" xfId="0" applyFont="1" applyFill="1" applyBorder="1" applyAlignment="1">
      <alignment wrapText="1"/>
    </xf>
    <xf numFmtId="0" fontId="5" fillId="5" borderId="1" xfId="0" applyFont="1" applyFill="1" applyBorder="1"/>
    <xf numFmtId="0" fontId="0" fillId="5" borderId="0" xfId="0" applyFill="1"/>
    <xf numFmtId="0" fontId="0" fillId="5" borderId="3" xfId="0" applyFill="1" applyBorder="1"/>
    <xf numFmtId="0" fontId="0" fillId="5" borderId="1" xfId="0" applyFont="1" applyFill="1" applyBorder="1"/>
    <xf numFmtId="49" fontId="19" fillId="5" borderId="1" xfId="0" applyNumberFormat="1" applyFont="1" applyFill="1" applyBorder="1" applyAlignment="1">
      <alignment horizontal="center" vertical="center" wrapText="1"/>
    </xf>
    <xf numFmtId="49" fontId="20" fillId="5" borderId="1" xfId="0" applyNumberFormat="1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0" fillId="5" borderId="4" xfId="0" applyFont="1" applyFill="1" applyBorder="1"/>
    <xf numFmtId="0" fontId="0" fillId="5" borderId="3" xfId="0" applyFont="1" applyFill="1" applyBorder="1"/>
    <xf numFmtId="49" fontId="1" fillId="6" borderId="1" xfId="0" applyNumberFormat="1" applyFont="1" applyFill="1" applyBorder="1" applyAlignment="1">
      <alignment horizontal="center" vertical="center" wrapText="1"/>
    </xf>
    <xf numFmtId="49" fontId="1" fillId="6" borderId="1" xfId="0" applyNumberFormat="1" applyFont="1" applyFill="1" applyBorder="1" applyAlignment="1">
      <alignment horizontal="center" vertical="center"/>
    </xf>
    <xf numFmtId="43" fontId="1" fillId="6" borderId="1" xfId="4" applyFont="1" applyFill="1" applyBorder="1" applyAlignment="1">
      <alignment horizontal="center" vertical="center" wrapText="1"/>
    </xf>
    <xf numFmtId="49" fontId="17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/>
    <xf numFmtId="49" fontId="19" fillId="6" borderId="1" xfId="0" applyNumberFormat="1" applyFont="1" applyFill="1" applyBorder="1" applyAlignment="1">
      <alignment horizontal="center" vertical="center" wrapText="1"/>
    </xf>
    <xf numFmtId="43" fontId="5" fillId="6" borderId="1" xfId="4" applyFont="1" applyFill="1" applyBorder="1" applyAlignment="1">
      <alignment horizontal="center"/>
    </xf>
    <xf numFmtId="49" fontId="20" fillId="6" borderId="1" xfId="0" applyNumberFormat="1" applyFont="1" applyFill="1" applyBorder="1" applyAlignment="1">
      <alignment horizontal="center" vertical="center" wrapText="1"/>
    </xf>
    <xf numFmtId="0" fontId="19" fillId="6" borderId="1" xfId="0" applyFont="1" applyFill="1" applyBorder="1" applyAlignment="1">
      <alignment horizontal="center" vertical="center" wrapText="1"/>
    </xf>
    <xf numFmtId="0" fontId="0" fillId="6" borderId="4" xfId="0" applyFont="1" applyFill="1" applyBorder="1"/>
    <xf numFmtId="0" fontId="0" fillId="6" borderId="3" xfId="0" applyFont="1" applyFill="1" applyBorder="1"/>
    <xf numFmtId="0" fontId="5" fillId="6" borderId="1" xfId="0" applyFont="1" applyFill="1" applyBorder="1"/>
    <xf numFmtId="0" fontId="3" fillId="6" borderId="1" xfId="0" applyFont="1" applyFill="1" applyBorder="1"/>
    <xf numFmtId="0" fontId="10" fillId="6" borderId="6" xfId="0" applyFont="1" applyFill="1" applyBorder="1" applyAlignment="1">
      <alignment horizontal="center" vertical="center" wrapText="1"/>
    </xf>
    <xf numFmtId="0" fontId="10" fillId="6" borderId="8" xfId="0" applyFont="1" applyFill="1" applyBorder="1" applyAlignment="1">
      <alignment horizontal="center" vertical="center" wrapText="1"/>
    </xf>
    <xf numFmtId="0" fontId="3" fillId="6" borderId="4" xfId="0" applyFont="1" applyFill="1" applyBorder="1"/>
    <xf numFmtId="0" fontId="10" fillId="6" borderId="1" xfId="0" applyFont="1" applyFill="1" applyBorder="1" applyAlignment="1">
      <alignment horizontal="center" vertical="center" wrapText="1"/>
    </xf>
    <xf numFmtId="0" fontId="1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/>
    <xf numFmtId="49" fontId="13" fillId="6" borderId="1" xfId="0" applyNumberFormat="1" applyFont="1" applyFill="1" applyBorder="1" applyAlignment="1">
      <alignment horizontal="center" vertical="center" wrapText="1"/>
    </xf>
    <xf numFmtId="43" fontId="6" fillId="6" borderId="1" xfId="4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1" fillId="6" borderId="7" xfId="0" applyNumberFormat="1" applyFont="1" applyFill="1" applyBorder="1" applyAlignment="1">
      <alignment horizontal="center" vertical="center" wrapText="1"/>
    </xf>
    <xf numFmtId="0" fontId="0" fillId="5" borderId="0" xfId="0" applyFill="1" applyAlignment="1">
      <alignment horizontal="center"/>
    </xf>
    <xf numFmtId="0" fontId="7" fillId="5" borderId="0" xfId="0" applyFont="1" applyFill="1"/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43" fontId="0" fillId="0" borderId="0" xfId="0" applyNumberFormat="1"/>
    <xf numFmtId="43" fontId="0" fillId="7" borderId="0" xfId="0" applyNumberFormat="1" applyFill="1"/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5C5EB"/>
      <color rgb="FF00FFFF"/>
      <color rgb="FF00CCFF"/>
      <color rgb="FF0000FF"/>
      <color rgb="FF05B4EB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9"/>
  <sheetViews>
    <sheetView topLeftCell="B13" zoomScaleNormal="100" workbookViewId="0">
      <selection activeCell="O25" sqref="O25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</cols>
  <sheetData>
    <row r="2" spans="2:8" ht="18.75">
      <c r="B2" s="89" t="s">
        <v>51</v>
      </c>
      <c r="C2" s="89"/>
      <c r="D2" s="89"/>
      <c r="E2" s="89"/>
      <c r="F2" s="89"/>
      <c r="G2" s="89"/>
      <c r="H2" s="89"/>
    </row>
    <row r="3" spans="2:8" ht="18.75">
      <c r="B3" s="90" t="s">
        <v>4</v>
      </c>
      <c r="C3" s="90"/>
      <c r="D3" s="90"/>
      <c r="E3" s="90"/>
      <c r="F3" s="90"/>
      <c r="G3" s="90"/>
      <c r="H3" s="90"/>
    </row>
    <row r="4" spans="2:8">
      <c r="B4" s="91" t="s">
        <v>69</v>
      </c>
      <c r="C4" s="91"/>
      <c r="D4" s="91"/>
      <c r="E4" s="91"/>
      <c r="F4" s="91" t="s">
        <v>26</v>
      </c>
      <c r="G4" s="91"/>
      <c r="H4" s="91"/>
    </row>
    <row r="5" spans="2:8">
      <c r="B5" s="91" t="s">
        <v>25</v>
      </c>
      <c r="C5" s="91"/>
      <c r="D5" s="91"/>
      <c r="E5" s="91"/>
      <c r="F5" s="91" t="s">
        <v>10</v>
      </c>
      <c r="G5" s="91"/>
      <c r="H5" s="91"/>
    </row>
    <row r="6" spans="2:8" ht="24.75" customHeight="1">
      <c r="B6" s="92" t="s">
        <v>27</v>
      </c>
      <c r="C6" s="93"/>
      <c r="D6" s="93"/>
      <c r="E6" s="93"/>
      <c r="F6" s="93"/>
      <c r="G6" s="2">
        <f>E9+E70+E75+E80+E87+E95+E100+E103+E110+E113+E115+E118+E120</f>
        <v>36375715</v>
      </c>
      <c r="H6" s="3" t="s">
        <v>28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4" t="s">
        <v>40</v>
      </c>
      <c r="C9" s="95"/>
      <c r="D9" s="95"/>
      <c r="E9" s="15">
        <f>SUM(E10:E69)</f>
        <v>4037650</v>
      </c>
      <c r="F9" s="11"/>
      <c r="G9" s="9"/>
      <c r="H9" s="10"/>
    </row>
    <row r="10" spans="2:8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</row>
    <row r="11" spans="2:8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</row>
    <row r="12" spans="2:8" s="1" customFormat="1" ht="22.5">
      <c r="B12" s="18"/>
      <c r="C12" s="19" t="s">
        <v>15</v>
      </c>
      <c r="D12" s="19" t="s">
        <v>47</v>
      </c>
      <c r="E12" s="20">
        <v>170000</v>
      </c>
      <c r="F12" s="21" t="s">
        <v>78</v>
      </c>
      <c r="G12" s="22" t="s">
        <v>123</v>
      </c>
      <c r="H12" s="19"/>
    </row>
    <row r="13" spans="2:8" s="1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</row>
    <row r="14" spans="2:8" s="1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</row>
    <row r="15" spans="2:8" s="1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</row>
    <row r="16" spans="2:8" s="1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</row>
    <row r="17" spans="2:8" s="1" customFormat="1" ht="54" customHeight="1">
      <c r="B17" s="18"/>
      <c r="C17" s="19" t="s">
        <v>46</v>
      </c>
      <c r="D17" s="19" t="s">
        <v>74</v>
      </c>
      <c r="E17" s="20">
        <v>15000</v>
      </c>
      <c r="F17" s="21" t="s">
        <v>77</v>
      </c>
      <c r="G17" s="22" t="s">
        <v>123</v>
      </c>
      <c r="H17" s="19"/>
    </row>
    <row r="18" spans="2:8" s="1" customFormat="1" ht="49.5" customHeight="1">
      <c r="B18" s="18"/>
      <c r="C18" s="19" t="s">
        <v>46</v>
      </c>
      <c r="D18" s="19" t="s">
        <v>74</v>
      </c>
      <c r="E18" s="20">
        <v>15000</v>
      </c>
      <c r="F18" s="21" t="s">
        <v>78</v>
      </c>
      <c r="G18" s="22" t="s">
        <v>123</v>
      </c>
      <c r="H18" s="19"/>
    </row>
    <row r="19" spans="2:8" s="1" customFormat="1" ht="33.75">
      <c r="B19" s="18"/>
      <c r="C19" s="19" t="s">
        <v>48</v>
      </c>
      <c r="D19" s="19" t="s">
        <v>73</v>
      </c>
      <c r="E19" s="20">
        <v>30000</v>
      </c>
      <c r="F19" s="21" t="s">
        <v>77</v>
      </c>
      <c r="G19" s="22" t="s">
        <v>125</v>
      </c>
      <c r="H19" s="23"/>
    </row>
    <row r="20" spans="2:8" s="1" customFormat="1" ht="33.75">
      <c r="B20" s="18"/>
      <c r="C20" s="19" t="s">
        <v>48</v>
      </c>
      <c r="D20" s="19" t="s">
        <v>73</v>
      </c>
      <c r="E20" s="20">
        <v>60000</v>
      </c>
      <c r="F20" s="21" t="s">
        <v>78</v>
      </c>
      <c r="G20" s="22" t="s">
        <v>125</v>
      </c>
      <c r="H20" s="23"/>
    </row>
    <row r="21" spans="2:8" s="1" customFormat="1" ht="38.25" customHeight="1">
      <c r="B21" s="18"/>
      <c r="C21" s="24">
        <v>31400000</v>
      </c>
      <c r="D21" s="19" t="s">
        <v>11</v>
      </c>
      <c r="E21" s="20">
        <v>3000</v>
      </c>
      <c r="F21" s="21" t="s">
        <v>79</v>
      </c>
      <c r="G21" s="22" t="s">
        <v>125</v>
      </c>
      <c r="H21" s="25"/>
    </row>
    <row r="22" spans="2:8" s="1" customFormat="1" ht="46.5" customHeight="1">
      <c r="B22" s="18"/>
      <c r="C22" s="24">
        <v>32500000</v>
      </c>
      <c r="D22" s="19" t="s">
        <v>109</v>
      </c>
      <c r="E22" s="20">
        <v>4000</v>
      </c>
      <c r="F22" s="21" t="s">
        <v>79</v>
      </c>
      <c r="G22" s="22" t="s">
        <v>125</v>
      </c>
      <c r="H22" s="25"/>
    </row>
    <row r="23" spans="2:8" s="1" customFormat="1" ht="24.75" customHeight="1">
      <c r="B23" s="18"/>
      <c r="C23" s="24">
        <v>33700000</v>
      </c>
      <c r="D23" s="19" t="s">
        <v>134</v>
      </c>
      <c r="E23" s="20">
        <v>4900</v>
      </c>
      <c r="F23" s="21" t="s">
        <v>129</v>
      </c>
      <c r="G23" s="22" t="s">
        <v>123</v>
      </c>
      <c r="H23" s="25"/>
    </row>
    <row r="24" spans="2:8" s="1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</row>
    <row r="25" spans="2:8" s="52" customFormat="1" ht="38.25" customHeight="1">
      <c r="B25" s="18"/>
      <c r="C25" s="19">
        <v>33100000</v>
      </c>
      <c r="D25" s="19" t="s">
        <v>35</v>
      </c>
      <c r="E25" s="20">
        <v>200000</v>
      </c>
      <c r="F25" s="21" t="s">
        <v>84</v>
      </c>
      <c r="G25" s="22" t="s">
        <v>123</v>
      </c>
      <c r="H25" s="26"/>
    </row>
    <row r="26" spans="2:8" s="52" customFormat="1" ht="38.25" customHeight="1">
      <c r="B26" s="18"/>
      <c r="C26" s="19">
        <v>33600000</v>
      </c>
      <c r="D26" s="19" t="s">
        <v>36</v>
      </c>
      <c r="E26" s="20">
        <v>80000</v>
      </c>
      <c r="F26" s="21" t="s">
        <v>84</v>
      </c>
      <c r="G26" s="22" t="s">
        <v>123</v>
      </c>
      <c r="H26" s="26"/>
    </row>
    <row r="27" spans="2:8" s="1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</row>
    <row r="28" spans="2:8" s="1" customFormat="1" ht="33.75">
      <c r="B28" s="27"/>
      <c r="C28" s="19" t="s">
        <v>49</v>
      </c>
      <c r="D28" s="19" t="s">
        <v>50</v>
      </c>
      <c r="E28" s="28">
        <v>60000</v>
      </c>
      <c r="F28" s="21" t="s">
        <v>77</v>
      </c>
      <c r="G28" s="22" t="s">
        <v>125</v>
      </c>
      <c r="H28" s="19"/>
    </row>
    <row r="29" spans="2:8" s="1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</row>
    <row r="30" spans="2:8" s="1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</row>
    <row r="31" spans="2:8" s="1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</row>
    <row r="32" spans="2:8" s="1" customFormat="1" ht="39.75" customHeight="1">
      <c r="B32" s="19"/>
      <c r="C32" s="29">
        <v>42500000</v>
      </c>
      <c r="D32" s="29" t="s">
        <v>119</v>
      </c>
      <c r="E32" s="28">
        <v>10000</v>
      </c>
      <c r="F32" s="21" t="s">
        <v>77</v>
      </c>
      <c r="G32" s="22" t="s">
        <v>123</v>
      </c>
      <c r="H32" s="19"/>
    </row>
    <row r="33" spans="2:8" s="1" customFormat="1" ht="51.75" customHeight="1">
      <c r="B33" s="18"/>
      <c r="C33" s="24">
        <v>45400000</v>
      </c>
      <c r="D33" s="19" t="s">
        <v>68</v>
      </c>
      <c r="E33" s="20">
        <v>80000</v>
      </c>
      <c r="F33" s="21" t="s">
        <v>77</v>
      </c>
      <c r="G33" s="22" t="s">
        <v>123</v>
      </c>
      <c r="H33" s="25"/>
    </row>
    <row r="34" spans="2:8" s="1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</row>
    <row r="35" spans="2:8" s="1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</row>
    <row r="36" spans="2:8" s="1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</row>
    <row r="37" spans="2:8" s="1" customFormat="1" ht="56.25">
      <c r="B37" s="18"/>
      <c r="C37" s="19">
        <v>50100000</v>
      </c>
      <c r="D37" s="19" t="s">
        <v>55</v>
      </c>
      <c r="E37" s="20">
        <v>25000</v>
      </c>
      <c r="F37" s="21" t="s">
        <v>79</v>
      </c>
      <c r="G37" s="22" t="s">
        <v>123</v>
      </c>
      <c r="H37" s="30" t="s">
        <v>86</v>
      </c>
    </row>
    <row r="38" spans="2:8" s="1" customFormat="1" ht="92.25" customHeight="1">
      <c r="B38" s="18"/>
      <c r="C38" s="19" t="s">
        <v>75</v>
      </c>
      <c r="D38" s="19" t="s">
        <v>81</v>
      </c>
      <c r="E38" s="20">
        <v>75000</v>
      </c>
      <c r="F38" s="21" t="s">
        <v>77</v>
      </c>
      <c r="G38" s="22" t="s">
        <v>123</v>
      </c>
      <c r="H38" s="31"/>
    </row>
    <row r="39" spans="2:8" s="1" customFormat="1" ht="96.75" customHeight="1">
      <c r="B39" s="18"/>
      <c r="C39" s="19" t="s">
        <v>14</v>
      </c>
      <c r="D39" s="19" t="s">
        <v>82</v>
      </c>
      <c r="E39" s="20">
        <v>30000</v>
      </c>
      <c r="F39" s="21" t="s">
        <v>77</v>
      </c>
      <c r="G39" s="22" t="s">
        <v>123</v>
      </c>
      <c r="H39" s="19"/>
    </row>
    <row r="40" spans="2:8" s="1" customFormat="1" ht="102.75" customHeight="1">
      <c r="B40" s="18"/>
      <c r="C40" s="19" t="s">
        <v>107</v>
      </c>
      <c r="D40" s="19" t="s">
        <v>108</v>
      </c>
      <c r="E40" s="20">
        <v>130000</v>
      </c>
      <c r="F40" s="21" t="s">
        <v>77</v>
      </c>
      <c r="G40" s="22" t="s">
        <v>123</v>
      </c>
      <c r="H40" s="19"/>
    </row>
    <row r="41" spans="2:8" s="1" customFormat="1" ht="102.75" customHeight="1">
      <c r="B41" s="18"/>
      <c r="C41" s="19" t="s">
        <v>112</v>
      </c>
      <c r="D41" s="19" t="s">
        <v>113</v>
      </c>
      <c r="E41" s="20">
        <v>40000</v>
      </c>
      <c r="F41" s="21" t="s">
        <v>77</v>
      </c>
      <c r="G41" s="22" t="s">
        <v>123</v>
      </c>
      <c r="H41" s="19"/>
    </row>
    <row r="42" spans="2:8" s="1" customFormat="1" ht="102.75" customHeight="1">
      <c r="B42" s="18"/>
      <c r="C42" s="19" t="s">
        <v>120</v>
      </c>
      <c r="D42" s="19" t="s">
        <v>121</v>
      </c>
      <c r="E42" s="20">
        <v>40000</v>
      </c>
      <c r="F42" s="21" t="s">
        <v>77</v>
      </c>
      <c r="G42" s="22" t="s">
        <v>123</v>
      </c>
      <c r="H42" s="19"/>
    </row>
    <row r="43" spans="2:8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</row>
    <row r="44" spans="2:8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</row>
    <row r="45" spans="2:8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</row>
    <row r="46" spans="2:8" s="1" customFormat="1" ht="22.5">
      <c r="B46" s="19"/>
      <c r="C46" s="33" t="s">
        <v>18</v>
      </c>
      <c r="D46" s="19" t="s">
        <v>17</v>
      </c>
      <c r="E46" s="20">
        <v>200000</v>
      </c>
      <c r="F46" s="21" t="s">
        <v>84</v>
      </c>
      <c r="G46" s="22" t="s">
        <v>123</v>
      </c>
      <c r="H46" s="22"/>
    </row>
    <row r="47" spans="2:8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</row>
    <row r="48" spans="2:8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</row>
    <row r="49" spans="2:8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</row>
    <row r="50" spans="2:8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</row>
    <row r="51" spans="2:8" s="1" customFormat="1" ht="22.5">
      <c r="B51" s="27"/>
      <c r="C51" s="27" t="s">
        <v>23</v>
      </c>
      <c r="D51" s="19" t="s">
        <v>57</v>
      </c>
      <c r="E51" s="20">
        <v>30000</v>
      </c>
      <c r="F51" s="27" t="s">
        <v>78</v>
      </c>
      <c r="G51" s="22" t="s">
        <v>123</v>
      </c>
      <c r="H51" s="27"/>
    </row>
    <row r="52" spans="2:8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</row>
    <row r="53" spans="2:8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</row>
    <row r="54" spans="2:8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</row>
    <row r="55" spans="2:8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</row>
    <row r="56" spans="2:8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</row>
    <row r="57" spans="2:8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</row>
    <row r="58" spans="2:8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</row>
    <row r="59" spans="2:8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</row>
    <row r="60" spans="2:8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</row>
    <row r="61" spans="2:8" s="1" customFormat="1" ht="77.25" customHeight="1">
      <c r="B61" s="18"/>
      <c r="C61" s="24">
        <v>79700000</v>
      </c>
      <c r="D61" s="19" t="s">
        <v>34</v>
      </c>
      <c r="E61" s="20">
        <f>80000+420000+30000</f>
        <v>530000</v>
      </c>
      <c r="F61" s="21" t="s">
        <v>79</v>
      </c>
      <c r="G61" s="22" t="s">
        <v>123</v>
      </c>
      <c r="H61" s="22" t="s">
        <v>101</v>
      </c>
    </row>
    <row r="62" spans="2:8" s="1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</row>
    <row r="63" spans="2:8" s="1" customFormat="1" ht="62.25" customHeight="1">
      <c r="B63" s="19"/>
      <c r="C63" s="19" t="s">
        <v>67</v>
      </c>
      <c r="D63" s="19" t="s">
        <v>85</v>
      </c>
      <c r="E63" s="20">
        <v>25000</v>
      </c>
      <c r="F63" s="21" t="s">
        <v>79</v>
      </c>
      <c r="G63" s="22" t="s">
        <v>123</v>
      </c>
      <c r="H63" s="19" t="s">
        <v>88</v>
      </c>
    </row>
    <row r="64" spans="2:8" s="1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</row>
    <row r="65" spans="2:8" s="1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</row>
    <row r="66" spans="2:8" s="1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</row>
    <row r="67" spans="2:8" s="1" customFormat="1" ht="36.75" customHeight="1">
      <c r="B67" s="18"/>
      <c r="C67" s="19" t="s">
        <v>12</v>
      </c>
      <c r="D67" s="19" t="s">
        <v>24</v>
      </c>
      <c r="E67" s="20">
        <v>95000</v>
      </c>
      <c r="F67" s="21" t="s">
        <v>77</v>
      </c>
      <c r="G67" s="22" t="s">
        <v>123</v>
      </c>
      <c r="H67" s="25"/>
    </row>
    <row r="68" spans="2:8" s="1" customFormat="1" ht="54.75" customHeight="1">
      <c r="B68" s="18"/>
      <c r="C68" s="19" t="s">
        <v>54</v>
      </c>
      <c r="D68" s="19" t="s">
        <v>58</v>
      </c>
      <c r="E68" s="20">
        <v>198000</v>
      </c>
      <c r="F68" s="21" t="s">
        <v>79</v>
      </c>
      <c r="G68" s="22" t="s">
        <v>123</v>
      </c>
      <c r="H68" s="22" t="s">
        <v>101</v>
      </c>
    </row>
    <row r="69" spans="2:8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</row>
    <row r="70" spans="2:8" s="1" customFormat="1" ht="57.75" customHeight="1">
      <c r="B70" s="87" t="s">
        <v>44</v>
      </c>
      <c r="C70" s="88"/>
      <c r="D70" s="88"/>
      <c r="E70" s="16">
        <f>SUM(E71:E74)</f>
        <v>884264</v>
      </c>
      <c r="F70" s="13"/>
      <c r="G70" s="14"/>
      <c r="H70" s="10"/>
    </row>
    <row r="71" spans="2:8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</row>
    <row r="72" spans="2:8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</row>
    <row r="73" spans="2:8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</row>
    <row r="74" spans="2:8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</row>
    <row r="75" spans="2:8" s="1" customFormat="1" ht="57" customHeight="1">
      <c r="B75" s="87" t="s">
        <v>45</v>
      </c>
      <c r="C75" s="88"/>
      <c r="D75" s="88"/>
      <c r="E75" s="16">
        <f>SUM(E76:E79)</f>
        <v>539049</v>
      </c>
      <c r="F75" s="13"/>
      <c r="G75" s="14"/>
      <c r="H75" s="10"/>
    </row>
    <row r="76" spans="2:8" ht="37.5" customHeight="1">
      <c r="B76" s="18"/>
      <c r="C76" s="19">
        <v>33100000</v>
      </c>
      <c r="D76" s="19" t="s">
        <v>35</v>
      </c>
      <c r="E76" s="20">
        <v>68025</v>
      </c>
      <c r="F76" s="21" t="s">
        <v>84</v>
      </c>
      <c r="G76" s="22" t="s">
        <v>123</v>
      </c>
      <c r="H76" s="26"/>
    </row>
    <row r="77" spans="2:8" s="1" customFormat="1" ht="22.5">
      <c r="B77" s="18"/>
      <c r="C77" s="19">
        <v>33600000</v>
      </c>
      <c r="D77" s="19" t="s">
        <v>36</v>
      </c>
      <c r="E77" s="20">
        <v>312770</v>
      </c>
      <c r="F77" s="21" t="s">
        <v>84</v>
      </c>
      <c r="G77" s="22" t="s">
        <v>123</v>
      </c>
      <c r="H77" s="26"/>
    </row>
    <row r="78" spans="2:8" s="1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</row>
    <row r="79" spans="2:8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</row>
    <row r="80" spans="2:8" s="1" customFormat="1" ht="65.25" customHeight="1">
      <c r="B80" s="87" t="s">
        <v>43</v>
      </c>
      <c r="C80" s="88"/>
      <c r="D80" s="88"/>
      <c r="E80" s="16">
        <f>SUM(E81:E86)</f>
        <v>937230</v>
      </c>
      <c r="F80" s="13"/>
      <c r="G80" s="14"/>
      <c r="H80" s="10"/>
    </row>
    <row r="81" spans="2:8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</row>
    <row r="82" spans="2:8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</row>
    <row r="83" spans="2:8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</row>
    <row r="84" spans="2:8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</row>
    <row r="85" spans="2:8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</row>
    <row r="86" spans="2:8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</row>
    <row r="87" spans="2:8" s="1" customFormat="1" ht="65.25" customHeight="1">
      <c r="B87" s="87" t="s">
        <v>42</v>
      </c>
      <c r="C87" s="88"/>
      <c r="D87" s="88"/>
      <c r="E87" s="16">
        <f>SUM(E88:E94)</f>
        <v>1699888</v>
      </c>
      <c r="F87" s="13"/>
      <c r="G87" s="14"/>
      <c r="H87" s="10"/>
    </row>
    <row r="88" spans="2:8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</row>
    <row r="89" spans="2:8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</row>
    <row r="90" spans="2:8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</row>
    <row r="91" spans="2:8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</row>
    <row r="92" spans="2:8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</row>
    <row r="93" spans="2:8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</row>
    <row r="94" spans="2:8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</row>
    <row r="95" spans="2:8" s="1" customFormat="1" ht="31.5" customHeight="1">
      <c r="B95" s="87" t="s">
        <v>41</v>
      </c>
      <c r="C95" s="88"/>
      <c r="D95" s="88"/>
      <c r="E95" s="16">
        <f>SUM(E96:E99)</f>
        <v>19200000</v>
      </c>
      <c r="F95" s="13"/>
      <c r="G95" s="9"/>
      <c r="H95" s="10"/>
    </row>
    <row r="96" spans="2:8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</row>
    <row r="97" spans="2:8" ht="75.75" customHeight="1">
      <c r="B97" s="18"/>
      <c r="C97" s="19">
        <v>33600000</v>
      </c>
      <c r="D97" s="19" t="s">
        <v>36</v>
      </c>
      <c r="E97" s="20">
        <v>14669856</v>
      </c>
      <c r="F97" s="21" t="s">
        <v>84</v>
      </c>
      <c r="G97" s="22" t="s">
        <v>125</v>
      </c>
      <c r="H97" s="43" t="s">
        <v>110</v>
      </c>
    </row>
    <row r="98" spans="2:8" s="1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</row>
    <row r="99" spans="2:8" s="1" customFormat="1" ht="87.75" customHeight="1">
      <c r="B99" s="42"/>
      <c r="C99" s="19">
        <v>33600000</v>
      </c>
      <c r="D99" s="19" t="s">
        <v>36</v>
      </c>
      <c r="E99" s="20">
        <v>3989039</v>
      </c>
      <c r="F99" s="21" t="s">
        <v>79</v>
      </c>
      <c r="G99" s="22" t="s">
        <v>125</v>
      </c>
      <c r="H99" s="43" t="s">
        <v>145</v>
      </c>
    </row>
    <row r="100" spans="2:8" s="1" customFormat="1" ht="75" customHeight="1">
      <c r="B100" s="87" t="s">
        <v>37</v>
      </c>
      <c r="C100" s="88"/>
      <c r="D100" s="88"/>
      <c r="E100" s="16">
        <f>SUM(E101:E102)</f>
        <v>2160771</v>
      </c>
      <c r="F100" s="13"/>
      <c r="G100" s="14"/>
      <c r="H100" s="10"/>
    </row>
    <row r="101" spans="2:8" s="1" customFormat="1" ht="59.25" customHeight="1">
      <c r="B101" s="18"/>
      <c r="C101" s="19" t="s">
        <v>29</v>
      </c>
      <c r="D101" s="19" t="s">
        <v>92</v>
      </c>
      <c r="E101" s="20">
        <v>2000000</v>
      </c>
      <c r="F101" s="21" t="s">
        <v>84</v>
      </c>
      <c r="G101" s="22" t="s">
        <v>125</v>
      </c>
      <c r="H101" s="26"/>
    </row>
    <row r="102" spans="2:8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</row>
    <row r="103" spans="2:8" s="1" customFormat="1" ht="60" customHeight="1">
      <c r="B103" s="87" t="s">
        <v>38</v>
      </c>
      <c r="C103" s="88"/>
      <c r="D103" s="88"/>
      <c r="E103" s="16">
        <f>SUM(E104:E109)</f>
        <v>2173633</v>
      </c>
      <c r="F103" s="13"/>
      <c r="G103" s="14"/>
      <c r="H103" s="10"/>
    </row>
    <row r="104" spans="2:8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</row>
    <row r="105" spans="2:8" ht="21" customHeight="1">
      <c r="B105" s="18"/>
      <c r="C105" s="19" t="s">
        <v>39</v>
      </c>
      <c r="D105" s="19" t="s">
        <v>36</v>
      </c>
      <c r="E105" s="20">
        <f>274376+30000+266016</f>
        <v>570392</v>
      </c>
      <c r="F105" s="21" t="s">
        <v>84</v>
      </c>
      <c r="G105" s="22" t="s">
        <v>90</v>
      </c>
      <c r="H105" s="26"/>
    </row>
    <row r="106" spans="2:8" ht="21" customHeight="1">
      <c r="B106" s="42"/>
      <c r="C106" s="19" t="s">
        <v>126</v>
      </c>
      <c r="D106" s="19" t="s">
        <v>127</v>
      </c>
      <c r="E106" s="20">
        <v>837520</v>
      </c>
      <c r="F106" s="21" t="s">
        <v>84</v>
      </c>
      <c r="G106" s="22" t="s">
        <v>123</v>
      </c>
      <c r="H106" s="43"/>
    </row>
    <row r="107" spans="2:8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</row>
    <row r="108" spans="2:8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</row>
    <row r="109" spans="2:8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</row>
    <row r="110" spans="2:8" s="1" customFormat="1" ht="61.5" customHeight="1">
      <c r="B110" s="87" t="s">
        <v>93</v>
      </c>
      <c r="C110" s="88"/>
      <c r="D110" s="88"/>
      <c r="E110" s="16">
        <f>SUM(E111:E112)</f>
        <v>270000</v>
      </c>
      <c r="F110" s="13"/>
      <c r="G110" s="14"/>
      <c r="H110" s="10"/>
    </row>
    <row r="111" spans="2:8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</row>
    <row r="112" spans="2:8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</row>
    <row r="113" spans="2:8" ht="59.25" customHeight="1">
      <c r="B113" s="87" t="s">
        <v>94</v>
      </c>
      <c r="C113" s="88"/>
      <c r="D113" s="88"/>
      <c r="E113" s="16">
        <f>SUM(E114:E114)</f>
        <v>600000</v>
      </c>
      <c r="F113" s="13"/>
      <c r="G113" s="14"/>
      <c r="H113" s="10"/>
    </row>
    <row r="114" spans="2:8" s="52" customFormat="1" ht="42.75" customHeight="1">
      <c r="B114" s="51"/>
      <c r="C114" s="19" t="s">
        <v>30</v>
      </c>
      <c r="D114" s="19" t="s">
        <v>89</v>
      </c>
      <c r="E114" s="49">
        <v>600000</v>
      </c>
      <c r="F114" s="21" t="s">
        <v>84</v>
      </c>
      <c r="G114" s="22" t="s">
        <v>123</v>
      </c>
      <c r="H114" s="51"/>
    </row>
    <row r="115" spans="2:8" s="1" customFormat="1" ht="42.75" customHeight="1">
      <c r="B115" s="87" t="s">
        <v>95</v>
      </c>
      <c r="C115" s="88"/>
      <c r="D115" s="88"/>
      <c r="E115" s="16">
        <f>SUM(E116:E117)</f>
        <v>931010</v>
      </c>
      <c r="F115" s="13"/>
      <c r="G115" s="14"/>
      <c r="H115" s="10"/>
    </row>
    <row r="116" spans="2:8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</row>
    <row r="117" spans="2:8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</row>
    <row r="118" spans="2:8" ht="81.75" customHeight="1">
      <c r="B118" s="87" t="s">
        <v>96</v>
      </c>
      <c r="C118" s="88"/>
      <c r="D118" s="88"/>
      <c r="E118" s="16">
        <f>SUM(E119)</f>
        <v>1950000</v>
      </c>
      <c r="F118" s="13"/>
      <c r="G118" s="14"/>
      <c r="H118" s="10"/>
    </row>
    <row r="119" spans="2:8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</row>
    <row r="120" spans="2:8" ht="70.5" customHeight="1">
      <c r="B120" s="87" t="s">
        <v>124</v>
      </c>
      <c r="C120" s="88"/>
      <c r="D120" s="88"/>
      <c r="E120" s="16">
        <f>SUM(E121:E122)</f>
        <v>992220</v>
      </c>
      <c r="F120" s="13"/>
      <c r="G120" s="14"/>
      <c r="H120" s="10"/>
    </row>
    <row r="121" spans="2:8" s="52" customFormat="1" ht="22.5">
      <c r="B121" s="54"/>
      <c r="C121" s="55" t="s">
        <v>39</v>
      </c>
      <c r="D121" s="55" t="s">
        <v>36</v>
      </c>
      <c r="E121" s="49">
        <v>660000</v>
      </c>
      <c r="F121" s="56" t="s">
        <v>84</v>
      </c>
      <c r="G121" s="57" t="s">
        <v>123</v>
      </c>
      <c r="H121" s="54"/>
    </row>
    <row r="122" spans="2:8" s="52" customFormat="1" ht="22.5">
      <c r="B122" s="58"/>
      <c r="C122" s="55" t="s">
        <v>7</v>
      </c>
      <c r="D122" s="55" t="s">
        <v>35</v>
      </c>
      <c r="E122" s="49">
        <v>332220</v>
      </c>
      <c r="F122" s="56" t="s">
        <v>84</v>
      </c>
      <c r="G122" s="57" t="s">
        <v>123</v>
      </c>
      <c r="H122" s="59"/>
    </row>
    <row r="129" spans="8:8">
      <c r="H129">
        <v>0</v>
      </c>
    </row>
  </sheetData>
  <autoFilter ref="A8:H122"/>
  <mergeCells count="20">
    <mergeCell ref="B6:F6"/>
    <mergeCell ref="B9:D9"/>
    <mergeCell ref="B70:D70"/>
    <mergeCell ref="B75:D75"/>
    <mergeCell ref="B80:D80"/>
    <mergeCell ref="B2:H2"/>
    <mergeCell ref="B3:H3"/>
    <mergeCell ref="B4:E4"/>
    <mergeCell ref="F4:H4"/>
    <mergeCell ref="B5:E5"/>
    <mergeCell ref="F5:H5"/>
    <mergeCell ref="B87:D87"/>
    <mergeCell ref="B120:D120"/>
    <mergeCell ref="B118:D118"/>
    <mergeCell ref="B95:D95"/>
    <mergeCell ref="B100:D100"/>
    <mergeCell ref="B103:D103"/>
    <mergeCell ref="B110:D110"/>
    <mergeCell ref="B113:D113"/>
    <mergeCell ref="B115:D115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29"/>
  <sheetViews>
    <sheetView topLeftCell="B7" zoomScaleNormal="100" workbookViewId="0">
      <selection activeCell="L22" sqref="L22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</cols>
  <sheetData>
    <row r="2" spans="2:8" ht="18.75">
      <c r="B2" s="89" t="s">
        <v>51</v>
      </c>
      <c r="C2" s="89"/>
      <c r="D2" s="89"/>
      <c r="E2" s="89"/>
      <c r="F2" s="89"/>
      <c r="G2" s="89"/>
      <c r="H2" s="89"/>
    </row>
    <row r="3" spans="2:8" ht="18.75">
      <c r="B3" s="90" t="s">
        <v>4</v>
      </c>
      <c r="C3" s="90"/>
      <c r="D3" s="90"/>
      <c r="E3" s="90"/>
      <c r="F3" s="90"/>
      <c r="G3" s="90"/>
      <c r="H3" s="90"/>
    </row>
    <row r="4" spans="2:8">
      <c r="B4" s="91" t="s">
        <v>69</v>
      </c>
      <c r="C4" s="91"/>
      <c r="D4" s="91"/>
      <c r="E4" s="91"/>
      <c r="F4" s="91" t="s">
        <v>26</v>
      </c>
      <c r="G4" s="91"/>
      <c r="H4" s="91"/>
    </row>
    <row r="5" spans="2:8">
      <c r="B5" s="91" t="s">
        <v>25</v>
      </c>
      <c r="C5" s="91"/>
      <c r="D5" s="91"/>
      <c r="E5" s="91"/>
      <c r="F5" s="91" t="s">
        <v>10</v>
      </c>
      <c r="G5" s="91"/>
      <c r="H5" s="91"/>
    </row>
    <row r="6" spans="2:8" ht="24.75" customHeight="1">
      <c r="B6" s="92" t="s">
        <v>27</v>
      </c>
      <c r="C6" s="93"/>
      <c r="D6" s="93"/>
      <c r="E6" s="93"/>
      <c r="F6" s="93"/>
      <c r="G6" s="2">
        <f>E9+E70+E75+E80+E87+E95+E100+E103+E110+E113+E115+E118+E120</f>
        <v>31085142</v>
      </c>
      <c r="H6" s="3" t="s">
        <v>28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4" t="s">
        <v>40</v>
      </c>
      <c r="C9" s="95"/>
      <c r="D9" s="95"/>
      <c r="E9" s="15">
        <f>SUM(E10:E69)</f>
        <v>3256750</v>
      </c>
      <c r="F9" s="11"/>
      <c r="G9" s="9"/>
      <c r="H9" s="10"/>
    </row>
    <row r="10" spans="2:8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</row>
    <row r="11" spans="2:8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</row>
    <row r="12" spans="2:8" s="1" customFormat="1" ht="22.5">
      <c r="B12" s="73"/>
      <c r="C12" s="60" t="s">
        <v>15</v>
      </c>
      <c r="D12" s="60" t="s">
        <v>47</v>
      </c>
      <c r="E12" s="62">
        <f>170000-50000</f>
        <v>120000</v>
      </c>
      <c r="F12" s="63" t="s">
        <v>78</v>
      </c>
      <c r="G12" s="64" t="s">
        <v>123</v>
      </c>
      <c r="H12" s="60"/>
    </row>
    <row r="13" spans="2:8" s="1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</row>
    <row r="14" spans="2:8" s="1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</row>
    <row r="15" spans="2:8" s="1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</row>
    <row r="16" spans="2:8" s="1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</row>
    <row r="17" spans="2:8" s="1" customFormat="1" ht="54" customHeight="1">
      <c r="B17" s="73"/>
      <c r="C17" s="60" t="s">
        <v>46</v>
      </c>
      <c r="D17" s="60" t="s">
        <v>74</v>
      </c>
      <c r="E17" s="62">
        <f>15000-4000</f>
        <v>11000</v>
      </c>
      <c r="F17" s="63" t="s">
        <v>77</v>
      </c>
      <c r="G17" s="64" t="s">
        <v>123</v>
      </c>
      <c r="H17" s="60"/>
    </row>
    <row r="18" spans="2:8" s="1" customFormat="1" ht="49.5" customHeight="1">
      <c r="B18" s="73"/>
      <c r="C18" s="60" t="s">
        <v>46</v>
      </c>
      <c r="D18" s="60" t="s">
        <v>74</v>
      </c>
      <c r="E18" s="62">
        <f>15000-10000</f>
        <v>5000</v>
      </c>
      <c r="F18" s="63" t="s">
        <v>78</v>
      </c>
      <c r="G18" s="64" t="s">
        <v>123</v>
      </c>
      <c r="H18" s="60"/>
    </row>
    <row r="19" spans="2:8" s="1" customFormat="1" ht="33.75">
      <c r="B19" s="73"/>
      <c r="C19" s="60" t="s">
        <v>48</v>
      </c>
      <c r="D19" s="60" t="s">
        <v>73</v>
      </c>
      <c r="E19" s="62">
        <f>30000-24000</f>
        <v>6000</v>
      </c>
      <c r="F19" s="63" t="s">
        <v>77</v>
      </c>
      <c r="G19" s="64" t="s">
        <v>125</v>
      </c>
      <c r="H19" s="77"/>
    </row>
    <row r="20" spans="2:8" s="1" customFormat="1" ht="33.75">
      <c r="B20" s="73"/>
      <c r="C20" s="60" t="s">
        <v>48</v>
      </c>
      <c r="D20" s="60" t="s">
        <v>73</v>
      </c>
      <c r="E20" s="62">
        <f>60000-50000</f>
        <v>10000</v>
      </c>
      <c r="F20" s="63" t="s">
        <v>78</v>
      </c>
      <c r="G20" s="64" t="s">
        <v>125</v>
      </c>
      <c r="H20" s="77"/>
    </row>
    <row r="21" spans="2:8" s="1" customFormat="1" ht="38.25" customHeight="1">
      <c r="B21" s="73"/>
      <c r="C21" s="78">
        <v>31400000</v>
      </c>
      <c r="D21" s="60" t="s">
        <v>11</v>
      </c>
      <c r="E21" s="62">
        <f>3000-1500</f>
        <v>1500</v>
      </c>
      <c r="F21" s="63" t="s">
        <v>79</v>
      </c>
      <c r="G21" s="64" t="s">
        <v>125</v>
      </c>
      <c r="H21" s="79"/>
    </row>
    <row r="22" spans="2:8" s="1" customFormat="1" ht="46.5" customHeight="1">
      <c r="B22" s="73"/>
      <c r="C22" s="78">
        <v>32500000</v>
      </c>
      <c r="D22" s="60" t="s">
        <v>109</v>
      </c>
      <c r="E22" s="62">
        <f>4000-2000</f>
        <v>2000</v>
      </c>
      <c r="F22" s="63" t="s">
        <v>79</v>
      </c>
      <c r="G22" s="64" t="s">
        <v>125</v>
      </c>
      <c r="H22" s="79"/>
    </row>
    <row r="23" spans="2:8" s="1" customFormat="1" ht="24.75" customHeight="1">
      <c r="B23" s="73"/>
      <c r="C23" s="78">
        <v>33700000</v>
      </c>
      <c r="D23" s="60" t="s">
        <v>134</v>
      </c>
      <c r="E23" s="62">
        <f>4900-2000</f>
        <v>2900</v>
      </c>
      <c r="F23" s="63" t="s">
        <v>129</v>
      </c>
      <c r="G23" s="64" t="s">
        <v>123</v>
      </c>
      <c r="H23" s="79"/>
    </row>
    <row r="24" spans="2:8" s="1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</row>
    <row r="25" spans="2:8" s="52" customFormat="1" ht="38.25" customHeight="1">
      <c r="B25" s="73"/>
      <c r="C25" s="60">
        <v>33100000</v>
      </c>
      <c r="D25" s="60" t="s">
        <v>35</v>
      </c>
      <c r="E25" s="62">
        <f>200000-130000</f>
        <v>70000</v>
      </c>
      <c r="F25" s="63" t="s">
        <v>84</v>
      </c>
      <c r="G25" s="64" t="s">
        <v>123</v>
      </c>
      <c r="H25" s="74"/>
    </row>
    <row r="26" spans="2:8" s="52" customFormat="1" ht="38.25" customHeight="1">
      <c r="B26" s="73"/>
      <c r="C26" s="60">
        <v>33600000</v>
      </c>
      <c r="D26" s="60" t="s">
        <v>36</v>
      </c>
      <c r="E26" s="62">
        <f>80000-55000</f>
        <v>25000</v>
      </c>
      <c r="F26" s="63" t="s">
        <v>84</v>
      </c>
      <c r="G26" s="64" t="s">
        <v>123</v>
      </c>
      <c r="H26" s="74"/>
    </row>
    <row r="27" spans="2:8" s="1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</row>
    <row r="28" spans="2:8" s="1" customFormat="1" ht="33.75">
      <c r="B28" s="80"/>
      <c r="C28" s="60" t="s">
        <v>49</v>
      </c>
      <c r="D28" s="60" t="s">
        <v>50</v>
      </c>
      <c r="E28" s="81">
        <v>0</v>
      </c>
      <c r="F28" s="63" t="s">
        <v>77</v>
      </c>
      <c r="G28" s="64" t="s">
        <v>125</v>
      </c>
      <c r="H28" s="60"/>
    </row>
    <row r="29" spans="2:8" s="1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</row>
    <row r="30" spans="2:8" s="1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</row>
    <row r="31" spans="2:8" s="1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</row>
    <row r="32" spans="2:8" s="1" customFormat="1" ht="39.75" customHeight="1">
      <c r="B32" s="60"/>
      <c r="C32" s="82">
        <v>42500000</v>
      </c>
      <c r="D32" s="82" t="s">
        <v>119</v>
      </c>
      <c r="E32" s="81">
        <f>10000-5000</f>
        <v>5000</v>
      </c>
      <c r="F32" s="63" t="s">
        <v>77</v>
      </c>
      <c r="G32" s="64" t="s">
        <v>123</v>
      </c>
      <c r="H32" s="60"/>
    </row>
    <row r="33" spans="2:8" s="1" customFormat="1" ht="51.75" customHeight="1">
      <c r="B33" s="73"/>
      <c r="C33" s="78">
        <v>45400000</v>
      </c>
      <c r="D33" s="60" t="s">
        <v>68</v>
      </c>
      <c r="E33" s="62">
        <v>0</v>
      </c>
      <c r="F33" s="63" t="s">
        <v>77</v>
      </c>
      <c r="G33" s="64" t="s">
        <v>123</v>
      </c>
      <c r="H33" s="79"/>
    </row>
    <row r="34" spans="2:8" s="1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</row>
    <row r="35" spans="2:8" s="1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</row>
    <row r="36" spans="2:8" s="1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</row>
    <row r="37" spans="2:8" s="1" customFormat="1" ht="56.25">
      <c r="B37" s="73"/>
      <c r="C37" s="60">
        <v>50100000</v>
      </c>
      <c r="D37" s="60" t="s">
        <v>55</v>
      </c>
      <c r="E37" s="62">
        <f>25000-15000</f>
        <v>10000</v>
      </c>
      <c r="F37" s="63" t="s">
        <v>79</v>
      </c>
      <c r="G37" s="64" t="s">
        <v>123</v>
      </c>
      <c r="H37" s="83" t="s">
        <v>86</v>
      </c>
    </row>
    <row r="38" spans="2:8" s="1" customFormat="1" ht="92.25" customHeight="1">
      <c r="B38" s="73"/>
      <c r="C38" s="60" t="s">
        <v>75</v>
      </c>
      <c r="D38" s="60" t="s">
        <v>81</v>
      </c>
      <c r="E38" s="62">
        <f>75000-20000</f>
        <v>55000</v>
      </c>
      <c r="F38" s="63" t="s">
        <v>77</v>
      </c>
      <c r="G38" s="64" t="s">
        <v>123</v>
      </c>
      <c r="H38" s="84"/>
    </row>
    <row r="39" spans="2:8" s="1" customFormat="1" ht="96.75" customHeight="1">
      <c r="B39" s="73"/>
      <c r="C39" s="60" t="s">
        <v>14</v>
      </c>
      <c r="D39" s="60" t="s">
        <v>82</v>
      </c>
      <c r="E39" s="62">
        <f>30000-6000</f>
        <v>24000</v>
      </c>
      <c r="F39" s="63" t="s">
        <v>77</v>
      </c>
      <c r="G39" s="64" t="s">
        <v>123</v>
      </c>
      <c r="H39" s="60"/>
    </row>
    <row r="40" spans="2:8" s="1" customFormat="1" ht="102.75" customHeight="1">
      <c r="B40" s="73"/>
      <c r="C40" s="60" t="s">
        <v>107</v>
      </c>
      <c r="D40" s="60" t="s">
        <v>108</v>
      </c>
      <c r="E40" s="62">
        <f>130000-10000</f>
        <v>120000</v>
      </c>
      <c r="F40" s="63" t="s">
        <v>77</v>
      </c>
      <c r="G40" s="64" t="s">
        <v>123</v>
      </c>
      <c r="H40" s="60"/>
    </row>
    <row r="41" spans="2:8" s="1" customFormat="1" ht="102.75" customHeight="1">
      <c r="B41" s="18"/>
      <c r="C41" s="19" t="s">
        <v>112</v>
      </c>
      <c r="D41" s="19" t="s">
        <v>113</v>
      </c>
      <c r="E41" s="20">
        <v>40000</v>
      </c>
      <c r="F41" s="21" t="s">
        <v>77</v>
      </c>
      <c r="G41" s="22" t="s">
        <v>123</v>
      </c>
      <c r="H41" s="19"/>
    </row>
    <row r="42" spans="2:8" s="1" customFormat="1" ht="102.75" customHeight="1">
      <c r="B42" s="18"/>
      <c r="C42" s="19" t="s">
        <v>120</v>
      </c>
      <c r="D42" s="19" t="s">
        <v>121</v>
      </c>
      <c r="E42" s="20">
        <f>40000-20000</f>
        <v>20000</v>
      </c>
      <c r="F42" s="21" t="s">
        <v>77</v>
      </c>
      <c r="G42" s="22" t="s">
        <v>123</v>
      </c>
      <c r="H42" s="19"/>
    </row>
    <row r="43" spans="2:8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</row>
    <row r="44" spans="2:8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</row>
    <row r="45" spans="2:8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</row>
    <row r="46" spans="2:8" s="1" customFormat="1" ht="22.5">
      <c r="B46" s="60"/>
      <c r="C46" s="61" t="s">
        <v>18</v>
      </c>
      <c r="D46" s="60" t="s">
        <v>17</v>
      </c>
      <c r="E46" s="62">
        <f>200000-92000</f>
        <v>108000</v>
      </c>
      <c r="F46" s="63" t="s">
        <v>77</v>
      </c>
      <c r="G46" s="64" t="s">
        <v>123</v>
      </c>
      <c r="H46" s="64"/>
    </row>
    <row r="47" spans="2:8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</row>
    <row r="48" spans="2:8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</row>
    <row r="49" spans="2:8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</row>
    <row r="50" spans="2:8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</row>
    <row r="51" spans="2:8" s="1" customFormat="1" ht="22.5">
      <c r="B51" s="80"/>
      <c r="C51" s="80" t="s">
        <v>23</v>
      </c>
      <c r="D51" s="60" t="s">
        <v>57</v>
      </c>
      <c r="E51" s="62">
        <f>30000-5000</f>
        <v>25000</v>
      </c>
      <c r="F51" s="80" t="s">
        <v>78</v>
      </c>
      <c r="G51" s="64" t="s">
        <v>123</v>
      </c>
      <c r="H51" s="80"/>
    </row>
    <row r="52" spans="2:8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</row>
    <row r="53" spans="2:8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</row>
    <row r="54" spans="2:8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</row>
    <row r="55" spans="2:8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</row>
    <row r="56" spans="2:8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</row>
    <row r="57" spans="2:8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</row>
    <row r="58" spans="2:8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</row>
    <row r="59" spans="2:8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</row>
    <row r="60" spans="2:8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</row>
    <row r="61" spans="2:8" s="1" customFormat="1" ht="77.25" customHeight="1">
      <c r="B61" s="73"/>
      <c r="C61" s="78">
        <v>79700000</v>
      </c>
      <c r="D61" s="60" t="s">
        <v>34</v>
      </c>
      <c r="E61" s="62">
        <f>80000+420000+30000-22400</f>
        <v>507600</v>
      </c>
      <c r="F61" s="63" t="s">
        <v>79</v>
      </c>
      <c r="G61" s="64" t="s">
        <v>123</v>
      </c>
      <c r="H61" s="64" t="s">
        <v>101</v>
      </c>
    </row>
    <row r="62" spans="2:8" s="1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</row>
    <row r="63" spans="2:8" s="1" customFormat="1" ht="62.25" customHeight="1">
      <c r="B63" s="60"/>
      <c r="C63" s="60" t="s">
        <v>67</v>
      </c>
      <c r="D63" s="60" t="s">
        <v>85</v>
      </c>
      <c r="E63" s="62">
        <f>25000-10000</f>
        <v>15000</v>
      </c>
      <c r="F63" s="63" t="s">
        <v>79</v>
      </c>
      <c r="G63" s="64" t="s">
        <v>123</v>
      </c>
      <c r="H63" s="60" t="s">
        <v>88</v>
      </c>
    </row>
    <row r="64" spans="2:8" s="1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</row>
    <row r="65" spans="2:8" s="1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</row>
    <row r="66" spans="2:8" s="1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</row>
    <row r="67" spans="2:8" s="1" customFormat="1" ht="36.75" customHeight="1">
      <c r="B67" s="73"/>
      <c r="C67" s="60" t="s">
        <v>12</v>
      </c>
      <c r="D67" s="60" t="s">
        <v>24</v>
      </c>
      <c r="E67" s="62">
        <f>95000-9000</f>
        <v>86000</v>
      </c>
      <c r="F67" s="63" t="s">
        <v>77</v>
      </c>
      <c r="G67" s="64" t="s">
        <v>123</v>
      </c>
      <c r="H67" s="79"/>
    </row>
    <row r="68" spans="2:8" s="1" customFormat="1" ht="54.75" customHeight="1">
      <c r="B68" s="73"/>
      <c r="C68" s="60" t="s">
        <v>54</v>
      </c>
      <c r="D68" s="60" t="s">
        <v>58</v>
      </c>
      <c r="E68" s="62">
        <f>198000-98000</f>
        <v>100000</v>
      </c>
      <c r="F68" s="63" t="s">
        <v>79</v>
      </c>
      <c r="G68" s="64" t="s">
        <v>123</v>
      </c>
      <c r="H68" s="64" t="s">
        <v>101</v>
      </c>
    </row>
    <row r="69" spans="2:8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</row>
    <row r="70" spans="2:8" s="1" customFormat="1" ht="57.75" customHeight="1">
      <c r="B70" s="87" t="s">
        <v>44</v>
      </c>
      <c r="C70" s="88"/>
      <c r="D70" s="88"/>
      <c r="E70" s="16">
        <f>SUM(E71:E74)</f>
        <v>884264</v>
      </c>
      <c r="F70" s="13"/>
      <c r="G70" s="14"/>
      <c r="H70" s="10"/>
    </row>
    <row r="71" spans="2:8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</row>
    <row r="72" spans="2:8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</row>
    <row r="73" spans="2:8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</row>
    <row r="74" spans="2:8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</row>
    <row r="75" spans="2:8" s="1" customFormat="1" ht="57" customHeight="1">
      <c r="B75" s="87" t="s">
        <v>45</v>
      </c>
      <c r="C75" s="88"/>
      <c r="D75" s="88"/>
      <c r="E75" s="16">
        <f>SUM(E76:E79)</f>
        <v>474000</v>
      </c>
      <c r="F75" s="13"/>
      <c r="G75" s="14"/>
      <c r="H75" s="10"/>
    </row>
    <row r="76" spans="2:8" ht="37.5" customHeight="1">
      <c r="B76" s="73"/>
      <c r="C76" s="60">
        <v>33100000</v>
      </c>
      <c r="D76" s="60" t="s">
        <v>35</v>
      </c>
      <c r="E76" s="62">
        <f>68025-25000</f>
        <v>43025</v>
      </c>
      <c r="F76" s="63" t="s">
        <v>84</v>
      </c>
      <c r="G76" s="64" t="s">
        <v>123</v>
      </c>
      <c r="H76" s="74"/>
    </row>
    <row r="77" spans="2:8" s="1" customFormat="1" ht="22.5">
      <c r="B77" s="73"/>
      <c r="C77" s="60">
        <v>33600000</v>
      </c>
      <c r="D77" s="60" t="s">
        <v>36</v>
      </c>
      <c r="E77" s="62">
        <f>312770-40049</f>
        <v>272721</v>
      </c>
      <c r="F77" s="63" t="s">
        <v>84</v>
      </c>
      <c r="G77" s="64" t="s">
        <v>123</v>
      </c>
      <c r="H77" s="74"/>
    </row>
    <row r="78" spans="2:8" s="1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</row>
    <row r="79" spans="2:8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</row>
    <row r="80" spans="2:8" s="1" customFormat="1" ht="65.25" customHeight="1">
      <c r="B80" s="87" t="s">
        <v>43</v>
      </c>
      <c r="C80" s="88"/>
      <c r="D80" s="88"/>
      <c r="E80" s="16">
        <f>SUM(E81:E86)</f>
        <v>937230</v>
      </c>
      <c r="F80" s="13"/>
      <c r="G80" s="14"/>
      <c r="H80" s="10"/>
    </row>
    <row r="81" spans="2:8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</row>
    <row r="82" spans="2:8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</row>
    <row r="83" spans="2:8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</row>
    <row r="84" spans="2:8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</row>
    <row r="85" spans="2:8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</row>
    <row r="86" spans="2:8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</row>
    <row r="87" spans="2:8" s="1" customFormat="1" ht="65.25" customHeight="1">
      <c r="B87" s="87" t="s">
        <v>42</v>
      </c>
      <c r="C87" s="88"/>
      <c r="D87" s="88"/>
      <c r="E87" s="16">
        <f>SUM(E88:E94)</f>
        <v>1699888</v>
      </c>
      <c r="F87" s="13"/>
      <c r="G87" s="14"/>
      <c r="H87" s="10"/>
    </row>
    <row r="88" spans="2:8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</row>
    <row r="89" spans="2:8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</row>
    <row r="90" spans="2:8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</row>
    <row r="91" spans="2:8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</row>
    <row r="92" spans="2:8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</row>
    <row r="93" spans="2:8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</row>
    <row r="94" spans="2:8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</row>
    <row r="95" spans="2:8" s="1" customFormat="1" ht="31.5" customHeight="1">
      <c r="B95" s="87" t="s">
        <v>41</v>
      </c>
      <c r="C95" s="88"/>
      <c r="D95" s="88"/>
      <c r="E95" s="16">
        <f>SUM(E96:E99)</f>
        <v>16253000</v>
      </c>
      <c r="F95" s="13"/>
      <c r="G95" s="9"/>
      <c r="H95" s="10"/>
    </row>
    <row r="96" spans="2:8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</row>
    <row r="97" spans="2:8" ht="75.75" customHeight="1">
      <c r="B97" s="73"/>
      <c r="C97" s="60">
        <v>33600000</v>
      </c>
      <c r="D97" s="60" t="s">
        <v>36</v>
      </c>
      <c r="E97" s="62">
        <f>14669856-947000</f>
        <v>13722856</v>
      </c>
      <c r="F97" s="63" t="s">
        <v>84</v>
      </c>
      <c r="G97" s="64" t="s">
        <v>125</v>
      </c>
      <c r="H97" s="75" t="s">
        <v>110</v>
      </c>
    </row>
    <row r="98" spans="2:8" s="1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</row>
    <row r="99" spans="2:8" s="1" customFormat="1" ht="87.75" customHeight="1">
      <c r="B99" s="76"/>
      <c r="C99" s="60">
        <v>33600000</v>
      </c>
      <c r="D99" s="60" t="s">
        <v>36</v>
      </c>
      <c r="E99" s="62">
        <f>3989039-2000000</f>
        <v>1989039</v>
      </c>
      <c r="F99" s="63" t="s">
        <v>79</v>
      </c>
      <c r="G99" s="64" t="s">
        <v>125</v>
      </c>
      <c r="H99" s="75" t="s">
        <v>145</v>
      </c>
    </row>
    <row r="100" spans="2:8" s="1" customFormat="1" ht="75" customHeight="1">
      <c r="B100" s="87" t="s">
        <v>37</v>
      </c>
      <c r="C100" s="88"/>
      <c r="D100" s="88"/>
      <c r="E100" s="16">
        <f>SUM(E101:E102)</f>
        <v>1900000</v>
      </c>
      <c r="F100" s="13"/>
      <c r="G100" s="14"/>
      <c r="H100" s="10"/>
    </row>
    <row r="101" spans="2:8" s="1" customFormat="1" ht="59.25" customHeight="1">
      <c r="B101" s="73"/>
      <c r="C101" s="60" t="s">
        <v>29</v>
      </c>
      <c r="D101" s="60" t="s">
        <v>92</v>
      </c>
      <c r="E101" s="62">
        <f>2000000-260771</f>
        <v>1739229</v>
      </c>
      <c r="F101" s="63" t="s">
        <v>84</v>
      </c>
      <c r="G101" s="64" t="s">
        <v>125</v>
      </c>
      <c r="H101" s="74"/>
    </row>
    <row r="102" spans="2:8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</row>
    <row r="103" spans="2:8" s="1" customFormat="1" ht="60" customHeight="1">
      <c r="B103" s="87" t="s">
        <v>38</v>
      </c>
      <c r="C103" s="88"/>
      <c r="D103" s="88"/>
      <c r="E103" s="16">
        <f>SUM(E104:E109)</f>
        <v>1779000</v>
      </c>
      <c r="F103" s="13"/>
      <c r="G103" s="14"/>
      <c r="H103" s="10"/>
    </row>
    <row r="104" spans="2:8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</row>
    <row r="105" spans="2:8" ht="21" customHeight="1">
      <c r="B105" s="73"/>
      <c r="C105" s="60" t="s">
        <v>39</v>
      </c>
      <c r="D105" s="60" t="s">
        <v>36</v>
      </c>
      <c r="E105" s="62">
        <f>274376+30000+266016-94633</f>
        <v>475759</v>
      </c>
      <c r="F105" s="63" t="s">
        <v>84</v>
      </c>
      <c r="G105" s="64" t="s">
        <v>90</v>
      </c>
      <c r="H105" s="74"/>
    </row>
    <row r="106" spans="2:8" ht="21" customHeight="1">
      <c r="B106" s="76"/>
      <c r="C106" s="60" t="s">
        <v>126</v>
      </c>
      <c r="D106" s="60" t="s">
        <v>127</v>
      </c>
      <c r="E106" s="62">
        <f>837520-300000</f>
        <v>537520</v>
      </c>
      <c r="F106" s="63" t="s">
        <v>84</v>
      </c>
      <c r="G106" s="64" t="s">
        <v>123</v>
      </c>
      <c r="H106" s="75"/>
    </row>
    <row r="107" spans="2:8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</row>
    <row r="108" spans="2:8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</row>
    <row r="109" spans="2:8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</row>
    <row r="110" spans="2:8" s="1" customFormat="1" ht="61.5" customHeight="1">
      <c r="B110" s="87" t="s">
        <v>93</v>
      </c>
      <c r="C110" s="88"/>
      <c r="D110" s="88"/>
      <c r="E110" s="16">
        <f>SUM(E111:E112)</f>
        <v>270000</v>
      </c>
      <c r="F110" s="13"/>
      <c r="G110" s="14"/>
      <c r="H110" s="10"/>
    </row>
    <row r="111" spans="2:8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</row>
    <row r="112" spans="2:8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</row>
    <row r="113" spans="2:8" ht="59.25" customHeight="1">
      <c r="B113" s="87" t="s">
        <v>94</v>
      </c>
      <c r="C113" s="88"/>
      <c r="D113" s="88"/>
      <c r="E113" s="16">
        <f>SUM(E114:E114)</f>
        <v>200000</v>
      </c>
      <c r="F113" s="13"/>
      <c r="G113" s="14"/>
      <c r="H113" s="10"/>
    </row>
    <row r="114" spans="2:8" s="52" customFormat="1" ht="42.75" customHeight="1">
      <c r="B114" s="72"/>
      <c r="C114" s="60" t="s">
        <v>30</v>
      </c>
      <c r="D114" s="60" t="s">
        <v>89</v>
      </c>
      <c r="E114" s="67">
        <f>600000-400000</f>
        <v>200000</v>
      </c>
      <c r="F114" s="63" t="s">
        <v>84</v>
      </c>
      <c r="G114" s="64" t="s">
        <v>123</v>
      </c>
      <c r="H114" s="72"/>
    </row>
    <row r="115" spans="2:8" s="1" customFormat="1" ht="42.75" customHeight="1">
      <c r="B115" s="87" t="s">
        <v>95</v>
      </c>
      <c r="C115" s="88"/>
      <c r="D115" s="88"/>
      <c r="E115" s="16">
        <f>SUM(E116:E117)</f>
        <v>931010</v>
      </c>
      <c r="F115" s="13"/>
      <c r="G115" s="14"/>
      <c r="H115" s="10"/>
    </row>
    <row r="116" spans="2:8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</row>
    <row r="117" spans="2:8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</row>
    <row r="118" spans="2:8" ht="81.75" customHeight="1">
      <c r="B118" s="87" t="s">
        <v>96</v>
      </c>
      <c r="C118" s="88"/>
      <c r="D118" s="88"/>
      <c r="E118" s="16">
        <f>SUM(E119)</f>
        <v>1950000</v>
      </c>
      <c r="F118" s="13"/>
      <c r="G118" s="14"/>
      <c r="H118" s="10"/>
    </row>
    <row r="119" spans="2:8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</row>
    <row r="120" spans="2:8" ht="70.5" customHeight="1">
      <c r="B120" s="87" t="s">
        <v>124</v>
      </c>
      <c r="C120" s="88"/>
      <c r="D120" s="88"/>
      <c r="E120" s="16">
        <f>SUM(E121:E122)</f>
        <v>550000</v>
      </c>
      <c r="F120" s="13"/>
      <c r="G120" s="14"/>
      <c r="H120" s="10"/>
    </row>
    <row r="121" spans="2:8" s="52" customFormat="1" ht="22.5">
      <c r="B121" s="65"/>
      <c r="C121" s="66" t="s">
        <v>39</v>
      </c>
      <c r="D121" s="66" t="s">
        <v>36</v>
      </c>
      <c r="E121" s="67">
        <f>660000-350000</f>
        <v>310000</v>
      </c>
      <c r="F121" s="68" t="s">
        <v>84</v>
      </c>
      <c r="G121" s="69" t="s">
        <v>123</v>
      </c>
      <c r="H121" s="65"/>
    </row>
    <row r="122" spans="2:8" s="52" customFormat="1" ht="22.5">
      <c r="B122" s="70"/>
      <c r="C122" s="66" t="s">
        <v>7</v>
      </c>
      <c r="D122" s="66" t="s">
        <v>35</v>
      </c>
      <c r="E122" s="67">
        <f>332220-92220</f>
        <v>240000</v>
      </c>
      <c r="F122" s="68" t="s">
        <v>84</v>
      </c>
      <c r="G122" s="69" t="s">
        <v>123</v>
      </c>
      <c r="H122" s="71"/>
    </row>
    <row r="129" spans="8:8">
      <c r="H129">
        <v>0</v>
      </c>
    </row>
  </sheetData>
  <autoFilter ref="A8:H122"/>
  <mergeCells count="20">
    <mergeCell ref="B118:D118"/>
    <mergeCell ref="B120:D120"/>
    <mergeCell ref="B95:D95"/>
    <mergeCell ref="B100:D100"/>
    <mergeCell ref="B103:D103"/>
    <mergeCell ref="B110:D110"/>
    <mergeCell ref="B113:D113"/>
    <mergeCell ref="B115:D115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0:D80"/>
  </mergeCells>
  <pageMargins left="0.70866141732283472" right="0.70866141732283472" top="0.74803149606299213" bottom="0.74803149606299213" header="0.31496062992125984" footer="0.31496062992125984"/>
  <pageSetup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23"/>
  <sheetViews>
    <sheetView tabSelected="1" topLeftCell="B1" zoomScaleNormal="100" workbookViewId="0">
      <selection activeCell="E119" sqref="E119"/>
    </sheetView>
  </sheetViews>
  <sheetFormatPr defaultRowHeight="15"/>
  <cols>
    <col min="1" max="1" width="9.140625" hidden="1" customWidth="1"/>
    <col min="2" max="2" width="4.42578125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11" max="11" width="9.5703125" bestFit="1" customWidth="1"/>
  </cols>
  <sheetData>
    <row r="2" spans="2:11" ht="18.75">
      <c r="B2" s="89" t="s">
        <v>51</v>
      </c>
      <c r="C2" s="89"/>
      <c r="D2" s="89"/>
      <c r="E2" s="89"/>
      <c r="F2" s="89"/>
      <c r="G2" s="89"/>
      <c r="H2" s="89"/>
    </row>
    <row r="3" spans="2:11" ht="18.75">
      <c r="B3" s="90" t="s">
        <v>4</v>
      </c>
      <c r="C3" s="90"/>
      <c r="D3" s="90"/>
      <c r="E3" s="90"/>
      <c r="F3" s="90"/>
      <c r="G3" s="90"/>
      <c r="H3" s="90"/>
    </row>
    <row r="4" spans="2:11">
      <c r="B4" s="91" t="s">
        <v>69</v>
      </c>
      <c r="C4" s="91"/>
      <c r="D4" s="91"/>
      <c r="E4" s="91"/>
      <c r="F4" s="91" t="s">
        <v>26</v>
      </c>
      <c r="G4" s="91"/>
      <c r="H4" s="91"/>
    </row>
    <row r="5" spans="2:11">
      <c r="B5" s="91" t="s">
        <v>25</v>
      </c>
      <c r="C5" s="91"/>
      <c r="D5" s="91"/>
      <c r="E5" s="91"/>
      <c r="F5" s="91" t="s">
        <v>10</v>
      </c>
      <c r="G5" s="91"/>
      <c r="H5" s="91"/>
    </row>
    <row r="6" spans="2:11" ht="24.75" customHeight="1">
      <c r="B6" s="92" t="s">
        <v>27</v>
      </c>
      <c r="C6" s="93"/>
      <c r="D6" s="93"/>
      <c r="E6" s="93"/>
      <c r="F6" s="93"/>
      <c r="G6" s="2">
        <f>E9+E70+E75+E80+E87+E95+E100+E103+E110+E113+E115+E118+E120</f>
        <v>31087142</v>
      </c>
      <c r="H6" s="3" t="s">
        <v>28</v>
      </c>
    </row>
    <row r="7" spans="2:11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31</v>
      </c>
      <c r="H7" s="5" t="s">
        <v>3</v>
      </c>
    </row>
    <row r="8" spans="2:11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1" ht="60.75" customHeight="1">
      <c r="B9" s="94" t="s">
        <v>40</v>
      </c>
      <c r="C9" s="95"/>
      <c r="D9" s="95"/>
      <c r="E9" s="15">
        <f>SUM(E10:E69)</f>
        <v>3258750</v>
      </c>
      <c r="F9" s="11"/>
      <c r="G9" s="9"/>
      <c r="H9" s="10"/>
      <c r="J9">
        <v>3256750</v>
      </c>
      <c r="K9" s="96">
        <f>E9-J9</f>
        <v>2000</v>
      </c>
    </row>
    <row r="10" spans="2:11" ht="22.5">
      <c r="B10" s="18"/>
      <c r="C10" s="19" t="s">
        <v>62</v>
      </c>
      <c r="D10" s="19" t="s">
        <v>65</v>
      </c>
      <c r="E10" s="20">
        <v>1500</v>
      </c>
      <c r="F10" s="21" t="s">
        <v>79</v>
      </c>
      <c r="G10" s="22" t="s">
        <v>123</v>
      </c>
      <c r="H10" s="19"/>
      <c r="J10">
        <v>1500</v>
      </c>
      <c r="K10" s="96">
        <f t="shared" ref="K10:K73" si="1">E10-J10</f>
        <v>0</v>
      </c>
    </row>
    <row r="11" spans="2:11" s="52" customFormat="1" ht="22.5">
      <c r="B11" s="18"/>
      <c r="C11" s="19" t="s">
        <v>61</v>
      </c>
      <c r="D11" s="19" t="s">
        <v>122</v>
      </c>
      <c r="E11" s="20">
        <v>700</v>
      </c>
      <c r="F11" s="21" t="s">
        <v>79</v>
      </c>
      <c r="G11" s="22" t="s">
        <v>123</v>
      </c>
      <c r="H11" s="19"/>
      <c r="J11" s="52">
        <v>700</v>
      </c>
      <c r="K11" s="96">
        <f t="shared" si="1"/>
        <v>0</v>
      </c>
    </row>
    <row r="12" spans="2:11" s="52" customFormat="1" ht="22.5">
      <c r="B12" s="18"/>
      <c r="C12" s="19" t="s">
        <v>15</v>
      </c>
      <c r="D12" s="19" t="s">
        <v>47</v>
      </c>
      <c r="E12" s="20">
        <f>170000-50000</f>
        <v>120000</v>
      </c>
      <c r="F12" s="21" t="s">
        <v>78</v>
      </c>
      <c r="G12" s="22" t="s">
        <v>123</v>
      </c>
      <c r="H12" s="19"/>
      <c r="J12" s="52">
        <v>120000</v>
      </c>
      <c r="K12" s="96">
        <f t="shared" si="1"/>
        <v>0</v>
      </c>
    </row>
    <row r="13" spans="2:11" s="52" customFormat="1" ht="22.5">
      <c r="B13" s="18"/>
      <c r="C13" s="19" t="s">
        <v>63</v>
      </c>
      <c r="D13" s="19" t="s">
        <v>66</v>
      </c>
      <c r="E13" s="20">
        <v>600</v>
      </c>
      <c r="F13" s="21" t="s">
        <v>79</v>
      </c>
      <c r="G13" s="22" t="s">
        <v>123</v>
      </c>
      <c r="H13" s="19"/>
      <c r="J13" s="52">
        <v>600</v>
      </c>
      <c r="K13" s="96">
        <f t="shared" si="1"/>
        <v>0</v>
      </c>
    </row>
    <row r="14" spans="2:11" s="52" customFormat="1" ht="22.5">
      <c r="B14" s="18"/>
      <c r="C14" s="19" t="s">
        <v>130</v>
      </c>
      <c r="D14" s="19" t="s">
        <v>131</v>
      </c>
      <c r="E14" s="20">
        <v>450</v>
      </c>
      <c r="F14" s="21" t="s">
        <v>79</v>
      </c>
      <c r="G14" s="22" t="s">
        <v>123</v>
      </c>
      <c r="H14" s="19"/>
      <c r="J14" s="52">
        <v>450</v>
      </c>
      <c r="K14" s="96">
        <f t="shared" si="1"/>
        <v>0</v>
      </c>
    </row>
    <row r="15" spans="2:11" s="52" customFormat="1" ht="22.5">
      <c r="B15" s="18"/>
      <c r="C15" s="19" t="s">
        <v>132</v>
      </c>
      <c r="D15" s="19" t="s">
        <v>133</v>
      </c>
      <c r="E15" s="20">
        <v>300</v>
      </c>
      <c r="F15" s="21" t="s">
        <v>79</v>
      </c>
      <c r="G15" s="22" t="s">
        <v>123</v>
      </c>
      <c r="H15" s="19"/>
      <c r="J15" s="52">
        <v>300</v>
      </c>
      <c r="K15" s="96">
        <f t="shared" si="1"/>
        <v>0</v>
      </c>
    </row>
    <row r="16" spans="2:11" s="52" customFormat="1" ht="22.5">
      <c r="B16" s="18"/>
      <c r="C16" s="19" t="s">
        <v>126</v>
      </c>
      <c r="D16" s="19" t="s">
        <v>127</v>
      </c>
      <c r="E16" s="20">
        <v>1800</v>
      </c>
      <c r="F16" s="21" t="s">
        <v>84</v>
      </c>
      <c r="G16" s="22" t="s">
        <v>123</v>
      </c>
      <c r="H16" s="19"/>
      <c r="J16" s="52">
        <v>1800</v>
      </c>
      <c r="K16" s="96">
        <f t="shared" si="1"/>
        <v>0</v>
      </c>
    </row>
    <row r="17" spans="2:11" s="52" customFormat="1" ht="54" customHeight="1">
      <c r="B17" s="18"/>
      <c r="C17" s="19" t="s">
        <v>46</v>
      </c>
      <c r="D17" s="19" t="s">
        <v>74</v>
      </c>
      <c r="E17" s="20">
        <f>15000-4000</f>
        <v>11000</v>
      </c>
      <c r="F17" s="21" t="s">
        <v>77</v>
      </c>
      <c r="G17" s="22" t="s">
        <v>123</v>
      </c>
      <c r="H17" s="19"/>
      <c r="J17" s="52">
        <v>11000</v>
      </c>
      <c r="K17" s="96">
        <f t="shared" si="1"/>
        <v>0</v>
      </c>
    </row>
    <row r="18" spans="2:11" s="52" customFormat="1" ht="49.5" customHeight="1">
      <c r="B18" s="18"/>
      <c r="C18" s="19" t="s">
        <v>46</v>
      </c>
      <c r="D18" s="19" t="s">
        <v>74</v>
      </c>
      <c r="E18" s="20">
        <f>15000-10000</f>
        <v>5000</v>
      </c>
      <c r="F18" s="21" t="s">
        <v>78</v>
      </c>
      <c r="G18" s="22" t="s">
        <v>123</v>
      </c>
      <c r="H18" s="19"/>
      <c r="J18" s="52">
        <v>5000</v>
      </c>
      <c r="K18" s="96">
        <f t="shared" si="1"/>
        <v>0</v>
      </c>
    </row>
    <row r="19" spans="2:11" s="52" customFormat="1" ht="33.75">
      <c r="B19" s="18"/>
      <c r="C19" s="19" t="s">
        <v>48</v>
      </c>
      <c r="D19" s="19" t="s">
        <v>73</v>
      </c>
      <c r="E19" s="20">
        <f>30000-24000</f>
        <v>6000</v>
      </c>
      <c r="F19" s="21" t="s">
        <v>77</v>
      </c>
      <c r="G19" s="22" t="s">
        <v>125</v>
      </c>
      <c r="H19" s="23"/>
      <c r="J19" s="52">
        <v>6000</v>
      </c>
      <c r="K19" s="96">
        <f t="shared" si="1"/>
        <v>0</v>
      </c>
    </row>
    <row r="20" spans="2:11" s="52" customFormat="1" ht="33.75">
      <c r="B20" s="18"/>
      <c r="C20" s="19" t="s">
        <v>48</v>
      </c>
      <c r="D20" s="19" t="s">
        <v>73</v>
      </c>
      <c r="E20" s="20">
        <f>60000-50000</f>
        <v>10000</v>
      </c>
      <c r="F20" s="21" t="s">
        <v>78</v>
      </c>
      <c r="G20" s="22" t="s">
        <v>125</v>
      </c>
      <c r="H20" s="23"/>
      <c r="J20" s="52">
        <v>10000</v>
      </c>
      <c r="K20" s="96">
        <f t="shared" si="1"/>
        <v>0</v>
      </c>
    </row>
    <row r="21" spans="2:11" s="52" customFormat="1" ht="38.25" customHeight="1">
      <c r="B21" s="18"/>
      <c r="C21" s="24">
        <v>31400000</v>
      </c>
      <c r="D21" s="19" t="s">
        <v>11</v>
      </c>
      <c r="E21" s="20">
        <f>3000-1500</f>
        <v>1500</v>
      </c>
      <c r="F21" s="21" t="s">
        <v>79</v>
      </c>
      <c r="G21" s="22" t="s">
        <v>125</v>
      </c>
      <c r="H21" s="25"/>
      <c r="J21" s="52">
        <v>1500</v>
      </c>
      <c r="K21" s="96">
        <f t="shared" si="1"/>
        <v>0</v>
      </c>
    </row>
    <row r="22" spans="2:11" s="52" customFormat="1" ht="46.5" customHeight="1">
      <c r="B22" s="18"/>
      <c r="C22" s="24">
        <v>32500000</v>
      </c>
      <c r="D22" s="19" t="s">
        <v>109</v>
      </c>
      <c r="E22" s="20">
        <f>4000-2000</f>
        <v>2000</v>
      </c>
      <c r="F22" s="21" t="s">
        <v>79</v>
      </c>
      <c r="G22" s="22" t="s">
        <v>125</v>
      </c>
      <c r="H22" s="25"/>
      <c r="J22" s="52">
        <v>2000</v>
      </c>
      <c r="K22" s="96">
        <f t="shared" si="1"/>
        <v>0</v>
      </c>
    </row>
    <row r="23" spans="2:11" s="52" customFormat="1" ht="24.75" customHeight="1">
      <c r="B23" s="18"/>
      <c r="C23" s="24">
        <v>33700000</v>
      </c>
      <c r="D23" s="19" t="s">
        <v>134</v>
      </c>
      <c r="E23" s="20">
        <f>4900-2000</f>
        <v>2900</v>
      </c>
      <c r="F23" s="21" t="s">
        <v>129</v>
      </c>
      <c r="G23" s="22" t="s">
        <v>123</v>
      </c>
      <c r="H23" s="25"/>
      <c r="J23" s="52">
        <v>2900</v>
      </c>
      <c r="K23" s="96">
        <f t="shared" si="1"/>
        <v>0</v>
      </c>
    </row>
    <row r="24" spans="2:11" s="52" customFormat="1" ht="38.25" customHeight="1">
      <c r="B24" s="18"/>
      <c r="C24" s="19" t="s">
        <v>53</v>
      </c>
      <c r="D24" s="19" t="s">
        <v>52</v>
      </c>
      <c r="E24" s="20">
        <v>10000</v>
      </c>
      <c r="F24" s="21" t="s">
        <v>78</v>
      </c>
      <c r="G24" s="22" t="s">
        <v>125</v>
      </c>
      <c r="H24" s="23"/>
      <c r="J24" s="52">
        <v>10000</v>
      </c>
      <c r="K24" s="96">
        <f t="shared" si="1"/>
        <v>0</v>
      </c>
    </row>
    <row r="25" spans="2:11" s="52" customFormat="1" ht="38.25" customHeight="1">
      <c r="B25" s="18"/>
      <c r="C25" s="19">
        <v>33100000</v>
      </c>
      <c r="D25" s="19" t="s">
        <v>35</v>
      </c>
      <c r="E25" s="20">
        <f>200000-130000</f>
        <v>70000</v>
      </c>
      <c r="F25" s="21" t="s">
        <v>84</v>
      </c>
      <c r="G25" s="22" t="s">
        <v>123</v>
      </c>
      <c r="H25" s="26"/>
      <c r="J25" s="52">
        <v>70000</v>
      </c>
      <c r="K25" s="96">
        <f t="shared" si="1"/>
        <v>0</v>
      </c>
    </row>
    <row r="26" spans="2:11" s="52" customFormat="1" ht="38.25" customHeight="1">
      <c r="B26" s="18"/>
      <c r="C26" s="19">
        <v>33600000</v>
      </c>
      <c r="D26" s="19" t="s">
        <v>36</v>
      </c>
      <c r="E26" s="20">
        <f>80000-55000</f>
        <v>25000</v>
      </c>
      <c r="F26" s="21" t="s">
        <v>84</v>
      </c>
      <c r="G26" s="22" t="s">
        <v>123</v>
      </c>
      <c r="H26" s="26"/>
      <c r="J26" s="52">
        <v>25000</v>
      </c>
      <c r="K26" s="96">
        <f t="shared" si="1"/>
        <v>0</v>
      </c>
    </row>
    <row r="27" spans="2:11" s="52" customFormat="1" ht="32.25" customHeight="1">
      <c r="B27" s="18"/>
      <c r="C27" s="24">
        <v>35100000</v>
      </c>
      <c r="D27" s="19" t="s">
        <v>102</v>
      </c>
      <c r="E27" s="20">
        <v>2000</v>
      </c>
      <c r="F27" s="21" t="s">
        <v>79</v>
      </c>
      <c r="G27" s="22" t="s">
        <v>123</v>
      </c>
      <c r="H27" s="25"/>
      <c r="J27" s="52">
        <v>2000</v>
      </c>
      <c r="K27" s="96">
        <f t="shared" si="1"/>
        <v>0</v>
      </c>
    </row>
    <row r="28" spans="2:11" s="52" customFormat="1" ht="33.75">
      <c r="B28" s="27"/>
      <c r="C28" s="19" t="s">
        <v>49</v>
      </c>
      <c r="D28" s="19" t="s">
        <v>50</v>
      </c>
      <c r="E28" s="28">
        <v>0</v>
      </c>
      <c r="F28" s="21" t="s">
        <v>77</v>
      </c>
      <c r="G28" s="22" t="s">
        <v>125</v>
      </c>
      <c r="H28" s="19"/>
      <c r="J28" s="52">
        <v>0</v>
      </c>
      <c r="K28" s="96">
        <f t="shared" si="1"/>
        <v>0</v>
      </c>
    </row>
    <row r="29" spans="2:11" s="52" customFormat="1" ht="22.5">
      <c r="B29" s="27"/>
      <c r="C29" s="19" t="s">
        <v>135</v>
      </c>
      <c r="D29" s="19" t="s">
        <v>136</v>
      </c>
      <c r="E29" s="28">
        <v>2000</v>
      </c>
      <c r="F29" s="21" t="s">
        <v>129</v>
      </c>
      <c r="G29" s="22" t="s">
        <v>123</v>
      </c>
      <c r="H29" s="25"/>
      <c r="J29" s="52">
        <v>2000</v>
      </c>
      <c r="K29" s="96">
        <f t="shared" si="1"/>
        <v>0</v>
      </c>
    </row>
    <row r="30" spans="2:11" s="52" customFormat="1" ht="22.5">
      <c r="B30" s="27"/>
      <c r="C30" s="19" t="s">
        <v>137</v>
      </c>
      <c r="D30" s="19" t="s">
        <v>138</v>
      </c>
      <c r="E30" s="28">
        <v>2000</v>
      </c>
      <c r="F30" s="21" t="s">
        <v>129</v>
      </c>
      <c r="G30" s="22" t="s">
        <v>123</v>
      </c>
      <c r="H30" s="25"/>
      <c r="J30" s="52">
        <v>2000</v>
      </c>
      <c r="K30" s="96">
        <f t="shared" si="1"/>
        <v>0</v>
      </c>
    </row>
    <row r="31" spans="2:11" s="52" customFormat="1" ht="22.5">
      <c r="B31" s="19"/>
      <c r="C31" s="29">
        <v>39800000</v>
      </c>
      <c r="D31" s="29" t="s">
        <v>111</v>
      </c>
      <c r="E31" s="28">
        <v>2000</v>
      </c>
      <c r="F31" s="21" t="s">
        <v>129</v>
      </c>
      <c r="G31" s="22" t="s">
        <v>123</v>
      </c>
      <c r="H31" s="25"/>
      <c r="J31" s="52">
        <v>2000</v>
      </c>
      <c r="K31" s="96">
        <f t="shared" si="1"/>
        <v>0</v>
      </c>
    </row>
    <row r="32" spans="2:11" s="52" customFormat="1" ht="39.75" customHeight="1">
      <c r="B32" s="19"/>
      <c r="C32" s="29">
        <v>42500000</v>
      </c>
      <c r="D32" s="29" t="s">
        <v>119</v>
      </c>
      <c r="E32" s="28">
        <f>10000-5000</f>
        <v>5000</v>
      </c>
      <c r="F32" s="21" t="s">
        <v>77</v>
      </c>
      <c r="G32" s="22" t="s">
        <v>123</v>
      </c>
      <c r="H32" s="19"/>
      <c r="J32" s="52">
        <v>5000</v>
      </c>
      <c r="K32" s="96">
        <f t="shared" si="1"/>
        <v>0</v>
      </c>
    </row>
    <row r="33" spans="2:11" s="52" customFormat="1" ht="51.75" customHeight="1">
      <c r="B33" s="18"/>
      <c r="C33" s="24">
        <v>45400000</v>
      </c>
      <c r="D33" s="19" t="s">
        <v>68</v>
      </c>
      <c r="E33" s="20">
        <v>0</v>
      </c>
      <c r="F33" s="21" t="s">
        <v>77</v>
      </c>
      <c r="G33" s="22" t="s">
        <v>123</v>
      </c>
      <c r="H33" s="25"/>
      <c r="J33" s="52">
        <v>0</v>
      </c>
      <c r="K33" s="96">
        <f t="shared" si="1"/>
        <v>0</v>
      </c>
    </row>
    <row r="34" spans="2:11" s="52" customFormat="1" ht="51.75" customHeight="1">
      <c r="B34" s="18"/>
      <c r="C34" s="24">
        <v>44600000</v>
      </c>
      <c r="D34" s="29" t="s">
        <v>139</v>
      </c>
      <c r="E34" s="20">
        <v>1000</v>
      </c>
      <c r="F34" s="21" t="s">
        <v>129</v>
      </c>
      <c r="G34" s="22" t="s">
        <v>123</v>
      </c>
      <c r="H34" s="25"/>
      <c r="J34" s="52">
        <v>1000</v>
      </c>
      <c r="K34" s="96">
        <f t="shared" si="1"/>
        <v>0</v>
      </c>
    </row>
    <row r="35" spans="2:11" s="52" customFormat="1" ht="37.5" customHeight="1">
      <c r="B35" s="18"/>
      <c r="C35" s="24">
        <v>48500000</v>
      </c>
      <c r="D35" s="19" t="s">
        <v>104</v>
      </c>
      <c r="E35" s="20">
        <v>2500</v>
      </c>
      <c r="F35" s="21" t="s">
        <v>79</v>
      </c>
      <c r="G35" s="22" t="s">
        <v>123</v>
      </c>
      <c r="H35" s="25"/>
      <c r="J35" s="52">
        <v>2500</v>
      </c>
      <c r="K35" s="96">
        <f t="shared" si="1"/>
        <v>0</v>
      </c>
    </row>
    <row r="36" spans="2:11" s="52" customFormat="1" ht="37.5" customHeight="1">
      <c r="B36" s="18"/>
      <c r="C36" s="24">
        <v>48700000</v>
      </c>
      <c r="D36" s="19" t="s">
        <v>80</v>
      </c>
      <c r="E36" s="20">
        <v>12000</v>
      </c>
      <c r="F36" s="21" t="s">
        <v>77</v>
      </c>
      <c r="G36" s="22" t="s">
        <v>123</v>
      </c>
      <c r="H36" s="25"/>
      <c r="J36" s="52">
        <v>12000</v>
      </c>
      <c r="K36" s="96">
        <f t="shared" si="1"/>
        <v>0</v>
      </c>
    </row>
    <row r="37" spans="2:11" s="52" customFormat="1" ht="56.25">
      <c r="B37" s="18"/>
      <c r="C37" s="19">
        <v>50100000</v>
      </c>
      <c r="D37" s="19" t="s">
        <v>55</v>
      </c>
      <c r="E37" s="20">
        <f>25000-15000</f>
        <v>10000</v>
      </c>
      <c r="F37" s="21" t="s">
        <v>79</v>
      </c>
      <c r="G37" s="22" t="s">
        <v>123</v>
      </c>
      <c r="H37" s="30" t="s">
        <v>86</v>
      </c>
      <c r="J37" s="52">
        <v>10000</v>
      </c>
      <c r="K37" s="96">
        <f t="shared" si="1"/>
        <v>0</v>
      </c>
    </row>
    <row r="38" spans="2:11" s="52" customFormat="1" ht="92.25" customHeight="1">
      <c r="B38" s="18"/>
      <c r="C38" s="19" t="s">
        <v>75</v>
      </c>
      <c r="D38" s="19" t="s">
        <v>81</v>
      </c>
      <c r="E38" s="20">
        <f>75000-20000</f>
        <v>55000</v>
      </c>
      <c r="F38" s="21" t="s">
        <v>77</v>
      </c>
      <c r="G38" s="22" t="s">
        <v>123</v>
      </c>
      <c r="H38" s="31"/>
      <c r="J38" s="52">
        <v>55000</v>
      </c>
      <c r="K38" s="96">
        <f t="shared" si="1"/>
        <v>0</v>
      </c>
    </row>
    <row r="39" spans="2:11" s="52" customFormat="1" ht="96.75" customHeight="1">
      <c r="B39" s="18"/>
      <c r="C39" s="19" t="s">
        <v>14</v>
      </c>
      <c r="D39" s="19" t="s">
        <v>82</v>
      </c>
      <c r="E39" s="20">
        <f>30000-6000</f>
        <v>24000</v>
      </c>
      <c r="F39" s="21" t="s">
        <v>77</v>
      </c>
      <c r="G39" s="22" t="s">
        <v>123</v>
      </c>
      <c r="H39" s="19"/>
      <c r="J39" s="52">
        <v>24000</v>
      </c>
      <c r="K39" s="96">
        <f t="shared" si="1"/>
        <v>0</v>
      </c>
    </row>
    <row r="40" spans="2:11" s="52" customFormat="1" ht="102.75" customHeight="1">
      <c r="B40" s="18"/>
      <c r="C40" s="19" t="s">
        <v>107</v>
      </c>
      <c r="D40" s="19" t="s">
        <v>108</v>
      </c>
      <c r="E40" s="20">
        <f>130000-10000</f>
        <v>120000</v>
      </c>
      <c r="F40" s="21" t="s">
        <v>77</v>
      </c>
      <c r="G40" s="22" t="s">
        <v>123</v>
      </c>
      <c r="H40" s="19"/>
      <c r="J40" s="52">
        <v>120000</v>
      </c>
      <c r="K40" s="96">
        <f t="shared" si="1"/>
        <v>0</v>
      </c>
    </row>
    <row r="41" spans="2:11" s="1" customFormat="1" ht="102.75" customHeight="1">
      <c r="B41" s="73"/>
      <c r="C41" s="60" t="s">
        <v>112</v>
      </c>
      <c r="D41" s="60" t="s">
        <v>113</v>
      </c>
      <c r="E41" s="62">
        <f>40000+2000</f>
        <v>42000</v>
      </c>
      <c r="F41" s="63" t="s">
        <v>77</v>
      </c>
      <c r="G41" s="64" t="s">
        <v>123</v>
      </c>
      <c r="H41" s="60"/>
      <c r="J41" s="1">
        <v>40000</v>
      </c>
      <c r="K41" s="97">
        <f t="shared" si="1"/>
        <v>2000</v>
      </c>
    </row>
    <row r="42" spans="2:11" s="1" customFormat="1" ht="102.75" customHeight="1">
      <c r="B42" s="18"/>
      <c r="C42" s="19" t="s">
        <v>120</v>
      </c>
      <c r="D42" s="19" t="s">
        <v>121</v>
      </c>
      <c r="E42" s="20">
        <f>40000-20000</f>
        <v>20000</v>
      </c>
      <c r="F42" s="21" t="s">
        <v>77</v>
      </c>
      <c r="G42" s="22" t="s">
        <v>123</v>
      </c>
      <c r="H42" s="19"/>
      <c r="J42" s="1">
        <v>20000</v>
      </c>
      <c r="K42" s="96">
        <f t="shared" si="1"/>
        <v>0</v>
      </c>
    </row>
    <row r="43" spans="2:11" s="1" customFormat="1" ht="115.5" customHeight="1">
      <c r="B43" s="32"/>
      <c r="C43" s="19">
        <v>50700000</v>
      </c>
      <c r="D43" s="19" t="s">
        <v>13</v>
      </c>
      <c r="E43" s="20">
        <v>65000</v>
      </c>
      <c r="F43" s="21" t="s">
        <v>77</v>
      </c>
      <c r="G43" s="22" t="s">
        <v>123</v>
      </c>
      <c r="H43" s="19"/>
      <c r="J43" s="1">
        <v>65000</v>
      </c>
      <c r="K43" s="96">
        <f t="shared" si="1"/>
        <v>0</v>
      </c>
    </row>
    <row r="44" spans="2:11" s="1" customFormat="1" ht="115.5" customHeight="1">
      <c r="B44" s="32"/>
      <c r="C44" s="19">
        <v>50700000</v>
      </c>
      <c r="D44" s="19" t="s">
        <v>13</v>
      </c>
      <c r="E44" s="20">
        <v>1600000</v>
      </c>
      <c r="F44" s="19" t="s">
        <v>79</v>
      </c>
      <c r="G44" s="22" t="s">
        <v>123</v>
      </c>
      <c r="H44" s="19" t="s">
        <v>146</v>
      </c>
      <c r="J44" s="1">
        <v>1600000</v>
      </c>
      <c r="K44" s="96">
        <f t="shared" si="1"/>
        <v>0</v>
      </c>
    </row>
    <row r="45" spans="2:11" s="1" customFormat="1" ht="43.5" customHeight="1">
      <c r="B45" s="18"/>
      <c r="C45" s="24">
        <v>60100000</v>
      </c>
      <c r="D45" s="19" t="s">
        <v>76</v>
      </c>
      <c r="E45" s="20">
        <v>2000</v>
      </c>
      <c r="F45" s="21" t="s">
        <v>79</v>
      </c>
      <c r="G45" s="22" t="s">
        <v>123</v>
      </c>
      <c r="H45" s="23"/>
      <c r="J45" s="1">
        <v>2000</v>
      </c>
      <c r="K45" s="96">
        <f t="shared" si="1"/>
        <v>0</v>
      </c>
    </row>
    <row r="46" spans="2:11" s="52" customFormat="1" ht="22.5">
      <c r="B46" s="19"/>
      <c r="C46" s="33" t="s">
        <v>18</v>
      </c>
      <c r="D46" s="19" t="s">
        <v>17</v>
      </c>
      <c r="E46" s="20">
        <f>200000-92000</f>
        <v>108000</v>
      </c>
      <c r="F46" s="21" t="s">
        <v>77</v>
      </c>
      <c r="G46" s="22" t="s">
        <v>123</v>
      </c>
      <c r="H46" s="22"/>
      <c r="J46" s="52">
        <v>108000</v>
      </c>
      <c r="K46" s="96">
        <f t="shared" si="1"/>
        <v>0</v>
      </c>
    </row>
    <row r="47" spans="2:11" s="1" customFormat="1" ht="58.5" customHeight="1">
      <c r="B47" s="18"/>
      <c r="C47" s="24">
        <v>63700000</v>
      </c>
      <c r="D47" s="19" t="s">
        <v>91</v>
      </c>
      <c r="E47" s="20">
        <v>2000</v>
      </c>
      <c r="F47" s="21" t="s">
        <v>79</v>
      </c>
      <c r="G47" s="22" t="s">
        <v>123</v>
      </c>
      <c r="H47" s="22" t="s">
        <v>114</v>
      </c>
      <c r="J47" s="1">
        <v>2000</v>
      </c>
      <c r="K47" s="96">
        <f t="shared" si="1"/>
        <v>0</v>
      </c>
    </row>
    <row r="48" spans="2:11" s="1" customFormat="1" ht="63.75" customHeight="1">
      <c r="B48" s="19"/>
      <c r="C48" s="19" t="s">
        <v>59</v>
      </c>
      <c r="D48" s="19" t="s">
        <v>60</v>
      </c>
      <c r="E48" s="20">
        <v>4500</v>
      </c>
      <c r="F48" s="21" t="s">
        <v>79</v>
      </c>
      <c r="G48" s="22" t="s">
        <v>123</v>
      </c>
      <c r="H48" s="19"/>
      <c r="J48" s="1">
        <v>4500</v>
      </c>
      <c r="K48" s="96">
        <f t="shared" si="1"/>
        <v>0</v>
      </c>
    </row>
    <row r="49" spans="2:11" s="1" customFormat="1" ht="67.5">
      <c r="B49" s="33"/>
      <c r="C49" s="33" t="s">
        <v>23</v>
      </c>
      <c r="D49" s="19" t="s">
        <v>57</v>
      </c>
      <c r="E49" s="34">
        <v>14000</v>
      </c>
      <c r="F49" s="33" t="s">
        <v>79</v>
      </c>
      <c r="G49" s="22" t="s">
        <v>123</v>
      </c>
      <c r="H49" s="19" t="s">
        <v>141</v>
      </c>
      <c r="J49" s="1">
        <v>14000</v>
      </c>
      <c r="K49" s="96">
        <f t="shared" si="1"/>
        <v>0</v>
      </c>
    </row>
    <row r="50" spans="2:11" s="1" customFormat="1" ht="22.5">
      <c r="B50" s="27"/>
      <c r="C50" s="33" t="s">
        <v>23</v>
      </c>
      <c r="D50" s="19" t="s">
        <v>57</v>
      </c>
      <c r="E50" s="20">
        <v>10000</v>
      </c>
      <c r="F50" s="21" t="s">
        <v>77</v>
      </c>
      <c r="G50" s="22" t="s">
        <v>123</v>
      </c>
      <c r="H50" s="22"/>
      <c r="J50" s="1">
        <v>10000</v>
      </c>
      <c r="K50" s="96">
        <f t="shared" si="1"/>
        <v>0</v>
      </c>
    </row>
    <row r="51" spans="2:11" s="52" customFormat="1" ht="22.5">
      <c r="B51" s="27"/>
      <c r="C51" s="33" t="s">
        <v>23</v>
      </c>
      <c r="D51" s="19" t="s">
        <v>57</v>
      </c>
      <c r="E51" s="20">
        <f>30000-5000</f>
        <v>25000</v>
      </c>
      <c r="F51" s="27" t="s">
        <v>78</v>
      </c>
      <c r="G51" s="22" t="s">
        <v>123</v>
      </c>
      <c r="H51" s="27"/>
      <c r="J51" s="52">
        <v>25000</v>
      </c>
      <c r="K51" s="96">
        <f t="shared" si="1"/>
        <v>0</v>
      </c>
    </row>
    <row r="52" spans="2:11" s="1" customFormat="1" ht="56.25">
      <c r="B52" s="27"/>
      <c r="C52" s="33" t="s">
        <v>23</v>
      </c>
      <c r="D52" s="19" t="s">
        <v>57</v>
      </c>
      <c r="E52" s="20">
        <v>10000</v>
      </c>
      <c r="F52" s="21" t="s">
        <v>79</v>
      </c>
      <c r="G52" s="22" t="s">
        <v>123</v>
      </c>
      <c r="H52" s="22" t="s">
        <v>140</v>
      </c>
      <c r="J52" s="1">
        <v>10000</v>
      </c>
      <c r="K52" s="96">
        <f t="shared" si="1"/>
        <v>0</v>
      </c>
    </row>
    <row r="53" spans="2:11" s="1" customFormat="1" ht="22.5">
      <c r="B53" s="19"/>
      <c r="C53" s="19" t="s">
        <v>33</v>
      </c>
      <c r="D53" s="19" t="s">
        <v>32</v>
      </c>
      <c r="E53" s="20">
        <v>44000</v>
      </c>
      <c r="F53" s="21" t="s">
        <v>77</v>
      </c>
      <c r="G53" s="22" t="s">
        <v>123</v>
      </c>
      <c r="H53" s="19"/>
      <c r="J53" s="1">
        <v>44000</v>
      </c>
      <c r="K53" s="96">
        <f t="shared" si="1"/>
        <v>0</v>
      </c>
    </row>
    <row r="54" spans="2:11" s="1" customFormat="1" ht="33.75">
      <c r="B54" s="19"/>
      <c r="C54" s="33" t="s">
        <v>70</v>
      </c>
      <c r="D54" s="19" t="s">
        <v>71</v>
      </c>
      <c r="E54" s="20">
        <v>2000</v>
      </c>
      <c r="F54" s="21" t="s">
        <v>79</v>
      </c>
      <c r="G54" s="22" t="s">
        <v>123</v>
      </c>
      <c r="H54" s="22"/>
      <c r="J54" s="1">
        <v>2000</v>
      </c>
      <c r="K54" s="96">
        <f t="shared" si="1"/>
        <v>0</v>
      </c>
    </row>
    <row r="55" spans="2:11" s="1" customFormat="1" ht="57" customHeight="1">
      <c r="B55" s="19"/>
      <c r="C55" s="33" t="s">
        <v>22</v>
      </c>
      <c r="D55" s="19" t="s">
        <v>21</v>
      </c>
      <c r="E55" s="20">
        <v>60000</v>
      </c>
      <c r="F55" s="21" t="s">
        <v>79</v>
      </c>
      <c r="G55" s="22" t="s">
        <v>123</v>
      </c>
      <c r="H55" s="22" t="s">
        <v>87</v>
      </c>
      <c r="J55" s="1">
        <v>60000</v>
      </c>
      <c r="K55" s="96">
        <f t="shared" si="1"/>
        <v>0</v>
      </c>
    </row>
    <row r="56" spans="2:11" s="1" customFormat="1" ht="65.25" customHeight="1">
      <c r="B56" s="19"/>
      <c r="C56" s="33" t="s">
        <v>22</v>
      </c>
      <c r="D56" s="19" t="s">
        <v>21</v>
      </c>
      <c r="E56" s="20">
        <f>100+3000</f>
        <v>3100</v>
      </c>
      <c r="F56" s="21" t="s">
        <v>79</v>
      </c>
      <c r="G56" s="22" t="s">
        <v>123</v>
      </c>
      <c r="H56" s="22"/>
      <c r="J56" s="1">
        <v>3100</v>
      </c>
      <c r="K56" s="96">
        <f t="shared" si="1"/>
        <v>0</v>
      </c>
    </row>
    <row r="57" spans="2:11" s="1" customFormat="1" ht="56.25">
      <c r="B57" s="19"/>
      <c r="C57" s="33" t="s">
        <v>98</v>
      </c>
      <c r="D57" s="19" t="s">
        <v>99</v>
      </c>
      <c r="E57" s="20">
        <v>500</v>
      </c>
      <c r="F57" s="21" t="s">
        <v>79</v>
      </c>
      <c r="G57" s="22" t="s">
        <v>123</v>
      </c>
      <c r="H57" s="22" t="s">
        <v>100</v>
      </c>
      <c r="J57" s="1">
        <v>500</v>
      </c>
      <c r="K57" s="96">
        <f t="shared" si="1"/>
        <v>0</v>
      </c>
    </row>
    <row r="58" spans="2:11" s="1" customFormat="1" ht="75" customHeight="1">
      <c r="B58" s="35"/>
      <c r="C58" s="33" t="s">
        <v>19</v>
      </c>
      <c r="D58" s="19" t="s">
        <v>20</v>
      </c>
      <c r="E58" s="20">
        <v>4900</v>
      </c>
      <c r="F58" s="21" t="s">
        <v>79</v>
      </c>
      <c r="G58" s="22" t="s">
        <v>123</v>
      </c>
      <c r="H58" s="22" t="s">
        <v>100</v>
      </c>
      <c r="J58" s="1">
        <v>4900</v>
      </c>
      <c r="K58" s="96">
        <f t="shared" si="1"/>
        <v>0</v>
      </c>
    </row>
    <row r="59" spans="2:11" s="1" customFormat="1" ht="75" customHeight="1">
      <c r="B59" s="35"/>
      <c r="C59" s="33" t="s">
        <v>19</v>
      </c>
      <c r="D59" s="19" t="s">
        <v>20</v>
      </c>
      <c r="E59" s="20">
        <v>4900</v>
      </c>
      <c r="F59" s="21" t="s">
        <v>79</v>
      </c>
      <c r="G59" s="22" t="s">
        <v>123</v>
      </c>
      <c r="H59" s="22"/>
      <c r="J59" s="1">
        <v>4900</v>
      </c>
      <c r="K59" s="96">
        <f t="shared" si="1"/>
        <v>0</v>
      </c>
    </row>
    <row r="60" spans="2:11" s="1" customFormat="1" ht="63.75" customHeight="1">
      <c r="B60" s="35"/>
      <c r="C60" s="19" t="s">
        <v>56</v>
      </c>
      <c r="D60" s="19" t="s">
        <v>83</v>
      </c>
      <c r="E60" s="20">
        <v>6000</v>
      </c>
      <c r="F60" s="21" t="s">
        <v>77</v>
      </c>
      <c r="G60" s="22" t="s">
        <v>123</v>
      </c>
      <c r="H60" s="22"/>
      <c r="J60" s="1">
        <v>6000</v>
      </c>
      <c r="K60" s="96">
        <f t="shared" si="1"/>
        <v>0</v>
      </c>
    </row>
    <row r="61" spans="2:11" s="52" customFormat="1" ht="77.25" customHeight="1">
      <c r="B61" s="18"/>
      <c r="C61" s="24">
        <v>79700000</v>
      </c>
      <c r="D61" s="19" t="s">
        <v>34</v>
      </c>
      <c r="E61" s="20">
        <f>80000+420000+30000-22400</f>
        <v>507600</v>
      </c>
      <c r="F61" s="21" t="s">
        <v>79</v>
      </c>
      <c r="G61" s="22" t="s">
        <v>123</v>
      </c>
      <c r="H61" s="22" t="s">
        <v>101</v>
      </c>
      <c r="J61" s="52">
        <v>507600</v>
      </c>
      <c r="K61" s="96">
        <f t="shared" si="1"/>
        <v>0</v>
      </c>
    </row>
    <row r="62" spans="2:11" s="52" customFormat="1" ht="62.25" customHeight="1">
      <c r="B62" s="18"/>
      <c r="C62" s="24">
        <v>79800000</v>
      </c>
      <c r="D62" s="19" t="s">
        <v>103</v>
      </c>
      <c r="E62" s="20">
        <v>6000</v>
      </c>
      <c r="F62" s="21" t="s">
        <v>77</v>
      </c>
      <c r="G62" s="22" t="s">
        <v>123</v>
      </c>
      <c r="H62" s="22"/>
      <c r="J62" s="52">
        <v>6000</v>
      </c>
      <c r="K62" s="96">
        <f t="shared" si="1"/>
        <v>0</v>
      </c>
    </row>
    <row r="63" spans="2:11" s="52" customFormat="1" ht="62.25" customHeight="1">
      <c r="B63" s="19"/>
      <c r="C63" s="19" t="s">
        <v>67</v>
      </c>
      <c r="D63" s="19" t="s">
        <v>85</v>
      </c>
      <c r="E63" s="20">
        <f>25000-10000</f>
        <v>15000</v>
      </c>
      <c r="F63" s="21" t="s">
        <v>79</v>
      </c>
      <c r="G63" s="22" t="s">
        <v>123</v>
      </c>
      <c r="H63" s="19" t="s">
        <v>88</v>
      </c>
      <c r="J63" s="52">
        <v>15000</v>
      </c>
      <c r="K63" s="96">
        <f t="shared" si="1"/>
        <v>0</v>
      </c>
    </row>
    <row r="64" spans="2:11" s="52" customFormat="1" ht="62.25" customHeight="1">
      <c r="B64" s="19"/>
      <c r="C64" s="19" t="s">
        <v>67</v>
      </c>
      <c r="D64" s="19" t="s">
        <v>85</v>
      </c>
      <c r="E64" s="20">
        <v>5000</v>
      </c>
      <c r="F64" s="21" t="s">
        <v>79</v>
      </c>
      <c r="G64" s="22" t="s">
        <v>123</v>
      </c>
      <c r="H64" s="19" t="s">
        <v>114</v>
      </c>
      <c r="J64" s="52">
        <v>5000</v>
      </c>
      <c r="K64" s="96">
        <f t="shared" si="1"/>
        <v>0</v>
      </c>
    </row>
    <row r="65" spans="2:11" s="52" customFormat="1" ht="37.5" customHeight="1">
      <c r="B65" s="19"/>
      <c r="C65" s="19" t="s">
        <v>117</v>
      </c>
      <c r="D65" s="19" t="s">
        <v>118</v>
      </c>
      <c r="E65" s="20">
        <v>1000</v>
      </c>
      <c r="F65" s="21" t="s">
        <v>79</v>
      </c>
      <c r="G65" s="22" t="s">
        <v>123</v>
      </c>
      <c r="H65" s="22"/>
      <c r="J65" s="52">
        <v>1000</v>
      </c>
      <c r="K65" s="96">
        <f t="shared" si="1"/>
        <v>0</v>
      </c>
    </row>
    <row r="66" spans="2:11" s="52" customFormat="1" ht="60.75" customHeight="1">
      <c r="B66" s="19"/>
      <c r="C66" s="19" t="s">
        <v>105</v>
      </c>
      <c r="D66" s="19" t="s">
        <v>106</v>
      </c>
      <c r="E66" s="20">
        <v>3000</v>
      </c>
      <c r="F66" s="21" t="s">
        <v>79</v>
      </c>
      <c r="G66" s="22" t="s">
        <v>123</v>
      </c>
      <c r="H66" s="22" t="s">
        <v>100</v>
      </c>
      <c r="J66" s="52">
        <v>3000</v>
      </c>
      <c r="K66" s="96">
        <f t="shared" si="1"/>
        <v>0</v>
      </c>
    </row>
    <row r="67" spans="2:11" s="52" customFormat="1" ht="36.75" customHeight="1">
      <c r="B67" s="18"/>
      <c r="C67" s="19" t="s">
        <v>12</v>
      </c>
      <c r="D67" s="19" t="s">
        <v>24</v>
      </c>
      <c r="E67" s="20">
        <f>95000-9000</f>
        <v>86000</v>
      </c>
      <c r="F67" s="21" t="s">
        <v>77</v>
      </c>
      <c r="G67" s="22" t="s">
        <v>123</v>
      </c>
      <c r="H67" s="25"/>
      <c r="J67" s="52">
        <v>86000</v>
      </c>
      <c r="K67" s="96">
        <f t="shared" si="1"/>
        <v>0</v>
      </c>
    </row>
    <row r="68" spans="2:11" s="52" customFormat="1" ht="54.75" customHeight="1">
      <c r="B68" s="18"/>
      <c r="C68" s="19" t="s">
        <v>54</v>
      </c>
      <c r="D68" s="19" t="s">
        <v>58</v>
      </c>
      <c r="E68" s="20">
        <f>198000-98000</f>
        <v>100000</v>
      </c>
      <c r="F68" s="21" t="s">
        <v>79</v>
      </c>
      <c r="G68" s="22" t="s">
        <v>123</v>
      </c>
      <c r="H68" s="22" t="s">
        <v>101</v>
      </c>
      <c r="J68" s="52">
        <v>100000</v>
      </c>
      <c r="K68" s="96">
        <f t="shared" si="1"/>
        <v>0</v>
      </c>
    </row>
    <row r="69" spans="2:11" s="1" customFormat="1" ht="22.5">
      <c r="B69" s="19"/>
      <c r="C69" s="19" t="s">
        <v>54</v>
      </c>
      <c r="D69" s="19" t="s">
        <v>58</v>
      </c>
      <c r="E69" s="20">
        <v>1000</v>
      </c>
      <c r="F69" s="21" t="s">
        <v>79</v>
      </c>
      <c r="G69" s="22" t="s">
        <v>123</v>
      </c>
      <c r="H69" s="22"/>
      <c r="J69" s="1">
        <v>1000</v>
      </c>
      <c r="K69" s="96">
        <f t="shared" si="1"/>
        <v>0</v>
      </c>
    </row>
    <row r="70" spans="2:11" s="1" customFormat="1" ht="57.75" customHeight="1">
      <c r="B70" s="87" t="s">
        <v>44</v>
      </c>
      <c r="C70" s="88"/>
      <c r="D70" s="88"/>
      <c r="E70" s="16">
        <f>SUM(E71:E74)</f>
        <v>884264</v>
      </c>
      <c r="F70" s="13"/>
      <c r="G70" s="14"/>
      <c r="H70" s="10"/>
      <c r="J70" s="1">
        <v>884264</v>
      </c>
      <c r="K70" s="96">
        <f t="shared" si="1"/>
        <v>0</v>
      </c>
    </row>
    <row r="71" spans="2:11" ht="29.25" customHeight="1">
      <c r="B71" s="19"/>
      <c r="C71" s="33">
        <v>33100000</v>
      </c>
      <c r="D71" s="19" t="s">
        <v>8</v>
      </c>
      <c r="E71" s="20">
        <v>49565</v>
      </c>
      <c r="F71" s="21" t="s">
        <v>84</v>
      </c>
      <c r="G71" s="22" t="s">
        <v>123</v>
      </c>
      <c r="H71" s="22"/>
      <c r="J71">
        <v>49565</v>
      </c>
      <c r="K71" s="96">
        <f t="shared" si="1"/>
        <v>0</v>
      </c>
    </row>
    <row r="72" spans="2:11" s="1" customFormat="1" ht="22.5">
      <c r="B72" s="19"/>
      <c r="C72" s="33" t="s">
        <v>39</v>
      </c>
      <c r="D72" s="19" t="s">
        <v>9</v>
      </c>
      <c r="E72" s="20">
        <v>99130</v>
      </c>
      <c r="F72" s="21" t="s">
        <v>84</v>
      </c>
      <c r="G72" s="22" t="s">
        <v>123</v>
      </c>
      <c r="H72" s="22"/>
      <c r="J72" s="1">
        <v>99130</v>
      </c>
      <c r="K72" s="96">
        <f t="shared" si="1"/>
        <v>0</v>
      </c>
    </row>
    <row r="73" spans="2:11" s="1" customFormat="1" ht="22.5">
      <c r="B73" s="18"/>
      <c r="C73" s="33" t="s">
        <v>29</v>
      </c>
      <c r="D73" s="19" t="s">
        <v>92</v>
      </c>
      <c r="E73" s="20">
        <v>16254</v>
      </c>
      <c r="F73" s="21" t="s">
        <v>79</v>
      </c>
      <c r="G73" s="22" t="s">
        <v>147</v>
      </c>
      <c r="H73" s="26"/>
      <c r="J73" s="1">
        <v>16254</v>
      </c>
      <c r="K73" s="96">
        <f t="shared" si="1"/>
        <v>0</v>
      </c>
    </row>
    <row r="74" spans="2:11" s="1" customFormat="1" ht="39" customHeight="1">
      <c r="B74" s="35"/>
      <c r="C74" s="19" t="s">
        <v>29</v>
      </c>
      <c r="D74" s="19" t="s">
        <v>92</v>
      </c>
      <c r="E74" s="36">
        <v>719315</v>
      </c>
      <c r="F74" s="21" t="s">
        <v>84</v>
      </c>
      <c r="G74" s="22" t="s">
        <v>123</v>
      </c>
      <c r="H74" s="37"/>
      <c r="J74" s="1">
        <v>719315</v>
      </c>
      <c r="K74" s="96">
        <f t="shared" ref="K74:K122" si="2">E74-J74</f>
        <v>0</v>
      </c>
    </row>
    <row r="75" spans="2:11" s="1" customFormat="1" ht="57" customHeight="1">
      <c r="B75" s="87" t="s">
        <v>45</v>
      </c>
      <c r="C75" s="88"/>
      <c r="D75" s="88"/>
      <c r="E75" s="16">
        <f>SUM(E76:E79)</f>
        <v>474000</v>
      </c>
      <c r="F75" s="13"/>
      <c r="G75" s="14"/>
      <c r="H75" s="10"/>
      <c r="J75" s="1">
        <v>474000</v>
      </c>
      <c r="K75" s="96">
        <f t="shared" si="2"/>
        <v>0</v>
      </c>
    </row>
    <row r="76" spans="2:11" s="52" customFormat="1" ht="37.5" customHeight="1">
      <c r="B76" s="18"/>
      <c r="C76" s="19">
        <v>33100000</v>
      </c>
      <c r="D76" s="19" t="s">
        <v>35</v>
      </c>
      <c r="E76" s="20">
        <f>68025-25000</f>
        <v>43025</v>
      </c>
      <c r="F76" s="21" t="s">
        <v>84</v>
      </c>
      <c r="G76" s="22" t="s">
        <v>123</v>
      </c>
      <c r="H76" s="26"/>
      <c r="J76" s="52">
        <v>43025</v>
      </c>
      <c r="K76" s="96">
        <f t="shared" si="2"/>
        <v>0</v>
      </c>
    </row>
    <row r="77" spans="2:11" s="52" customFormat="1" ht="22.5">
      <c r="B77" s="18"/>
      <c r="C77" s="19">
        <v>33600000</v>
      </c>
      <c r="D77" s="19" t="s">
        <v>36</v>
      </c>
      <c r="E77" s="20">
        <f>312770-40049</f>
        <v>272721</v>
      </c>
      <c r="F77" s="21" t="s">
        <v>84</v>
      </c>
      <c r="G77" s="22" t="s">
        <v>123</v>
      </c>
      <c r="H77" s="26"/>
      <c r="J77" s="52">
        <v>272721</v>
      </c>
      <c r="K77" s="96">
        <f t="shared" si="2"/>
        <v>0</v>
      </c>
    </row>
    <row r="78" spans="2:11" s="52" customFormat="1" ht="22.5">
      <c r="B78" s="18"/>
      <c r="C78" s="33" t="s">
        <v>29</v>
      </c>
      <c r="D78" s="19" t="s">
        <v>92</v>
      </c>
      <c r="E78" s="20">
        <v>16254</v>
      </c>
      <c r="F78" s="21" t="s">
        <v>79</v>
      </c>
      <c r="G78" s="22" t="s">
        <v>147</v>
      </c>
      <c r="H78" s="26"/>
      <c r="J78" s="52">
        <v>16254</v>
      </c>
      <c r="K78" s="96">
        <f t="shared" si="2"/>
        <v>0</v>
      </c>
    </row>
    <row r="79" spans="2:11" s="1" customFormat="1" ht="22.5">
      <c r="B79" s="18"/>
      <c r="C79" s="33" t="s">
        <v>29</v>
      </c>
      <c r="D79" s="19" t="s">
        <v>92</v>
      </c>
      <c r="E79" s="20">
        <v>142000</v>
      </c>
      <c r="F79" s="21" t="s">
        <v>84</v>
      </c>
      <c r="G79" s="22" t="s">
        <v>123</v>
      </c>
      <c r="H79" s="26"/>
      <c r="J79" s="1">
        <v>142000</v>
      </c>
      <c r="K79" s="96">
        <f t="shared" si="2"/>
        <v>0</v>
      </c>
    </row>
    <row r="80" spans="2:11" s="1" customFormat="1" ht="65.25" customHeight="1">
      <c r="B80" s="87" t="s">
        <v>43</v>
      </c>
      <c r="C80" s="88"/>
      <c r="D80" s="88"/>
      <c r="E80" s="16">
        <f>SUM(E81:E86)</f>
        <v>937230</v>
      </c>
      <c r="F80" s="13"/>
      <c r="G80" s="14"/>
      <c r="H80" s="10"/>
      <c r="J80" s="1">
        <v>937230</v>
      </c>
      <c r="K80" s="96">
        <f t="shared" si="2"/>
        <v>0</v>
      </c>
    </row>
    <row r="81" spans="2:11" ht="49.5" customHeight="1">
      <c r="B81" s="38"/>
      <c r="C81" s="39" t="s">
        <v>61</v>
      </c>
      <c r="D81" s="23" t="s">
        <v>64</v>
      </c>
      <c r="E81" s="40">
        <v>144</v>
      </c>
      <c r="F81" s="21" t="s">
        <v>79</v>
      </c>
      <c r="G81" s="22" t="s">
        <v>123</v>
      </c>
      <c r="H81" s="41"/>
      <c r="J81">
        <v>144</v>
      </c>
      <c r="K81" s="96">
        <f t="shared" si="2"/>
        <v>0</v>
      </c>
    </row>
    <row r="82" spans="2:11" s="1" customFormat="1" ht="49.5" customHeight="1">
      <c r="B82" s="18"/>
      <c r="C82" s="19" t="s">
        <v>15</v>
      </c>
      <c r="D82" s="19" t="s">
        <v>16</v>
      </c>
      <c r="E82" s="20">
        <v>74412</v>
      </c>
      <c r="F82" s="21" t="s">
        <v>78</v>
      </c>
      <c r="G82" s="22" t="s">
        <v>123</v>
      </c>
      <c r="H82" s="26"/>
      <c r="J82" s="1">
        <v>74412</v>
      </c>
      <c r="K82" s="96">
        <f t="shared" si="2"/>
        <v>0</v>
      </c>
    </row>
    <row r="83" spans="2:11" s="1" customFormat="1" ht="22.5">
      <c r="B83" s="18"/>
      <c r="C83" s="19">
        <v>33100000</v>
      </c>
      <c r="D83" s="19" t="s">
        <v>35</v>
      </c>
      <c r="E83" s="20">
        <v>341430</v>
      </c>
      <c r="F83" s="21" t="s">
        <v>84</v>
      </c>
      <c r="G83" s="22" t="s">
        <v>123</v>
      </c>
      <c r="H83" s="26"/>
      <c r="J83" s="1">
        <v>341430</v>
      </c>
      <c r="K83" s="96">
        <f t="shared" si="2"/>
        <v>0</v>
      </c>
    </row>
    <row r="84" spans="2:11" s="1" customFormat="1" ht="60.75" customHeight="1">
      <c r="B84" s="42"/>
      <c r="C84" s="19" t="s">
        <v>75</v>
      </c>
      <c r="D84" s="19" t="s">
        <v>55</v>
      </c>
      <c r="E84" s="36">
        <v>19805</v>
      </c>
      <c r="F84" s="21" t="s">
        <v>77</v>
      </c>
      <c r="G84" s="22" t="s">
        <v>123</v>
      </c>
      <c r="H84" s="26"/>
      <c r="J84" s="1">
        <v>19805</v>
      </c>
      <c r="K84" s="96">
        <f t="shared" si="2"/>
        <v>0</v>
      </c>
    </row>
    <row r="85" spans="2:11" s="1" customFormat="1" ht="60.75" customHeight="1">
      <c r="B85" s="42"/>
      <c r="C85" s="19">
        <v>85100000</v>
      </c>
      <c r="D85" s="19" t="s">
        <v>92</v>
      </c>
      <c r="E85" s="36">
        <f>3150+38333</f>
        <v>41483</v>
      </c>
      <c r="F85" s="21" t="s">
        <v>79</v>
      </c>
      <c r="G85" s="22" t="s">
        <v>147</v>
      </c>
      <c r="H85" s="43"/>
      <c r="J85" s="1">
        <v>41483</v>
      </c>
      <c r="K85" s="96">
        <f t="shared" si="2"/>
        <v>0</v>
      </c>
    </row>
    <row r="86" spans="2:11" s="1" customFormat="1" ht="65.25" customHeight="1">
      <c r="B86" s="42"/>
      <c r="C86" s="19">
        <v>85100000</v>
      </c>
      <c r="D86" s="19" t="s">
        <v>92</v>
      </c>
      <c r="E86" s="20">
        <v>459956</v>
      </c>
      <c r="F86" s="21" t="s">
        <v>84</v>
      </c>
      <c r="G86" s="22" t="s">
        <v>123</v>
      </c>
      <c r="H86" s="43"/>
      <c r="J86" s="1">
        <v>459956</v>
      </c>
      <c r="K86" s="96">
        <f t="shared" si="2"/>
        <v>0</v>
      </c>
    </row>
    <row r="87" spans="2:11" s="1" customFormat="1" ht="65.25" customHeight="1">
      <c r="B87" s="87" t="s">
        <v>42</v>
      </c>
      <c r="C87" s="88"/>
      <c r="D87" s="88"/>
      <c r="E87" s="16">
        <f>SUM(E88:E94)</f>
        <v>1699888</v>
      </c>
      <c r="F87" s="13"/>
      <c r="G87" s="14"/>
      <c r="H87" s="10"/>
      <c r="J87" s="1">
        <v>1699888</v>
      </c>
      <c r="K87" s="96">
        <f t="shared" si="2"/>
        <v>0</v>
      </c>
    </row>
    <row r="88" spans="2:11" s="1" customFormat="1" ht="65.25" customHeight="1">
      <c r="B88" s="18"/>
      <c r="C88" s="19">
        <v>33100000</v>
      </c>
      <c r="D88" s="19" t="s">
        <v>35</v>
      </c>
      <c r="E88" s="20">
        <v>1631</v>
      </c>
      <c r="F88" s="21" t="s">
        <v>84</v>
      </c>
      <c r="G88" s="22" t="s">
        <v>123</v>
      </c>
      <c r="H88" s="26"/>
      <c r="J88" s="1">
        <v>1631</v>
      </c>
      <c r="K88" s="96">
        <f t="shared" si="2"/>
        <v>0</v>
      </c>
    </row>
    <row r="89" spans="2:11" s="1" customFormat="1" ht="65.25" customHeight="1">
      <c r="B89" s="18"/>
      <c r="C89" s="19">
        <v>33600000</v>
      </c>
      <c r="D89" s="19" t="s">
        <v>36</v>
      </c>
      <c r="E89" s="20">
        <f>76178-E88</f>
        <v>74547</v>
      </c>
      <c r="F89" s="21" t="s">
        <v>84</v>
      </c>
      <c r="G89" s="22" t="s">
        <v>123</v>
      </c>
      <c r="H89" s="26"/>
      <c r="J89" s="1">
        <v>74547</v>
      </c>
      <c r="K89" s="96">
        <f t="shared" si="2"/>
        <v>0</v>
      </c>
    </row>
    <row r="90" spans="2:11" s="1" customFormat="1" ht="33.75">
      <c r="B90" s="44"/>
      <c r="C90" s="19" t="s">
        <v>30</v>
      </c>
      <c r="D90" s="19" t="s">
        <v>89</v>
      </c>
      <c r="E90" s="20">
        <v>35000</v>
      </c>
      <c r="F90" s="21" t="s">
        <v>84</v>
      </c>
      <c r="G90" s="22" t="s">
        <v>123</v>
      </c>
      <c r="H90" s="26"/>
      <c r="J90" s="1">
        <v>35000</v>
      </c>
      <c r="K90" s="96">
        <f t="shared" si="2"/>
        <v>0</v>
      </c>
    </row>
    <row r="91" spans="2:11" s="1" customFormat="1" ht="22.5">
      <c r="B91" s="45"/>
      <c r="C91" s="19" t="s">
        <v>115</v>
      </c>
      <c r="D91" s="19" t="s">
        <v>116</v>
      </c>
      <c r="E91" s="20">
        <v>8400</v>
      </c>
      <c r="F91" s="21" t="s">
        <v>77</v>
      </c>
      <c r="G91" s="22" t="s">
        <v>123</v>
      </c>
      <c r="H91" s="43"/>
      <c r="J91" s="1">
        <v>8400</v>
      </c>
      <c r="K91" s="96">
        <f t="shared" si="2"/>
        <v>0</v>
      </c>
    </row>
    <row r="92" spans="2:11" s="1" customFormat="1" ht="22.5">
      <c r="B92" s="45"/>
      <c r="C92" s="19" t="s">
        <v>142</v>
      </c>
      <c r="D92" s="19" t="s">
        <v>143</v>
      </c>
      <c r="E92" s="36">
        <v>30630</v>
      </c>
      <c r="F92" s="21" t="s">
        <v>77</v>
      </c>
      <c r="G92" s="22" t="s">
        <v>123</v>
      </c>
      <c r="H92" s="43"/>
      <c r="J92" s="1">
        <v>30630</v>
      </c>
      <c r="K92" s="96">
        <f t="shared" si="2"/>
        <v>0</v>
      </c>
    </row>
    <row r="93" spans="2:11" s="1" customFormat="1" ht="22.5">
      <c r="B93" s="42"/>
      <c r="C93" s="19">
        <v>85100000</v>
      </c>
      <c r="D93" s="19" t="s">
        <v>92</v>
      </c>
      <c r="E93" s="36">
        <v>129162</v>
      </c>
      <c r="F93" s="21" t="s">
        <v>79</v>
      </c>
      <c r="G93" s="22" t="s">
        <v>147</v>
      </c>
      <c r="H93" s="43"/>
      <c r="J93" s="1">
        <v>129162</v>
      </c>
      <c r="K93" s="96">
        <f t="shared" si="2"/>
        <v>0</v>
      </c>
    </row>
    <row r="94" spans="2:11" s="1" customFormat="1" ht="39" customHeight="1">
      <c r="B94" s="45"/>
      <c r="C94" s="19">
        <v>85100000</v>
      </c>
      <c r="D94" s="19" t="s">
        <v>92</v>
      </c>
      <c r="E94" s="20">
        <f>1549680-E93</f>
        <v>1420518</v>
      </c>
      <c r="F94" s="21" t="s">
        <v>84</v>
      </c>
      <c r="G94" s="22" t="s">
        <v>123</v>
      </c>
      <c r="H94" s="43"/>
      <c r="J94" s="1">
        <v>1420518</v>
      </c>
      <c r="K94" s="96">
        <f t="shared" si="2"/>
        <v>0</v>
      </c>
    </row>
    <row r="95" spans="2:11" s="1" customFormat="1" ht="31.5" customHeight="1">
      <c r="B95" s="87" t="s">
        <v>41</v>
      </c>
      <c r="C95" s="88"/>
      <c r="D95" s="88"/>
      <c r="E95" s="16">
        <f>SUM(E96:E99)</f>
        <v>16253000</v>
      </c>
      <c r="F95" s="13"/>
      <c r="G95" s="9"/>
      <c r="H95" s="10"/>
      <c r="J95" s="1">
        <v>16253000</v>
      </c>
      <c r="K95" s="96">
        <f t="shared" si="2"/>
        <v>0</v>
      </c>
    </row>
    <row r="96" spans="2:11" s="52" customFormat="1" ht="75.75" customHeight="1">
      <c r="B96" s="18"/>
      <c r="C96" s="19" t="s">
        <v>7</v>
      </c>
      <c r="D96" s="19" t="s">
        <v>72</v>
      </c>
      <c r="E96" s="20">
        <f>356825+92460</f>
        <v>449285</v>
      </c>
      <c r="F96" s="21" t="s">
        <v>79</v>
      </c>
      <c r="G96" s="22" t="s">
        <v>123</v>
      </c>
      <c r="H96" s="43" t="s">
        <v>144</v>
      </c>
      <c r="J96" s="52">
        <v>449285</v>
      </c>
      <c r="K96" s="96">
        <f t="shared" si="2"/>
        <v>0</v>
      </c>
    </row>
    <row r="97" spans="2:11" s="52" customFormat="1" ht="75.75" customHeight="1">
      <c r="B97" s="18"/>
      <c r="C97" s="19">
        <v>33600000</v>
      </c>
      <c r="D97" s="19" t="s">
        <v>36</v>
      </c>
      <c r="E97" s="20">
        <f>14669856-947000</f>
        <v>13722856</v>
      </c>
      <c r="F97" s="21" t="s">
        <v>84</v>
      </c>
      <c r="G97" s="22" t="s">
        <v>125</v>
      </c>
      <c r="H97" s="43" t="s">
        <v>110</v>
      </c>
      <c r="J97" s="52">
        <v>13722856</v>
      </c>
      <c r="K97" s="96">
        <f t="shared" si="2"/>
        <v>0</v>
      </c>
    </row>
    <row r="98" spans="2:11" s="52" customFormat="1" ht="121.5" customHeight="1">
      <c r="B98" s="18"/>
      <c r="C98" s="19">
        <v>33600000</v>
      </c>
      <c r="D98" s="19" t="s">
        <v>36</v>
      </c>
      <c r="E98" s="20">
        <v>91820</v>
      </c>
      <c r="F98" s="21" t="s">
        <v>84</v>
      </c>
      <c r="G98" s="22" t="s">
        <v>125</v>
      </c>
      <c r="H98" s="26"/>
      <c r="J98" s="52">
        <v>91820</v>
      </c>
      <c r="K98" s="96">
        <f t="shared" si="2"/>
        <v>0</v>
      </c>
    </row>
    <row r="99" spans="2:11" s="52" customFormat="1" ht="87.75" customHeight="1">
      <c r="B99" s="42"/>
      <c r="C99" s="19">
        <v>33600000</v>
      </c>
      <c r="D99" s="19" t="s">
        <v>36</v>
      </c>
      <c r="E99" s="20">
        <f>3989039-2000000</f>
        <v>1989039</v>
      </c>
      <c r="F99" s="21" t="s">
        <v>79</v>
      </c>
      <c r="G99" s="22" t="s">
        <v>125</v>
      </c>
      <c r="H99" s="43" t="s">
        <v>145</v>
      </c>
      <c r="J99" s="52">
        <v>1989039</v>
      </c>
      <c r="K99" s="96">
        <f t="shared" si="2"/>
        <v>0</v>
      </c>
    </row>
    <row r="100" spans="2:11" s="1" customFormat="1" ht="75" customHeight="1">
      <c r="B100" s="87" t="s">
        <v>37</v>
      </c>
      <c r="C100" s="88"/>
      <c r="D100" s="88"/>
      <c r="E100" s="16">
        <f>SUM(E101:E102)</f>
        <v>1900000</v>
      </c>
      <c r="F100" s="13"/>
      <c r="G100" s="14"/>
      <c r="H100" s="10"/>
      <c r="J100" s="1">
        <v>1900000</v>
      </c>
      <c r="K100" s="96">
        <f t="shared" si="2"/>
        <v>0</v>
      </c>
    </row>
    <row r="101" spans="2:11" s="52" customFormat="1" ht="59.25" customHeight="1">
      <c r="B101" s="18"/>
      <c r="C101" s="19" t="s">
        <v>29</v>
      </c>
      <c r="D101" s="19" t="s">
        <v>92</v>
      </c>
      <c r="E101" s="20">
        <f>2000000-260771</f>
        <v>1739229</v>
      </c>
      <c r="F101" s="21" t="s">
        <v>84</v>
      </c>
      <c r="G101" s="22" t="s">
        <v>125</v>
      </c>
      <c r="H101" s="26"/>
      <c r="J101" s="52">
        <v>1739229</v>
      </c>
      <c r="K101" s="96">
        <f t="shared" si="2"/>
        <v>0</v>
      </c>
    </row>
    <row r="102" spans="2:11" s="1" customFormat="1" ht="59.25" customHeight="1">
      <c r="B102" s="42"/>
      <c r="C102" s="19" t="s">
        <v>29</v>
      </c>
      <c r="D102" s="19" t="s">
        <v>92</v>
      </c>
      <c r="E102" s="20">
        <v>160771</v>
      </c>
      <c r="F102" s="21" t="s">
        <v>84</v>
      </c>
      <c r="G102" s="22" t="s">
        <v>147</v>
      </c>
      <c r="H102" s="43" t="s">
        <v>97</v>
      </c>
      <c r="J102" s="1">
        <v>160771</v>
      </c>
      <c r="K102" s="96">
        <f t="shared" si="2"/>
        <v>0</v>
      </c>
    </row>
    <row r="103" spans="2:11" s="1" customFormat="1" ht="60" customHeight="1">
      <c r="B103" s="87" t="s">
        <v>38</v>
      </c>
      <c r="C103" s="88"/>
      <c r="D103" s="88"/>
      <c r="E103" s="16">
        <f>SUM(E104:E109)</f>
        <v>1779000</v>
      </c>
      <c r="F103" s="13"/>
      <c r="G103" s="14"/>
      <c r="H103" s="10"/>
      <c r="J103" s="1">
        <v>1779000</v>
      </c>
      <c r="K103" s="96">
        <f t="shared" si="2"/>
        <v>0</v>
      </c>
    </row>
    <row r="104" spans="2:11" ht="36.75" customHeight="1">
      <c r="B104" s="18"/>
      <c r="C104" s="19" t="s">
        <v>7</v>
      </c>
      <c r="D104" s="19" t="s">
        <v>35</v>
      </c>
      <c r="E104" s="20">
        <v>60122</v>
      </c>
      <c r="F104" s="21" t="s">
        <v>84</v>
      </c>
      <c r="G104" s="22" t="s">
        <v>90</v>
      </c>
      <c r="H104" s="26"/>
      <c r="J104">
        <v>60122</v>
      </c>
      <c r="K104" s="96">
        <f t="shared" si="2"/>
        <v>0</v>
      </c>
    </row>
    <row r="105" spans="2:11" s="52" customFormat="1" ht="21" customHeight="1">
      <c r="B105" s="18"/>
      <c r="C105" s="19" t="s">
        <v>39</v>
      </c>
      <c r="D105" s="19" t="s">
        <v>36</v>
      </c>
      <c r="E105" s="20">
        <f>274376+30000+266016-94633</f>
        <v>475759</v>
      </c>
      <c r="F105" s="21" t="s">
        <v>84</v>
      </c>
      <c r="G105" s="22" t="s">
        <v>90</v>
      </c>
      <c r="H105" s="26"/>
      <c r="J105" s="52">
        <v>475759</v>
      </c>
      <c r="K105" s="96">
        <f t="shared" si="2"/>
        <v>0</v>
      </c>
    </row>
    <row r="106" spans="2:11" s="52" customFormat="1" ht="21" customHeight="1">
      <c r="B106" s="42"/>
      <c r="C106" s="19" t="s">
        <v>126</v>
      </c>
      <c r="D106" s="19" t="s">
        <v>127</v>
      </c>
      <c r="E106" s="20">
        <f>837520-300000</f>
        <v>537520</v>
      </c>
      <c r="F106" s="21" t="s">
        <v>84</v>
      </c>
      <c r="G106" s="22" t="s">
        <v>123</v>
      </c>
      <c r="H106" s="43"/>
      <c r="J106" s="52">
        <v>537520</v>
      </c>
      <c r="K106" s="96">
        <f t="shared" si="2"/>
        <v>0</v>
      </c>
    </row>
    <row r="107" spans="2:11" s="52" customFormat="1" ht="21" customHeight="1">
      <c r="B107" s="42"/>
      <c r="C107" s="19" t="s">
        <v>12</v>
      </c>
      <c r="D107" s="19" t="s">
        <v>128</v>
      </c>
      <c r="E107" s="20">
        <v>103000</v>
      </c>
      <c r="F107" s="21" t="s">
        <v>77</v>
      </c>
      <c r="G107" s="22" t="s">
        <v>123</v>
      </c>
      <c r="H107" s="43"/>
      <c r="J107" s="52">
        <v>103000</v>
      </c>
      <c r="K107" s="96">
        <f t="shared" si="2"/>
        <v>0</v>
      </c>
    </row>
    <row r="108" spans="2:11" s="52" customFormat="1" ht="70.5" customHeight="1">
      <c r="B108" s="42"/>
      <c r="C108" s="19" t="s">
        <v>29</v>
      </c>
      <c r="D108" s="19" t="s">
        <v>92</v>
      </c>
      <c r="E108" s="20">
        <v>140599</v>
      </c>
      <c r="F108" s="21" t="s">
        <v>79</v>
      </c>
      <c r="G108" s="22" t="s">
        <v>147</v>
      </c>
      <c r="H108" s="43" t="s">
        <v>97</v>
      </c>
      <c r="J108" s="52">
        <v>140599</v>
      </c>
      <c r="K108" s="96">
        <f t="shared" si="2"/>
        <v>0</v>
      </c>
    </row>
    <row r="109" spans="2:11" s="1" customFormat="1" ht="22.5">
      <c r="B109" s="46"/>
      <c r="C109" s="19" t="s">
        <v>29</v>
      </c>
      <c r="D109" s="19" t="s">
        <v>92</v>
      </c>
      <c r="E109" s="47">
        <v>462000</v>
      </c>
      <c r="F109" s="21" t="s">
        <v>84</v>
      </c>
      <c r="G109" s="22" t="s">
        <v>123</v>
      </c>
      <c r="H109" s="43"/>
      <c r="J109" s="1">
        <v>462000</v>
      </c>
      <c r="K109" s="96">
        <f t="shared" si="2"/>
        <v>0</v>
      </c>
    </row>
    <row r="110" spans="2:11" s="1" customFormat="1" ht="61.5" customHeight="1">
      <c r="B110" s="87" t="s">
        <v>93</v>
      </c>
      <c r="C110" s="88"/>
      <c r="D110" s="88"/>
      <c r="E110" s="16">
        <f>SUM(E111:E112)</f>
        <v>270000</v>
      </c>
      <c r="F110" s="13"/>
      <c r="G110" s="14"/>
      <c r="H110" s="10"/>
      <c r="J110" s="1">
        <v>270000</v>
      </c>
      <c r="K110" s="96">
        <f t="shared" si="2"/>
        <v>0</v>
      </c>
    </row>
    <row r="111" spans="2:11" ht="70.5" customHeight="1">
      <c r="B111" s="42"/>
      <c r="C111" s="19" t="s">
        <v>29</v>
      </c>
      <c r="D111" s="19" t="s">
        <v>92</v>
      </c>
      <c r="E111" s="20">
        <v>22500</v>
      </c>
      <c r="F111" s="21" t="s">
        <v>79</v>
      </c>
      <c r="G111" s="22" t="s">
        <v>147</v>
      </c>
      <c r="H111" s="43" t="s">
        <v>97</v>
      </c>
      <c r="J111">
        <v>22500</v>
      </c>
      <c r="K111" s="96">
        <f t="shared" si="2"/>
        <v>0</v>
      </c>
    </row>
    <row r="112" spans="2:11" ht="75" customHeight="1">
      <c r="B112" s="48"/>
      <c r="C112" s="19" t="s">
        <v>29</v>
      </c>
      <c r="D112" s="19" t="s">
        <v>92</v>
      </c>
      <c r="E112" s="49">
        <f>270000-E111</f>
        <v>247500</v>
      </c>
      <c r="F112" s="21" t="s">
        <v>84</v>
      </c>
      <c r="G112" s="22" t="s">
        <v>125</v>
      </c>
      <c r="H112" s="50"/>
      <c r="J112">
        <v>247500</v>
      </c>
      <c r="K112" s="96">
        <f t="shared" si="2"/>
        <v>0</v>
      </c>
    </row>
    <row r="113" spans="2:11" ht="59.25" customHeight="1">
      <c r="B113" s="87" t="s">
        <v>94</v>
      </c>
      <c r="C113" s="88"/>
      <c r="D113" s="88"/>
      <c r="E113" s="16">
        <f>SUM(E114:E114)</f>
        <v>200000</v>
      </c>
      <c r="F113" s="13"/>
      <c r="G113" s="14"/>
      <c r="H113" s="10"/>
      <c r="J113">
        <v>200000</v>
      </c>
      <c r="K113" s="96">
        <f t="shared" si="2"/>
        <v>0</v>
      </c>
    </row>
    <row r="114" spans="2:11" s="52" customFormat="1" ht="42.75" customHeight="1">
      <c r="B114" s="51"/>
      <c r="C114" s="19" t="s">
        <v>30</v>
      </c>
      <c r="D114" s="19" t="s">
        <v>89</v>
      </c>
      <c r="E114" s="49">
        <f>600000-400000</f>
        <v>200000</v>
      </c>
      <c r="F114" s="21" t="s">
        <v>84</v>
      </c>
      <c r="G114" s="22" t="s">
        <v>123</v>
      </c>
      <c r="H114" s="51"/>
      <c r="J114" s="52">
        <v>200000</v>
      </c>
      <c r="K114" s="96">
        <f t="shared" si="2"/>
        <v>0</v>
      </c>
    </row>
    <row r="115" spans="2:11" s="1" customFormat="1" ht="42.75" customHeight="1">
      <c r="B115" s="87" t="s">
        <v>95</v>
      </c>
      <c r="C115" s="88"/>
      <c r="D115" s="88"/>
      <c r="E115" s="16">
        <f>SUM(E116:E117)</f>
        <v>931010</v>
      </c>
      <c r="F115" s="13"/>
      <c r="G115" s="14"/>
      <c r="H115" s="10"/>
      <c r="J115" s="1">
        <v>931010</v>
      </c>
      <c r="K115" s="96">
        <f t="shared" si="2"/>
        <v>0</v>
      </c>
    </row>
    <row r="116" spans="2:11" s="52" customFormat="1" ht="66.75" customHeight="1">
      <c r="B116" s="46"/>
      <c r="C116" s="19" t="s">
        <v>39</v>
      </c>
      <c r="D116" s="19" t="s">
        <v>36</v>
      </c>
      <c r="E116" s="49">
        <v>830000</v>
      </c>
      <c r="F116" s="21" t="s">
        <v>84</v>
      </c>
      <c r="G116" s="22" t="s">
        <v>123</v>
      </c>
      <c r="H116" s="46"/>
      <c r="J116" s="52">
        <v>830000</v>
      </c>
      <c r="K116" s="96">
        <f t="shared" si="2"/>
        <v>0</v>
      </c>
    </row>
    <row r="117" spans="2:11" s="52" customFormat="1" ht="66.75" customHeight="1">
      <c r="B117" s="48"/>
      <c r="C117" s="19" t="s">
        <v>7</v>
      </c>
      <c r="D117" s="19" t="s">
        <v>35</v>
      </c>
      <c r="E117" s="49">
        <v>101010</v>
      </c>
      <c r="F117" s="21" t="s">
        <v>84</v>
      </c>
      <c r="G117" s="22" t="s">
        <v>123</v>
      </c>
      <c r="H117" s="53"/>
      <c r="J117" s="52">
        <v>101010</v>
      </c>
      <c r="K117" s="96">
        <f t="shared" si="2"/>
        <v>0</v>
      </c>
    </row>
    <row r="118" spans="2:11" ht="81.75" customHeight="1">
      <c r="B118" s="87" t="s">
        <v>96</v>
      </c>
      <c r="C118" s="88"/>
      <c r="D118" s="88"/>
      <c r="E118" s="16">
        <f>SUM(E119)</f>
        <v>1950000</v>
      </c>
      <c r="F118" s="13"/>
      <c r="G118" s="14"/>
      <c r="H118" s="10"/>
      <c r="J118">
        <v>1950000</v>
      </c>
      <c r="K118" s="96">
        <f t="shared" si="2"/>
        <v>0</v>
      </c>
    </row>
    <row r="119" spans="2:11" s="52" customFormat="1" ht="117.75" customHeight="1">
      <c r="B119" s="46"/>
      <c r="C119" s="19" t="s">
        <v>39</v>
      </c>
      <c r="D119" s="19" t="s">
        <v>36</v>
      </c>
      <c r="E119" s="49">
        <v>1950000</v>
      </c>
      <c r="F119" s="21" t="s">
        <v>84</v>
      </c>
      <c r="G119" s="22" t="s">
        <v>123</v>
      </c>
      <c r="H119" s="46"/>
      <c r="J119" s="52">
        <v>1950000</v>
      </c>
      <c r="K119" s="96">
        <f t="shared" si="2"/>
        <v>0</v>
      </c>
    </row>
    <row r="120" spans="2:11" ht="70.5" customHeight="1">
      <c r="B120" s="87" t="s">
        <v>124</v>
      </c>
      <c r="C120" s="88"/>
      <c r="D120" s="88"/>
      <c r="E120" s="16">
        <f>SUM(E121:E122)</f>
        <v>550000</v>
      </c>
      <c r="F120" s="13"/>
      <c r="G120" s="14"/>
      <c r="H120" s="10"/>
      <c r="J120">
        <v>550000</v>
      </c>
      <c r="K120" s="96">
        <f t="shared" si="2"/>
        <v>0</v>
      </c>
    </row>
    <row r="121" spans="2:11" s="52" customFormat="1" ht="22.5">
      <c r="B121" s="54"/>
      <c r="C121" s="55" t="s">
        <v>39</v>
      </c>
      <c r="D121" s="55" t="s">
        <v>36</v>
      </c>
      <c r="E121" s="49">
        <f>660000-350000</f>
        <v>310000</v>
      </c>
      <c r="F121" s="56" t="s">
        <v>84</v>
      </c>
      <c r="G121" s="57" t="s">
        <v>123</v>
      </c>
      <c r="H121" s="54"/>
      <c r="J121" s="52">
        <v>310000</v>
      </c>
      <c r="K121" s="96">
        <f t="shared" si="2"/>
        <v>0</v>
      </c>
    </row>
    <row r="122" spans="2:11" s="52" customFormat="1" ht="22.5">
      <c r="B122" s="58"/>
      <c r="C122" s="55" t="s">
        <v>7</v>
      </c>
      <c r="D122" s="55" t="s">
        <v>35</v>
      </c>
      <c r="E122" s="49">
        <f>332220-92220</f>
        <v>240000</v>
      </c>
      <c r="F122" s="56" t="s">
        <v>84</v>
      </c>
      <c r="G122" s="57" t="s">
        <v>123</v>
      </c>
      <c r="H122" s="59"/>
      <c r="J122" s="52">
        <v>240000</v>
      </c>
      <c r="K122" s="96">
        <f t="shared" si="2"/>
        <v>0</v>
      </c>
    </row>
    <row r="123" spans="2:11" s="52" customFormat="1">
      <c r="E123" s="85"/>
      <c r="F123" s="86"/>
    </row>
  </sheetData>
  <autoFilter ref="A8:H122"/>
  <mergeCells count="20">
    <mergeCell ref="B118:D118"/>
    <mergeCell ref="B120:D120"/>
    <mergeCell ref="B95:D95"/>
    <mergeCell ref="B100:D100"/>
    <mergeCell ref="B103:D103"/>
    <mergeCell ref="B110:D110"/>
    <mergeCell ref="B113:D113"/>
    <mergeCell ref="B115:D115"/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0:D70"/>
    <mergeCell ref="B75:D75"/>
    <mergeCell ref="B80:D80"/>
  </mergeCells>
  <pageMargins left="0.70866141732283505" right="0.70866141732283505" top="0.74803149606299202" bottom="0.74803149606299202" header="0.31496062992126" footer="0.31496062992126"/>
  <pageSetup scale="76" fitToHeight="0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04.11.2016</vt:lpstr>
      <vt:lpstr>16.12.2016</vt:lpstr>
      <vt:lpstr>21.12.2016....</vt:lpstr>
      <vt:lpstr>'21.12.2016....'!Print_Area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 Gersamia</cp:lastModifiedBy>
  <cp:lastPrinted>2016-12-23T11:21:34Z</cp:lastPrinted>
  <dcterms:created xsi:type="dcterms:W3CDTF">2011-04-12T10:50:13Z</dcterms:created>
  <dcterms:modified xsi:type="dcterms:W3CDTF">2016-12-23T11:21:39Z</dcterms:modified>
</cp:coreProperties>
</file>