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23,10,2019 (3)" sheetId="4" r:id="rId1"/>
  </sheets>
  <definedNames>
    <definedName name="_xlnm._FilterDatabase" localSheetId="0" hidden="1">'23,10,2019 (3)'!$C$8:$M$104</definedName>
    <definedName name="_xlnm.Print_Area" localSheetId="0">'23,10,2019 (3)'!$B$2:$M$113</definedName>
  </definedNames>
  <calcPr calcId="162913"/>
</workbook>
</file>

<file path=xl/calcChain.xml><?xml version="1.0" encoding="utf-8"?>
<calcChain xmlns="http://schemas.openxmlformats.org/spreadsheetml/2006/main">
  <c r="G53" i="4" l="1"/>
  <c r="G68" i="4" l="1"/>
  <c r="G58" i="4"/>
  <c r="G46" i="4"/>
  <c r="G44" i="4"/>
  <c r="G26" i="4"/>
  <c r="G23" i="4"/>
  <c r="H23" i="4"/>
  <c r="G17" i="4"/>
  <c r="G52" i="4"/>
  <c r="G81" i="4"/>
  <c r="H73" i="4"/>
  <c r="H96" i="4"/>
  <c r="G14" i="4" l="1"/>
  <c r="G13" i="4"/>
  <c r="I100" i="4" l="1"/>
  <c r="I99" i="4"/>
  <c r="G98" i="4"/>
  <c r="I98" i="4" s="1"/>
  <c r="G97" i="4"/>
  <c r="I97" i="4" s="1"/>
  <c r="I96" i="4"/>
  <c r="I95" i="4"/>
  <c r="F94" i="4"/>
  <c r="H92" i="4"/>
  <c r="I92" i="4" s="1"/>
  <c r="I91" i="4"/>
  <c r="I90" i="4"/>
  <c r="I89" i="4"/>
  <c r="I88" i="4"/>
  <c r="I86" i="4"/>
  <c r="H84" i="4"/>
  <c r="I84" i="4" s="1"/>
  <c r="I81" i="4"/>
  <c r="I80" i="4"/>
  <c r="I79" i="4"/>
  <c r="H77" i="4"/>
  <c r="I77" i="4" s="1"/>
  <c r="H76" i="4"/>
  <c r="I76" i="4" s="1"/>
  <c r="I75" i="4"/>
  <c r="G74" i="4"/>
  <c r="I74" i="4" s="1"/>
  <c r="I73" i="4"/>
  <c r="I72" i="4"/>
  <c r="I71" i="4"/>
  <c r="H70" i="4"/>
  <c r="G70" i="4"/>
  <c r="H69" i="4"/>
  <c r="H68" i="4"/>
  <c r="I68" i="4" s="1"/>
  <c r="H67" i="4"/>
  <c r="I65" i="4"/>
  <c r="G65" i="4"/>
  <c r="G64" i="4"/>
  <c r="I64" i="4" s="1"/>
  <c r="I63" i="4"/>
  <c r="I62" i="4"/>
  <c r="G61" i="4"/>
  <c r="I61" i="4" s="1"/>
  <c r="G60" i="4"/>
  <c r="I60" i="4" s="1"/>
  <c r="I56" i="4"/>
  <c r="I55" i="4"/>
  <c r="I54" i="4"/>
  <c r="I53" i="4"/>
  <c r="I52" i="4"/>
  <c r="G50" i="4"/>
  <c r="I50" i="4" s="1"/>
  <c r="G47" i="4"/>
  <c r="I47" i="4" s="1"/>
  <c r="I46" i="4"/>
  <c r="I44" i="4"/>
  <c r="I42" i="4"/>
  <c r="G41" i="4"/>
  <c r="I41" i="4" s="1"/>
  <c r="I39" i="4"/>
  <c r="I36" i="4"/>
  <c r="I32" i="4"/>
  <c r="H30" i="4"/>
  <c r="I30" i="4" s="1"/>
  <c r="H101" i="4"/>
  <c r="I23" i="4"/>
  <c r="I22" i="4"/>
  <c r="I20" i="4"/>
  <c r="G19" i="4"/>
  <c r="I19" i="4" s="1"/>
  <c r="I18" i="4"/>
  <c r="I16" i="4"/>
  <c r="I15" i="4"/>
  <c r="I13" i="4"/>
  <c r="G101" i="4" l="1"/>
  <c r="L6" i="4" s="1"/>
  <c r="I101" i="4"/>
</calcChain>
</file>

<file path=xl/sharedStrings.xml><?xml version="1.0" encoding="utf-8"?>
<sst xmlns="http://schemas.openxmlformats.org/spreadsheetml/2006/main" count="462" uniqueCount="118">
  <si>
    <t>დამტკიცებულია სსიპ სახელმწიფო ზრუნვისა და ტრეფიკინგის მსხვერპლთა, დაზარალებულთა დახმარების სააგენტო–ს  დირექტორის 2020  წლის –––––---------------------  N ––––––––– ბრძანებით</t>
  </si>
  <si>
    <t>2020 წლის სახელმწიფო შესყიდვების წლიური გეგმა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</si>
  <si>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</si>
  <si>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სახელმწიფო ზრუნვისა და ტრეფიკინგის მსხვერპლთა, დაზარალებულთა დახმარების სააგენტო</t>
  </si>
  <si>
    <t>4. დაფინანსების წყარო: 2020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</si>
  <si>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</si>
  <si>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</si>
  <si>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</si>
  <si>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</si>
  <si>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</si>
  <si>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</si>
  <si>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</si>
  <si>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</si>
  <si>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</si>
  <si>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</si>
  <si>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</si>
  <si>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მეურვეობა</t>
  </si>
  <si>
    <t>პროგრამა</t>
  </si>
  <si>
    <t>მმართველობა</t>
  </si>
  <si>
    <t>09200000</t>
  </si>
  <si>
    <t>ნავთობი, ქვანახშირი და ნავთობპროდუქტები</t>
  </si>
  <si>
    <t xml:space="preserve">საქონელი და მომსახურება </t>
  </si>
  <si>
    <t>კ.ტ</t>
  </si>
  <si>
    <t>I-IV კვარტალი</t>
  </si>
  <si>
    <t>14800000</t>
  </si>
  <si>
    <t>სხვადასხვა არალითონური მინერალური პროდუქტი</t>
  </si>
  <si>
    <t>გ.შ</t>
  </si>
  <si>
    <t xml:space="preserve">სხვადასხვა საკვები პროდუქტები </t>
  </si>
  <si>
    <t>ე/ტ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</si>
  <si>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</si>
  <si>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</si>
  <si>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</si>
  <si>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</si>
  <si>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</si>
  <si>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</si>
  <si>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</si>
  <si>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</si>
  <si>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</si>
  <si>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</si>
  <si>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</si>
  <si>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</si>
  <si>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საქონელი და მომსახურება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</si>
  <si>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</si>
  <si>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</si>
  <si>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</si>
  <si>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</si>
  <si>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</si>
  <si>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</si>
  <si>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</si>
  <si>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</si>
  <si>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</si>
  <si>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</si>
  <si>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</si>
  <si>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</si>
  <si>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</si>
  <si>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</si>
  <si>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</si>
  <si>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</si>
  <si>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</si>
  <si>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</si>
  <si>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</si>
  <si>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</si>
  <si>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</si>
  <si>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</si>
  <si>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ე.ტ</t>
  </si>
  <si>
    <t>საწმენდი და საპრიალებელი პროდუქცია</t>
  </si>
  <si>
    <t>დანადგარები  მექანიკური ენერგიის წარმოებისა და გამოყენებისთვის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</si>
  <si>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</si>
  <si>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</si>
  <si>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</si>
  <si>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</si>
  <si>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</si>
  <si>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</si>
  <si>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</si>
  <si>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</si>
  <si>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</si>
  <si>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</si>
  <si>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</si>
  <si>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</si>
  <si>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</si>
  <si>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</si>
  <si>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</si>
  <si>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</si>
  <si>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</si>
  <si>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</si>
  <si>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</si>
  <si>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</si>
  <si>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</si>
  <si>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</si>
  <si>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</si>
  <si>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</si>
  <si>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</si>
  <si>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მომსახურებები კვლევისა და ექსპერიმენტული განვითარების სფეროში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</si>
  <si>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</si>
  <si>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</si>
  <si>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</si>
  <si>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</si>
  <si>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</si>
  <si>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სოციალური დახმარების სამსახური და მასთან დაკავშირებული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</si>
  <si>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</si>
  <si>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</si>
  <si>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</si>
  <si>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</si>
  <si>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</si>
  <si>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</si>
  <si>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</si>
  <si>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</si>
  <si>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</si>
  <si>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</si>
  <si>
    <t>მე-10 პრიმა  მუხლის 
მე-3 პუნქტის "დ" ქვეპუნქტი</t>
  </si>
  <si>
    <t>მე-10 პრიმა  მუხლის 
მე-3 პუნქტის "ბ" ქვეპუნქტი</t>
  </si>
  <si>
    <t>ელექტრომოწყობილობები და აპარატურა</t>
  </si>
  <si>
    <t>საქმიანი გარიგებებისა და პირადი საქმეების მართვის პროგრამული პაკეტები</t>
  </si>
  <si>
    <t>სატრენინგო მომსახურებები</t>
  </si>
  <si>
    <t>1. შედგენის თარიღი:15 მაისი  2020  წელი</t>
  </si>
  <si>
    <t>იზოლირებული მავთული და კაბელი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</si>
  <si>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</si>
  <si>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საფოსტო და საკურიერო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</si>
</sst>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49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3" fillId="0" borderId="25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" fillId="0" borderId="25" xfId="1" applyFont="1" applyFill="1" applyBorder="1" applyAlignment="1">
      <alignment horizontal="center" vertical="center"/>
    </xf>
    <xf numFmtId="2" fontId="14" fillId="0" borderId="25" xfId="1" applyNumberFormat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 wrapText="1"/>
    </xf>
    <xf numFmtId="0" fontId="15" fillId="0" borderId="25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left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0" fontId="1" fillId="0" borderId="13" xfId="1" applyFont="1" applyFill="1" applyBorder="1" applyAlignment="1">
      <alignment horizontal="center" vertical="center"/>
    </xf>
    <xf numFmtId="2" fontId="1" fillId="0" borderId="0" xfId="1" applyNumberFormat="1" applyFont="1" applyFill="1"/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left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25" xfId="1" applyFont="1" applyFill="1" applyBorder="1"/>
    <xf numFmtId="0" fontId="12" fillId="0" borderId="25" xfId="2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0" fillId="0" borderId="22" xfId="0" applyBorder="1"/>
    <xf numFmtId="0" fontId="10" fillId="0" borderId="25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5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 wrapText="1"/>
    </xf>
    <xf numFmtId="2" fontId="10" fillId="0" borderId="31" xfId="1" applyNumberFormat="1" applyFont="1" applyFill="1" applyBorder="1" applyAlignment="1">
      <alignment horizontal="center" vertical="center"/>
    </xf>
    <xf numFmtId="0" fontId="1" fillId="0" borderId="31" xfId="1" applyFont="1" applyFill="1" applyBorder="1"/>
    <xf numFmtId="0" fontId="2" fillId="0" borderId="13" xfId="1" applyFont="1" applyFill="1" applyBorder="1" applyAlignment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2" fontId="14" fillId="0" borderId="13" xfId="1" applyNumberFormat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vertical="center" wrapText="1"/>
    </xf>
    <xf numFmtId="0" fontId="0" fillId="0" borderId="25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 wrapText="1"/>
    </xf>
    <xf numFmtId="0" fontId="14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vertical="center" wrapText="1"/>
    </xf>
    <xf numFmtId="0" fontId="1" fillId="0" borderId="25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0" fillId="0" borderId="24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13" Type="http://schemas.openxmlformats.org/officeDocument/2006/relationships/hyperlink" Target="https://tenders.procurement.gov.ge/" TargetMode="External"/><Relationship Id="rId18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21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hyperlink" Target="https://tenders.procurement.gov.ge/" TargetMode="External"/><Relationship Id="rId17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6" Type="http://schemas.openxmlformats.org/officeDocument/2006/relationships/hyperlink" Target="https://tenders.procurement.gov.ge/" TargetMode="External"/><Relationship Id="rId20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5" Type="http://schemas.openxmlformats.org/officeDocument/2006/relationships/hyperlink" Target="https://tenders.procurement.gov.ge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tenders.procurement.gov.ge/" TargetMode="External"/><Relationship Id="rId19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Relationship Id="rId14" Type="http://schemas.openxmlformats.org/officeDocument/2006/relationships/hyperlink" Target="https://tenders.procurement.gov.ge/" TargetMode="External"/><Relationship Id="rId22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view="pageBreakPreview" zoomScale="60" zoomScaleNormal="100" workbookViewId="0">
      <pane ySplit="8" topLeftCell="A9" activePane="bottomLeft" state="frozen"/>
      <selection pane="bottomLeft" activeCell="F107" sqref="F107"/>
    </sheetView>
  </sheetViews>
  <sheetFormatPr defaultColWidth="9.140625" defaultRowHeight="12.75"/>
  <cols>
    <col min="1" max="1" width="1" style="2" customWidth="1"/>
    <col min="2" max="2" width="3.5703125" style="1" hidden="1" customWidth="1"/>
    <col min="3" max="3" width="20.42578125" style="2" bestFit="1" customWidth="1"/>
    <col min="4" max="4" width="37.140625" style="2" customWidth="1"/>
    <col min="5" max="6" width="25.5703125" style="2" customWidth="1"/>
    <col min="7" max="7" width="14.7109375" style="2" customWidth="1"/>
    <col min="8" max="8" width="13.7109375" style="2" customWidth="1"/>
    <col min="9" max="9" width="13" style="2" hidden="1" customWidth="1"/>
    <col min="10" max="10" width="15.42578125" style="2" customWidth="1"/>
    <col min="11" max="11" width="24.85546875" style="2" customWidth="1"/>
    <col min="12" max="12" width="36.85546875" style="2" customWidth="1"/>
    <col min="13" max="13" width="44.5703125" style="2" customWidth="1"/>
    <col min="14" max="16384" width="9.140625" style="2"/>
  </cols>
  <sheetData>
    <row r="1" spans="2:13" ht="6" customHeight="1" thickBot="1">
      <c r="L1" s="135"/>
      <c r="M1" s="136"/>
    </row>
    <row r="2" spans="2:13" ht="20.25" customHeight="1" thickBot="1">
      <c r="B2" s="137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9"/>
    </row>
    <row r="3" spans="2:13" ht="15.75" customHeight="1" thickBot="1">
      <c r="B3" s="3"/>
      <c r="C3" s="140" t="s">
        <v>1</v>
      </c>
      <c r="D3" s="141"/>
      <c r="E3" s="141"/>
      <c r="F3" s="141"/>
      <c r="G3" s="141"/>
      <c r="H3" s="141"/>
      <c r="I3" s="141"/>
      <c r="J3" s="141"/>
      <c r="K3" s="141"/>
      <c r="L3" s="141"/>
      <c r="M3" s="142"/>
    </row>
    <row r="4" spans="2:13" ht="18" customHeight="1">
      <c r="B4" s="143" t="s">
        <v>114</v>
      </c>
      <c r="C4" s="144"/>
      <c r="D4" s="144"/>
      <c r="E4" s="144"/>
      <c r="F4" s="144"/>
      <c r="G4" s="144"/>
      <c r="H4" s="144"/>
      <c r="I4" s="144"/>
      <c r="J4" s="145"/>
      <c r="K4" s="146" t="s">
        <v>2</v>
      </c>
      <c r="L4" s="147"/>
      <c r="M4" s="148"/>
    </row>
    <row r="5" spans="2:13" ht="31.5" customHeight="1" thickBot="1">
      <c r="B5" s="130" t="s">
        <v>3</v>
      </c>
      <c r="C5" s="131"/>
      <c r="D5" s="131"/>
      <c r="E5" s="131"/>
      <c r="F5" s="131"/>
      <c r="G5" s="131"/>
      <c r="H5" s="132"/>
      <c r="I5" s="132"/>
      <c r="J5" s="133"/>
      <c r="K5" s="134" t="s">
        <v>4</v>
      </c>
      <c r="L5" s="131"/>
      <c r="M5" s="133"/>
    </row>
    <row r="6" spans="2:13" ht="26.25" customHeight="1" thickBot="1">
      <c r="B6" s="122" t="s">
        <v>5</v>
      </c>
      <c r="C6" s="123"/>
      <c r="D6" s="123"/>
      <c r="E6" s="123"/>
      <c r="F6" s="123"/>
      <c r="G6" s="123"/>
      <c r="H6" s="123"/>
      <c r="I6" s="123"/>
      <c r="J6" s="123"/>
      <c r="K6" s="123"/>
      <c r="L6" s="4">
        <f>SUM(G101+H101+F39+F94)</f>
        <v>1820748.78</v>
      </c>
      <c r="M6" s="5" t="s">
        <v>6</v>
      </c>
    </row>
    <row r="7" spans="2:13" s="10" customFormat="1" ht="38.25" customHeight="1" thickBot="1">
      <c r="B7" s="6" t="s">
        <v>7</v>
      </c>
      <c r="C7" s="7" t="s">
        <v>8</v>
      </c>
      <c r="D7" s="7" t="s">
        <v>9</v>
      </c>
      <c r="E7" s="7" t="s">
        <v>10</v>
      </c>
      <c r="F7" s="8"/>
      <c r="G7" s="124" t="s">
        <v>11</v>
      </c>
      <c r="H7" s="125"/>
      <c r="I7" s="7"/>
      <c r="J7" s="7" t="s">
        <v>12</v>
      </c>
      <c r="K7" s="7" t="s">
        <v>13</v>
      </c>
      <c r="L7" s="7" t="s">
        <v>14</v>
      </c>
      <c r="M7" s="9" t="s">
        <v>15</v>
      </c>
    </row>
    <row r="8" spans="2:13" s="10" customFormat="1" ht="15" customHeight="1">
      <c r="B8" s="11">
        <v>1</v>
      </c>
      <c r="C8" s="12">
        <v>2</v>
      </c>
      <c r="D8" s="12">
        <v>3</v>
      </c>
      <c r="E8" s="12"/>
      <c r="F8" s="12"/>
      <c r="G8" s="12">
        <v>4</v>
      </c>
      <c r="H8" s="12"/>
      <c r="I8" s="12"/>
      <c r="J8" s="12">
        <v>5</v>
      </c>
      <c r="K8" s="12">
        <v>6</v>
      </c>
      <c r="L8" s="12">
        <v>7</v>
      </c>
      <c r="M8" s="13">
        <v>8</v>
      </c>
    </row>
    <row r="9" spans="2:13" s="10" customFormat="1" ht="15" customHeight="1">
      <c r="B9" s="14"/>
      <c r="C9" s="15"/>
      <c r="D9" s="15"/>
      <c r="E9" s="15"/>
      <c r="F9" s="15" t="s">
        <v>16</v>
      </c>
      <c r="G9" s="16" t="s">
        <v>17</v>
      </c>
      <c r="H9" s="16" t="s">
        <v>18</v>
      </c>
      <c r="I9" s="17"/>
      <c r="J9" s="15"/>
      <c r="K9" s="15"/>
      <c r="L9" s="15"/>
      <c r="M9" s="18"/>
    </row>
    <row r="10" spans="2:13" s="22" customFormat="1" ht="30" customHeight="1">
      <c r="B10" s="19">
        <v>4</v>
      </c>
      <c r="C10" s="126" t="s">
        <v>19</v>
      </c>
      <c r="D10" s="107" t="s">
        <v>20</v>
      </c>
      <c r="E10" s="84" t="s">
        <v>21</v>
      </c>
      <c r="F10" s="46"/>
      <c r="G10" s="85">
        <v>7000</v>
      </c>
      <c r="H10" s="85">
        <v>2000</v>
      </c>
      <c r="I10" s="78"/>
      <c r="J10" s="36" t="s">
        <v>22</v>
      </c>
      <c r="K10" s="36" t="s">
        <v>23</v>
      </c>
      <c r="L10" s="36" t="s">
        <v>23</v>
      </c>
      <c r="M10" s="21"/>
    </row>
    <row r="11" spans="2:13" s="22" customFormat="1" ht="15">
      <c r="B11" s="19"/>
      <c r="C11" s="126"/>
      <c r="D11" s="107"/>
      <c r="E11" s="84" t="s">
        <v>21</v>
      </c>
      <c r="F11" s="46"/>
      <c r="G11" s="85">
        <v>525</v>
      </c>
      <c r="H11" s="85">
        <v>220</v>
      </c>
      <c r="I11" s="78"/>
      <c r="J11" s="36" t="s">
        <v>26</v>
      </c>
      <c r="K11" s="36" t="s">
        <v>23</v>
      </c>
      <c r="L11" s="36" t="s">
        <v>23</v>
      </c>
      <c r="M11" s="21"/>
    </row>
    <row r="12" spans="2:13" s="22" customFormat="1" ht="15" customHeight="1">
      <c r="B12" s="19">
        <v>5</v>
      </c>
      <c r="C12" s="25" t="s">
        <v>24</v>
      </c>
      <c r="D12" s="46" t="s">
        <v>25</v>
      </c>
      <c r="E12" s="46" t="s">
        <v>21</v>
      </c>
      <c r="F12" s="46"/>
      <c r="G12" s="85">
        <v>1000</v>
      </c>
      <c r="H12" s="85"/>
      <c r="I12" s="78"/>
      <c r="J12" s="36" t="s">
        <v>26</v>
      </c>
      <c r="K12" s="36" t="s">
        <v>23</v>
      </c>
      <c r="L12" s="36" t="s">
        <v>23</v>
      </c>
      <c r="M12" s="21"/>
    </row>
    <row r="13" spans="2:13" s="22" customFormat="1" ht="81" customHeight="1">
      <c r="B13" s="23">
        <v>12</v>
      </c>
      <c r="C13" s="126">
        <v>15800000</v>
      </c>
      <c r="D13" s="108" t="s">
        <v>27</v>
      </c>
      <c r="E13" s="84" t="s">
        <v>21</v>
      </c>
      <c r="F13" s="46"/>
      <c r="G13" s="24">
        <f>35000-1700-2250-2000</f>
        <v>29050</v>
      </c>
      <c r="H13" s="24"/>
      <c r="I13" s="78">
        <f>G13+H13</f>
        <v>29050</v>
      </c>
      <c r="J13" s="36" t="s">
        <v>28</v>
      </c>
      <c r="K13" s="36" t="s">
        <v>23</v>
      </c>
      <c r="L13" s="36" t="s">
        <v>23</v>
      </c>
      <c r="M13" s="45"/>
    </row>
    <row r="14" spans="2:13" s="22" customFormat="1" ht="81" customHeight="1">
      <c r="B14" s="23"/>
      <c r="C14" s="126"/>
      <c r="D14" s="108"/>
      <c r="E14" s="84" t="s">
        <v>21</v>
      </c>
      <c r="F14" s="46"/>
      <c r="G14" s="24">
        <f>1700+2250+2000</f>
        <v>5950</v>
      </c>
      <c r="H14" s="24"/>
      <c r="I14" s="78"/>
      <c r="J14" s="36" t="s">
        <v>26</v>
      </c>
      <c r="K14" s="36" t="s">
        <v>23</v>
      </c>
      <c r="L14" s="36" t="s">
        <v>23</v>
      </c>
      <c r="M14" s="86" t="s">
        <v>110</v>
      </c>
    </row>
    <row r="15" spans="2:13" s="22" customFormat="1" ht="57" customHeight="1">
      <c r="B15" s="23">
        <v>14</v>
      </c>
      <c r="C15" s="25" t="s">
        <v>29</v>
      </c>
      <c r="D15" s="46" t="s">
        <v>30</v>
      </c>
      <c r="E15" s="46" t="s">
        <v>21</v>
      </c>
      <c r="F15" s="46"/>
      <c r="G15" s="35">
        <v>1000</v>
      </c>
      <c r="H15" s="35"/>
      <c r="I15" s="78">
        <f>G15+H15</f>
        <v>1000</v>
      </c>
      <c r="J15" s="36" t="s">
        <v>26</v>
      </c>
      <c r="K15" s="36" t="s">
        <v>23</v>
      </c>
      <c r="L15" s="36" t="s">
        <v>23</v>
      </c>
      <c r="M15" s="45"/>
    </row>
    <row r="16" spans="2:13" s="22" customFormat="1" ht="30">
      <c r="B16" s="23">
        <v>15</v>
      </c>
      <c r="C16" s="26">
        <v>18100000</v>
      </c>
      <c r="D16" s="27" t="s">
        <v>31</v>
      </c>
      <c r="E16" s="46" t="s">
        <v>21</v>
      </c>
      <c r="F16" s="46"/>
      <c r="G16" s="35">
        <v>4900</v>
      </c>
      <c r="H16" s="35"/>
      <c r="I16" s="78">
        <f>G16+H16</f>
        <v>4900</v>
      </c>
      <c r="J16" s="36" t="s">
        <v>28</v>
      </c>
      <c r="K16" s="36" t="s">
        <v>23</v>
      </c>
      <c r="L16" s="36" t="s">
        <v>23</v>
      </c>
      <c r="M16" s="28"/>
    </row>
    <row r="17" spans="1:15" s="22" customFormat="1" ht="15">
      <c r="B17" s="23">
        <v>19</v>
      </c>
      <c r="C17" s="26">
        <v>18800000</v>
      </c>
      <c r="D17" s="46" t="s">
        <v>32</v>
      </c>
      <c r="E17" s="46" t="s">
        <v>21</v>
      </c>
      <c r="F17" s="46"/>
      <c r="G17" s="35">
        <f>40000-3361.4-20100+4990</f>
        <v>21528.6</v>
      </c>
      <c r="H17" s="35"/>
      <c r="I17" s="78"/>
      <c r="J17" s="36" t="s">
        <v>22</v>
      </c>
      <c r="K17" s="36" t="s">
        <v>23</v>
      </c>
      <c r="L17" s="36" t="s">
        <v>23</v>
      </c>
      <c r="M17" s="28"/>
    </row>
    <row r="18" spans="1:15" s="22" customFormat="1" ht="25.5">
      <c r="B18" s="23">
        <v>20</v>
      </c>
      <c r="C18" s="26">
        <v>19600000</v>
      </c>
      <c r="D18" s="29" t="s">
        <v>33</v>
      </c>
      <c r="E18" s="46" t="s">
        <v>21</v>
      </c>
      <c r="F18" s="46"/>
      <c r="G18" s="35">
        <v>4900</v>
      </c>
      <c r="H18" s="35"/>
      <c r="I18" s="78">
        <f>G18+H18</f>
        <v>4900</v>
      </c>
      <c r="J18" s="36" t="s">
        <v>26</v>
      </c>
      <c r="K18" s="36" t="s">
        <v>23</v>
      </c>
      <c r="L18" s="36" t="s">
        <v>23</v>
      </c>
      <c r="M18" s="21"/>
    </row>
    <row r="19" spans="1:15" s="22" customFormat="1" ht="30" customHeight="1">
      <c r="B19" s="23">
        <v>21</v>
      </c>
      <c r="C19" s="26">
        <v>22200000</v>
      </c>
      <c r="D19" s="46" t="s">
        <v>34</v>
      </c>
      <c r="E19" s="46" t="s">
        <v>21</v>
      </c>
      <c r="F19" s="46"/>
      <c r="G19" s="35">
        <f>7000-2006</f>
        <v>4994</v>
      </c>
      <c r="H19" s="35"/>
      <c r="I19" s="78">
        <f>G19+H19</f>
        <v>4994</v>
      </c>
      <c r="J19" s="36" t="s">
        <v>26</v>
      </c>
      <c r="K19" s="36" t="s">
        <v>23</v>
      </c>
      <c r="L19" s="36" t="s">
        <v>23</v>
      </c>
      <c r="M19" s="21"/>
    </row>
    <row r="20" spans="1:15" s="22" customFormat="1" ht="91.5" customHeight="1">
      <c r="B20" s="23">
        <v>22</v>
      </c>
      <c r="C20" s="26">
        <v>22800000</v>
      </c>
      <c r="D20" s="46" t="s">
        <v>35</v>
      </c>
      <c r="E20" s="46" t="s">
        <v>21</v>
      </c>
      <c r="F20" s="46"/>
      <c r="G20" s="35">
        <v>3000</v>
      </c>
      <c r="H20" s="35">
        <v>1000</v>
      </c>
      <c r="I20" s="78">
        <f>G20+H20</f>
        <v>4000</v>
      </c>
      <c r="J20" s="36" t="s">
        <v>26</v>
      </c>
      <c r="K20" s="36" t="s">
        <v>23</v>
      </c>
      <c r="L20" s="36" t="s">
        <v>23</v>
      </c>
      <c r="M20" s="21"/>
    </row>
    <row r="21" spans="1:15" s="22" customFormat="1" ht="91.5" customHeight="1">
      <c r="A21" s="22">
        <v>24300000</v>
      </c>
      <c r="B21" s="23"/>
      <c r="C21" s="26">
        <v>2430000</v>
      </c>
      <c r="D21" s="46" t="s">
        <v>36</v>
      </c>
      <c r="E21" s="46" t="s">
        <v>21</v>
      </c>
      <c r="F21" s="46"/>
      <c r="G21" s="35">
        <v>1000</v>
      </c>
      <c r="H21" s="35"/>
      <c r="I21" s="78"/>
      <c r="J21" s="36" t="s">
        <v>26</v>
      </c>
      <c r="K21" s="36" t="s">
        <v>23</v>
      </c>
      <c r="L21" s="36" t="s">
        <v>23</v>
      </c>
      <c r="M21" s="21"/>
    </row>
    <row r="22" spans="1:15" s="22" customFormat="1" ht="36.75" customHeight="1">
      <c r="B22" s="23">
        <v>24</v>
      </c>
      <c r="C22" s="26">
        <v>24400000</v>
      </c>
      <c r="D22" s="46" t="s">
        <v>37</v>
      </c>
      <c r="E22" s="46" t="s">
        <v>21</v>
      </c>
      <c r="F22" s="46"/>
      <c r="G22" s="35">
        <v>4000</v>
      </c>
      <c r="H22" s="35"/>
      <c r="I22" s="78">
        <f>G22+H22</f>
        <v>4000</v>
      </c>
      <c r="J22" s="36" t="s">
        <v>26</v>
      </c>
      <c r="K22" s="36" t="s">
        <v>23</v>
      </c>
      <c r="L22" s="36" t="s">
        <v>23</v>
      </c>
      <c r="M22" s="21"/>
    </row>
    <row r="23" spans="1:15" s="22" customFormat="1" ht="30" customHeight="1">
      <c r="B23" s="127">
        <v>25</v>
      </c>
      <c r="C23" s="110">
        <v>30100000</v>
      </c>
      <c r="D23" s="108" t="s">
        <v>38</v>
      </c>
      <c r="E23" s="46" t="s">
        <v>21</v>
      </c>
      <c r="F23" s="46"/>
      <c r="G23" s="35">
        <f>11000+34303+3000</f>
        <v>48303</v>
      </c>
      <c r="H23" s="35">
        <f>8000+4500+50000</f>
        <v>62500</v>
      </c>
      <c r="I23" s="78">
        <f>G23+H23</f>
        <v>110803</v>
      </c>
      <c r="J23" s="36" t="s">
        <v>22</v>
      </c>
      <c r="K23" s="36" t="s">
        <v>23</v>
      </c>
      <c r="L23" s="36" t="s">
        <v>23</v>
      </c>
      <c r="M23" s="21"/>
    </row>
    <row r="24" spans="1:15" s="22" customFormat="1" ht="36.75" customHeight="1">
      <c r="B24" s="31"/>
      <c r="C24" s="110"/>
      <c r="D24" s="108"/>
      <c r="E24" s="46" t="s">
        <v>21</v>
      </c>
      <c r="F24" s="46"/>
      <c r="G24" s="35"/>
      <c r="H24" s="35">
        <v>4700</v>
      </c>
      <c r="I24" s="78"/>
      <c r="J24" s="36" t="s">
        <v>26</v>
      </c>
      <c r="K24" s="36" t="s">
        <v>23</v>
      </c>
      <c r="L24" s="36" t="s">
        <v>23</v>
      </c>
      <c r="M24" s="21"/>
    </row>
    <row r="25" spans="1:15" s="22" customFormat="1" ht="54" customHeight="1">
      <c r="B25" s="31"/>
      <c r="C25" s="128">
        <v>30200000</v>
      </c>
      <c r="D25" s="112" t="s">
        <v>39</v>
      </c>
      <c r="E25" s="30" t="s">
        <v>40</v>
      </c>
      <c r="F25" s="30"/>
      <c r="G25" s="39">
        <v>8500</v>
      </c>
      <c r="H25" s="39">
        <v>3000</v>
      </c>
      <c r="I25" s="20"/>
      <c r="J25" s="47" t="s">
        <v>22</v>
      </c>
      <c r="K25" s="47" t="s">
        <v>23</v>
      </c>
      <c r="L25" s="47" t="s">
        <v>23</v>
      </c>
      <c r="M25" s="38"/>
    </row>
    <row r="26" spans="1:15" s="22" customFormat="1" ht="54" customHeight="1">
      <c r="B26" s="31"/>
      <c r="C26" s="129"/>
      <c r="D26" s="108"/>
      <c r="E26" s="46" t="s">
        <v>41</v>
      </c>
      <c r="F26" s="46"/>
      <c r="G26" s="35">
        <f>2000-500</f>
        <v>1500</v>
      </c>
      <c r="H26" s="35">
        <v>2000</v>
      </c>
      <c r="I26" s="78"/>
      <c r="J26" s="36" t="s">
        <v>26</v>
      </c>
      <c r="K26" s="36" t="s">
        <v>23</v>
      </c>
      <c r="L26" s="36" t="s">
        <v>23</v>
      </c>
      <c r="M26" s="21"/>
    </row>
    <row r="27" spans="1:15" s="22" customFormat="1" ht="54" customHeight="1">
      <c r="B27" s="31"/>
      <c r="C27" s="87">
        <v>31100000</v>
      </c>
      <c r="D27" s="46" t="s">
        <v>42</v>
      </c>
      <c r="E27" s="46" t="s">
        <v>41</v>
      </c>
      <c r="F27" s="46"/>
      <c r="G27" s="35">
        <v>1000</v>
      </c>
      <c r="H27" s="35"/>
      <c r="I27" s="78"/>
      <c r="J27" s="36" t="s">
        <v>26</v>
      </c>
      <c r="K27" s="36" t="s">
        <v>23</v>
      </c>
      <c r="L27" s="36" t="s">
        <v>23</v>
      </c>
      <c r="M27" s="21"/>
    </row>
    <row r="28" spans="1:15" s="22" customFormat="1" ht="54" customHeight="1">
      <c r="B28" s="31">
        <v>27</v>
      </c>
      <c r="C28" s="87">
        <v>31200000</v>
      </c>
      <c r="D28" s="46" t="s">
        <v>43</v>
      </c>
      <c r="E28" s="46" t="s">
        <v>21</v>
      </c>
      <c r="F28" s="46"/>
      <c r="G28" s="35">
        <v>1500</v>
      </c>
      <c r="H28" s="35">
        <v>1500</v>
      </c>
      <c r="I28" s="78"/>
      <c r="J28" s="36" t="s">
        <v>26</v>
      </c>
      <c r="K28" s="36" t="s">
        <v>23</v>
      </c>
      <c r="L28" s="36" t="s">
        <v>23</v>
      </c>
      <c r="M28" s="21"/>
    </row>
    <row r="29" spans="1:15" s="22" customFormat="1" ht="54" customHeight="1">
      <c r="B29" s="31"/>
      <c r="C29" s="93">
        <v>31300000</v>
      </c>
      <c r="D29" s="90" t="s">
        <v>115</v>
      </c>
      <c r="E29" s="90" t="s">
        <v>21</v>
      </c>
      <c r="F29" s="90"/>
      <c r="G29" s="94">
        <v>500</v>
      </c>
      <c r="H29" s="94"/>
      <c r="I29" s="78"/>
      <c r="J29" s="91"/>
      <c r="K29" s="91"/>
      <c r="L29" s="91"/>
      <c r="M29" s="21"/>
    </row>
    <row r="30" spans="1:15" s="22" customFormat="1" ht="30" customHeight="1">
      <c r="B30" s="23">
        <v>28</v>
      </c>
      <c r="C30" s="26">
        <v>31400000</v>
      </c>
      <c r="D30" s="46" t="s">
        <v>44</v>
      </c>
      <c r="E30" s="46" t="s">
        <v>21</v>
      </c>
      <c r="F30" s="46"/>
      <c r="G30" s="35">
        <v>2500</v>
      </c>
      <c r="H30" s="35">
        <f>1500+500</f>
        <v>2000</v>
      </c>
      <c r="I30" s="78">
        <f>G30+H30</f>
        <v>4500</v>
      </c>
      <c r="J30" s="36" t="s">
        <v>22</v>
      </c>
      <c r="K30" s="36" t="s">
        <v>23</v>
      </c>
      <c r="L30" s="36" t="s">
        <v>23</v>
      </c>
      <c r="M30" s="21"/>
      <c r="O30" s="32"/>
    </row>
    <row r="31" spans="1:15" s="22" customFormat="1" ht="30" customHeight="1">
      <c r="B31" s="23"/>
      <c r="C31" s="26">
        <v>31600000</v>
      </c>
      <c r="D31" s="46" t="s">
        <v>111</v>
      </c>
      <c r="E31" s="46" t="s">
        <v>21</v>
      </c>
      <c r="F31" s="46"/>
      <c r="G31" s="35">
        <v>100</v>
      </c>
      <c r="H31" s="35"/>
      <c r="I31" s="78"/>
      <c r="J31" s="36" t="s">
        <v>26</v>
      </c>
      <c r="K31" s="36" t="s">
        <v>23</v>
      </c>
      <c r="L31" s="36" t="s">
        <v>23</v>
      </c>
      <c r="M31" s="21"/>
      <c r="O31" s="32"/>
    </row>
    <row r="32" spans="1:15" s="22" customFormat="1" ht="30">
      <c r="B32" s="23">
        <v>29</v>
      </c>
      <c r="C32" s="26">
        <v>31500000</v>
      </c>
      <c r="D32" s="27" t="s">
        <v>45</v>
      </c>
      <c r="E32" s="46" t="s">
        <v>21</v>
      </c>
      <c r="F32" s="46"/>
      <c r="G32" s="35">
        <v>22000</v>
      </c>
      <c r="H32" s="35">
        <v>1500</v>
      </c>
      <c r="I32" s="78">
        <f>G32+H32</f>
        <v>23500</v>
      </c>
      <c r="J32" s="36" t="s">
        <v>46</v>
      </c>
      <c r="K32" s="36" t="s">
        <v>23</v>
      </c>
      <c r="L32" s="36" t="s">
        <v>23</v>
      </c>
      <c r="M32" s="21"/>
    </row>
    <row r="33" spans="2:13" s="22" customFormat="1" ht="30">
      <c r="B33" s="33"/>
      <c r="C33" s="26">
        <v>31700000</v>
      </c>
      <c r="D33" s="27" t="s">
        <v>47</v>
      </c>
      <c r="E33" s="46" t="s">
        <v>21</v>
      </c>
      <c r="F33" s="46"/>
      <c r="G33" s="35">
        <v>1000</v>
      </c>
      <c r="H33" s="35"/>
      <c r="I33" s="78"/>
      <c r="J33" s="36" t="s">
        <v>26</v>
      </c>
      <c r="K33" s="36" t="s">
        <v>23</v>
      </c>
      <c r="L33" s="36" t="s">
        <v>23</v>
      </c>
      <c r="M33" s="21"/>
    </row>
    <row r="34" spans="2:13" s="22" customFormat="1" ht="45">
      <c r="B34" s="33"/>
      <c r="C34" s="26">
        <v>32200000</v>
      </c>
      <c r="D34" s="27" t="s">
        <v>48</v>
      </c>
      <c r="E34" s="46" t="s">
        <v>21</v>
      </c>
      <c r="F34" s="46"/>
      <c r="G34" s="35">
        <v>1000</v>
      </c>
      <c r="H34" s="35"/>
      <c r="I34" s="78"/>
      <c r="J34" s="36" t="s">
        <v>26</v>
      </c>
      <c r="K34" s="36" t="s">
        <v>23</v>
      </c>
      <c r="L34" s="36" t="s">
        <v>23</v>
      </c>
      <c r="M34" s="21"/>
    </row>
    <row r="35" spans="2:13" s="22" customFormat="1" ht="54" customHeight="1">
      <c r="B35" s="33"/>
      <c r="C35" s="26">
        <v>32300000</v>
      </c>
      <c r="D35" s="46" t="s">
        <v>49</v>
      </c>
      <c r="E35" s="46" t="s">
        <v>21</v>
      </c>
      <c r="F35" s="46"/>
      <c r="G35" s="35">
        <v>1000</v>
      </c>
      <c r="H35" s="35"/>
      <c r="I35" s="78"/>
      <c r="J35" s="36" t="s">
        <v>26</v>
      </c>
      <c r="K35" s="36" t="s">
        <v>23</v>
      </c>
      <c r="L35" s="36" t="s">
        <v>23</v>
      </c>
      <c r="M35" s="21"/>
    </row>
    <row r="36" spans="2:13" s="22" customFormat="1" ht="54" customHeight="1">
      <c r="B36" s="118">
        <v>33</v>
      </c>
      <c r="C36" s="110">
        <v>32400000</v>
      </c>
      <c r="D36" s="108" t="s">
        <v>50</v>
      </c>
      <c r="E36" s="46" t="s">
        <v>21</v>
      </c>
      <c r="F36" s="46"/>
      <c r="G36" s="35">
        <v>1000</v>
      </c>
      <c r="H36" s="35">
        <v>1500</v>
      </c>
      <c r="I36" s="78">
        <f>G36+H36</f>
        <v>2500</v>
      </c>
      <c r="J36" s="107" t="s">
        <v>22</v>
      </c>
      <c r="K36" s="36" t="s">
        <v>23</v>
      </c>
      <c r="L36" s="36" t="s">
        <v>23</v>
      </c>
      <c r="M36" s="21"/>
    </row>
    <row r="37" spans="2:13" s="22" customFormat="1" ht="54" customHeight="1">
      <c r="B37" s="121"/>
      <c r="C37" s="111"/>
      <c r="D37" s="112"/>
      <c r="E37" s="30" t="s">
        <v>40</v>
      </c>
      <c r="F37" s="30"/>
      <c r="G37" s="39"/>
      <c r="H37" s="39"/>
      <c r="I37" s="20"/>
      <c r="J37" s="117"/>
      <c r="K37" s="47" t="s">
        <v>23</v>
      </c>
      <c r="L37" s="47" t="s">
        <v>23</v>
      </c>
      <c r="M37" s="38"/>
    </row>
    <row r="38" spans="2:13" s="22" customFormat="1" ht="54" customHeight="1">
      <c r="B38" s="34">
        <v>34</v>
      </c>
      <c r="C38" s="26">
        <v>32500000</v>
      </c>
      <c r="D38" s="46" t="s">
        <v>51</v>
      </c>
      <c r="E38" s="46" t="s">
        <v>21</v>
      </c>
      <c r="F38" s="46"/>
      <c r="G38" s="35"/>
      <c r="H38" s="35">
        <v>1000</v>
      </c>
      <c r="I38" s="78"/>
      <c r="J38" s="36" t="s">
        <v>22</v>
      </c>
      <c r="K38" s="36" t="s">
        <v>23</v>
      </c>
      <c r="L38" s="36" t="s">
        <v>23</v>
      </c>
      <c r="M38" s="21"/>
    </row>
    <row r="39" spans="2:13" s="22" customFormat="1" ht="54" customHeight="1">
      <c r="B39" s="33">
        <v>35</v>
      </c>
      <c r="C39" s="110">
        <v>33100000</v>
      </c>
      <c r="D39" s="108" t="s">
        <v>52</v>
      </c>
      <c r="E39" s="84" t="s">
        <v>21</v>
      </c>
      <c r="F39" s="46">
        <v>378000</v>
      </c>
      <c r="G39" s="35">
        <v>10000</v>
      </c>
      <c r="H39" s="35"/>
      <c r="I39" s="78">
        <f>G39+H39</f>
        <v>10000</v>
      </c>
      <c r="J39" s="36" t="s">
        <v>22</v>
      </c>
      <c r="K39" s="36" t="s">
        <v>23</v>
      </c>
      <c r="L39" s="36" t="s">
        <v>23</v>
      </c>
      <c r="M39" s="21"/>
    </row>
    <row r="40" spans="2:13" s="22" customFormat="1" ht="54" customHeight="1">
      <c r="B40" s="33"/>
      <c r="C40" s="110"/>
      <c r="D40" s="108"/>
      <c r="E40" s="84" t="s">
        <v>21</v>
      </c>
      <c r="F40" s="45"/>
      <c r="G40" s="35">
        <v>4950</v>
      </c>
      <c r="H40" s="35"/>
      <c r="I40" s="78"/>
      <c r="J40" s="36" t="s">
        <v>26</v>
      </c>
      <c r="K40" s="36"/>
      <c r="L40" s="36"/>
      <c r="M40" s="86" t="s">
        <v>110</v>
      </c>
    </row>
    <row r="41" spans="2:13" s="22" customFormat="1" ht="15" customHeight="1">
      <c r="B41" s="118">
        <v>36</v>
      </c>
      <c r="C41" s="110">
        <v>33600000</v>
      </c>
      <c r="D41" s="108" t="s">
        <v>53</v>
      </c>
      <c r="E41" s="84" t="s">
        <v>21</v>
      </c>
      <c r="F41" s="46"/>
      <c r="G41" s="120">
        <f>160000-3100</f>
        <v>156900</v>
      </c>
      <c r="H41" s="120"/>
      <c r="I41" s="78">
        <f>G41+H41</f>
        <v>156900</v>
      </c>
      <c r="J41" s="107" t="s">
        <v>22</v>
      </c>
      <c r="K41" s="107" t="s">
        <v>23</v>
      </c>
      <c r="L41" s="107" t="s">
        <v>23</v>
      </c>
      <c r="M41" s="21"/>
    </row>
    <row r="42" spans="2:13" s="22" customFormat="1" ht="31.5" customHeight="1">
      <c r="B42" s="119"/>
      <c r="C42" s="110"/>
      <c r="D42" s="108"/>
      <c r="E42" s="84" t="s">
        <v>21</v>
      </c>
      <c r="F42" s="46"/>
      <c r="G42" s="120"/>
      <c r="H42" s="120"/>
      <c r="I42" s="78">
        <f>G42+H42</f>
        <v>0</v>
      </c>
      <c r="J42" s="107"/>
      <c r="K42" s="107"/>
      <c r="L42" s="107"/>
      <c r="M42" s="21"/>
    </row>
    <row r="43" spans="2:13" s="22" customFormat="1" ht="31.5" customHeight="1">
      <c r="B43" s="34"/>
      <c r="C43" s="110"/>
      <c r="D43" s="108"/>
      <c r="E43" s="84" t="s">
        <v>21</v>
      </c>
      <c r="F43" s="46"/>
      <c r="G43" s="35">
        <v>3100</v>
      </c>
      <c r="H43" s="35"/>
      <c r="I43" s="78"/>
      <c r="J43" s="36" t="s">
        <v>46</v>
      </c>
      <c r="K43" s="36" t="s">
        <v>23</v>
      </c>
      <c r="L43" s="36" t="s">
        <v>23</v>
      </c>
      <c r="M43" s="21"/>
    </row>
    <row r="44" spans="2:13" s="22" customFormat="1" ht="15">
      <c r="B44" s="23">
        <v>37</v>
      </c>
      <c r="C44" s="41">
        <v>33700000</v>
      </c>
      <c r="D44" s="27" t="s">
        <v>54</v>
      </c>
      <c r="E44" s="46" t="s">
        <v>21</v>
      </c>
      <c r="F44" s="46"/>
      <c r="G44" s="35">
        <f>174000+20100+2302</f>
        <v>196402</v>
      </c>
      <c r="H44" s="35">
        <v>3500</v>
      </c>
      <c r="I44" s="78">
        <f>G44+H44</f>
        <v>199902</v>
      </c>
      <c r="J44" s="36" t="s">
        <v>46</v>
      </c>
      <c r="K44" s="36" t="s">
        <v>23</v>
      </c>
      <c r="L44" s="36" t="s">
        <v>23</v>
      </c>
      <c r="M44" s="45"/>
    </row>
    <row r="45" spans="2:13" s="22" customFormat="1" ht="15" customHeight="1">
      <c r="B45" s="19">
        <v>38</v>
      </c>
      <c r="C45" s="80">
        <v>34100000</v>
      </c>
      <c r="D45" s="81" t="s">
        <v>55</v>
      </c>
      <c r="E45" s="30" t="s">
        <v>40</v>
      </c>
      <c r="F45" s="30"/>
      <c r="G45" s="39">
        <v>34356</v>
      </c>
      <c r="H45" s="39"/>
      <c r="I45" s="20"/>
      <c r="J45" s="47" t="s">
        <v>22</v>
      </c>
      <c r="K45" s="47" t="s">
        <v>23</v>
      </c>
      <c r="L45" s="47" t="s">
        <v>23</v>
      </c>
    </row>
    <row r="46" spans="2:13" s="22" customFormat="1" ht="45" customHeight="1">
      <c r="B46" s="42">
        <v>39</v>
      </c>
      <c r="C46" s="26">
        <v>34300000</v>
      </c>
      <c r="D46" s="46" t="s">
        <v>56</v>
      </c>
      <c r="E46" s="46" t="s">
        <v>21</v>
      </c>
      <c r="F46" s="46"/>
      <c r="G46" s="35">
        <f>7000-2302</f>
        <v>4698</v>
      </c>
      <c r="H46" s="35">
        <v>5000</v>
      </c>
      <c r="I46" s="78">
        <f>G46+H46</f>
        <v>9698</v>
      </c>
      <c r="J46" s="36" t="s">
        <v>22</v>
      </c>
      <c r="K46" s="36" t="s">
        <v>23</v>
      </c>
      <c r="L46" s="36" t="s">
        <v>23</v>
      </c>
      <c r="M46" s="21"/>
    </row>
    <row r="47" spans="2:13" s="22" customFormat="1" ht="63.75" customHeight="1">
      <c r="B47" s="23">
        <v>40</v>
      </c>
      <c r="C47" s="36">
        <v>35100000</v>
      </c>
      <c r="D47" s="46" t="s">
        <v>57</v>
      </c>
      <c r="E47" s="46" t="s">
        <v>21</v>
      </c>
      <c r="F47" s="46"/>
      <c r="G47" s="35">
        <f>4000-231</f>
        <v>3769</v>
      </c>
      <c r="H47" s="35"/>
      <c r="I47" s="78">
        <f>G47+H47</f>
        <v>3769</v>
      </c>
      <c r="J47" s="36" t="s">
        <v>46</v>
      </c>
      <c r="K47" s="36" t="s">
        <v>23</v>
      </c>
      <c r="L47" s="36" t="s">
        <v>23</v>
      </c>
      <c r="M47" s="21"/>
    </row>
    <row r="48" spans="2:13" s="22" customFormat="1" ht="63.75" customHeight="1">
      <c r="B48" s="23">
        <v>41</v>
      </c>
      <c r="C48" s="36">
        <v>38300000</v>
      </c>
      <c r="D48" s="27" t="s">
        <v>58</v>
      </c>
      <c r="E48" s="46" t="s">
        <v>21</v>
      </c>
      <c r="F48" s="46"/>
      <c r="G48" s="35">
        <v>1000</v>
      </c>
      <c r="H48" s="35"/>
      <c r="I48" s="78"/>
      <c r="J48" s="36" t="s">
        <v>26</v>
      </c>
      <c r="K48" s="36" t="s">
        <v>23</v>
      </c>
      <c r="L48" s="36" t="s">
        <v>23</v>
      </c>
      <c r="M48" s="21"/>
    </row>
    <row r="49" spans="2:13" s="22" customFormat="1" ht="63.75" customHeight="1">
      <c r="B49" s="23"/>
      <c r="C49" s="36">
        <v>38500000</v>
      </c>
      <c r="D49" s="46" t="s">
        <v>59</v>
      </c>
      <c r="E49" s="46" t="s">
        <v>21</v>
      </c>
      <c r="F49" s="46"/>
      <c r="G49" s="35">
        <v>1000</v>
      </c>
      <c r="H49" s="35"/>
      <c r="I49" s="78"/>
      <c r="J49" s="36" t="s">
        <v>26</v>
      </c>
      <c r="K49" s="36" t="s">
        <v>23</v>
      </c>
      <c r="L49" s="36" t="s">
        <v>23</v>
      </c>
      <c r="M49" s="21"/>
    </row>
    <row r="50" spans="2:13" s="22" customFormat="1" ht="15">
      <c r="B50" s="23">
        <v>43</v>
      </c>
      <c r="C50" s="110">
        <v>39100000</v>
      </c>
      <c r="D50" s="108" t="s">
        <v>60</v>
      </c>
      <c r="E50" s="46" t="s">
        <v>21</v>
      </c>
      <c r="F50" s="46"/>
      <c r="G50" s="35">
        <f>40000-5000</f>
        <v>35000</v>
      </c>
      <c r="H50" s="35"/>
      <c r="I50" s="78">
        <f>G50+H50</f>
        <v>35000</v>
      </c>
      <c r="J50" s="107" t="s">
        <v>22</v>
      </c>
      <c r="K50" s="36" t="s">
        <v>23</v>
      </c>
      <c r="L50" s="36" t="s">
        <v>23</v>
      </c>
      <c r="M50" s="21"/>
    </row>
    <row r="51" spans="2:13" s="22" customFormat="1" ht="30">
      <c r="B51" s="23">
        <v>44</v>
      </c>
      <c r="C51" s="111"/>
      <c r="D51" s="112"/>
      <c r="E51" s="30" t="s">
        <v>40</v>
      </c>
      <c r="F51" s="30"/>
      <c r="G51" s="39"/>
      <c r="H51" s="39">
        <v>2000</v>
      </c>
      <c r="I51" s="20"/>
      <c r="J51" s="117"/>
      <c r="K51" s="47" t="s">
        <v>23</v>
      </c>
      <c r="L51" s="47" t="s">
        <v>23</v>
      </c>
      <c r="M51" s="40"/>
    </row>
    <row r="52" spans="2:13" s="22" customFormat="1" ht="15">
      <c r="B52" s="23">
        <v>45</v>
      </c>
      <c r="C52" s="26">
        <v>39200000</v>
      </c>
      <c r="D52" s="43" t="s">
        <v>61</v>
      </c>
      <c r="E52" s="46" t="s">
        <v>21</v>
      </c>
      <c r="F52" s="46"/>
      <c r="G52" s="35">
        <f>23000-4990</f>
        <v>18010</v>
      </c>
      <c r="H52" s="35"/>
      <c r="I52" s="78">
        <f>G52+H52</f>
        <v>18010</v>
      </c>
      <c r="J52" s="36" t="s">
        <v>22</v>
      </c>
      <c r="K52" s="36" t="s">
        <v>23</v>
      </c>
      <c r="L52" s="36" t="s">
        <v>23</v>
      </c>
      <c r="M52" s="45"/>
    </row>
    <row r="53" spans="2:13" s="22" customFormat="1" ht="15">
      <c r="B53" s="19">
        <v>46</v>
      </c>
      <c r="C53" s="26">
        <v>39500000</v>
      </c>
      <c r="D53" s="43" t="s">
        <v>62</v>
      </c>
      <c r="E53" s="46" t="s">
        <v>21</v>
      </c>
      <c r="F53" s="46"/>
      <c r="G53" s="35">
        <f>30000-21000</f>
        <v>9000</v>
      </c>
      <c r="H53" s="35">
        <v>1500</v>
      </c>
      <c r="I53" s="78">
        <f>G53+H53</f>
        <v>10500</v>
      </c>
      <c r="J53" s="36" t="s">
        <v>22</v>
      </c>
      <c r="K53" s="36" t="s">
        <v>23</v>
      </c>
      <c r="L53" s="36" t="s">
        <v>23</v>
      </c>
      <c r="M53" s="21"/>
    </row>
    <row r="54" spans="2:13" s="22" customFormat="1" ht="37.5" customHeight="1">
      <c r="B54" s="19">
        <v>47</v>
      </c>
      <c r="C54" s="26">
        <v>39700000</v>
      </c>
      <c r="D54" s="88" t="s">
        <v>63</v>
      </c>
      <c r="E54" s="46" t="s">
        <v>21</v>
      </c>
      <c r="F54" s="46"/>
      <c r="G54" s="35">
        <v>3500</v>
      </c>
      <c r="H54" s="35"/>
      <c r="I54" s="78">
        <f>G54+H54</f>
        <v>3500</v>
      </c>
      <c r="J54" s="36" t="s">
        <v>64</v>
      </c>
      <c r="K54" s="36" t="s">
        <v>23</v>
      </c>
      <c r="L54" s="36" t="s">
        <v>23</v>
      </c>
      <c r="M54" s="21"/>
    </row>
    <row r="55" spans="2:13" s="22" customFormat="1" ht="30">
      <c r="B55" s="23">
        <v>49</v>
      </c>
      <c r="C55" s="26">
        <v>39800000</v>
      </c>
      <c r="D55" s="27" t="s">
        <v>65</v>
      </c>
      <c r="E55" s="46" t="s">
        <v>21</v>
      </c>
      <c r="F55" s="46"/>
      <c r="G55" s="35">
        <v>40000</v>
      </c>
      <c r="H55" s="35">
        <v>1500</v>
      </c>
      <c r="I55" s="78">
        <f>G55+H55</f>
        <v>41500</v>
      </c>
      <c r="J55" s="36" t="s">
        <v>64</v>
      </c>
      <c r="K55" s="36" t="s">
        <v>23</v>
      </c>
      <c r="L55" s="36" t="s">
        <v>23</v>
      </c>
      <c r="M55" s="21"/>
    </row>
    <row r="56" spans="2:13" s="22" customFormat="1" ht="30" customHeight="1">
      <c r="B56" s="19">
        <v>51</v>
      </c>
      <c r="C56" s="110">
        <v>42100000</v>
      </c>
      <c r="D56" s="108" t="s">
        <v>66</v>
      </c>
      <c r="E56" s="46" t="s">
        <v>21</v>
      </c>
      <c r="F56" s="46"/>
      <c r="G56" s="35">
        <v>1500</v>
      </c>
      <c r="H56" s="35">
        <v>1000</v>
      </c>
      <c r="I56" s="78">
        <f>G56+H56</f>
        <v>2500</v>
      </c>
      <c r="J56" s="107" t="s">
        <v>26</v>
      </c>
      <c r="K56" s="107" t="s">
        <v>23</v>
      </c>
      <c r="L56" s="107" t="s">
        <v>23</v>
      </c>
      <c r="M56" s="21"/>
    </row>
    <row r="57" spans="2:13" s="22" customFormat="1" ht="30" customHeight="1">
      <c r="B57" s="19">
        <v>52</v>
      </c>
      <c r="C57" s="111"/>
      <c r="D57" s="112"/>
      <c r="E57" s="30" t="s">
        <v>40</v>
      </c>
      <c r="F57" s="30"/>
      <c r="G57" s="39"/>
      <c r="H57" s="39"/>
      <c r="I57" s="20"/>
      <c r="J57" s="117"/>
      <c r="K57" s="117"/>
      <c r="L57" s="117"/>
      <c r="M57" s="38"/>
    </row>
    <row r="58" spans="2:13" s="22" customFormat="1" ht="30" customHeight="1">
      <c r="B58" s="19">
        <v>53</v>
      </c>
      <c r="C58" s="113">
        <v>42900000</v>
      </c>
      <c r="D58" s="115" t="s">
        <v>67</v>
      </c>
      <c r="E58" s="95" t="s">
        <v>21</v>
      </c>
      <c r="F58" s="46"/>
      <c r="G58" s="35">
        <f>2000-1000-100</f>
        <v>900</v>
      </c>
      <c r="H58" s="35">
        <v>1000</v>
      </c>
      <c r="I58" s="78"/>
      <c r="J58" s="36" t="s">
        <v>26</v>
      </c>
      <c r="K58" s="36" t="s">
        <v>23</v>
      </c>
      <c r="L58" s="36" t="s">
        <v>23</v>
      </c>
      <c r="M58" s="21"/>
    </row>
    <row r="59" spans="2:13" s="22" customFormat="1" ht="30" customHeight="1">
      <c r="B59" s="92"/>
      <c r="C59" s="114"/>
      <c r="D59" s="116"/>
      <c r="E59" s="95" t="s">
        <v>21</v>
      </c>
      <c r="F59" s="90"/>
      <c r="G59" s="94">
        <v>100</v>
      </c>
      <c r="H59" s="94"/>
      <c r="I59" s="78"/>
      <c r="J59" s="91" t="s">
        <v>26</v>
      </c>
      <c r="K59" s="91" t="s">
        <v>23</v>
      </c>
      <c r="L59" s="91" t="s">
        <v>23</v>
      </c>
      <c r="M59" s="21"/>
    </row>
    <row r="60" spans="2:13" s="22" customFormat="1" ht="30" customHeight="1">
      <c r="B60" s="23">
        <v>54</v>
      </c>
      <c r="C60" s="26">
        <v>44100000</v>
      </c>
      <c r="D60" s="46" t="s">
        <v>68</v>
      </c>
      <c r="E60" s="46" t="s">
        <v>21</v>
      </c>
      <c r="F60" s="46"/>
      <c r="G60" s="35">
        <f>2000+1000</f>
        <v>3000</v>
      </c>
      <c r="H60" s="35">
        <v>100</v>
      </c>
      <c r="I60" s="78">
        <f>G60+H60</f>
        <v>3100</v>
      </c>
      <c r="J60" s="36" t="s">
        <v>26</v>
      </c>
      <c r="K60" s="36" t="s">
        <v>23</v>
      </c>
      <c r="L60" s="36" t="s">
        <v>23</v>
      </c>
      <c r="M60" s="21"/>
    </row>
    <row r="61" spans="2:13" s="22" customFormat="1" ht="36.75" customHeight="1">
      <c r="B61" s="23">
        <v>55</v>
      </c>
      <c r="C61" s="26">
        <v>44200000</v>
      </c>
      <c r="D61" s="27" t="s">
        <v>69</v>
      </c>
      <c r="E61" s="46" t="s">
        <v>21</v>
      </c>
      <c r="F61" s="46"/>
      <c r="G61" s="35">
        <f>6000-500-600</f>
        <v>4900</v>
      </c>
      <c r="H61" s="35"/>
      <c r="I61" s="78">
        <f>G61+H61</f>
        <v>4900</v>
      </c>
      <c r="J61" s="36" t="s">
        <v>26</v>
      </c>
      <c r="K61" s="36" t="s">
        <v>23</v>
      </c>
      <c r="L61" s="36" t="s">
        <v>23</v>
      </c>
      <c r="M61" s="21"/>
    </row>
    <row r="62" spans="2:13" s="22" customFormat="1" ht="36.75" customHeight="1">
      <c r="B62" s="23">
        <v>56</v>
      </c>
      <c r="C62" s="26">
        <v>44300000</v>
      </c>
      <c r="D62" s="27" t="s">
        <v>70</v>
      </c>
      <c r="E62" s="46" t="s">
        <v>21</v>
      </c>
      <c r="F62" s="46"/>
      <c r="G62" s="35">
        <v>1000</v>
      </c>
      <c r="H62" s="35"/>
      <c r="I62" s="78">
        <f>G62+H62</f>
        <v>1000</v>
      </c>
      <c r="J62" s="36" t="s">
        <v>26</v>
      </c>
      <c r="K62" s="36" t="s">
        <v>23</v>
      </c>
      <c r="L62" s="36" t="s">
        <v>23</v>
      </c>
      <c r="M62" s="21"/>
    </row>
    <row r="63" spans="2:13" s="22" customFormat="1" ht="45">
      <c r="B63" s="23">
        <v>57</v>
      </c>
      <c r="C63" s="26">
        <v>44400000</v>
      </c>
      <c r="D63" s="27" t="s">
        <v>71</v>
      </c>
      <c r="E63" s="46" t="s">
        <v>21</v>
      </c>
      <c r="F63" s="46"/>
      <c r="G63" s="35">
        <v>1500</v>
      </c>
      <c r="H63" s="35">
        <v>1000</v>
      </c>
      <c r="I63" s="78">
        <f>G63+H63</f>
        <v>2500</v>
      </c>
      <c r="J63" s="36" t="s">
        <v>26</v>
      </c>
      <c r="K63" s="36" t="s">
        <v>23</v>
      </c>
      <c r="L63" s="36" t="s">
        <v>23</v>
      </c>
      <c r="M63" s="21"/>
    </row>
    <row r="64" spans="2:13" s="22" customFormat="1" ht="50.25" customHeight="1">
      <c r="B64" s="23">
        <v>58</v>
      </c>
      <c r="C64" s="26">
        <v>44500000</v>
      </c>
      <c r="D64" s="27" t="s">
        <v>72</v>
      </c>
      <c r="E64" s="46" t="s">
        <v>21</v>
      </c>
      <c r="F64" s="46"/>
      <c r="G64" s="35">
        <f>2000-1000+500+600</f>
        <v>2100</v>
      </c>
      <c r="H64" s="35"/>
      <c r="I64" s="78">
        <f>G64+H64</f>
        <v>2100</v>
      </c>
      <c r="J64" s="36" t="s">
        <v>26</v>
      </c>
      <c r="K64" s="36" t="s">
        <v>23</v>
      </c>
      <c r="L64" s="36" t="s">
        <v>23</v>
      </c>
      <c r="M64" s="21"/>
    </row>
    <row r="65" spans="2:13" s="22" customFormat="1" ht="45" customHeight="1">
      <c r="B65" s="19">
        <v>59</v>
      </c>
      <c r="C65" s="26">
        <v>44600000</v>
      </c>
      <c r="D65" s="46" t="s">
        <v>73</v>
      </c>
      <c r="E65" s="46" t="s">
        <v>21</v>
      </c>
      <c r="F65" s="46"/>
      <c r="G65" s="35">
        <f>1000+1000+2006</f>
        <v>4006</v>
      </c>
      <c r="H65" s="35"/>
      <c r="I65" s="78" t="e">
        <f>#REF!+H65</f>
        <v>#REF!</v>
      </c>
      <c r="J65" s="36" t="s">
        <v>26</v>
      </c>
      <c r="K65" s="36" t="s">
        <v>23</v>
      </c>
      <c r="L65" s="36" t="s">
        <v>23</v>
      </c>
      <c r="M65" s="21"/>
    </row>
    <row r="66" spans="2:13" s="22" customFormat="1" ht="39" customHeight="1">
      <c r="B66" s="31">
        <v>60</v>
      </c>
      <c r="C66" s="26">
        <v>44800000</v>
      </c>
      <c r="D66" s="46" t="s">
        <v>74</v>
      </c>
      <c r="E66" s="46" t="s">
        <v>21</v>
      </c>
      <c r="F66" s="46"/>
      <c r="G66" s="35">
        <v>1000</v>
      </c>
      <c r="H66" s="35"/>
      <c r="I66" s="78"/>
      <c r="J66" s="36" t="s">
        <v>26</v>
      </c>
      <c r="K66" s="36" t="s">
        <v>23</v>
      </c>
      <c r="L66" s="36" t="s">
        <v>23</v>
      </c>
      <c r="M66" s="21"/>
    </row>
    <row r="67" spans="2:13" s="22" customFormat="1" ht="53.25" customHeight="1">
      <c r="B67" s="31"/>
      <c r="C67" s="26">
        <v>45200000</v>
      </c>
      <c r="D67" s="90" t="s">
        <v>116</v>
      </c>
      <c r="E67" s="74" t="s">
        <v>40</v>
      </c>
      <c r="F67" s="46"/>
      <c r="G67" s="35">
        <v>44405</v>
      </c>
      <c r="H67" s="35">
        <f>1500-1100</f>
        <v>400</v>
      </c>
      <c r="I67" s="78"/>
      <c r="J67" s="36" t="s">
        <v>26</v>
      </c>
      <c r="K67" s="36" t="s">
        <v>23</v>
      </c>
      <c r="L67" s="36" t="s">
        <v>23</v>
      </c>
      <c r="M67" s="21"/>
    </row>
    <row r="68" spans="2:13" s="22" customFormat="1" ht="32.25" customHeight="1">
      <c r="B68" s="19">
        <v>61</v>
      </c>
      <c r="C68" s="26">
        <v>45400000</v>
      </c>
      <c r="D68" s="36" t="s">
        <v>75</v>
      </c>
      <c r="E68" s="46" t="s">
        <v>21</v>
      </c>
      <c r="F68" s="45"/>
      <c r="G68" s="35">
        <f>80000-1700-34303-20000</f>
        <v>23997</v>
      </c>
      <c r="H68" s="35">
        <f>2000-200</f>
        <v>1800</v>
      </c>
      <c r="I68" s="78">
        <f>G68+H68</f>
        <v>25797</v>
      </c>
      <c r="J68" s="36" t="s">
        <v>46</v>
      </c>
      <c r="K68" s="36" t="s">
        <v>23</v>
      </c>
      <c r="L68" s="36" t="s">
        <v>23</v>
      </c>
      <c r="M68" s="21"/>
    </row>
    <row r="69" spans="2:13" s="22" customFormat="1" ht="32.25" customHeight="1">
      <c r="B69" s="31"/>
      <c r="C69" s="26">
        <v>48400000</v>
      </c>
      <c r="D69" s="36" t="s">
        <v>112</v>
      </c>
      <c r="E69" s="46" t="s">
        <v>21</v>
      </c>
      <c r="F69" s="45"/>
      <c r="G69" s="35"/>
      <c r="H69" s="35">
        <f>550+200</f>
        <v>750</v>
      </c>
      <c r="I69" s="78"/>
      <c r="J69" s="36" t="s">
        <v>26</v>
      </c>
      <c r="K69" s="36" t="s">
        <v>23</v>
      </c>
      <c r="L69" s="36" t="s">
        <v>23</v>
      </c>
      <c r="M69" s="21"/>
    </row>
    <row r="70" spans="2:13" s="22" customFormat="1" ht="75" customHeight="1">
      <c r="B70" s="44"/>
      <c r="C70" s="26">
        <v>50100000</v>
      </c>
      <c r="D70" s="98" t="s">
        <v>76</v>
      </c>
      <c r="E70" s="46" t="s">
        <v>21</v>
      </c>
      <c r="F70" s="46"/>
      <c r="G70" s="35">
        <f>2000+1000+800</f>
        <v>3800</v>
      </c>
      <c r="H70" s="35">
        <f>3000+2500</f>
        <v>5500</v>
      </c>
      <c r="I70" s="78"/>
      <c r="J70" s="36" t="s">
        <v>26</v>
      </c>
      <c r="K70" s="36" t="s">
        <v>23</v>
      </c>
      <c r="L70" s="36" t="s">
        <v>23</v>
      </c>
      <c r="M70" s="45"/>
    </row>
    <row r="71" spans="2:13" s="22" customFormat="1" ht="105">
      <c r="B71" s="23">
        <v>64</v>
      </c>
      <c r="C71" s="26">
        <v>50300000</v>
      </c>
      <c r="D71" s="27" t="s">
        <v>77</v>
      </c>
      <c r="E71" s="46" t="s">
        <v>21</v>
      </c>
      <c r="F71" s="46"/>
      <c r="G71" s="35">
        <v>5000</v>
      </c>
      <c r="H71" s="35">
        <v>4500</v>
      </c>
      <c r="I71" s="78">
        <f t="shared" ref="I71:I81" si="0">G71+H71</f>
        <v>9500</v>
      </c>
      <c r="J71" s="36" t="s">
        <v>22</v>
      </c>
      <c r="K71" s="36" t="s">
        <v>23</v>
      </c>
      <c r="L71" s="36" t="s">
        <v>23</v>
      </c>
      <c r="M71" s="21"/>
    </row>
    <row r="72" spans="2:13" s="22" customFormat="1" ht="51" customHeight="1">
      <c r="B72" s="23">
        <v>65</v>
      </c>
      <c r="C72" s="26">
        <v>50400000</v>
      </c>
      <c r="D72" s="27" t="s">
        <v>78</v>
      </c>
      <c r="E72" s="46" t="s">
        <v>21</v>
      </c>
      <c r="F72" s="46"/>
      <c r="G72" s="35">
        <v>3500</v>
      </c>
      <c r="H72" s="35"/>
      <c r="I72" s="78">
        <f t="shared" si="0"/>
        <v>3500</v>
      </c>
      <c r="J72" s="36" t="s">
        <v>26</v>
      </c>
      <c r="K72" s="36" t="s">
        <v>23</v>
      </c>
      <c r="L72" s="36" t="s">
        <v>23</v>
      </c>
      <c r="M72" s="21"/>
    </row>
    <row r="73" spans="2:13" s="22" customFormat="1" ht="69.75" customHeight="1">
      <c r="B73" s="23">
        <v>66</v>
      </c>
      <c r="C73" s="26">
        <v>50500000</v>
      </c>
      <c r="D73" s="27" t="s">
        <v>79</v>
      </c>
      <c r="E73" s="46" t="s">
        <v>21</v>
      </c>
      <c r="F73" s="46"/>
      <c r="G73" s="35">
        <v>20000</v>
      </c>
      <c r="H73" s="35">
        <f>1270+1497.35</f>
        <v>2767.35</v>
      </c>
      <c r="I73" s="78">
        <f t="shared" si="0"/>
        <v>22767.35</v>
      </c>
      <c r="J73" s="36" t="s">
        <v>28</v>
      </c>
      <c r="K73" s="36" t="s">
        <v>23</v>
      </c>
      <c r="L73" s="36" t="s">
        <v>23</v>
      </c>
      <c r="M73" s="21"/>
    </row>
    <row r="74" spans="2:13" s="22" customFormat="1" ht="69.75" customHeight="1">
      <c r="B74" s="19">
        <v>67</v>
      </c>
      <c r="C74" s="26">
        <v>50700000</v>
      </c>
      <c r="D74" s="98" t="s">
        <v>80</v>
      </c>
      <c r="E74" s="46" t="s">
        <v>21</v>
      </c>
      <c r="F74" s="46"/>
      <c r="G74" s="35">
        <f>8000-800+2500</f>
        <v>9700</v>
      </c>
      <c r="H74" s="35">
        <v>4000</v>
      </c>
      <c r="I74" s="78">
        <f t="shared" si="0"/>
        <v>13700</v>
      </c>
      <c r="J74" s="36" t="s">
        <v>46</v>
      </c>
      <c r="K74" s="36" t="s">
        <v>23</v>
      </c>
      <c r="L74" s="36" t="s">
        <v>23</v>
      </c>
      <c r="M74" s="21"/>
    </row>
    <row r="75" spans="2:13" s="22" customFormat="1" ht="69.75" customHeight="1">
      <c r="B75" s="23">
        <v>68</v>
      </c>
      <c r="C75" s="37">
        <v>55100000</v>
      </c>
      <c r="D75" s="30" t="s">
        <v>81</v>
      </c>
      <c r="E75" s="30" t="s">
        <v>82</v>
      </c>
      <c r="F75" s="30"/>
      <c r="G75" s="39">
        <v>40000</v>
      </c>
      <c r="H75" s="39"/>
      <c r="I75" s="20">
        <f t="shared" si="0"/>
        <v>40000</v>
      </c>
      <c r="J75" s="47" t="s">
        <v>46</v>
      </c>
      <c r="K75" s="47" t="s">
        <v>23</v>
      </c>
      <c r="L75" s="47" t="s">
        <v>23</v>
      </c>
      <c r="M75" s="38"/>
    </row>
    <row r="76" spans="2:13" s="22" customFormat="1" ht="69.75" customHeight="1">
      <c r="B76" s="23">
        <v>69</v>
      </c>
      <c r="C76" s="26">
        <v>55300000</v>
      </c>
      <c r="D76" s="46" t="s">
        <v>83</v>
      </c>
      <c r="E76" s="46" t="s">
        <v>21</v>
      </c>
      <c r="F76" s="46"/>
      <c r="G76" s="35"/>
      <c r="H76" s="35">
        <f>1500+500</f>
        <v>2000</v>
      </c>
      <c r="I76" s="78">
        <f t="shared" si="0"/>
        <v>2000</v>
      </c>
      <c r="J76" s="36" t="s">
        <v>22</v>
      </c>
      <c r="K76" s="36" t="s">
        <v>23</v>
      </c>
      <c r="L76" s="36" t="s">
        <v>23</v>
      </c>
      <c r="M76" s="21"/>
    </row>
    <row r="77" spans="2:13" s="22" customFormat="1" ht="69.75" customHeight="1">
      <c r="B77" s="23">
        <v>70</v>
      </c>
      <c r="C77" s="26">
        <v>63100000</v>
      </c>
      <c r="D77" s="46" t="s">
        <v>84</v>
      </c>
      <c r="E77" s="46" t="s">
        <v>21</v>
      </c>
      <c r="F77" s="46"/>
      <c r="G77" s="35">
        <v>800</v>
      </c>
      <c r="H77" s="35">
        <f>4500-500</f>
        <v>4000</v>
      </c>
      <c r="I77" s="78">
        <f t="shared" si="0"/>
        <v>4800</v>
      </c>
      <c r="J77" s="36" t="s">
        <v>26</v>
      </c>
      <c r="K77" s="36" t="s">
        <v>23</v>
      </c>
      <c r="L77" s="36" t="s">
        <v>23</v>
      </c>
      <c r="M77" s="21"/>
    </row>
    <row r="78" spans="2:13" s="22" customFormat="1" ht="69.75" customHeight="1">
      <c r="B78" s="96"/>
      <c r="C78" s="99">
        <v>64100000</v>
      </c>
      <c r="D78" s="98" t="s">
        <v>117</v>
      </c>
      <c r="E78" s="98" t="s">
        <v>21</v>
      </c>
      <c r="F78" s="98"/>
      <c r="G78" s="100">
        <v>21000</v>
      </c>
      <c r="H78" s="100"/>
      <c r="I78" s="78"/>
      <c r="J78" s="97" t="s">
        <v>26</v>
      </c>
      <c r="K78" s="97" t="s">
        <v>23</v>
      </c>
      <c r="L78" s="97" t="s">
        <v>23</v>
      </c>
      <c r="M78" s="21"/>
    </row>
    <row r="79" spans="2:13" s="22" customFormat="1" ht="18" customHeight="1">
      <c r="B79" s="106">
        <v>71</v>
      </c>
      <c r="C79" s="107">
        <v>64200000</v>
      </c>
      <c r="D79" s="108" t="s">
        <v>85</v>
      </c>
      <c r="E79" s="84" t="s">
        <v>21</v>
      </c>
      <c r="F79" s="46"/>
      <c r="G79" s="35">
        <v>13000</v>
      </c>
      <c r="H79" s="35">
        <v>7000</v>
      </c>
      <c r="I79" s="78">
        <f t="shared" si="0"/>
        <v>20000</v>
      </c>
      <c r="J79" s="36" t="s">
        <v>22</v>
      </c>
      <c r="K79" s="36" t="s">
        <v>23</v>
      </c>
      <c r="L79" s="36" t="s">
        <v>23</v>
      </c>
      <c r="M79" s="21"/>
    </row>
    <row r="80" spans="2:13" s="22" customFormat="1" ht="30" customHeight="1">
      <c r="B80" s="106"/>
      <c r="C80" s="107"/>
      <c r="D80" s="108"/>
      <c r="E80" s="84" t="s">
        <v>21</v>
      </c>
      <c r="F80" s="46"/>
      <c r="G80" s="35"/>
      <c r="H80" s="35">
        <v>2000</v>
      </c>
      <c r="I80" s="78">
        <f t="shared" si="0"/>
        <v>2000</v>
      </c>
      <c r="J80" s="36" t="s">
        <v>26</v>
      </c>
      <c r="K80" s="36" t="s">
        <v>23</v>
      </c>
      <c r="L80" s="36" t="s">
        <v>23</v>
      </c>
      <c r="M80" s="48"/>
    </row>
    <row r="81" spans="2:14" s="22" customFormat="1" ht="30" customHeight="1">
      <c r="B81" s="19">
        <v>72</v>
      </c>
      <c r="C81" s="47">
        <v>66500000</v>
      </c>
      <c r="D81" s="30" t="s">
        <v>86</v>
      </c>
      <c r="E81" s="30" t="s">
        <v>82</v>
      </c>
      <c r="F81" s="30"/>
      <c r="G81" s="82">
        <f>8000-4434.82</f>
        <v>3565.1800000000003</v>
      </c>
      <c r="H81" s="39">
        <v>3102.65</v>
      </c>
      <c r="I81" s="20">
        <f t="shared" si="0"/>
        <v>6667.83</v>
      </c>
      <c r="J81" s="47" t="s">
        <v>22</v>
      </c>
      <c r="K81" s="47" t="s">
        <v>23</v>
      </c>
      <c r="L81" s="47" t="s">
        <v>23</v>
      </c>
      <c r="M81" s="83"/>
    </row>
    <row r="82" spans="2:14" s="22" customFormat="1" ht="30">
      <c r="B82" s="23">
        <v>73</v>
      </c>
      <c r="C82" s="36">
        <v>71200000</v>
      </c>
      <c r="D82" s="27" t="s">
        <v>87</v>
      </c>
      <c r="E82" s="46" t="s">
        <v>21</v>
      </c>
      <c r="F82" s="46"/>
      <c r="G82" s="35">
        <v>3000</v>
      </c>
      <c r="H82" s="35"/>
      <c r="I82" s="78"/>
      <c r="J82" s="36" t="s">
        <v>26</v>
      </c>
      <c r="K82" s="36" t="s">
        <v>23</v>
      </c>
      <c r="L82" s="36" t="s">
        <v>23</v>
      </c>
      <c r="M82" s="49"/>
    </row>
    <row r="83" spans="2:14" s="22" customFormat="1" ht="15">
      <c r="B83" s="23">
        <v>74</v>
      </c>
      <c r="C83" s="36">
        <v>71300000</v>
      </c>
      <c r="D83" s="27" t="s">
        <v>88</v>
      </c>
      <c r="E83" s="46" t="s">
        <v>21</v>
      </c>
      <c r="F83" s="46"/>
      <c r="G83" s="35">
        <v>4900</v>
      </c>
      <c r="H83" s="35"/>
      <c r="I83" s="78"/>
      <c r="J83" s="36" t="s">
        <v>26</v>
      </c>
      <c r="K83" s="36" t="s">
        <v>23</v>
      </c>
      <c r="L83" s="36" t="s">
        <v>23</v>
      </c>
      <c r="M83" s="49"/>
    </row>
    <row r="84" spans="2:14" s="22" customFormat="1" ht="30">
      <c r="B84" s="23">
        <v>75</v>
      </c>
      <c r="C84" s="36">
        <v>71600000</v>
      </c>
      <c r="D84" s="27" t="s">
        <v>89</v>
      </c>
      <c r="E84" s="46" t="s">
        <v>21</v>
      </c>
      <c r="F84" s="46"/>
      <c r="G84" s="35">
        <v>2500</v>
      </c>
      <c r="H84" s="35">
        <f>500+500</f>
        <v>1000</v>
      </c>
      <c r="I84" s="78">
        <f>G84+H84</f>
        <v>3500</v>
      </c>
      <c r="J84" s="36" t="s">
        <v>26</v>
      </c>
      <c r="K84" s="36" t="s">
        <v>23</v>
      </c>
      <c r="L84" s="36" t="s">
        <v>23</v>
      </c>
      <c r="M84" s="49"/>
    </row>
    <row r="85" spans="2:14" s="22" customFormat="1" ht="15" customHeight="1">
      <c r="B85" s="23">
        <v>76</v>
      </c>
      <c r="C85" s="36">
        <v>72200000</v>
      </c>
      <c r="D85" s="46" t="s">
        <v>90</v>
      </c>
      <c r="E85" s="46" t="s">
        <v>21</v>
      </c>
      <c r="F85" s="46"/>
      <c r="G85" s="35"/>
      <c r="H85" s="35">
        <v>3000</v>
      </c>
      <c r="I85" s="78"/>
      <c r="J85" s="36" t="s">
        <v>22</v>
      </c>
      <c r="K85" s="36" t="s">
        <v>23</v>
      </c>
      <c r="L85" s="36" t="s">
        <v>23</v>
      </c>
      <c r="M85" s="49"/>
    </row>
    <row r="86" spans="2:14" s="22" customFormat="1" ht="15">
      <c r="B86" s="23">
        <v>77</v>
      </c>
      <c r="C86" s="36">
        <v>72300000</v>
      </c>
      <c r="D86" s="27" t="s">
        <v>91</v>
      </c>
      <c r="E86" s="46" t="s">
        <v>21</v>
      </c>
      <c r="F86" s="46"/>
      <c r="G86" s="35">
        <v>1500</v>
      </c>
      <c r="H86" s="35">
        <v>1000</v>
      </c>
      <c r="I86" s="78">
        <f>G86+H86</f>
        <v>2500</v>
      </c>
      <c r="J86" s="36" t="s">
        <v>26</v>
      </c>
      <c r="K86" s="36" t="s">
        <v>23</v>
      </c>
      <c r="L86" s="36" t="s">
        <v>23</v>
      </c>
      <c r="M86" s="49"/>
    </row>
    <row r="87" spans="2:14" s="22" customFormat="1" ht="50.25" customHeight="1">
      <c r="B87" s="50"/>
      <c r="C87" s="89">
        <v>73100000</v>
      </c>
      <c r="D87" s="27" t="s">
        <v>92</v>
      </c>
      <c r="E87" s="46" t="s">
        <v>21</v>
      </c>
      <c r="F87" s="46"/>
      <c r="G87" s="35">
        <v>1000</v>
      </c>
      <c r="H87" s="35"/>
      <c r="I87" s="78"/>
      <c r="J87" s="36" t="s">
        <v>26</v>
      </c>
      <c r="K87" s="36" t="s">
        <v>23</v>
      </c>
      <c r="L87" s="36" t="s">
        <v>23</v>
      </c>
      <c r="M87" s="49"/>
    </row>
    <row r="88" spans="2:14" s="22" customFormat="1" ht="15" customHeight="1">
      <c r="B88" s="19">
        <v>79</v>
      </c>
      <c r="C88" s="26">
        <v>75100000</v>
      </c>
      <c r="D88" s="88" t="s">
        <v>93</v>
      </c>
      <c r="E88" s="46" t="s">
        <v>21</v>
      </c>
      <c r="F88" s="46"/>
      <c r="G88" s="35">
        <v>1000</v>
      </c>
      <c r="H88" s="35"/>
      <c r="I88" s="78">
        <f>G88+H88</f>
        <v>1000</v>
      </c>
      <c r="J88" s="36" t="s">
        <v>26</v>
      </c>
      <c r="K88" s="36" t="s">
        <v>23</v>
      </c>
      <c r="L88" s="36" t="s">
        <v>23</v>
      </c>
      <c r="M88" s="49"/>
    </row>
    <row r="89" spans="2:14" s="22" customFormat="1" ht="36" customHeight="1">
      <c r="B89" s="23">
        <v>80</v>
      </c>
      <c r="C89" s="26">
        <v>79200000</v>
      </c>
      <c r="D89" s="46" t="s">
        <v>94</v>
      </c>
      <c r="E89" s="46" t="s">
        <v>21</v>
      </c>
      <c r="F89" s="46"/>
      <c r="G89" s="35">
        <v>1000</v>
      </c>
      <c r="H89" s="35">
        <v>3500</v>
      </c>
      <c r="I89" s="78">
        <f>G89+H89</f>
        <v>4500</v>
      </c>
      <c r="J89" s="36" t="s">
        <v>26</v>
      </c>
      <c r="K89" s="36" t="s">
        <v>23</v>
      </c>
      <c r="L89" s="36" t="s">
        <v>23</v>
      </c>
      <c r="M89" s="49"/>
    </row>
    <row r="90" spans="2:14" s="22" customFormat="1" ht="36" customHeight="1">
      <c r="B90" s="23">
        <v>82</v>
      </c>
      <c r="C90" s="26">
        <v>79500000</v>
      </c>
      <c r="D90" s="98" t="s">
        <v>95</v>
      </c>
      <c r="E90" s="46" t="s">
        <v>21</v>
      </c>
      <c r="F90" s="46"/>
      <c r="G90" s="24">
        <v>2500</v>
      </c>
      <c r="H90" s="35">
        <v>1000</v>
      </c>
      <c r="I90" s="78">
        <f>G90+H90</f>
        <v>3500</v>
      </c>
      <c r="J90" s="36" t="s">
        <v>26</v>
      </c>
      <c r="K90" s="36" t="s">
        <v>23</v>
      </c>
      <c r="L90" s="36" t="s">
        <v>23</v>
      </c>
      <c r="M90" s="49"/>
    </row>
    <row r="91" spans="2:14" s="45" customFormat="1" ht="29.25" customHeight="1">
      <c r="B91" s="23">
        <v>84</v>
      </c>
      <c r="C91" s="26">
        <v>79800000</v>
      </c>
      <c r="D91" s="51" t="s">
        <v>96</v>
      </c>
      <c r="E91" s="46" t="s">
        <v>21</v>
      </c>
      <c r="F91" s="46"/>
      <c r="G91" s="35">
        <v>1000</v>
      </c>
      <c r="H91" s="35">
        <v>1000</v>
      </c>
      <c r="I91" s="78">
        <f>G91+H91</f>
        <v>2000</v>
      </c>
      <c r="J91" s="36" t="s">
        <v>26</v>
      </c>
      <c r="K91" s="36" t="s">
        <v>23</v>
      </c>
      <c r="L91" s="36" t="s">
        <v>23</v>
      </c>
      <c r="M91" s="49"/>
      <c r="N91" s="79"/>
    </row>
    <row r="92" spans="2:14" s="52" customFormat="1" ht="29.25" customHeight="1">
      <c r="B92" s="23">
        <v>85</v>
      </c>
      <c r="C92" s="26">
        <v>79900000</v>
      </c>
      <c r="D92" s="51" t="s">
        <v>97</v>
      </c>
      <c r="E92" s="46" t="s">
        <v>21</v>
      </c>
      <c r="F92" s="46"/>
      <c r="G92" s="35"/>
      <c r="H92" s="35">
        <f>11500-7000-1500</f>
        <v>3000</v>
      </c>
      <c r="I92" s="78">
        <f>G92+H92</f>
        <v>3000</v>
      </c>
      <c r="J92" s="36" t="s">
        <v>26</v>
      </c>
      <c r="K92" s="36" t="s">
        <v>23</v>
      </c>
      <c r="L92" s="36" t="s">
        <v>23</v>
      </c>
      <c r="M92" s="49"/>
    </row>
    <row r="93" spans="2:14" s="52" customFormat="1" ht="29.25" customHeight="1">
      <c r="B93" s="23"/>
      <c r="C93" s="26">
        <v>80500000</v>
      </c>
      <c r="D93" s="51" t="s">
        <v>113</v>
      </c>
      <c r="E93" s="46" t="s">
        <v>21</v>
      </c>
      <c r="F93" s="46"/>
      <c r="G93" s="35"/>
      <c r="H93" s="35">
        <v>1500</v>
      </c>
      <c r="I93" s="78"/>
      <c r="J93" s="36" t="s">
        <v>26</v>
      </c>
      <c r="K93" s="36" t="s">
        <v>23</v>
      </c>
      <c r="L93" s="36" t="s">
        <v>23</v>
      </c>
      <c r="M93" s="49"/>
    </row>
    <row r="94" spans="2:14" s="52" customFormat="1" ht="29.25" customHeight="1">
      <c r="B94" s="23"/>
      <c r="C94" s="26">
        <v>85300000</v>
      </c>
      <c r="D94" s="51" t="s">
        <v>98</v>
      </c>
      <c r="E94" s="46" t="s">
        <v>21</v>
      </c>
      <c r="F94" s="46">
        <f>217800+18000+18000</f>
        <v>253800</v>
      </c>
      <c r="G94" s="35"/>
      <c r="H94" s="35"/>
      <c r="I94" s="78"/>
      <c r="J94" s="36" t="s">
        <v>28</v>
      </c>
      <c r="K94" s="36" t="s">
        <v>23</v>
      </c>
      <c r="L94" s="36" t="s">
        <v>23</v>
      </c>
      <c r="M94" s="49"/>
    </row>
    <row r="95" spans="2:14" s="22" customFormat="1" ht="33" customHeight="1">
      <c r="B95" s="23">
        <v>87</v>
      </c>
      <c r="C95" s="26">
        <v>85100000</v>
      </c>
      <c r="D95" s="27" t="s">
        <v>99</v>
      </c>
      <c r="E95" s="46" t="s">
        <v>21</v>
      </c>
      <c r="F95" s="46"/>
      <c r="G95" s="35">
        <v>50000</v>
      </c>
      <c r="H95" s="35"/>
      <c r="I95" s="78">
        <f t="shared" ref="I95:I100" si="1">G95+H95</f>
        <v>50000</v>
      </c>
      <c r="J95" s="36" t="s">
        <v>64</v>
      </c>
      <c r="K95" s="36" t="s">
        <v>23</v>
      </c>
      <c r="L95" s="36" t="s">
        <v>23</v>
      </c>
      <c r="M95" s="21" t="s">
        <v>109</v>
      </c>
    </row>
    <row r="96" spans="2:14" s="22" customFormat="1" ht="30">
      <c r="B96" s="23">
        <v>88</v>
      </c>
      <c r="C96" s="26">
        <v>90400000</v>
      </c>
      <c r="D96" s="27" t="s">
        <v>100</v>
      </c>
      <c r="E96" s="46" t="s">
        <v>21</v>
      </c>
      <c r="F96" s="46"/>
      <c r="G96" s="35">
        <v>25000</v>
      </c>
      <c r="H96" s="35">
        <f>1500</f>
        <v>1500</v>
      </c>
      <c r="I96" s="78">
        <f t="shared" si="1"/>
        <v>26500</v>
      </c>
      <c r="J96" s="36" t="s">
        <v>64</v>
      </c>
      <c r="K96" s="36" t="s">
        <v>23</v>
      </c>
      <c r="L96" s="36" t="s">
        <v>23</v>
      </c>
      <c r="M96" s="49"/>
    </row>
    <row r="97" spans="1:13" s="22" customFormat="1" ht="30">
      <c r="B97" s="23">
        <v>89</v>
      </c>
      <c r="C97" s="26">
        <v>90500000</v>
      </c>
      <c r="D97" s="27" t="s">
        <v>101</v>
      </c>
      <c r="E97" s="46" t="s">
        <v>21</v>
      </c>
      <c r="F97" s="46"/>
      <c r="G97" s="35">
        <f>10000+3000</f>
        <v>13000</v>
      </c>
      <c r="H97" s="35"/>
      <c r="I97" s="78">
        <f t="shared" si="1"/>
        <v>13000</v>
      </c>
      <c r="J97" s="36" t="s">
        <v>22</v>
      </c>
      <c r="K97" s="36" t="s">
        <v>23</v>
      </c>
      <c r="L97" s="36" t="s">
        <v>23</v>
      </c>
      <c r="M97" s="49"/>
    </row>
    <row r="98" spans="1:13" s="54" customFormat="1" ht="30" customHeight="1">
      <c r="A98" s="53"/>
      <c r="B98" s="23">
        <v>90</v>
      </c>
      <c r="C98" s="26">
        <v>90900000</v>
      </c>
      <c r="D98" s="27" t="s">
        <v>102</v>
      </c>
      <c r="E98" s="46" t="s">
        <v>21</v>
      </c>
      <c r="F98" s="46"/>
      <c r="G98" s="35">
        <f>7000-2500</f>
        <v>4500</v>
      </c>
      <c r="H98" s="35"/>
      <c r="I98" s="78">
        <f t="shared" si="1"/>
        <v>4500</v>
      </c>
      <c r="J98" s="36" t="s">
        <v>22</v>
      </c>
      <c r="K98" s="36" t="s">
        <v>23</v>
      </c>
      <c r="L98" s="36" t="s">
        <v>23</v>
      </c>
      <c r="M98" s="49"/>
    </row>
    <row r="99" spans="1:13" s="52" customFormat="1" ht="30" customHeight="1">
      <c r="B99" s="23">
        <v>92</v>
      </c>
      <c r="C99" s="26">
        <v>92400000</v>
      </c>
      <c r="D99" s="27" t="s">
        <v>103</v>
      </c>
      <c r="E99" s="46" t="s">
        <v>21</v>
      </c>
      <c r="F99" s="46"/>
      <c r="G99" s="35">
        <v>4000</v>
      </c>
      <c r="H99" s="35"/>
      <c r="I99" s="78">
        <f t="shared" si="1"/>
        <v>4000</v>
      </c>
      <c r="J99" s="36" t="s">
        <v>26</v>
      </c>
      <c r="K99" s="36" t="s">
        <v>23</v>
      </c>
      <c r="L99" s="36" t="s">
        <v>23</v>
      </c>
      <c r="M99" s="49"/>
    </row>
    <row r="100" spans="1:13" s="22" customFormat="1" ht="15">
      <c r="B100" s="23">
        <v>93</v>
      </c>
      <c r="C100" s="26">
        <v>98300000</v>
      </c>
      <c r="D100" s="27" t="s">
        <v>104</v>
      </c>
      <c r="E100" s="46" t="s">
        <v>21</v>
      </c>
      <c r="F100" s="46"/>
      <c r="G100" s="35">
        <v>11000</v>
      </c>
      <c r="H100" s="35"/>
      <c r="I100" s="78">
        <f t="shared" si="1"/>
        <v>11000</v>
      </c>
      <c r="J100" s="36" t="s">
        <v>28</v>
      </c>
      <c r="K100" s="36" t="s">
        <v>23</v>
      </c>
      <c r="L100" s="36" t="s">
        <v>23</v>
      </c>
      <c r="M100" s="55"/>
    </row>
    <row r="101" spans="1:13" ht="28.5" customHeight="1">
      <c r="B101" s="56"/>
      <c r="C101" s="109"/>
      <c r="D101" s="109"/>
      <c r="E101" s="57"/>
      <c r="F101" s="57"/>
      <c r="G101" s="58">
        <f>SUM(G10:G100)</f>
        <v>1035108.78</v>
      </c>
      <c r="H101" s="58">
        <f>SUM(H10:H100)</f>
        <v>153840</v>
      </c>
      <c r="I101" s="58" t="e">
        <f>SUM(I10:I100)</f>
        <v>#REF!</v>
      </c>
      <c r="J101" s="59"/>
      <c r="K101" s="60"/>
      <c r="L101" s="60"/>
      <c r="M101" s="61"/>
    </row>
    <row r="102" spans="1:13" ht="8.25" customHeight="1">
      <c r="B102" s="56"/>
      <c r="C102" s="75"/>
      <c r="D102" s="75"/>
      <c r="E102" s="75"/>
      <c r="F102" s="75"/>
      <c r="G102" s="75"/>
      <c r="H102" s="75"/>
      <c r="I102" s="75"/>
      <c r="J102" s="75"/>
      <c r="K102" s="75"/>
      <c r="L102" s="60"/>
      <c r="M102" s="56"/>
    </row>
    <row r="103" spans="1:13" ht="15" customHeight="1">
      <c r="B103" s="56"/>
      <c r="C103" s="76" t="s">
        <v>105</v>
      </c>
      <c r="D103" s="76"/>
      <c r="E103" s="76"/>
      <c r="F103" s="76"/>
      <c r="G103" s="76"/>
      <c r="H103" s="76"/>
      <c r="I103" s="76"/>
      <c r="J103" s="76"/>
      <c r="K103" s="104"/>
      <c r="L103" s="104"/>
      <c r="M103" s="56"/>
    </row>
    <row r="104" spans="1:13" ht="10.5" customHeight="1">
      <c r="B104" s="56"/>
      <c r="C104" s="62"/>
      <c r="D104" s="63"/>
      <c r="E104" s="63"/>
      <c r="F104" s="63"/>
      <c r="G104" s="62"/>
      <c r="H104" s="62"/>
      <c r="I104" s="62"/>
      <c r="J104" s="64"/>
      <c r="K104" s="101" t="s">
        <v>106</v>
      </c>
      <c r="L104" s="101"/>
      <c r="M104" s="56"/>
    </row>
    <row r="105" spans="1:13" ht="54" customHeight="1">
      <c r="B105" s="56"/>
      <c r="C105" s="62"/>
      <c r="D105" s="63"/>
      <c r="E105" s="63"/>
      <c r="F105" s="63"/>
      <c r="G105" s="62"/>
      <c r="H105" s="62"/>
      <c r="I105" s="62"/>
      <c r="J105" s="64"/>
      <c r="K105" s="65"/>
      <c r="L105" s="65"/>
      <c r="M105" s="56"/>
    </row>
    <row r="106" spans="1:13" ht="24.75" hidden="1" customHeight="1">
      <c r="B106" s="56"/>
      <c r="C106" s="62"/>
      <c r="D106" s="63"/>
      <c r="E106" s="63"/>
      <c r="F106" s="63"/>
      <c r="G106" s="62"/>
      <c r="H106" s="62"/>
      <c r="I106" s="62"/>
      <c r="J106" s="64"/>
      <c r="K106" s="65"/>
      <c r="L106" s="65"/>
      <c r="M106" s="56"/>
    </row>
    <row r="107" spans="1:13" ht="16.5" customHeight="1">
      <c r="B107" s="56"/>
      <c r="C107" s="66" t="s">
        <v>107</v>
      </c>
      <c r="D107" s="66"/>
      <c r="E107" s="66"/>
      <c r="F107" s="66"/>
      <c r="G107" s="66"/>
      <c r="H107" s="66"/>
      <c r="I107" s="66"/>
      <c r="J107" s="66"/>
      <c r="K107" s="104"/>
      <c r="L107" s="104"/>
      <c r="M107" s="67"/>
    </row>
    <row r="108" spans="1:13" s="1" customFormat="1" ht="10.5" customHeight="1">
      <c r="B108" s="56"/>
      <c r="C108" s="62"/>
      <c r="D108" s="63"/>
      <c r="E108" s="63"/>
      <c r="F108" s="63"/>
      <c r="G108" s="68"/>
      <c r="H108" s="68"/>
      <c r="I108" s="68"/>
      <c r="J108" s="64"/>
      <c r="K108" s="101" t="s">
        <v>106</v>
      </c>
      <c r="L108" s="101"/>
      <c r="M108" s="62"/>
    </row>
    <row r="109" spans="1:13" s="1" customFormat="1" ht="14.25" hidden="1" customHeight="1">
      <c r="B109" s="56"/>
      <c r="C109" s="62"/>
      <c r="D109" s="63"/>
      <c r="E109" s="63"/>
      <c r="F109" s="63"/>
      <c r="G109" s="62"/>
      <c r="H109" s="62"/>
      <c r="I109" s="62"/>
      <c r="J109" s="62"/>
      <c r="K109" s="62"/>
      <c r="L109" s="62"/>
      <c r="M109" s="62"/>
    </row>
    <row r="110" spans="1:13" s="1" customFormat="1" ht="27" customHeight="1">
      <c r="B110" s="56"/>
      <c r="C110" s="77" t="s">
        <v>108</v>
      </c>
      <c r="D110" s="77"/>
      <c r="E110" s="77"/>
      <c r="F110" s="77"/>
      <c r="G110" s="77"/>
      <c r="H110" s="77"/>
      <c r="I110" s="77"/>
      <c r="J110" s="77"/>
      <c r="K110" s="105"/>
      <c r="L110" s="105"/>
      <c r="M110" s="69"/>
    </row>
    <row r="111" spans="1:13" s="1" customFormat="1">
      <c r="B111" s="56"/>
      <c r="C111" s="62"/>
      <c r="D111" s="63"/>
      <c r="E111" s="63"/>
      <c r="F111" s="63"/>
      <c r="G111" s="62"/>
      <c r="H111" s="62"/>
      <c r="I111" s="62"/>
      <c r="J111" s="64"/>
      <c r="K111" s="101" t="s">
        <v>106</v>
      </c>
      <c r="L111" s="101"/>
      <c r="M111" s="70"/>
    </row>
    <row r="112" spans="1:13" s="1" customFormat="1">
      <c r="B112" s="56"/>
      <c r="C112" s="62"/>
      <c r="D112" s="63"/>
      <c r="E112" s="63"/>
      <c r="F112" s="63"/>
      <c r="G112" s="62"/>
      <c r="H112" s="62"/>
      <c r="I112" s="62"/>
      <c r="J112" s="62"/>
      <c r="K112" s="62"/>
      <c r="L112" s="62"/>
      <c r="M112" s="62"/>
    </row>
    <row r="113" spans="2:13" s="1" customFormat="1">
      <c r="B113" s="56"/>
      <c r="C113" s="102"/>
      <c r="D113" s="103"/>
      <c r="E113" s="71"/>
      <c r="F113" s="71"/>
      <c r="G113" s="72"/>
      <c r="H113" s="72"/>
      <c r="I113" s="72"/>
      <c r="J113" s="60"/>
      <c r="K113" s="60"/>
      <c r="L113" s="60"/>
      <c r="M113" s="61"/>
    </row>
    <row r="114" spans="2:13" s="1" customFormat="1">
      <c r="B114" s="56"/>
      <c r="C114" s="72"/>
      <c r="D114" s="73"/>
      <c r="E114" s="73"/>
      <c r="F114" s="73"/>
      <c r="G114" s="72"/>
      <c r="H114" s="72"/>
      <c r="I114" s="72"/>
      <c r="J114" s="60"/>
      <c r="K114" s="60"/>
      <c r="L114" s="60"/>
      <c r="M114" s="61"/>
    </row>
    <row r="115" spans="2:13" s="1" customFormat="1">
      <c r="B115" s="56"/>
      <c r="C115" s="72"/>
      <c r="D115" s="73"/>
      <c r="E115" s="73"/>
      <c r="F115" s="73"/>
      <c r="G115" s="72"/>
      <c r="H115" s="72"/>
      <c r="I115" s="72"/>
      <c r="J115" s="60"/>
      <c r="K115" s="60"/>
      <c r="L115" s="60"/>
      <c r="M115" s="61"/>
    </row>
    <row r="116" spans="2:13" s="1" customFormat="1">
      <c r="B116" s="56"/>
      <c r="C116" s="72"/>
      <c r="D116" s="73"/>
      <c r="E116" s="73"/>
      <c r="F116" s="73"/>
      <c r="G116" s="72"/>
      <c r="H116" s="72"/>
      <c r="I116" s="72"/>
      <c r="J116" s="60"/>
      <c r="K116" s="60"/>
      <c r="L116" s="60"/>
      <c r="M116" s="61"/>
    </row>
    <row r="117" spans="2:13" s="1" customFormat="1">
      <c r="B117" s="56"/>
      <c r="C117" s="72"/>
      <c r="D117" s="73"/>
      <c r="E117" s="73"/>
      <c r="F117" s="73"/>
      <c r="G117" s="72"/>
      <c r="H117" s="72"/>
      <c r="I117" s="72"/>
      <c r="J117" s="60"/>
      <c r="K117" s="60"/>
      <c r="L117" s="60"/>
      <c r="M117" s="61"/>
    </row>
    <row r="118" spans="2:13" s="1" customFormat="1">
      <c r="B118" s="56"/>
      <c r="C118" s="72"/>
      <c r="D118" s="73"/>
      <c r="E118" s="73"/>
      <c r="F118" s="73"/>
      <c r="G118" s="72"/>
      <c r="H118" s="72"/>
      <c r="I118" s="72"/>
      <c r="J118" s="60"/>
      <c r="K118" s="60"/>
      <c r="L118" s="60"/>
      <c r="M118" s="61"/>
    </row>
    <row r="119" spans="2:13" s="1" customFormat="1">
      <c r="B119" s="56"/>
      <c r="C119" s="72"/>
      <c r="D119" s="73"/>
      <c r="E119" s="73"/>
      <c r="F119" s="73"/>
      <c r="G119" s="72"/>
      <c r="H119" s="72"/>
      <c r="I119" s="72"/>
      <c r="J119" s="60"/>
      <c r="K119" s="60"/>
      <c r="L119" s="60"/>
      <c r="M119" s="61"/>
    </row>
    <row r="120" spans="2:13" s="1" customFormat="1">
      <c r="B120" s="56"/>
      <c r="C120" s="72"/>
      <c r="D120" s="73"/>
      <c r="E120" s="73"/>
      <c r="F120" s="73"/>
      <c r="G120" s="72"/>
      <c r="H120" s="72"/>
      <c r="I120" s="72"/>
      <c r="J120" s="60"/>
      <c r="K120" s="60"/>
      <c r="L120" s="60"/>
      <c r="M120" s="61"/>
    </row>
    <row r="121" spans="2:13" s="1" customFormat="1">
      <c r="B121" s="56"/>
      <c r="C121" s="72"/>
      <c r="D121" s="73"/>
      <c r="E121" s="73"/>
      <c r="F121" s="73"/>
      <c r="G121" s="72"/>
      <c r="H121" s="72"/>
      <c r="I121" s="72"/>
      <c r="J121" s="60"/>
      <c r="K121" s="60"/>
      <c r="L121" s="60"/>
      <c r="M121" s="61"/>
    </row>
  </sheetData>
  <autoFilter ref="C8:M104"/>
  <mergeCells count="53">
    <mergeCell ref="B5:J5"/>
    <mergeCell ref="K5:M5"/>
    <mergeCell ref="L1:M1"/>
    <mergeCell ref="B2:M2"/>
    <mergeCell ref="C3:M3"/>
    <mergeCell ref="B4:J4"/>
    <mergeCell ref="K4:M4"/>
    <mergeCell ref="B36:B37"/>
    <mergeCell ref="C36:C37"/>
    <mergeCell ref="D36:D37"/>
    <mergeCell ref="B6:K6"/>
    <mergeCell ref="G7:H7"/>
    <mergeCell ref="C10:C11"/>
    <mergeCell ref="D10:D11"/>
    <mergeCell ref="C13:C14"/>
    <mergeCell ref="D13:D14"/>
    <mergeCell ref="B23"/>
    <mergeCell ref="C23:C24"/>
    <mergeCell ref="D23:D24"/>
    <mergeCell ref="C25:C26"/>
    <mergeCell ref="D25:D26"/>
    <mergeCell ref="B41:B42"/>
    <mergeCell ref="C41:C43"/>
    <mergeCell ref="D41:D43"/>
    <mergeCell ref="G41:G42"/>
    <mergeCell ref="H41:H42"/>
    <mergeCell ref="C50:C51"/>
    <mergeCell ref="D50:D51"/>
    <mergeCell ref="J50:J51"/>
    <mergeCell ref="J36:J37"/>
    <mergeCell ref="C39:C40"/>
    <mergeCell ref="D39:D40"/>
    <mergeCell ref="J56:J57"/>
    <mergeCell ref="K56:K57"/>
    <mergeCell ref="L56:L57"/>
    <mergeCell ref="J41:J42"/>
    <mergeCell ref="K41:K42"/>
    <mergeCell ref="L41:L42"/>
    <mergeCell ref="B79:B80"/>
    <mergeCell ref="C79:C80"/>
    <mergeCell ref="D79:D80"/>
    <mergeCell ref="C101:D101"/>
    <mergeCell ref="C56:C57"/>
    <mergeCell ref="D56:D57"/>
    <mergeCell ref="C58:C59"/>
    <mergeCell ref="D58:D59"/>
    <mergeCell ref="K111:L111"/>
    <mergeCell ref="C113:D113"/>
    <mergeCell ref="K103:L103"/>
    <mergeCell ref="K104:L104"/>
    <mergeCell ref="K107:L107"/>
    <mergeCell ref="K108:L108"/>
    <mergeCell ref="K110:L110"/>
  </mergeCells>
  <hyperlinks>
    <hyperlink ref="D91" r:id="rId1" display="https://tenders.procurement.gov.ge/"/>
    <hyperlink ref="D76" r:id="rId2" display="https://tenders.procurement.gov.ge/"/>
    <hyperlink ref="D53" r:id="rId3" display="https://tenders.procurement.gov.ge/"/>
    <hyperlink ref="D72" r:id="rId4" display="https://tenders.procurement.gov.ge/"/>
    <hyperlink ref="D22" r:id="rId5" display="https://tenders.procurement.gov.ge/"/>
    <hyperlink ref="D48" r:id="rId6" display="https://tenders.procurement.gov.ge/"/>
    <hyperlink ref="D15" r:id="rId7" display="https://tenders.procurement.gov.ge/"/>
    <hyperlink ref="D82" r:id="rId8" display="https://tenders.procurement.gov.ge/"/>
    <hyperlink ref="D85" r:id="rId9" display="https://tenders.procurement.gov.ge/"/>
    <hyperlink ref="D87" r:id="rId10" display="https://tenders.procurement.gov.ge/"/>
    <hyperlink ref="D67" r:id="rId11" display="https://tenders.procurement.gov.ge/"/>
    <hyperlink ref="D10" r:id="rId12" display="https://tenders.procurement.gov.ge/"/>
    <hyperlink ref="D21" r:id="rId13" display="https://tenders.procurement.gov.ge/"/>
    <hyperlink ref="D27" r:id="rId14" display="https://tenders.procurement.gov.ge/"/>
    <hyperlink ref="D33" r:id="rId15" display="https://tenders.procurement.gov.ge/"/>
    <hyperlink ref="D34" r:id="rId16" display="https://tenders.procurement.gov.ge/"/>
    <hyperlink ref="D49" r:id="rId17" display="https://tenders.procurement.gov.ge/"/>
    <hyperlink ref="D94" r:id="rId18" display="https://tenders.procurement.gov.ge/"/>
    <hyperlink ref="D31" r:id="rId19" display="https://tenders.procurement.gov.ge/"/>
    <hyperlink ref="D69" r:id="rId20" display="https://tenders.procurement.gov.ge/"/>
    <hyperlink ref="D93" r:id="rId21" display="https://tenders.procurement.gov.ge/"/>
    <hyperlink ref="D29" r:id="rId22" display="https://tenders.procurement.gov.ge/"/>
  </hyperlinks>
  <pageMargins left="0.70866141732283472" right="0.70866141732283472" top="0.51181102362204722" bottom="0.51181102362204722" header="0.31496062992125984" footer="0.31496062992125984"/>
  <pageSetup paperSize="9" scale="45" fitToHeight="6" orientation="landscape" r:id="rId23"/>
  <rowBreaks count="4" manualBreakCount="4">
    <brk id="19" min="1" max="11" man="1"/>
    <brk id="40" min="1" max="11" man="1"/>
    <brk id="54" min="1" max="11" man="1"/>
    <brk id="7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23,10,2019 (3)</vt:lpstr>
      <vt:lpstr>'23,10,2019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2020-05-21T11:48:59Z</dcterms:modified>
</cp:coreProperties>
</file>