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9,06,2019" sheetId="4" r:id="rId1"/>
  </sheets>
  <definedNames>
    <definedName name="_xlnm._FilterDatabase" localSheetId="0" hidden="1">'19,06,2019'!$C$8:$L$136</definedName>
    <definedName name="_xlnm.Print_Area" localSheetId="0">'19,06,2019'!$B$2:$L$133</definedName>
  </definedNames>
  <calcPr calcId="144525"/>
</workbook>
</file>

<file path=xl/calcChain.xml><?xml version="1.0" encoding="utf-8"?>
<calcChain xmlns="http://schemas.openxmlformats.org/spreadsheetml/2006/main">
  <c r="Q89" i="4" l="1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N90" i="4"/>
  <c r="N91" i="4"/>
  <c r="N96" i="4"/>
  <c r="N97" i="4"/>
  <c r="N101" i="4"/>
  <c r="N102" i="4"/>
  <c r="N103" i="4"/>
  <c r="N106" i="4"/>
  <c r="N108" i="4"/>
  <c r="N109" i="4"/>
  <c r="N110" i="4"/>
  <c r="N112" i="4"/>
  <c r="N113" i="4"/>
  <c r="N115" i="4"/>
  <c r="N116" i="4"/>
  <c r="N117" i="4"/>
  <c r="N118" i="4"/>
  <c r="N119" i="4"/>
  <c r="N120" i="4"/>
  <c r="N122" i="4"/>
  <c r="N124" i="4"/>
  <c r="N125" i="4"/>
  <c r="N127" i="4"/>
  <c r="Q78" i="4"/>
  <c r="Q79" i="4"/>
  <c r="Q80" i="4"/>
  <c r="Q81" i="4"/>
  <c r="Q82" i="4"/>
  <c r="Q83" i="4"/>
  <c r="Q84" i="4"/>
  <c r="Q85" i="4"/>
  <c r="Q86" i="4"/>
  <c r="Q87" i="4"/>
  <c r="Q88" i="4"/>
  <c r="N78" i="4"/>
  <c r="N79" i="4"/>
  <c r="N81" i="4"/>
  <c r="N82" i="4"/>
  <c r="N83" i="4"/>
  <c r="N84" i="4"/>
  <c r="N86" i="4"/>
  <c r="N88" i="4"/>
  <c r="N89" i="4"/>
  <c r="Q37" i="4"/>
  <c r="Q38" i="4"/>
  <c r="Q39" i="4"/>
  <c r="Q40" i="4"/>
  <c r="Q42" i="4"/>
  <c r="Q43" i="4"/>
  <c r="Q44" i="4"/>
  <c r="Q45" i="4"/>
  <c r="Q46" i="4"/>
  <c r="Q47" i="4"/>
  <c r="Q48" i="4"/>
  <c r="Q49" i="4"/>
  <c r="Q50" i="4"/>
  <c r="Q52" i="4"/>
  <c r="Q53" i="4"/>
  <c r="Q54" i="4"/>
  <c r="Q55" i="4"/>
  <c r="Q56" i="4"/>
  <c r="Q57" i="4"/>
  <c r="Q58" i="4"/>
  <c r="Q59" i="4"/>
  <c r="Q61" i="4"/>
  <c r="Q62" i="4"/>
  <c r="Q63" i="4"/>
  <c r="Q64" i="4"/>
  <c r="Q65" i="4"/>
  <c r="Q66" i="4"/>
  <c r="Q68" i="4"/>
  <c r="Q69" i="4"/>
  <c r="Q70" i="4"/>
  <c r="Q71" i="4"/>
  <c r="Q72" i="4"/>
  <c r="Q73" i="4"/>
  <c r="Q74" i="4"/>
  <c r="Q75" i="4"/>
  <c r="Q77" i="4"/>
  <c r="N37" i="4"/>
  <c r="N38" i="4"/>
  <c r="N40" i="4"/>
  <c r="N41" i="4"/>
  <c r="N42" i="4"/>
  <c r="N43" i="4"/>
  <c r="N44" i="4"/>
  <c r="N48" i="4"/>
  <c r="N49" i="4"/>
  <c r="N50" i="4"/>
  <c r="N51" i="4"/>
  <c r="N52" i="4"/>
  <c r="N53" i="4"/>
  <c r="N55" i="4"/>
  <c r="N57" i="4"/>
  <c r="N58" i="4"/>
  <c r="N64" i="4"/>
  <c r="N65" i="4"/>
  <c r="N66" i="4"/>
  <c r="N68" i="4"/>
  <c r="N71" i="4"/>
  <c r="N72" i="4"/>
  <c r="N74" i="4"/>
  <c r="N75" i="4"/>
  <c r="N76" i="4"/>
  <c r="N77" i="4"/>
  <c r="Q11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10" i="4"/>
  <c r="N13" i="4"/>
  <c r="N15" i="4"/>
  <c r="N17" i="4"/>
  <c r="N25" i="4"/>
  <c r="N29" i="4"/>
  <c r="N31" i="4"/>
  <c r="N34" i="4"/>
  <c r="N35" i="4"/>
  <c r="F132" i="4" l="1"/>
  <c r="N132" i="4" s="1"/>
  <c r="F131" i="4"/>
  <c r="N131" i="4" s="1"/>
  <c r="F130" i="4"/>
  <c r="N130" i="4" s="1"/>
  <c r="F129" i="4"/>
  <c r="N129" i="4" s="1"/>
  <c r="F128" i="4"/>
  <c r="N128" i="4" s="1"/>
  <c r="H127" i="4"/>
  <c r="F126" i="4"/>
  <c r="N126" i="4" s="1"/>
  <c r="G125" i="4"/>
  <c r="H124" i="4"/>
  <c r="F123" i="4"/>
  <c r="N123" i="4" s="1"/>
  <c r="H122" i="4"/>
  <c r="F121" i="4"/>
  <c r="N121" i="4" s="1"/>
  <c r="H120" i="4"/>
  <c r="H119" i="4"/>
  <c r="H118" i="4"/>
  <c r="H116" i="4"/>
  <c r="H115" i="4"/>
  <c r="F114" i="4"/>
  <c r="N114" i="4" s="1"/>
  <c r="H113" i="4"/>
  <c r="G112" i="4"/>
  <c r="F111" i="4"/>
  <c r="N111" i="4" s="1"/>
  <c r="F107" i="4"/>
  <c r="N107" i="4" s="1"/>
  <c r="H106" i="4"/>
  <c r="F105" i="4"/>
  <c r="N105" i="4" s="1"/>
  <c r="F104" i="4"/>
  <c r="N104" i="4" s="1"/>
  <c r="H103" i="4"/>
  <c r="G102" i="4"/>
  <c r="H101" i="4"/>
  <c r="F100" i="4"/>
  <c r="N100" i="4" s="1"/>
  <c r="F99" i="4"/>
  <c r="N99" i="4" s="1"/>
  <c r="F98" i="4"/>
  <c r="N98" i="4" s="1"/>
  <c r="H97" i="4"/>
  <c r="H96" i="4"/>
  <c r="G95" i="4"/>
  <c r="F95" i="4"/>
  <c r="N95" i="4" s="1"/>
  <c r="G94" i="4"/>
  <c r="F94" i="4"/>
  <c r="N94" i="4" s="1"/>
  <c r="F93" i="4"/>
  <c r="N93" i="4" s="1"/>
  <c r="G92" i="4"/>
  <c r="F92" i="4"/>
  <c r="N92" i="4" s="1"/>
  <c r="F87" i="4"/>
  <c r="N87" i="4" s="1"/>
  <c r="H86" i="4"/>
  <c r="F85" i="4"/>
  <c r="N85" i="4" s="1"/>
  <c r="H84" i="4"/>
  <c r="H83" i="4"/>
  <c r="H82" i="4"/>
  <c r="F80" i="4"/>
  <c r="N80" i="4" s="1"/>
  <c r="G76" i="4"/>
  <c r="Q76" i="4" s="1"/>
  <c r="H75" i="4"/>
  <c r="H74" i="4"/>
  <c r="F73" i="4"/>
  <c r="N73" i="4" s="1"/>
  <c r="H72" i="4"/>
  <c r="H71" i="4"/>
  <c r="F70" i="4"/>
  <c r="N70" i="4" s="1"/>
  <c r="F69" i="4"/>
  <c r="N69" i="4" s="1"/>
  <c r="G67" i="4"/>
  <c r="Q67" i="4" s="1"/>
  <c r="F67" i="4"/>
  <c r="N67" i="4" s="1"/>
  <c r="H66" i="4"/>
  <c r="F63" i="4"/>
  <c r="N63" i="4" s="1"/>
  <c r="F62" i="4"/>
  <c r="N62" i="4" s="1"/>
  <c r="F61" i="4"/>
  <c r="N61" i="4" s="1"/>
  <c r="G60" i="4"/>
  <c r="Q60" i="4" s="1"/>
  <c r="F60" i="4"/>
  <c r="N60" i="4" s="1"/>
  <c r="F59" i="4"/>
  <c r="N59" i="4" s="1"/>
  <c r="H57" i="4"/>
  <c r="F56" i="4"/>
  <c r="N56" i="4" s="1"/>
  <c r="F54" i="4"/>
  <c r="N54" i="4" s="1"/>
  <c r="G51" i="4"/>
  <c r="Q51" i="4" s="1"/>
  <c r="H50" i="4"/>
  <c r="F47" i="4"/>
  <c r="N47" i="4" s="1"/>
  <c r="F46" i="4"/>
  <c r="N46" i="4" s="1"/>
  <c r="F45" i="4"/>
  <c r="N45" i="4" s="1"/>
  <c r="G41" i="4"/>
  <c r="Q41" i="4" s="1"/>
  <c r="H40" i="4"/>
  <c r="F39" i="4"/>
  <c r="N39" i="4" s="1"/>
  <c r="H38" i="4"/>
  <c r="G36" i="4"/>
  <c r="Q36" i="4" s="1"/>
  <c r="F36" i="4"/>
  <c r="N36" i="4" s="1"/>
  <c r="H35" i="4"/>
  <c r="F33" i="4"/>
  <c r="F32" i="4"/>
  <c r="H31" i="4"/>
  <c r="F30" i="4"/>
  <c r="N30" i="4" s="1"/>
  <c r="F28" i="4"/>
  <c r="N28" i="4" s="1"/>
  <c r="F27" i="4"/>
  <c r="F26" i="4"/>
  <c r="H25" i="4"/>
  <c r="F24" i="4"/>
  <c r="F23" i="4"/>
  <c r="F22" i="4"/>
  <c r="F21" i="4"/>
  <c r="F20" i="4"/>
  <c r="F19" i="4"/>
  <c r="F18" i="4"/>
  <c r="H17" i="4"/>
  <c r="F16" i="4"/>
  <c r="F14" i="4"/>
  <c r="N14" i="4" s="1"/>
  <c r="G12" i="4"/>
  <c r="Q12" i="4" s="1"/>
  <c r="F12" i="4"/>
  <c r="N12" i="4" s="1"/>
  <c r="F11" i="4"/>
  <c r="F10" i="4"/>
  <c r="H126" i="4" l="1"/>
  <c r="H111" i="4"/>
  <c r="H123" i="4"/>
  <c r="H21" i="4"/>
  <c r="N21" i="4"/>
  <c r="H39" i="4"/>
  <c r="H51" i="4"/>
  <c r="H62" i="4"/>
  <c r="H76" i="4"/>
  <c r="H94" i="4"/>
  <c r="H104" i="4"/>
  <c r="H114" i="4"/>
  <c r="H129" i="4"/>
  <c r="H12" i="4"/>
  <c r="H60" i="4"/>
  <c r="H73" i="4"/>
  <c r="H80" i="4"/>
  <c r="H85" i="4"/>
  <c r="H98" i="4"/>
  <c r="H105" i="4"/>
  <c r="H130" i="4"/>
  <c r="H63" i="4"/>
  <c r="H19" i="4"/>
  <c r="N19" i="4"/>
  <c r="H47" i="4"/>
  <c r="H70" i="4"/>
  <c r="H99" i="4"/>
  <c r="H102" i="4"/>
  <c r="H121" i="4"/>
  <c r="H131" i="4"/>
  <c r="F133" i="4"/>
  <c r="N10" i="4"/>
  <c r="H18" i="4"/>
  <c r="N18" i="4"/>
  <c r="H22" i="4"/>
  <c r="N22" i="4"/>
  <c r="H26" i="4"/>
  <c r="N26" i="4"/>
  <c r="H54" i="4"/>
  <c r="H69" i="4"/>
  <c r="H11" i="4"/>
  <c r="N11" i="4"/>
  <c r="H23" i="4"/>
  <c r="N23" i="4"/>
  <c r="H27" i="4"/>
  <c r="N27" i="4"/>
  <c r="H32" i="4"/>
  <c r="N32" i="4"/>
  <c r="H56" i="4"/>
  <c r="H16" i="4"/>
  <c r="N16" i="4"/>
  <c r="H20" i="4"/>
  <c r="N20" i="4"/>
  <c r="H24" i="4"/>
  <c r="N24" i="4"/>
  <c r="H33" i="4"/>
  <c r="N33" i="4"/>
  <c r="H45" i="4"/>
  <c r="H100" i="4"/>
  <c r="H107" i="4"/>
  <c r="H128" i="4"/>
  <c r="H132" i="4"/>
  <c r="H36" i="4"/>
  <c r="H67" i="4"/>
  <c r="G133" i="4"/>
  <c r="H92" i="4"/>
  <c r="H10" i="4"/>
  <c r="K6" i="4" l="1"/>
  <c r="H133" i="4"/>
</calcChain>
</file>

<file path=xl/sharedStrings.xml><?xml version="1.0" encoding="utf-8"?>
<sst xmlns="http://schemas.openxmlformats.org/spreadsheetml/2006/main" count="553" uniqueCount="137">
  <si>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</si>
  <si>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</si>
  <si>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19 ივნისი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</si>
  <si>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</si>
  <si>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</si>
  <si>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</si>
  <si>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</si>
  <si>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</si>
  <si>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</si>
  <si>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</si>
  <si>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</si>
  <si>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</si>
  <si>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</si>
  <si>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</si>
  <si>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</si>
  <si>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</si>
  <si>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</si>
  <si>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</si>
  <si>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</si>
  <si>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</si>
  <si>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</si>
  <si>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</si>
  <si>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</si>
  <si>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</si>
  <si>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</si>
  <si>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</si>
  <si>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</si>
  <si>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</si>
  <si>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</si>
  <si>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გ.შ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</si>
  <si>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</si>
  <si>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</si>
  <si>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</si>
  <si>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</si>
  <si>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</si>
  <si>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</si>
  <si>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</si>
  <si>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</si>
  <si>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</si>
  <si>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</si>
  <si>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</si>
  <si>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</si>
  <si>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</si>
  <si>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</si>
  <si>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</si>
  <si>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</si>
  <si>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</si>
  <si>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</si>
  <si>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</si>
  <si>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</si>
  <si>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</si>
  <si>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</si>
  <si>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</si>
  <si>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</si>
  <si>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</si>
  <si>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</si>
  <si>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მე-10 პრიმა  მუხლის 
მე-3 პუნქტის "დ" ქვეპუნქტი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</si>
  <si>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</si>
  <si>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</si>
  <si>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საქონელი და მომსახურება</t>
  </si>
  <si>
    <t>II-IV კვარტალი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</si>
  <si>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</si>
  <si>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</si>
  <si>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</si>
  <si>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</si>
  <si>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</si>
  <si>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</si>
  <si>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</si>
  <si>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</si>
  <si>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</si>
  <si>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</si>
  <si>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</si>
  <si>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</si>
  <si>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</si>
  <si>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</si>
  <si>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</si>
  <si>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</si>
  <si>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</si>
  <si>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</si>
  <si>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</si>
  <si>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</si>
  <si>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</si>
  <si>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</si>
  <si>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</si>
  <si>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</si>
  <si>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</si>
  <si>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</si>
  <si>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</si>
  <si>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</si>
  <si>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</si>
  <si>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</si>
  <si>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</si>
  <si>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</si>
  <si>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</si>
  <si>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</si>
  <si>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</si>
  <si>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</si>
  <si>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</si>
  <si>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სამშენებლო-სამონტაჟო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</si>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</sst>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84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0" fillId="0" borderId="24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2" fontId="1" fillId="0" borderId="0" xfId="1" applyNumberFormat="1" applyFont="1" applyFill="1"/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3" xfId="0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" fillId="4" borderId="13" xfId="1" applyFont="1" applyFill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center" vertical="center" wrapText="1"/>
    </xf>
    <xf numFmtId="2" fontId="10" fillId="4" borderId="13" xfId="1" applyNumberFormat="1" applyFont="1" applyFill="1" applyBorder="1" applyAlignment="1">
      <alignment horizontal="center" vertical="center"/>
    </xf>
    <xf numFmtId="2" fontId="10" fillId="4" borderId="24" xfId="1" applyNumberFormat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 wrapText="1"/>
    </xf>
    <xf numFmtId="0" fontId="1" fillId="4" borderId="0" xfId="1" applyFont="1" applyFill="1"/>
    <xf numFmtId="2" fontId="1" fillId="4" borderId="0" xfId="1" applyNumberFormat="1" applyFont="1" applyFill="1"/>
    <xf numFmtId="0" fontId="1" fillId="4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10" fillId="4" borderId="24" xfId="1" applyFont="1" applyFill="1" applyBorder="1" applyAlignment="1">
      <alignment vertical="center" wrapText="1"/>
    </xf>
    <xf numFmtId="0" fontId="13" fillId="4" borderId="0" xfId="1" applyFont="1" applyFill="1" applyBorder="1" applyAlignment="1">
      <alignment horizontal="center" vertical="center" wrapText="1"/>
    </xf>
    <xf numFmtId="0" fontId="10" fillId="4" borderId="26" xfId="1" applyFont="1" applyFill="1" applyBorder="1" applyAlignment="1">
      <alignment horizontal="center" vertical="center" wrapText="1"/>
    </xf>
    <xf numFmtId="0" fontId="1" fillId="4" borderId="27" xfId="1" applyFont="1" applyFill="1" applyBorder="1" applyAlignment="1">
      <alignment horizontal="center" vertical="center"/>
    </xf>
    <xf numFmtId="0" fontId="1" fillId="4" borderId="25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 wrapText="1"/>
    </xf>
    <xf numFmtId="0" fontId="12" fillId="4" borderId="25" xfId="2" applyFont="1" applyFill="1" applyBorder="1" applyAlignment="1" applyProtection="1">
      <alignment horizontal="left" vertical="center" wrapText="1"/>
    </xf>
    <xf numFmtId="0" fontId="10" fillId="4" borderId="13" xfId="1" applyFont="1" applyFill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left" vertical="center" wrapText="1"/>
    </xf>
    <xf numFmtId="0" fontId="10" fillId="4" borderId="25" xfId="1" applyFont="1" applyFill="1" applyBorder="1" applyAlignment="1">
      <alignment horizontal="center" vertical="center" wrapText="1"/>
    </xf>
    <xf numFmtId="0" fontId="12" fillId="4" borderId="26" xfId="2" applyFont="1" applyFill="1" applyBorder="1" applyAlignment="1" applyProtection="1">
      <alignment horizontal="center" vertical="center" wrapText="1"/>
    </xf>
    <xf numFmtId="2" fontId="10" fillId="4" borderId="26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4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10" fillId="4" borderId="25" xfId="1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/>
    </xf>
    <xf numFmtId="0" fontId="12" fillId="4" borderId="25" xfId="2" applyFont="1" applyFill="1" applyBorder="1" applyAlignment="1" applyProtection="1">
      <alignment horizontal="center" vertical="center" wrapText="1"/>
    </xf>
    <xf numFmtId="0" fontId="12" fillId="4" borderId="26" xfId="2" applyFont="1" applyFill="1" applyBorder="1" applyAlignment="1" applyProtection="1">
      <alignment horizontal="center" vertical="center" wrapText="1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17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6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hyperlink" Target="https://tenders.procurement.gov.ge/" TargetMode="External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7"/>
  <sheetViews>
    <sheetView tabSelected="1" view="pageBreakPreview" zoomScale="80" zoomScaleNormal="100" zoomScaleSheetLayoutView="80" workbookViewId="0">
      <pane ySplit="8" topLeftCell="A9" activePane="bottomLeft" state="frozen"/>
      <selection pane="bottomLeft" activeCell="Q64" sqref="Q64"/>
    </sheetView>
  </sheetViews>
  <sheetFormatPr defaultColWidth="9.140625" defaultRowHeight="12.75" x14ac:dyDescent="0.2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3" width="9.140625" style="2"/>
    <col min="14" max="14" width="11" style="2" customWidth="1"/>
    <col min="15" max="16" width="9.140625" style="2"/>
    <col min="17" max="17" width="10" style="2" bestFit="1" customWidth="1"/>
    <col min="18" max="16384" width="9.140625" style="2"/>
  </cols>
  <sheetData>
    <row r="1" spans="2:17" ht="6" customHeight="1" thickBot="1" x14ac:dyDescent="0.25">
      <c r="K1" s="122"/>
      <c r="L1" s="123"/>
    </row>
    <row r="2" spans="2:17" ht="20.25" customHeight="1" thickBot="1" x14ac:dyDescent="0.25">
      <c r="B2" s="124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6"/>
    </row>
    <row r="3" spans="2:17" ht="15.75" customHeight="1" thickBot="1" x14ac:dyDescent="0.25">
      <c r="B3" s="3"/>
      <c r="C3" s="127" t="s">
        <v>1</v>
      </c>
      <c r="D3" s="128"/>
      <c r="E3" s="128"/>
      <c r="F3" s="128"/>
      <c r="G3" s="128"/>
      <c r="H3" s="128"/>
      <c r="I3" s="128"/>
      <c r="J3" s="128"/>
      <c r="K3" s="128"/>
      <c r="L3" s="129"/>
    </row>
    <row r="4" spans="2:17" ht="18" customHeight="1" x14ac:dyDescent="0.2">
      <c r="B4" s="130" t="s">
        <v>2</v>
      </c>
      <c r="C4" s="131"/>
      <c r="D4" s="131"/>
      <c r="E4" s="131"/>
      <c r="F4" s="131"/>
      <c r="G4" s="131"/>
      <c r="H4" s="131"/>
      <c r="I4" s="132"/>
      <c r="J4" s="133" t="s">
        <v>3</v>
      </c>
      <c r="K4" s="134"/>
      <c r="L4" s="135"/>
    </row>
    <row r="5" spans="2:17" ht="31.5" customHeight="1" thickBot="1" x14ac:dyDescent="0.25">
      <c r="B5" s="136" t="s">
        <v>4</v>
      </c>
      <c r="C5" s="137"/>
      <c r="D5" s="137"/>
      <c r="E5" s="137"/>
      <c r="F5" s="137"/>
      <c r="G5" s="138"/>
      <c r="H5" s="138"/>
      <c r="I5" s="139"/>
      <c r="J5" s="140" t="s">
        <v>5</v>
      </c>
      <c r="K5" s="137"/>
      <c r="L5" s="139"/>
    </row>
    <row r="6" spans="2:17" ht="26.25" customHeight="1" thickBot="1" x14ac:dyDescent="0.25">
      <c r="B6" s="112" t="s">
        <v>6</v>
      </c>
      <c r="C6" s="113"/>
      <c r="D6" s="113"/>
      <c r="E6" s="113"/>
      <c r="F6" s="113"/>
      <c r="G6" s="113"/>
      <c r="H6" s="113"/>
      <c r="I6" s="113"/>
      <c r="J6" s="113"/>
      <c r="K6" s="4">
        <f>SUM(F133+G133)</f>
        <v>2610600</v>
      </c>
      <c r="L6" s="5" t="s">
        <v>7</v>
      </c>
    </row>
    <row r="7" spans="2:17" s="9" customFormat="1" ht="38.25" customHeight="1" thickBot="1" x14ac:dyDescent="0.25">
      <c r="B7" s="6" t="s">
        <v>8</v>
      </c>
      <c r="C7" s="7" t="s">
        <v>9</v>
      </c>
      <c r="D7" s="7" t="s">
        <v>10</v>
      </c>
      <c r="E7" s="7" t="s">
        <v>11</v>
      </c>
      <c r="F7" s="114" t="s">
        <v>12</v>
      </c>
      <c r="G7" s="115"/>
      <c r="H7" s="7"/>
      <c r="I7" s="7" t="s">
        <v>13</v>
      </c>
      <c r="J7" s="7" t="s">
        <v>14</v>
      </c>
      <c r="K7" s="7" t="s">
        <v>15</v>
      </c>
      <c r="L7" s="8" t="s">
        <v>16</v>
      </c>
    </row>
    <row r="8" spans="2:17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7" s="9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7" s="23" customFormat="1" ht="30" customHeight="1" x14ac:dyDescent="0.2">
      <c r="B10" s="18">
        <v>1</v>
      </c>
      <c r="C10" s="19" t="s">
        <v>19</v>
      </c>
      <c r="D10" s="20" t="s">
        <v>20</v>
      </c>
      <c r="E10" s="20" t="s">
        <v>21</v>
      </c>
      <c r="F10" s="21">
        <f>26000-411.2</f>
        <v>25588.799999999999</v>
      </c>
      <c r="G10" s="21"/>
      <c r="H10" s="21">
        <f>F10+G10</f>
        <v>25588.799999999999</v>
      </c>
      <c r="I10" s="22" t="s">
        <v>22</v>
      </c>
      <c r="J10" s="22" t="s">
        <v>23</v>
      </c>
      <c r="K10" s="22" t="s">
        <v>23</v>
      </c>
      <c r="L10" s="22"/>
      <c r="M10" s="23">
        <v>25588.799999999999</v>
      </c>
      <c r="N10" s="43">
        <f>F10-M10</f>
        <v>0</v>
      </c>
      <c r="Q10" s="43">
        <f>G10-P10</f>
        <v>0</v>
      </c>
    </row>
    <row r="11" spans="2:17" s="23" customFormat="1" ht="30" customHeight="1" x14ac:dyDescent="0.2">
      <c r="B11" s="18">
        <v>2</v>
      </c>
      <c r="C11" s="19" t="s">
        <v>24</v>
      </c>
      <c r="D11" s="24" t="s">
        <v>25</v>
      </c>
      <c r="E11" s="20" t="s">
        <v>21</v>
      </c>
      <c r="F11" s="21">
        <f>162000-27029</f>
        <v>134971</v>
      </c>
      <c r="G11" s="21"/>
      <c r="H11" s="21">
        <f t="shared" ref="H11:H99" si="0">F11+G11</f>
        <v>134971</v>
      </c>
      <c r="I11" s="22" t="s">
        <v>22</v>
      </c>
      <c r="J11" s="22" t="s">
        <v>23</v>
      </c>
      <c r="K11" s="22" t="s">
        <v>23</v>
      </c>
      <c r="L11" s="25"/>
      <c r="M11" s="23">
        <v>134971</v>
      </c>
      <c r="N11" s="43">
        <f t="shared" ref="N11:N74" si="1">F11-M11</f>
        <v>0</v>
      </c>
      <c r="Q11" s="43">
        <f t="shared" ref="Q11:Q74" si="2">G11-P11</f>
        <v>0</v>
      </c>
    </row>
    <row r="12" spans="2:17" s="23" customFormat="1" ht="15" x14ac:dyDescent="0.25">
      <c r="B12" s="18">
        <v>3</v>
      </c>
      <c r="C12" s="116" t="s">
        <v>26</v>
      </c>
      <c r="D12" s="118" t="s">
        <v>27</v>
      </c>
      <c r="E12" s="120" t="s">
        <v>21</v>
      </c>
      <c r="F12" s="26">
        <f>115000+8000</f>
        <v>123000</v>
      </c>
      <c r="G12" s="26">
        <f>40000+12000</f>
        <v>52000</v>
      </c>
      <c r="H12" s="21">
        <f t="shared" si="0"/>
        <v>175000</v>
      </c>
      <c r="I12" s="22" t="s">
        <v>28</v>
      </c>
      <c r="J12" s="118" t="s">
        <v>23</v>
      </c>
      <c r="K12" s="118" t="s">
        <v>23</v>
      </c>
      <c r="L12" s="25"/>
      <c r="M12" s="23">
        <v>123000</v>
      </c>
      <c r="N12" s="43">
        <f t="shared" si="1"/>
        <v>0</v>
      </c>
      <c r="P12" s="23">
        <v>52000</v>
      </c>
      <c r="Q12" s="43">
        <f t="shared" si="2"/>
        <v>0</v>
      </c>
    </row>
    <row r="13" spans="2:17" s="23" customFormat="1" ht="15" x14ac:dyDescent="0.25">
      <c r="B13" s="27"/>
      <c r="C13" s="117"/>
      <c r="D13" s="119"/>
      <c r="E13" s="121"/>
      <c r="F13" s="28">
        <v>1500</v>
      </c>
      <c r="G13" s="28"/>
      <c r="H13" s="21"/>
      <c r="I13" s="22" t="s">
        <v>29</v>
      </c>
      <c r="J13" s="119"/>
      <c r="K13" s="119"/>
      <c r="L13" s="25"/>
      <c r="M13" s="23">
        <v>1500</v>
      </c>
      <c r="N13" s="43">
        <f t="shared" si="1"/>
        <v>0</v>
      </c>
      <c r="Q13" s="43">
        <f t="shared" si="2"/>
        <v>0</v>
      </c>
    </row>
    <row r="14" spans="2:17" s="23" customFormat="1" ht="30" x14ac:dyDescent="0.25">
      <c r="B14" s="27">
        <v>4</v>
      </c>
      <c r="C14" s="29" t="s">
        <v>30</v>
      </c>
      <c r="D14" s="22" t="s">
        <v>31</v>
      </c>
      <c r="E14" s="20" t="s">
        <v>21</v>
      </c>
      <c r="F14" s="28">
        <f>7500-1000</f>
        <v>6500</v>
      </c>
      <c r="G14" s="28">
        <v>1600</v>
      </c>
      <c r="H14" s="21"/>
      <c r="I14" s="22" t="s">
        <v>28</v>
      </c>
      <c r="J14" s="22" t="s">
        <v>23</v>
      </c>
      <c r="K14" s="22" t="s">
        <v>23</v>
      </c>
      <c r="L14" s="25"/>
      <c r="M14" s="23">
        <v>6500</v>
      </c>
      <c r="N14" s="43">
        <f t="shared" si="1"/>
        <v>0</v>
      </c>
      <c r="P14" s="23">
        <v>1600</v>
      </c>
      <c r="Q14" s="43">
        <f t="shared" si="2"/>
        <v>0</v>
      </c>
    </row>
    <row r="15" spans="2:17" s="23" customFormat="1" ht="30" x14ac:dyDescent="0.25">
      <c r="B15" s="27">
        <v>5</v>
      </c>
      <c r="C15" s="29" t="s">
        <v>32</v>
      </c>
      <c r="D15" s="30" t="s">
        <v>33</v>
      </c>
      <c r="E15" s="20" t="s">
        <v>21</v>
      </c>
      <c r="F15" s="28">
        <v>500</v>
      </c>
      <c r="G15" s="28"/>
      <c r="H15" s="21"/>
      <c r="I15" s="22" t="s">
        <v>29</v>
      </c>
      <c r="J15" s="22" t="s">
        <v>23</v>
      </c>
      <c r="K15" s="22" t="s">
        <v>23</v>
      </c>
      <c r="L15" s="25"/>
      <c r="M15" s="23">
        <v>500</v>
      </c>
      <c r="N15" s="43">
        <f t="shared" si="1"/>
        <v>0</v>
      </c>
      <c r="Q15" s="43">
        <f t="shared" si="2"/>
        <v>0</v>
      </c>
    </row>
    <row r="16" spans="2:17" s="23" customFormat="1" ht="30" customHeight="1" x14ac:dyDescent="0.2">
      <c r="B16" s="141">
        <v>6</v>
      </c>
      <c r="C16" s="116">
        <v>15100000</v>
      </c>
      <c r="D16" s="120" t="s">
        <v>34</v>
      </c>
      <c r="E16" s="120" t="s">
        <v>21</v>
      </c>
      <c r="F16" s="150">
        <f>239000-2164</f>
        <v>236836</v>
      </c>
      <c r="G16" s="152"/>
      <c r="H16" s="21">
        <f t="shared" si="0"/>
        <v>236836</v>
      </c>
      <c r="I16" s="118" t="s">
        <v>22</v>
      </c>
      <c r="J16" s="118" t="s">
        <v>23</v>
      </c>
      <c r="K16" s="118" t="s">
        <v>23</v>
      </c>
      <c r="L16" s="25"/>
      <c r="M16" s="23">
        <v>236836</v>
      </c>
      <c r="N16" s="43">
        <f t="shared" si="1"/>
        <v>0</v>
      </c>
      <c r="Q16" s="43">
        <f t="shared" si="2"/>
        <v>0</v>
      </c>
    </row>
    <row r="17" spans="2:17" s="23" customFormat="1" ht="30" customHeight="1" x14ac:dyDescent="0.2">
      <c r="B17" s="143"/>
      <c r="C17" s="117"/>
      <c r="D17" s="121"/>
      <c r="E17" s="121"/>
      <c r="F17" s="151"/>
      <c r="G17" s="153"/>
      <c r="H17" s="21">
        <f t="shared" si="0"/>
        <v>0</v>
      </c>
      <c r="I17" s="119"/>
      <c r="J17" s="119"/>
      <c r="K17" s="119"/>
      <c r="L17" s="25"/>
      <c r="N17" s="43">
        <f t="shared" si="1"/>
        <v>0</v>
      </c>
      <c r="Q17" s="43">
        <f t="shared" si="2"/>
        <v>0</v>
      </c>
    </row>
    <row r="18" spans="2:17" s="23" customFormat="1" ht="15" x14ac:dyDescent="0.25">
      <c r="B18" s="18">
        <v>7</v>
      </c>
      <c r="C18" s="19">
        <v>15200000</v>
      </c>
      <c r="D18" s="20" t="s">
        <v>35</v>
      </c>
      <c r="E18" s="20" t="s">
        <v>21</v>
      </c>
      <c r="F18" s="26">
        <f>37000-224.9</f>
        <v>36775.1</v>
      </c>
      <c r="G18" s="21"/>
      <c r="H18" s="21">
        <f t="shared" si="0"/>
        <v>36775.1</v>
      </c>
      <c r="I18" s="22" t="s">
        <v>22</v>
      </c>
      <c r="J18" s="22" t="s">
        <v>23</v>
      </c>
      <c r="K18" s="22" t="s">
        <v>23</v>
      </c>
      <c r="L18" s="25"/>
      <c r="M18" s="23">
        <v>36775.1</v>
      </c>
      <c r="N18" s="43">
        <f t="shared" si="1"/>
        <v>0</v>
      </c>
      <c r="Q18" s="43">
        <f t="shared" si="2"/>
        <v>0</v>
      </c>
    </row>
    <row r="19" spans="2:17" s="23" customFormat="1" ht="30" customHeight="1" x14ac:dyDescent="0.25">
      <c r="B19" s="18">
        <v>8</v>
      </c>
      <c r="C19" s="19">
        <v>15300000</v>
      </c>
      <c r="D19" s="20" t="s">
        <v>36</v>
      </c>
      <c r="E19" s="20" t="s">
        <v>21</v>
      </c>
      <c r="F19" s="26">
        <f>51000-10177.69</f>
        <v>40822.31</v>
      </c>
      <c r="G19" s="21"/>
      <c r="H19" s="21">
        <f t="shared" si="0"/>
        <v>40822.31</v>
      </c>
      <c r="I19" s="22" t="s">
        <v>22</v>
      </c>
      <c r="J19" s="22" t="s">
        <v>23</v>
      </c>
      <c r="K19" s="22" t="s">
        <v>23</v>
      </c>
      <c r="L19" s="25"/>
      <c r="M19" s="23">
        <v>40822.31</v>
      </c>
      <c r="N19" s="43">
        <f t="shared" si="1"/>
        <v>0</v>
      </c>
      <c r="Q19" s="43">
        <f t="shared" si="2"/>
        <v>0</v>
      </c>
    </row>
    <row r="20" spans="2:17" s="23" customFormat="1" ht="30" customHeight="1" x14ac:dyDescent="0.25">
      <c r="B20" s="18">
        <v>9</v>
      </c>
      <c r="C20" s="19">
        <v>15400000</v>
      </c>
      <c r="D20" s="20" t="s">
        <v>37</v>
      </c>
      <c r="E20" s="20" t="s">
        <v>21</v>
      </c>
      <c r="F20" s="26">
        <f>15200-1704.3</f>
        <v>13495.7</v>
      </c>
      <c r="G20" s="21"/>
      <c r="H20" s="21">
        <f t="shared" si="0"/>
        <v>13495.7</v>
      </c>
      <c r="I20" s="22" t="s">
        <v>22</v>
      </c>
      <c r="J20" s="22" t="s">
        <v>23</v>
      </c>
      <c r="K20" s="22" t="s">
        <v>23</v>
      </c>
      <c r="L20" s="25"/>
      <c r="M20" s="23">
        <v>13495.7</v>
      </c>
      <c r="N20" s="43">
        <f t="shared" si="1"/>
        <v>0</v>
      </c>
      <c r="Q20" s="43">
        <f t="shared" si="2"/>
        <v>0</v>
      </c>
    </row>
    <row r="21" spans="2:17" s="23" customFormat="1" ht="37.5" customHeight="1" x14ac:dyDescent="0.25">
      <c r="B21" s="18">
        <v>10</v>
      </c>
      <c r="C21" s="19">
        <v>15500000</v>
      </c>
      <c r="D21" s="20" t="s">
        <v>38</v>
      </c>
      <c r="E21" s="20" t="s">
        <v>21</v>
      </c>
      <c r="F21" s="26">
        <f>240000-24620.35</f>
        <v>215379.65</v>
      </c>
      <c r="G21" s="21"/>
      <c r="H21" s="21">
        <f t="shared" si="0"/>
        <v>215379.65</v>
      </c>
      <c r="I21" s="22" t="s">
        <v>22</v>
      </c>
      <c r="J21" s="22" t="s">
        <v>23</v>
      </c>
      <c r="K21" s="22" t="s">
        <v>23</v>
      </c>
      <c r="L21" s="25"/>
      <c r="M21" s="23">
        <v>215379.65</v>
      </c>
      <c r="N21" s="43">
        <f t="shared" si="1"/>
        <v>0</v>
      </c>
      <c r="Q21" s="43">
        <f t="shared" si="2"/>
        <v>0</v>
      </c>
    </row>
    <row r="22" spans="2:17" s="23" customFormat="1" ht="45" customHeight="1" x14ac:dyDescent="0.25">
      <c r="B22" s="18">
        <v>11</v>
      </c>
      <c r="C22" s="19">
        <v>15600000</v>
      </c>
      <c r="D22" s="20" t="s">
        <v>39</v>
      </c>
      <c r="E22" s="20" t="s">
        <v>21</v>
      </c>
      <c r="F22" s="26">
        <f>23200-1915</f>
        <v>21285</v>
      </c>
      <c r="G22" s="21"/>
      <c r="H22" s="21">
        <f t="shared" si="0"/>
        <v>21285</v>
      </c>
      <c r="I22" s="22" t="s">
        <v>22</v>
      </c>
      <c r="J22" s="22" t="s">
        <v>23</v>
      </c>
      <c r="K22" s="22" t="s">
        <v>23</v>
      </c>
      <c r="L22" s="25"/>
      <c r="M22" s="23">
        <v>21285</v>
      </c>
      <c r="N22" s="43">
        <f t="shared" si="1"/>
        <v>0</v>
      </c>
      <c r="Q22" s="43">
        <f t="shared" si="2"/>
        <v>0</v>
      </c>
    </row>
    <row r="23" spans="2:17" s="23" customFormat="1" ht="81" customHeight="1" x14ac:dyDescent="0.2">
      <c r="B23" s="18">
        <v>12</v>
      </c>
      <c r="C23" s="19">
        <v>15800000</v>
      </c>
      <c r="D23" s="20" t="s">
        <v>40</v>
      </c>
      <c r="E23" s="20" t="s">
        <v>21</v>
      </c>
      <c r="F23" s="31">
        <f>315600-2489.4-25712.3-100</f>
        <v>287298.3</v>
      </c>
      <c r="G23" s="31"/>
      <c r="H23" s="21">
        <f t="shared" si="0"/>
        <v>287298.3</v>
      </c>
      <c r="I23" s="22" t="s">
        <v>22</v>
      </c>
      <c r="J23" s="22" t="s">
        <v>23</v>
      </c>
      <c r="K23" s="22" t="s">
        <v>23</v>
      </c>
      <c r="M23" s="23">
        <v>287298.3</v>
      </c>
      <c r="N23" s="43">
        <f t="shared" si="1"/>
        <v>0</v>
      </c>
      <c r="Q23" s="43">
        <f t="shared" si="2"/>
        <v>0</v>
      </c>
    </row>
    <row r="24" spans="2:17" s="23" customFormat="1" ht="57" customHeight="1" x14ac:dyDescent="0.2">
      <c r="B24" s="18">
        <v>13</v>
      </c>
      <c r="C24" s="19" t="s">
        <v>41</v>
      </c>
      <c r="D24" s="20" t="s">
        <v>42</v>
      </c>
      <c r="E24" s="20" t="s">
        <v>21</v>
      </c>
      <c r="F24" s="21">
        <f>35000+19000-6897.1-5490.07</f>
        <v>41612.83</v>
      </c>
      <c r="G24" s="21"/>
      <c r="H24" s="21">
        <f t="shared" si="0"/>
        <v>41612.83</v>
      </c>
      <c r="I24" s="22" t="s">
        <v>22</v>
      </c>
      <c r="J24" s="22" t="s">
        <v>23</v>
      </c>
      <c r="K24" s="22" t="s">
        <v>23</v>
      </c>
      <c r="M24" s="23">
        <v>41612.83</v>
      </c>
      <c r="N24" s="43">
        <f t="shared" si="1"/>
        <v>0</v>
      </c>
      <c r="Q24" s="43">
        <f t="shared" si="2"/>
        <v>0</v>
      </c>
    </row>
    <row r="25" spans="2:17" s="23" customFormat="1" ht="57" customHeight="1" x14ac:dyDescent="0.2">
      <c r="B25" s="18">
        <v>14</v>
      </c>
      <c r="C25" s="19" t="s">
        <v>43</v>
      </c>
      <c r="D25" s="20" t="s">
        <v>44</v>
      </c>
      <c r="E25" s="20" t="s">
        <v>21</v>
      </c>
      <c r="F25" s="21">
        <v>500</v>
      </c>
      <c r="G25" s="21"/>
      <c r="H25" s="21">
        <f t="shared" si="0"/>
        <v>500</v>
      </c>
      <c r="I25" s="22" t="s">
        <v>29</v>
      </c>
      <c r="J25" s="22" t="s">
        <v>23</v>
      </c>
      <c r="K25" s="22" t="s">
        <v>23</v>
      </c>
      <c r="M25" s="23">
        <v>500</v>
      </c>
      <c r="N25" s="43">
        <f t="shared" si="1"/>
        <v>0</v>
      </c>
      <c r="Q25" s="43">
        <f t="shared" si="2"/>
        <v>0</v>
      </c>
    </row>
    <row r="26" spans="2:17" s="23" customFormat="1" ht="30" x14ac:dyDescent="0.2">
      <c r="B26" s="18">
        <v>15</v>
      </c>
      <c r="C26" s="32">
        <v>18100000</v>
      </c>
      <c r="D26" s="24" t="s">
        <v>45</v>
      </c>
      <c r="E26" s="20" t="s">
        <v>21</v>
      </c>
      <c r="F26" s="21">
        <f>2000+2900</f>
        <v>4900</v>
      </c>
      <c r="G26" s="21"/>
      <c r="H26" s="21">
        <f t="shared" si="0"/>
        <v>4900</v>
      </c>
      <c r="I26" s="22" t="s">
        <v>28</v>
      </c>
      <c r="J26" s="22" t="s">
        <v>23</v>
      </c>
      <c r="K26" s="22" t="s">
        <v>23</v>
      </c>
      <c r="L26" s="33"/>
      <c r="M26" s="23">
        <v>4900</v>
      </c>
      <c r="N26" s="43">
        <f t="shared" si="1"/>
        <v>0</v>
      </c>
      <c r="Q26" s="43">
        <f t="shared" si="2"/>
        <v>0</v>
      </c>
    </row>
    <row r="27" spans="2:17" s="23" customFormat="1" ht="15" x14ac:dyDescent="0.2">
      <c r="B27" s="18">
        <v>16</v>
      </c>
      <c r="C27" s="32">
        <v>18200000</v>
      </c>
      <c r="D27" s="24" t="s">
        <v>46</v>
      </c>
      <c r="E27" s="20" t="s">
        <v>21</v>
      </c>
      <c r="F27" s="21">
        <f>14000+23000</f>
        <v>37000</v>
      </c>
      <c r="G27" s="21"/>
      <c r="H27" s="21">
        <f t="shared" si="0"/>
        <v>37000</v>
      </c>
      <c r="I27" s="22" t="s">
        <v>28</v>
      </c>
      <c r="J27" s="22" t="s">
        <v>23</v>
      </c>
      <c r="K27" s="22" t="s">
        <v>23</v>
      </c>
      <c r="L27" s="33"/>
      <c r="M27" s="23">
        <v>37000</v>
      </c>
      <c r="N27" s="43">
        <f t="shared" si="1"/>
        <v>0</v>
      </c>
      <c r="Q27" s="43">
        <f t="shared" si="2"/>
        <v>0</v>
      </c>
    </row>
    <row r="28" spans="2:17" s="23" customFormat="1" ht="15" x14ac:dyDescent="0.2">
      <c r="B28" s="18">
        <v>17</v>
      </c>
      <c r="C28" s="32">
        <v>18300000</v>
      </c>
      <c r="D28" s="20" t="s">
        <v>47</v>
      </c>
      <c r="E28" s="20"/>
      <c r="F28" s="21">
        <f>14000+9700</f>
        <v>23700</v>
      </c>
      <c r="G28" s="21"/>
      <c r="H28" s="21"/>
      <c r="I28" s="22" t="s">
        <v>28</v>
      </c>
      <c r="J28" s="22" t="s">
        <v>23</v>
      </c>
      <c r="K28" s="22" t="s">
        <v>23</v>
      </c>
      <c r="L28" s="33"/>
      <c r="M28" s="23">
        <v>23700</v>
      </c>
      <c r="N28" s="43">
        <f t="shared" si="1"/>
        <v>0</v>
      </c>
      <c r="Q28" s="43">
        <f t="shared" si="2"/>
        <v>0</v>
      </c>
    </row>
    <row r="29" spans="2:17" s="23" customFormat="1" ht="30" x14ac:dyDescent="0.2">
      <c r="B29" s="18">
        <v>18</v>
      </c>
      <c r="C29" s="32">
        <v>18400000</v>
      </c>
      <c r="D29" s="20" t="s">
        <v>48</v>
      </c>
      <c r="E29" s="20"/>
      <c r="F29" s="21">
        <v>14000</v>
      </c>
      <c r="G29" s="21"/>
      <c r="H29" s="21"/>
      <c r="I29" s="22" t="s">
        <v>28</v>
      </c>
      <c r="J29" s="22" t="s">
        <v>23</v>
      </c>
      <c r="K29" s="22" t="s">
        <v>23</v>
      </c>
      <c r="L29" s="33"/>
      <c r="M29" s="23">
        <v>14000</v>
      </c>
      <c r="N29" s="43">
        <f t="shared" si="1"/>
        <v>0</v>
      </c>
      <c r="Q29" s="43">
        <f t="shared" si="2"/>
        <v>0</v>
      </c>
    </row>
    <row r="30" spans="2:17" s="23" customFormat="1" ht="15" x14ac:dyDescent="0.2">
      <c r="B30" s="18">
        <v>19</v>
      </c>
      <c r="C30" s="32">
        <v>18800000</v>
      </c>
      <c r="D30" s="20" t="s">
        <v>49</v>
      </c>
      <c r="E30" s="20"/>
      <c r="F30" s="21">
        <f>35000-4000+8000</f>
        <v>39000</v>
      </c>
      <c r="G30" s="21"/>
      <c r="H30" s="21"/>
      <c r="I30" s="22" t="s">
        <v>28</v>
      </c>
      <c r="J30" s="22" t="s">
        <v>23</v>
      </c>
      <c r="K30" s="22" t="s">
        <v>23</v>
      </c>
      <c r="L30" s="33"/>
      <c r="M30" s="23">
        <v>39000</v>
      </c>
      <c r="N30" s="43">
        <f t="shared" si="1"/>
        <v>0</v>
      </c>
      <c r="Q30" s="43">
        <f t="shared" si="2"/>
        <v>0</v>
      </c>
    </row>
    <row r="31" spans="2:17" s="23" customFormat="1" ht="25.5" x14ac:dyDescent="0.2">
      <c r="B31" s="18">
        <v>20</v>
      </c>
      <c r="C31" s="32">
        <v>19600000</v>
      </c>
      <c r="D31" s="34" t="s">
        <v>50</v>
      </c>
      <c r="E31" s="20" t="s">
        <v>21</v>
      </c>
      <c r="F31" s="21">
        <v>3000</v>
      </c>
      <c r="G31" s="21"/>
      <c r="H31" s="21">
        <f t="shared" si="0"/>
        <v>3000</v>
      </c>
      <c r="I31" s="22" t="s">
        <v>29</v>
      </c>
      <c r="J31" s="22" t="s">
        <v>23</v>
      </c>
      <c r="K31" s="22" t="s">
        <v>23</v>
      </c>
      <c r="L31" s="25"/>
      <c r="M31" s="23">
        <v>3000</v>
      </c>
      <c r="N31" s="43">
        <f t="shared" si="1"/>
        <v>0</v>
      </c>
      <c r="Q31" s="43">
        <f t="shared" si="2"/>
        <v>0</v>
      </c>
    </row>
    <row r="32" spans="2:17" s="23" customFormat="1" ht="30" customHeight="1" x14ac:dyDescent="0.2">
      <c r="B32" s="18">
        <v>21</v>
      </c>
      <c r="C32" s="32">
        <v>22200000</v>
      </c>
      <c r="D32" s="20" t="s">
        <v>51</v>
      </c>
      <c r="E32" s="20" t="s">
        <v>21</v>
      </c>
      <c r="F32" s="21">
        <f>4800+1100</f>
        <v>5900</v>
      </c>
      <c r="G32" s="21"/>
      <c r="H32" s="21">
        <f t="shared" si="0"/>
        <v>5900</v>
      </c>
      <c r="I32" s="22" t="s">
        <v>22</v>
      </c>
      <c r="J32" s="22" t="s">
        <v>23</v>
      </c>
      <c r="K32" s="22" t="s">
        <v>23</v>
      </c>
      <c r="L32" s="25"/>
      <c r="M32" s="23">
        <v>5900</v>
      </c>
      <c r="N32" s="43">
        <f t="shared" si="1"/>
        <v>0</v>
      </c>
      <c r="Q32" s="43">
        <f t="shared" si="2"/>
        <v>0</v>
      </c>
    </row>
    <row r="33" spans="2:17" s="23" customFormat="1" ht="91.5" customHeight="1" x14ac:dyDescent="0.2">
      <c r="B33" s="18">
        <v>22</v>
      </c>
      <c r="C33" s="32">
        <v>22800000</v>
      </c>
      <c r="D33" s="20" t="s">
        <v>52</v>
      </c>
      <c r="E33" s="20" t="s">
        <v>21</v>
      </c>
      <c r="F33" s="21">
        <f>3000-1000</f>
        <v>2000</v>
      </c>
      <c r="G33" s="21">
        <v>500</v>
      </c>
      <c r="H33" s="21">
        <f t="shared" si="0"/>
        <v>2500</v>
      </c>
      <c r="I33" s="22" t="s">
        <v>29</v>
      </c>
      <c r="J33" s="22" t="s">
        <v>23</v>
      </c>
      <c r="K33" s="22" t="s">
        <v>23</v>
      </c>
      <c r="L33" s="25"/>
      <c r="M33" s="23">
        <v>2000</v>
      </c>
      <c r="N33" s="43">
        <f t="shared" si="1"/>
        <v>0</v>
      </c>
      <c r="P33" s="23">
        <v>500</v>
      </c>
      <c r="Q33" s="43">
        <f t="shared" si="2"/>
        <v>0</v>
      </c>
    </row>
    <row r="34" spans="2:17" s="23" customFormat="1" ht="91.5" customHeight="1" x14ac:dyDescent="0.2">
      <c r="B34" s="18">
        <v>23</v>
      </c>
      <c r="C34" s="32">
        <v>24300000</v>
      </c>
      <c r="D34" s="20" t="s">
        <v>53</v>
      </c>
      <c r="E34" s="20" t="s">
        <v>21</v>
      </c>
      <c r="F34" s="21">
        <v>500</v>
      </c>
      <c r="G34" s="21"/>
      <c r="H34" s="21"/>
      <c r="I34" s="22" t="s">
        <v>29</v>
      </c>
      <c r="J34" s="22" t="s">
        <v>23</v>
      </c>
      <c r="K34" s="22" t="s">
        <v>23</v>
      </c>
      <c r="L34" s="25"/>
      <c r="M34" s="23">
        <v>500</v>
      </c>
      <c r="N34" s="43">
        <f t="shared" si="1"/>
        <v>0</v>
      </c>
      <c r="Q34" s="43">
        <f t="shared" si="2"/>
        <v>0</v>
      </c>
    </row>
    <row r="35" spans="2:17" s="23" customFormat="1" ht="36.75" customHeight="1" x14ac:dyDescent="0.2">
      <c r="B35" s="18">
        <v>24</v>
      </c>
      <c r="C35" s="32">
        <v>24400000</v>
      </c>
      <c r="D35" s="20" t="s">
        <v>54</v>
      </c>
      <c r="E35" s="20" t="s">
        <v>21</v>
      </c>
      <c r="F35" s="21">
        <v>500</v>
      </c>
      <c r="G35" s="21"/>
      <c r="H35" s="21">
        <f t="shared" si="0"/>
        <v>500</v>
      </c>
      <c r="I35" s="22" t="s">
        <v>29</v>
      </c>
      <c r="J35" s="22" t="s">
        <v>23</v>
      </c>
      <c r="K35" s="22" t="s">
        <v>23</v>
      </c>
      <c r="L35" s="25"/>
      <c r="M35" s="23">
        <v>500</v>
      </c>
      <c r="N35" s="43">
        <f t="shared" si="1"/>
        <v>0</v>
      </c>
      <c r="Q35" s="43">
        <f t="shared" si="2"/>
        <v>0</v>
      </c>
    </row>
    <row r="36" spans="2:17" s="95" customFormat="1" ht="30" customHeight="1" x14ac:dyDescent="0.2">
      <c r="B36" s="141">
        <v>25</v>
      </c>
      <c r="C36" s="144">
        <v>30100000</v>
      </c>
      <c r="D36" s="120" t="s">
        <v>55</v>
      </c>
      <c r="E36" s="91" t="s">
        <v>21</v>
      </c>
      <c r="F36" s="93">
        <f>10000</f>
        <v>10000</v>
      </c>
      <c r="G36" s="93">
        <f>7400-1600</f>
        <v>5800</v>
      </c>
      <c r="H36" s="93">
        <f t="shared" si="0"/>
        <v>15800</v>
      </c>
      <c r="I36" s="100" t="s">
        <v>28</v>
      </c>
      <c r="J36" s="99" t="s">
        <v>23</v>
      </c>
      <c r="K36" s="99" t="s">
        <v>23</v>
      </c>
      <c r="L36" s="94"/>
      <c r="M36" s="95">
        <v>10000</v>
      </c>
      <c r="N36" s="96">
        <f t="shared" si="1"/>
        <v>0</v>
      </c>
      <c r="P36" s="95">
        <v>7400</v>
      </c>
      <c r="Q36" s="96">
        <f t="shared" si="2"/>
        <v>-1600</v>
      </c>
    </row>
    <row r="37" spans="2:17" s="95" customFormat="1" ht="30" customHeight="1" x14ac:dyDescent="0.2">
      <c r="B37" s="142"/>
      <c r="C37" s="145"/>
      <c r="D37" s="147"/>
      <c r="E37" s="91" t="s">
        <v>21</v>
      </c>
      <c r="F37" s="93"/>
      <c r="G37" s="93">
        <v>1600</v>
      </c>
      <c r="H37" s="93"/>
      <c r="I37" s="99" t="s">
        <v>29</v>
      </c>
      <c r="J37" s="99"/>
      <c r="K37" s="99"/>
      <c r="L37" s="101" t="s">
        <v>56</v>
      </c>
      <c r="N37" s="96">
        <f t="shared" si="1"/>
        <v>0</v>
      </c>
      <c r="Q37" s="96">
        <f t="shared" si="2"/>
        <v>1600</v>
      </c>
    </row>
    <row r="38" spans="2:17" s="23" customFormat="1" ht="36.75" customHeight="1" x14ac:dyDescent="0.2">
      <c r="B38" s="143"/>
      <c r="C38" s="146"/>
      <c r="D38" s="121"/>
      <c r="E38" s="20" t="s">
        <v>21</v>
      </c>
      <c r="F38" s="21">
        <v>2000</v>
      </c>
      <c r="G38" s="21">
        <v>1000</v>
      </c>
      <c r="H38" s="21">
        <f t="shared" si="0"/>
        <v>3000</v>
      </c>
      <c r="I38" s="35" t="s">
        <v>28</v>
      </c>
      <c r="J38" s="22" t="s">
        <v>23</v>
      </c>
      <c r="K38" s="22" t="s">
        <v>23</v>
      </c>
      <c r="L38" s="25"/>
      <c r="M38" s="23">
        <v>2000</v>
      </c>
      <c r="N38" s="43">
        <f t="shared" si="1"/>
        <v>0</v>
      </c>
      <c r="P38" s="23">
        <v>1000</v>
      </c>
      <c r="Q38" s="43">
        <f t="shared" si="2"/>
        <v>0</v>
      </c>
    </row>
    <row r="39" spans="2:17" s="23" customFormat="1" ht="54" customHeight="1" x14ac:dyDescent="0.2">
      <c r="B39" s="141">
        <v>25</v>
      </c>
      <c r="C39" s="148">
        <v>30200000</v>
      </c>
      <c r="D39" s="149" t="s">
        <v>57</v>
      </c>
      <c r="E39" s="120" t="s">
        <v>21</v>
      </c>
      <c r="F39" s="152">
        <f>2000-1000</f>
        <v>1000</v>
      </c>
      <c r="G39" s="152">
        <v>1000</v>
      </c>
      <c r="H39" s="21" t="e">
        <f>F39+#REF!</f>
        <v>#REF!</v>
      </c>
      <c r="I39" s="118" t="s">
        <v>28</v>
      </c>
      <c r="J39" s="22" t="s">
        <v>23</v>
      </c>
      <c r="K39" s="22" t="s">
        <v>23</v>
      </c>
      <c r="L39" s="25"/>
      <c r="M39" s="23">
        <v>1000</v>
      </c>
      <c r="N39" s="43">
        <f t="shared" si="1"/>
        <v>0</v>
      </c>
      <c r="P39" s="23">
        <v>1000</v>
      </c>
      <c r="Q39" s="43">
        <f t="shared" si="2"/>
        <v>0</v>
      </c>
    </row>
    <row r="40" spans="2:17" s="23" customFormat="1" ht="54" customHeight="1" x14ac:dyDescent="0.2">
      <c r="B40" s="142"/>
      <c r="C40" s="148"/>
      <c r="D40" s="149"/>
      <c r="E40" s="121"/>
      <c r="F40" s="153"/>
      <c r="G40" s="153"/>
      <c r="H40" s="21">
        <f>F40+G39</f>
        <v>1000</v>
      </c>
      <c r="I40" s="154"/>
      <c r="J40" s="22" t="s">
        <v>23</v>
      </c>
      <c r="K40" s="22" t="s">
        <v>23</v>
      </c>
      <c r="L40" s="25"/>
      <c r="N40" s="43">
        <f t="shared" si="1"/>
        <v>0</v>
      </c>
      <c r="Q40" s="43">
        <f t="shared" si="2"/>
        <v>0</v>
      </c>
    </row>
    <row r="41" spans="2:17" s="23" customFormat="1" ht="54" customHeight="1" x14ac:dyDescent="0.2">
      <c r="B41" s="142"/>
      <c r="C41" s="148"/>
      <c r="D41" s="149"/>
      <c r="E41" s="37" t="s">
        <v>58</v>
      </c>
      <c r="F41" s="38">
        <v>2000</v>
      </c>
      <c r="G41" s="38">
        <f>8500+2000</f>
        <v>10500</v>
      </c>
      <c r="H41" s="21"/>
      <c r="I41" s="119"/>
      <c r="J41" s="22" t="s">
        <v>23</v>
      </c>
      <c r="K41" s="22" t="s">
        <v>23</v>
      </c>
      <c r="L41" s="25"/>
      <c r="M41" s="23">
        <v>2000</v>
      </c>
      <c r="N41" s="43">
        <f t="shared" si="1"/>
        <v>0</v>
      </c>
      <c r="P41" s="23">
        <v>10500</v>
      </c>
      <c r="Q41" s="43">
        <f t="shared" si="2"/>
        <v>0</v>
      </c>
    </row>
    <row r="42" spans="2:17" s="23" customFormat="1" ht="54" customHeight="1" x14ac:dyDescent="0.2">
      <c r="B42" s="39"/>
      <c r="C42" s="148"/>
      <c r="D42" s="149"/>
      <c r="E42" s="37" t="s">
        <v>59</v>
      </c>
      <c r="F42" s="38">
        <v>1000</v>
      </c>
      <c r="G42" s="38"/>
      <c r="H42" s="21"/>
      <c r="I42" s="40" t="s">
        <v>29</v>
      </c>
      <c r="J42" s="22" t="s">
        <v>60</v>
      </c>
      <c r="K42" s="22" t="s">
        <v>60</v>
      </c>
      <c r="L42" s="25"/>
      <c r="M42" s="23">
        <v>1000</v>
      </c>
      <c r="N42" s="43">
        <f t="shared" si="1"/>
        <v>0</v>
      </c>
      <c r="Q42" s="43">
        <f t="shared" si="2"/>
        <v>0</v>
      </c>
    </row>
    <row r="43" spans="2:17" s="23" customFormat="1" ht="54" customHeight="1" x14ac:dyDescent="0.2">
      <c r="B43" s="39">
        <v>26</v>
      </c>
      <c r="C43" s="41">
        <v>31100000</v>
      </c>
      <c r="D43" s="42" t="s">
        <v>61</v>
      </c>
      <c r="E43" s="37" t="s">
        <v>21</v>
      </c>
      <c r="F43" s="38">
        <v>500</v>
      </c>
      <c r="G43" s="38"/>
      <c r="H43" s="21"/>
      <c r="I43" s="40" t="s">
        <v>29</v>
      </c>
      <c r="J43" s="22" t="s">
        <v>23</v>
      </c>
      <c r="K43" s="22" t="s">
        <v>23</v>
      </c>
      <c r="L43" s="25"/>
      <c r="M43" s="23">
        <v>500</v>
      </c>
      <c r="N43" s="43">
        <f t="shared" si="1"/>
        <v>0</v>
      </c>
      <c r="Q43" s="43">
        <f t="shared" si="2"/>
        <v>0</v>
      </c>
    </row>
    <row r="44" spans="2:17" s="23" customFormat="1" ht="54" customHeight="1" x14ac:dyDescent="0.2">
      <c r="B44" s="39">
        <v>27</v>
      </c>
      <c r="C44" s="41">
        <v>31200000</v>
      </c>
      <c r="D44" s="42" t="s">
        <v>62</v>
      </c>
      <c r="E44" s="37" t="s">
        <v>21</v>
      </c>
      <c r="F44" s="38">
        <v>1000</v>
      </c>
      <c r="G44" s="38">
        <v>1000</v>
      </c>
      <c r="H44" s="21"/>
      <c r="I44" s="40" t="s">
        <v>29</v>
      </c>
      <c r="J44" s="22" t="s">
        <v>23</v>
      </c>
      <c r="K44" s="22" t="s">
        <v>23</v>
      </c>
      <c r="L44" s="25"/>
      <c r="M44" s="23">
        <v>1000</v>
      </c>
      <c r="N44" s="43">
        <f t="shared" si="1"/>
        <v>0</v>
      </c>
      <c r="P44" s="23">
        <v>1000</v>
      </c>
      <c r="Q44" s="43">
        <f t="shared" si="2"/>
        <v>0</v>
      </c>
    </row>
    <row r="45" spans="2:17" s="95" customFormat="1" ht="30" customHeight="1" x14ac:dyDescent="0.2">
      <c r="B45" s="97">
        <v>28</v>
      </c>
      <c r="C45" s="155">
        <v>31400000</v>
      </c>
      <c r="D45" s="157" t="s">
        <v>63</v>
      </c>
      <c r="E45" s="157" t="s">
        <v>21</v>
      </c>
      <c r="F45" s="93">
        <f>2000-500-600</f>
        <v>900</v>
      </c>
      <c r="G45" s="93">
        <v>1500</v>
      </c>
      <c r="H45" s="93">
        <f t="shared" si="0"/>
        <v>2400</v>
      </c>
      <c r="I45" s="102" t="s">
        <v>28</v>
      </c>
      <c r="J45" s="99" t="s">
        <v>23</v>
      </c>
      <c r="K45" s="99" t="s">
        <v>23</v>
      </c>
      <c r="L45" s="94"/>
      <c r="M45" s="95">
        <v>1500</v>
      </c>
      <c r="N45" s="96">
        <f t="shared" si="1"/>
        <v>-600</v>
      </c>
      <c r="P45" s="95">
        <v>1500</v>
      </c>
      <c r="Q45" s="96">
        <f t="shared" si="2"/>
        <v>0</v>
      </c>
    </row>
    <row r="46" spans="2:17" s="95" customFormat="1" ht="15" x14ac:dyDescent="0.2">
      <c r="B46" s="97"/>
      <c r="C46" s="156"/>
      <c r="D46" s="158"/>
      <c r="E46" s="158"/>
      <c r="F46" s="93">
        <f>500+600</f>
        <v>1100</v>
      </c>
      <c r="G46" s="93"/>
      <c r="H46" s="93"/>
      <c r="I46" s="102"/>
      <c r="J46" s="99" t="s">
        <v>60</v>
      </c>
      <c r="K46" s="99" t="s">
        <v>60</v>
      </c>
      <c r="L46" s="94"/>
      <c r="M46" s="95">
        <v>500</v>
      </c>
      <c r="N46" s="96">
        <f t="shared" si="1"/>
        <v>600</v>
      </c>
      <c r="Q46" s="96">
        <f t="shared" si="2"/>
        <v>0</v>
      </c>
    </row>
    <row r="47" spans="2:17" s="23" customFormat="1" ht="30" x14ac:dyDescent="0.2">
      <c r="B47" s="18">
        <v>29</v>
      </c>
      <c r="C47" s="32">
        <v>31500000</v>
      </c>
      <c r="D47" s="24" t="s">
        <v>64</v>
      </c>
      <c r="E47" s="20" t="s">
        <v>21</v>
      </c>
      <c r="F47" s="21">
        <f>7000+12000</f>
        <v>19000</v>
      </c>
      <c r="G47" s="21">
        <v>1200</v>
      </c>
      <c r="H47" s="21">
        <f t="shared" si="0"/>
        <v>20200</v>
      </c>
      <c r="I47" s="22" t="s">
        <v>65</v>
      </c>
      <c r="J47" s="22" t="s">
        <v>23</v>
      </c>
      <c r="K47" s="22" t="s">
        <v>23</v>
      </c>
      <c r="L47" s="25"/>
      <c r="M47" s="23">
        <v>19000</v>
      </c>
      <c r="N47" s="43">
        <f t="shared" si="1"/>
        <v>0</v>
      </c>
      <c r="P47" s="23">
        <v>1200</v>
      </c>
      <c r="Q47" s="43">
        <f t="shared" si="2"/>
        <v>0</v>
      </c>
    </row>
    <row r="48" spans="2:17" s="23" customFormat="1" ht="33.75" customHeight="1" x14ac:dyDescent="0.2">
      <c r="B48" s="27">
        <v>30</v>
      </c>
      <c r="C48" s="44">
        <v>31700000</v>
      </c>
      <c r="D48" s="45" t="s">
        <v>66</v>
      </c>
      <c r="E48" s="20" t="s">
        <v>21</v>
      </c>
      <c r="F48" s="21">
        <v>500</v>
      </c>
      <c r="G48" s="21"/>
      <c r="H48" s="21"/>
      <c r="I48" s="30" t="s">
        <v>29</v>
      </c>
      <c r="J48" s="22" t="s">
        <v>23</v>
      </c>
      <c r="K48" s="22" t="s">
        <v>23</v>
      </c>
      <c r="L48" s="25"/>
      <c r="M48" s="23">
        <v>500</v>
      </c>
      <c r="N48" s="43">
        <f t="shared" si="1"/>
        <v>0</v>
      </c>
      <c r="Q48" s="43">
        <f t="shared" si="2"/>
        <v>0</v>
      </c>
    </row>
    <row r="49" spans="2:17" s="23" customFormat="1" ht="33.75" customHeight="1" x14ac:dyDescent="0.2">
      <c r="B49" s="27">
        <v>31</v>
      </c>
      <c r="C49" s="44">
        <v>32200000</v>
      </c>
      <c r="D49" s="45" t="s">
        <v>67</v>
      </c>
      <c r="E49" s="20" t="s">
        <v>21</v>
      </c>
      <c r="F49" s="21">
        <v>300</v>
      </c>
      <c r="G49" s="21"/>
      <c r="H49" s="21"/>
      <c r="I49" s="30" t="s">
        <v>29</v>
      </c>
      <c r="J49" s="22" t="s">
        <v>23</v>
      </c>
      <c r="K49" s="22" t="s">
        <v>23</v>
      </c>
      <c r="L49" s="25"/>
      <c r="M49" s="23">
        <v>300</v>
      </c>
      <c r="N49" s="43">
        <f t="shared" si="1"/>
        <v>0</v>
      </c>
      <c r="Q49" s="43">
        <f t="shared" si="2"/>
        <v>0</v>
      </c>
    </row>
    <row r="50" spans="2:17" s="23" customFormat="1" ht="54" customHeight="1" x14ac:dyDescent="0.2">
      <c r="B50" s="27">
        <v>32</v>
      </c>
      <c r="C50" s="44">
        <v>32300000</v>
      </c>
      <c r="D50" s="46" t="s">
        <v>68</v>
      </c>
      <c r="E50" s="20" t="s">
        <v>21</v>
      </c>
      <c r="F50" s="21">
        <v>300</v>
      </c>
      <c r="G50" s="21"/>
      <c r="H50" s="21">
        <f t="shared" si="0"/>
        <v>300</v>
      </c>
      <c r="I50" s="30" t="s">
        <v>29</v>
      </c>
      <c r="J50" s="30" t="s">
        <v>23</v>
      </c>
      <c r="K50" s="30" t="s">
        <v>23</v>
      </c>
      <c r="L50" s="25"/>
      <c r="M50" s="23">
        <v>300</v>
      </c>
      <c r="N50" s="43">
        <f t="shared" si="1"/>
        <v>0</v>
      </c>
      <c r="Q50" s="43">
        <f t="shared" si="2"/>
        <v>0</v>
      </c>
    </row>
    <row r="51" spans="2:17" s="23" customFormat="1" ht="54" customHeight="1" x14ac:dyDescent="0.2">
      <c r="B51" s="159">
        <v>33</v>
      </c>
      <c r="C51" s="144">
        <v>32400000</v>
      </c>
      <c r="D51" s="120" t="s">
        <v>69</v>
      </c>
      <c r="E51" s="20" t="s">
        <v>21</v>
      </c>
      <c r="F51" s="21">
        <v>500</v>
      </c>
      <c r="G51" s="21">
        <f>1300-600</f>
        <v>700</v>
      </c>
      <c r="H51" s="21">
        <f t="shared" si="0"/>
        <v>1200</v>
      </c>
      <c r="I51" s="118" t="s">
        <v>28</v>
      </c>
      <c r="J51" s="30" t="s">
        <v>23</v>
      </c>
      <c r="K51" s="30" t="s">
        <v>23</v>
      </c>
      <c r="L51" s="25"/>
      <c r="M51" s="23">
        <v>500</v>
      </c>
      <c r="N51" s="43">
        <f t="shared" si="1"/>
        <v>0</v>
      </c>
      <c r="P51" s="23">
        <v>700</v>
      </c>
      <c r="Q51" s="43">
        <f t="shared" si="2"/>
        <v>0</v>
      </c>
    </row>
    <row r="52" spans="2:17" s="23" customFormat="1" ht="54" customHeight="1" x14ac:dyDescent="0.2">
      <c r="B52" s="161"/>
      <c r="C52" s="146"/>
      <c r="D52" s="121"/>
      <c r="E52" s="20" t="s">
        <v>58</v>
      </c>
      <c r="F52" s="21"/>
      <c r="G52" s="21">
        <v>1000</v>
      </c>
      <c r="H52" s="21"/>
      <c r="I52" s="119"/>
      <c r="J52" s="30" t="s">
        <v>23</v>
      </c>
      <c r="K52" s="30" t="s">
        <v>23</v>
      </c>
      <c r="L52" s="25"/>
      <c r="N52" s="43">
        <f t="shared" si="1"/>
        <v>0</v>
      </c>
      <c r="P52" s="23">
        <v>1000</v>
      </c>
      <c r="Q52" s="43">
        <f t="shared" si="2"/>
        <v>0</v>
      </c>
    </row>
    <row r="53" spans="2:17" s="23" customFormat="1" ht="54" customHeight="1" x14ac:dyDescent="0.2">
      <c r="B53" s="47">
        <v>34</v>
      </c>
      <c r="C53" s="48">
        <v>32500000</v>
      </c>
      <c r="D53" s="42" t="s">
        <v>70</v>
      </c>
      <c r="E53" s="20" t="s">
        <v>21</v>
      </c>
      <c r="F53" s="21"/>
      <c r="G53" s="21">
        <v>300</v>
      </c>
      <c r="H53" s="21"/>
      <c r="I53" s="30" t="s">
        <v>28</v>
      </c>
      <c r="J53" s="30" t="s">
        <v>23</v>
      </c>
      <c r="K53" s="30" t="s">
        <v>23</v>
      </c>
      <c r="L53" s="25"/>
      <c r="N53" s="43">
        <f t="shared" si="1"/>
        <v>0</v>
      </c>
      <c r="P53" s="23">
        <v>300</v>
      </c>
      <c r="Q53" s="43">
        <f t="shared" si="2"/>
        <v>0</v>
      </c>
    </row>
    <row r="54" spans="2:17" s="95" customFormat="1" ht="54" customHeight="1" x14ac:dyDescent="0.2">
      <c r="B54" s="103">
        <v>35</v>
      </c>
      <c r="C54" s="144">
        <v>33100000</v>
      </c>
      <c r="D54" s="120" t="s">
        <v>71</v>
      </c>
      <c r="E54" s="91" t="s">
        <v>21</v>
      </c>
      <c r="F54" s="93">
        <f>10000-1000-1000-1900</f>
        <v>6100</v>
      </c>
      <c r="G54" s="93"/>
      <c r="H54" s="93">
        <f t="shared" si="0"/>
        <v>6100</v>
      </c>
      <c r="I54" s="99" t="s">
        <v>28</v>
      </c>
      <c r="J54" s="99" t="s">
        <v>23</v>
      </c>
      <c r="K54" s="99" t="s">
        <v>23</v>
      </c>
      <c r="L54" s="94"/>
      <c r="M54" s="95">
        <v>8000</v>
      </c>
      <c r="N54" s="96">
        <f t="shared" si="1"/>
        <v>-1900</v>
      </c>
      <c r="Q54" s="96">
        <f t="shared" si="2"/>
        <v>0</v>
      </c>
    </row>
    <row r="55" spans="2:17" s="23" customFormat="1" ht="54" customHeight="1" x14ac:dyDescent="0.2">
      <c r="B55" s="49"/>
      <c r="C55" s="146"/>
      <c r="D55" s="121"/>
      <c r="E55" s="46"/>
      <c r="F55" s="21">
        <v>1000</v>
      </c>
      <c r="G55" s="50"/>
      <c r="H55" s="21"/>
      <c r="I55" s="30" t="s">
        <v>29</v>
      </c>
      <c r="J55" s="30"/>
      <c r="K55" s="30"/>
      <c r="L55" s="25"/>
      <c r="M55" s="23">
        <v>1000</v>
      </c>
      <c r="N55" s="43">
        <f t="shared" si="1"/>
        <v>0</v>
      </c>
      <c r="Q55" s="43">
        <f t="shared" si="2"/>
        <v>0</v>
      </c>
    </row>
    <row r="56" spans="2:17" s="23" customFormat="1" ht="15" customHeight="1" x14ac:dyDescent="0.2">
      <c r="B56" s="159">
        <v>36</v>
      </c>
      <c r="C56" s="144">
        <v>33600000</v>
      </c>
      <c r="D56" s="120" t="s">
        <v>72</v>
      </c>
      <c r="E56" s="120" t="s">
        <v>21</v>
      </c>
      <c r="F56" s="162">
        <f>160000-3700-23000-10000-10000</f>
        <v>113300</v>
      </c>
      <c r="G56" s="152"/>
      <c r="H56" s="21">
        <f t="shared" si="0"/>
        <v>113300</v>
      </c>
      <c r="I56" s="166" t="s">
        <v>28</v>
      </c>
      <c r="J56" s="118" t="s">
        <v>23</v>
      </c>
      <c r="K56" s="118" t="s">
        <v>23</v>
      </c>
      <c r="L56" s="25"/>
      <c r="M56" s="23">
        <v>113300</v>
      </c>
      <c r="N56" s="43">
        <f t="shared" si="1"/>
        <v>0</v>
      </c>
      <c r="Q56" s="43">
        <f t="shared" si="2"/>
        <v>0</v>
      </c>
    </row>
    <row r="57" spans="2:17" s="23" customFormat="1" ht="31.5" customHeight="1" x14ac:dyDescent="0.2">
      <c r="B57" s="160"/>
      <c r="C57" s="145"/>
      <c r="D57" s="147"/>
      <c r="E57" s="147"/>
      <c r="F57" s="163"/>
      <c r="G57" s="153"/>
      <c r="H57" s="21">
        <f t="shared" si="0"/>
        <v>0</v>
      </c>
      <c r="I57" s="154"/>
      <c r="J57" s="154"/>
      <c r="K57" s="154"/>
      <c r="L57" s="51"/>
      <c r="N57" s="43">
        <f t="shared" si="1"/>
        <v>0</v>
      </c>
      <c r="Q57" s="43">
        <f t="shared" si="2"/>
        <v>0</v>
      </c>
    </row>
    <row r="58" spans="2:17" s="23" customFormat="1" ht="31.5" customHeight="1" x14ac:dyDescent="0.2">
      <c r="B58" s="160"/>
      <c r="C58" s="145"/>
      <c r="D58" s="147"/>
      <c r="E58" s="147"/>
      <c r="F58" s="52">
        <v>20000</v>
      </c>
      <c r="G58" s="38"/>
      <c r="H58" s="21"/>
      <c r="I58" s="53"/>
      <c r="J58" s="118" t="s">
        <v>23</v>
      </c>
      <c r="K58" s="118" t="s">
        <v>23</v>
      </c>
      <c r="L58" s="36" t="s">
        <v>56</v>
      </c>
      <c r="M58" s="23">
        <v>20000</v>
      </c>
      <c r="N58" s="43">
        <f t="shared" si="1"/>
        <v>0</v>
      </c>
      <c r="Q58" s="43">
        <f t="shared" si="2"/>
        <v>0</v>
      </c>
    </row>
    <row r="59" spans="2:17" s="23" customFormat="1" ht="31.5" customHeight="1" x14ac:dyDescent="0.2">
      <c r="B59" s="161"/>
      <c r="C59" s="146"/>
      <c r="D59" s="121"/>
      <c r="E59" s="121"/>
      <c r="F59" s="52">
        <f>3700+23000-214.2-4498</f>
        <v>21987.8</v>
      </c>
      <c r="G59" s="38"/>
      <c r="H59" s="21"/>
      <c r="I59" s="22" t="s">
        <v>65</v>
      </c>
      <c r="J59" s="154"/>
      <c r="K59" s="154"/>
      <c r="L59" s="36"/>
      <c r="M59" s="23">
        <v>21987.8</v>
      </c>
      <c r="N59" s="43">
        <f t="shared" si="1"/>
        <v>0</v>
      </c>
      <c r="Q59" s="43">
        <f t="shared" si="2"/>
        <v>0</v>
      </c>
    </row>
    <row r="60" spans="2:17" s="23" customFormat="1" ht="15" x14ac:dyDescent="0.2">
      <c r="B60" s="18">
        <v>37</v>
      </c>
      <c r="C60" s="54">
        <v>33700000</v>
      </c>
      <c r="D60" s="24" t="s">
        <v>73</v>
      </c>
      <c r="E60" s="20" t="s">
        <v>21</v>
      </c>
      <c r="F60" s="21">
        <f>195000-18000-9847.77-11564.7</f>
        <v>155587.53</v>
      </c>
      <c r="G60" s="21">
        <f>3000-1000</f>
        <v>2000</v>
      </c>
      <c r="H60" s="21">
        <f t="shared" si="0"/>
        <v>157587.53</v>
      </c>
      <c r="I60" s="22" t="s">
        <v>65</v>
      </c>
      <c r="J60" s="22" t="s">
        <v>23</v>
      </c>
      <c r="K60" s="22" t="s">
        <v>23</v>
      </c>
      <c r="M60" s="23">
        <v>155587.53</v>
      </c>
      <c r="N60" s="43">
        <f t="shared" si="1"/>
        <v>0</v>
      </c>
      <c r="P60" s="23">
        <v>2000</v>
      </c>
      <c r="Q60" s="43">
        <f t="shared" si="2"/>
        <v>0</v>
      </c>
    </row>
    <row r="61" spans="2:17" s="95" customFormat="1" ht="15" customHeight="1" x14ac:dyDescent="0.2">
      <c r="B61" s="104">
        <v>38</v>
      </c>
      <c r="C61" s="105">
        <v>34100000</v>
      </c>
      <c r="D61" s="106" t="s">
        <v>74</v>
      </c>
      <c r="E61" s="91" t="s">
        <v>58</v>
      </c>
      <c r="F61" s="93">
        <f>50000-8320</f>
        <v>41680</v>
      </c>
      <c r="G61" s="93"/>
      <c r="H61" s="93"/>
      <c r="I61" s="99" t="s">
        <v>28</v>
      </c>
      <c r="J61" s="99" t="s">
        <v>23</v>
      </c>
      <c r="K61" s="99" t="s">
        <v>23</v>
      </c>
      <c r="M61" s="95">
        <v>50000</v>
      </c>
      <c r="N61" s="96">
        <f t="shared" si="1"/>
        <v>-8320</v>
      </c>
      <c r="Q61" s="96">
        <f t="shared" si="2"/>
        <v>0</v>
      </c>
    </row>
    <row r="62" spans="2:17" s="23" customFormat="1" ht="45" customHeight="1" x14ac:dyDescent="0.2">
      <c r="B62" s="55">
        <v>39</v>
      </c>
      <c r="C62" s="44">
        <v>34300000</v>
      </c>
      <c r="D62" s="46" t="s">
        <v>75</v>
      </c>
      <c r="E62" s="20" t="s">
        <v>21</v>
      </c>
      <c r="F62" s="21">
        <f>4500+1500</f>
        <v>6000</v>
      </c>
      <c r="G62" s="21">
        <v>4000</v>
      </c>
      <c r="H62" s="21">
        <f t="shared" si="0"/>
        <v>10000</v>
      </c>
      <c r="I62" s="22" t="s">
        <v>28</v>
      </c>
      <c r="J62" s="22" t="s">
        <v>23</v>
      </c>
      <c r="K62" s="22" t="s">
        <v>23</v>
      </c>
      <c r="L62" s="25"/>
      <c r="M62" s="23">
        <v>6000</v>
      </c>
      <c r="N62" s="43">
        <f t="shared" si="1"/>
        <v>0</v>
      </c>
      <c r="P62" s="23">
        <v>4000</v>
      </c>
      <c r="Q62" s="43">
        <f t="shared" si="2"/>
        <v>0</v>
      </c>
    </row>
    <row r="63" spans="2:17" s="23" customFormat="1" ht="63.75" customHeight="1" x14ac:dyDescent="0.2">
      <c r="B63" s="18">
        <v>40</v>
      </c>
      <c r="C63" s="118">
        <v>35100000</v>
      </c>
      <c r="D63" s="120" t="s">
        <v>76</v>
      </c>
      <c r="E63" s="20" t="s">
        <v>21</v>
      </c>
      <c r="F63" s="21">
        <f>70000+80000-9100-4900-7000-1000-27000-10400-11500</f>
        <v>79100</v>
      </c>
      <c r="G63" s="21"/>
      <c r="H63" s="21">
        <f t="shared" si="0"/>
        <v>79100</v>
      </c>
      <c r="I63" s="118" t="s">
        <v>65</v>
      </c>
      <c r="J63" s="118" t="s">
        <v>23</v>
      </c>
      <c r="K63" s="118" t="s">
        <v>23</v>
      </c>
      <c r="L63" s="25"/>
      <c r="M63" s="23">
        <v>79100</v>
      </c>
      <c r="N63" s="43">
        <f t="shared" si="1"/>
        <v>0</v>
      </c>
      <c r="Q63" s="43">
        <f t="shared" si="2"/>
        <v>0</v>
      </c>
    </row>
    <row r="64" spans="2:17" s="23" customFormat="1" ht="63.75" customHeight="1" x14ac:dyDescent="0.2">
      <c r="B64" s="18"/>
      <c r="C64" s="119"/>
      <c r="D64" s="121"/>
      <c r="E64" s="20" t="s">
        <v>58</v>
      </c>
      <c r="F64" s="21">
        <v>23400</v>
      </c>
      <c r="G64" s="21"/>
      <c r="H64" s="21"/>
      <c r="I64" s="119"/>
      <c r="J64" s="119"/>
      <c r="K64" s="119"/>
      <c r="L64" s="25"/>
      <c r="M64" s="23">
        <v>23400</v>
      </c>
      <c r="N64" s="43">
        <f t="shared" si="1"/>
        <v>0</v>
      </c>
      <c r="Q64" s="43">
        <f t="shared" si="2"/>
        <v>0</v>
      </c>
    </row>
    <row r="65" spans="2:17" s="23" customFormat="1" ht="63.75" customHeight="1" x14ac:dyDescent="0.2">
      <c r="B65" s="18">
        <v>41</v>
      </c>
      <c r="C65" s="22">
        <v>38300000</v>
      </c>
      <c r="D65" s="24" t="s">
        <v>77</v>
      </c>
      <c r="E65" s="20" t="s">
        <v>21</v>
      </c>
      <c r="F65" s="21">
        <v>500</v>
      </c>
      <c r="G65" s="21"/>
      <c r="H65" s="21"/>
      <c r="I65" s="22" t="s">
        <v>29</v>
      </c>
      <c r="J65" s="22" t="s">
        <v>60</v>
      </c>
      <c r="K65" s="22" t="s">
        <v>60</v>
      </c>
      <c r="L65" s="25"/>
      <c r="M65" s="23">
        <v>500</v>
      </c>
      <c r="N65" s="43">
        <f t="shared" si="1"/>
        <v>0</v>
      </c>
      <c r="Q65" s="43">
        <f t="shared" si="2"/>
        <v>0</v>
      </c>
    </row>
    <row r="66" spans="2:17" s="23" customFormat="1" ht="30" x14ac:dyDescent="0.2">
      <c r="B66" s="18">
        <v>42</v>
      </c>
      <c r="C66" s="32">
        <v>38500000</v>
      </c>
      <c r="D66" s="24" t="s">
        <v>78</v>
      </c>
      <c r="E66" s="20" t="s">
        <v>21</v>
      </c>
      <c r="F66" s="21">
        <v>500</v>
      </c>
      <c r="G66" s="21"/>
      <c r="H66" s="21">
        <f t="shared" si="0"/>
        <v>500</v>
      </c>
      <c r="I66" s="22" t="s">
        <v>29</v>
      </c>
      <c r="J66" s="22" t="s">
        <v>23</v>
      </c>
      <c r="K66" s="22" t="s">
        <v>23</v>
      </c>
      <c r="L66" s="25"/>
      <c r="M66" s="23">
        <v>500</v>
      </c>
      <c r="N66" s="43">
        <f t="shared" si="1"/>
        <v>0</v>
      </c>
      <c r="Q66" s="43">
        <f t="shared" si="2"/>
        <v>0</v>
      </c>
    </row>
    <row r="67" spans="2:17" s="23" customFormat="1" ht="15" x14ac:dyDescent="0.2">
      <c r="B67" s="18">
        <v>43</v>
      </c>
      <c r="C67" s="144">
        <v>39100000</v>
      </c>
      <c r="D67" s="120" t="s">
        <v>79</v>
      </c>
      <c r="E67" s="20" t="s">
        <v>21</v>
      </c>
      <c r="F67" s="21">
        <f>30000-9000</f>
        <v>21000</v>
      </c>
      <c r="G67" s="21">
        <f>2000-1500</f>
        <v>500</v>
      </c>
      <c r="H67" s="21">
        <f t="shared" si="0"/>
        <v>21500</v>
      </c>
      <c r="I67" s="118" t="s">
        <v>28</v>
      </c>
      <c r="J67" s="22" t="s">
        <v>23</v>
      </c>
      <c r="K67" s="22" t="s">
        <v>23</v>
      </c>
      <c r="L67" s="36"/>
      <c r="M67" s="23">
        <v>21000</v>
      </c>
      <c r="N67" s="43">
        <f t="shared" si="1"/>
        <v>0</v>
      </c>
      <c r="P67" s="23">
        <v>500</v>
      </c>
      <c r="Q67" s="43">
        <f t="shared" si="2"/>
        <v>0</v>
      </c>
    </row>
    <row r="68" spans="2:17" s="23" customFormat="1" ht="30" x14ac:dyDescent="0.2">
      <c r="B68" s="18">
        <v>44</v>
      </c>
      <c r="C68" s="146"/>
      <c r="D68" s="121"/>
      <c r="E68" s="20" t="s">
        <v>58</v>
      </c>
      <c r="F68" s="21">
        <v>2000</v>
      </c>
      <c r="G68" s="21"/>
      <c r="H68" s="21"/>
      <c r="I68" s="119"/>
      <c r="J68" s="22" t="s">
        <v>23</v>
      </c>
      <c r="K68" s="22" t="s">
        <v>23</v>
      </c>
      <c r="L68" s="36"/>
      <c r="M68" s="23">
        <v>2000</v>
      </c>
      <c r="N68" s="43">
        <f t="shared" si="1"/>
        <v>0</v>
      </c>
      <c r="Q68" s="43">
        <f t="shared" si="2"/>
        <v>0</v>
      </c>
    </row>
    <row r="69" spans="2:17" s="23" customFormat="1" ht="15" x14ac:dyDescent="0.2">
      <c r="B69" s="18">
        <v>45</v>
      </c>
      <c r="C69" s="32">
        <v>39200000</v>
      </c>
      <c r="D69" s="56" t="s">
        <v>80</v>
      </c>
      <c r="E69" s="20" t="s">
        <v>21</v>
      </c>
      <c r="F69" s="21">
        <f>14000+6000</f>
        <v>20000</v>
      </c>
      <c r="G69" s="21"/>
      <c r="H69" s="21">
        <f t="shared" si="0"/>
        <v>20000</v>
      </c>
      <c r="I69" s="22" t="s">
        <v>28</v>
      </c>
      <c r="J69" s="22" t="s">
        <v>23</v>
      </c>
      <c r="K69" s="22" t="s">
        <v>23</v>
      </c>
      <c r="M69" s="23">
        <v>20000</v>
      </c>
      <c r="N69" s="43">
        <f t="shared" si="1"/>
        <v>0</v>
      </c>
      <c r="Q69" s="43">
        <f t="shared" si="2"/>
        <v>0</v>
      </c>
    </row>
    <row r="70" spans="2:17" s="23" customFormat="1" ht="15" x14ac:dyDescent="0.2">
      <c r="B70" s="27">
        <v>46</v>
      </c>
      <c r="C70" s="44">
        <v>39500000</v>
      </c>
      <c r="D70" s="57" t="s">
        <v>81</v>
      </c>
      <c r="E70" s="20" t="s">
        <v>21</v>
      </c>
      <c r="F70" s="21">
        <f>30000-12500</f>
        <v>17500</v>
      </c>
      <c r="G70" s="21">
        <v>1000</v>
      </c>
      <c r="H70" s="21">
        <f t="shared" si="0"/>
        <v>18500</v>
      </c>
      <c r="I70" s="22" t="s">
        <v>28</v>
      </c>
      <c r="J70" s="22" t="s">
        <v>23</v>
      </c>
      <c r="K70" s="22" t="s">
        <v>23</v>
      </c>
      <c r="L70" s="25"/>
      <c r="M70" s="23">
        <v>17500</v>
      </c>
      <c r="N70" s="43">
        <f t="shared" si="1"/>
        <v>0</v>
      </c>
      <c r="P70" s="23">
        <v>1000</v>
      </c>
      <c r="Q70" s="43">
        <f t="shared" si="2"/>
        <v>0</v>
      </c>
    </row>
    <row r="71" spans="2:17" s="23" customFormat="1" ht="37.5" customHeight="1" x14ac:dyDescent="0.2">
      <c r="B71" s="27">
        <v>47</v>
      </c>
      <c r="C71" s="144">
        <v>39700000</v>
      </c>
      <c r="D71" s="164" t="s">
        <v>82</v>
      </c>
      <c r="E71" s="120" t="s">
        <v>21</v>
      </c>
      <c r="F71" s="152">
        <v>2800</v>
      </c>
      <c r="G71" s="21"/>
      <c r="H71" s="21">
        <f t="shared" si="0"/>
        <v>2800</v>
      </c>
      <c r="I71" s="118" t="s">
        <v>29</v>
      </c>
      <c r="J71" s="118" t="s">
        <v>23</v>
      </c>
      <c r="K71" s="118" t="s">
        <v>23</v>
      </c>
      <c r="L71" s="25"/>
      <c r="M71" s="23">
        <v>2800</v>
      </c>
      <c r="N71" s="43">
        <f t="shared" si="1"/>
        <v>0</v>
      </c>
      <c r="Q71" s="43">
        <f t="shared" si="2"/>
        <v>0</v>
      </c>
    </row>
    <row r="72" spans="2:17" s="23" customFormat="1" ht="37.5" customHeight="1" x14ac:dyDescent="0.2">
      <c r="B72" s="27">
        <v>48</v>
      </c>
      <c r="C72" s="146"/>
      <c r="D72" s="165"/>
      <c r="E72" s="121"/>
      <c r="F72" s="153"/>
      <c r="G72" s="21"/>
      <c r="H72" s="21">
        <f t="shared" si="0"/>
        <v>0</v>
      </c>
      <c r="I72" s="119"/>
      <c r="J72" s="119"/>
      <c r="K72" s="119"/>
      <c r="L72" s="25"/>
      <c r="N72" s="43">
        <f t="shared" si="1"/>
        <v>0</v>
      </c>
      <c r="Q72" s="43">
        <f t="shared" si="2"/>
        <v>0</v>
      </c>
    </row>
    <row r="73" spans="2:17" s="23" customFormat="1" ht="30" x14ac:dyDescent="0.2">
      <c r="B73" s="18">
        <v>49</v>
      </c>
      <c r="C73" s="32">
        <v>39800000</v>
      </c>
      <c r="D73" s="24" t="s">
        <v>83</v>
      </c>
      <c r="E73" s="20" t="s">
        <v>21</v>
      </c>
      <c r="F73" s="21">
        <f>38000-4300-9404.2</f>
        <v>24295.8</v>
      </c>
      <c r="G73" s="21">
        <v>1000</v>
      </c>
      <c r="H73" s="21">
        <f t="shared" si="0"/>
        <v>25295.8</v>
      </c>
      <c r="I73" s="22" t="s">
        <v>84</v>
      </c>
      <c r="J73" s="22" t="s">
        <v>23</v>
      </c>
      <c r="K73" s="22" t="s">
        <v>23</v>
      </c>
      <c r="L73" s="25"/>
      <c r="M73" s="23">
        <v>24295.8</v>
      </c>
      <c r="N73" s="43">
        <f t="shared" si="1"/>
        <v>0</v>
      </c>
      <c r="P73" s="23">
        <v>1000</v>
      </c>
      <c r="Q73" s="43">
        <f t="shared" si="2"/>
        <v>0</v>
      </c>
    </row>
    <row r="74" spans="2:17" s="23" customFormat="1" ht="15" x14ac:dyDescent="0.2">
      <c r="B74" s="18">
        <v>50</v>
      </c>
      <c r="C74" s="144">
        <v>41100000</v>
      </c>
      <c r="D74" s="120" t="s">
        <v>85</v>
      </c>
      <c r="E74" s="120" t="s">
        <v>21</v>
      </c>
      <c r="F74" s="152">
        <v>6000</v>
      </c>
      <c r="G74" s="21"/>
      <c r="H74" s="21">
        <f t="shared" si="0"/>
        <v>6000</v>
      </c>
      <c r="I74" s="118" t="s">
        <v>84</v>
      </c>
      <c r="J74" s="118" t="s">
        <v>23</v>
      </c>
      <c r="K74" s="118" t="s">
        <v>23</v>
      </c>
      <c r="L74" s="25"/>
      <c r="M74" s="23">
        <v>2200</v>
      </c>
      <c r="N74" s="43">
        <f t="shared" si="1"/>
        <v>3800</v>
      </c>
      <c r="Q74" s="43">
        <f t="shared" si="2"/>
        <v>0</v>
      </c>
    </row>
    <row r="75" spans="2:17" s="23" customFormat="1" ht="15" x14ac:dyDescent="0.2">
      <c r="B75" s="27"/>
      <c r="C75" s="146"/>
      <c r="D75" s="121"/>
      <c r="E75" s="121"/>
      <c r="F75" s="153"/>
      <c r="G75" s="21"/>
      <c r="H75" s="21">
        <f t="shared" si="0"/>
        <v>0</v>
      </c>
      <c r="I75" s="119"/>
      <c r="J75" s="119"/>
      <c r="K75" s="119"/>
      <c r="L75" s="25"/>
      <c r="M75" s="23">
        <v>2800</v>
      </c>
      <c r="N75" s="43">
        <f t="shared" ref="N75:N132" si="3">F75-M75</f>
        <v>-2800</v>
      </c>
      <c r="Q75" s="43">
        <f t="shared" ref="Q75:Q132" si="4">G75-P75</f>
        <v>0</v>
      </c>
    </row>
    <row r="76" spans="2:17" s="23" customFormat="1" ht="30" customHeight="1" x14ac:dyDescent="0.2">
      <c r="B76" s="27">
        <v>51</v>
      </c>
      <c r="C76" s="144">
        <v>42100000</v>
      </c>
      <c r="D76" s="120" t="s">
        <v>86</v>
      </c>
      <c r="E76" s="20" t="s">
        <v>21</v>
      </c>
      <c r="F76" s="21">
        <v>500</v>
      </c>
      <c r="G76" s="21">
        <f>1000-200</f>
        <v>800</v>
      </c>
      <c r="H76" s="21">
        <f t="shared" si="0"/>
        <v>1300</v>
      </c>
      <c r="I76" s="118" t="s">
        <v>29</v>
      </c>
      <c r="J76" s="118" t="s">
        <v>23</v>
      </c>
      <c r="K76" s="118" t="s">
        <v>23</v>
      </c>
      <c r="L76" s="25"/>
      <c r="M76" s="23">
        <v>500</v>
      </c>
      <c r="N76" s="43">
        <f t="shared" si="3"/>
        <v>0</v>
      </c>
      <c r="P76" s="23">
        <v>800</v>
      </c>
      <c r="Q76" s="43">
        <f t="shared" si="4"/>
        <v>0</v>
      </c>
    </row>
    <row r="77" spans="2:17" s="23" customFormat="1" ht="30" customHeight="1" x14ac:dyDescent="0.2">
      <c r="B77" s="27">
        <v>52</v>
      </c>
      <c r="C77" s="146"/>
      <c r="D77" s="121"/>
      <c r="E77" s="20" t="s">
        <v>58</v>
      </c>
      <c r="F77" s="21">
        <v>1000</v>
      </c>
      <c r="G77" s="21"/>
      <c r="H77" s="21"/>
      <c r="I77" s="119"/>
      <c r="J77" s="119"/>
      <c r="K77" s="119"/>
      <c r="L77" s="25"/>
      <c r="M77" s="23">
        <v>1000</v>
      </c>
      <c r="N77" s="43">
        <f t="shared" si="3"/>
        <v>0</v>
      </c>
      <c r="Q77" s="43">
        <f t="shared" si="4"/>
        <v>0</v>
      </c>
    </row>
    <row r="78" spans="2:17" s="95" customFormat="1" ht="30" customHeight="1" x14ac:dyDescent="0.2">
      <c r="B78" s="104"/>
      <c r="C78" s="107">
        <v>42500000</v>
      </c>
      <c r="D78" s="108" t="s">
        <v>87</v>
      </c>
      <c r="E78" s="91" t="s">
        <v>58</v>
      </c>
      <c r="F78" s="93">
        <v>3320</v>
      </c>
      <c r="G78" s="93">
        <v>1580</v>
      </c>
      <c r="H78" s="93"/>
      <c r="I78" s="109" t="s">
        <v>29</v>
      </c>
      <c r="J78" s="99" t="s">
        <v>23</v>
      </c>
      <c r="K78" s="99" t="s">
        <v>23</v>
      </c>
      <c r="L78" s="94"/>
      <c r="N78" s="96">
        <f t="shared" si="3"/>
        <v>3320</v>
      </c>
      <c r="Q78" s="96">
        <f t="shared" si="4"/>
        <v>1580</v>
      </c>
    </row>
    <row r="79" spans="2:17" s="23" customFormat="1" ht="30" customHeight="1" x14ac:dyDescent="0.2">
      <c r="B79" s="27">
        <v>53</v>
      </c>
      <c r="C79" s="44">
        <v>42900000</v>
      </c>
      <c r="D79" s="46" t="s">
        <v>88</v>
      </c>
      <c r="E79" s="20" t="s">
        <v>21</v>
      </c>
      <c r="F79" s="21">
        <v>1000</v>
      </c>
      <c r="G79" s="21">
        <v>200</v>
      </c>
      <c r="H79" s="21"/>
      <c r="I79" s="30" t="s">
        <v>29</v>
      </c>
      <c r="J79" s="22" t="s">
        <v>23</v>
      </c>
      <c r="K79" s="22" t="s">
        <v>23</v>
      </c>
      <c r="L79" s="25"/>
      <c r="M79" s="23">
        <v>1000</v>
      </c>
      <c r="N79" s="43">
        <f t="shared" si="3"/>
        <v>0</v>
      </c>
      <c r="P79" s="23">
        <v>200</v>
      </c>
      <c r="Q79" s="43">
        <f t="shared" si="4"/>
        <v>0</v>
      </c>
    </row>
    <row r="80" spans="2:17" s="23" customFormat="1" ht="30" customHeight="1" x14ac:dyDescent="0.2">
      <c r="B80" s="18">
        <v>54</v>
      </c>
      <c r="C80" s="144">
        <v>44100000</v>
      </c>
      <c r="D80" s="120" t="s">
        <v>89</v>
      </c>
      <c r="E80" s="20" t="s">
        <v>21</v>
      </c>
      <c r="F80" s="21">
        <f>1000+500</f>
        <v>1500</v>
      </c>
      <c r="G80" s="21"/>
      <c r="H80" s="21">
        <f t="shared" si="0"/>
        <v>1500</v>
      </c>
      <c r="I80" s="118" t="s">
        <v>29</v>
      </c>
      <c r="J80" s="118" t="s">
        <v>23</v>
      </c>
      <c r="K80" s="118" t="s">
        <v>23</v>
      </c>
      <c r="L80" s="25"/>
      <c r="M80" s="23">
        <v>1500</v>
      </c>
      <c r="N80" s="43">
        <f t="shared" si="3"/>
        <v>0</v>
      </c>
      <c r="Q80" s="43">
        <f t="shared" si="4"/>
        <v>0</v>
      </c>
    </row>
    <row r="81" spans="2:17" s="23" customFormat="1" ht="30" x14ac:dyDescent="0.2">
      <c r="B81" s="18"/>
      <c r="C81" s="146"/>
      <c r="D81" s="121"/>
      <c r="E81" s="20" t="s">
        <v>58</v>
      </c>
      <c r="F81" s="21">
        <v>95</v>
      </c>
      <c r="G81" s="21"/>
      <c r="H81" s="21"/>
      <c r="I81" s="119"/>
      <c r="J81" s="119"/>
      <c r="K81" s="119"/>
      <c r="L81" s="25"/>
      <c r="M81" s="23">
        <v>95</v>
      </c>
      <c r="N81" s="43">
        <f t="shared" si="3"/>
        <v>0</v>
      </c>
      <c r="Q81" s="43">
        <f t="shared" si="4"/>
        <v>0</v>
      </c>
    </row>
    <row r="82" spans="2:17" s="23" customFormat="1" ht="36.75" customHeight="1" x14ac:dyDescent="0.2">
      <c r="B82" s="18">
        <v>55</v>
      </c>
      <c r="C82" s="32">
        <v>44200000</v>
      </c>
      <c r="D82" s="24" t="s">
        <v>90</v>
      </c>
      <c r="E82" s="20" t="s">
        <v>21</v>
      </c>
      <c r="F82" s="21">
        <v>4700</v>
      </c>
      <c r="G82" s="21"/>
      <c r="H82" s="21">
        <f t="shared" si="0"/>
        <v>4700</v>
      </c>
      <c r="I82" s="22" t="s">
        <v>29</v>
      </c>
      <c r="J82" s="22" t="s">
        <v>23</v>
      </c>
      <c r="K82" s="22" t="s">
        <v>23</v>
      </c>
      <c r="L82" s="25"/>
      <c r="M82" s="23">
        <v>4700</v>
      </c>
      <c r="N82" s="43">
        <f t="shared" si="3"/>
        <v>0</v>
      </c>
      <c r="Q82" s="43">
        <f t="shared" si="4"/>
        <v>0</v>
      </c>
    </row>
    <row r="83" spans="2:17" s="23" customFormat="1" ht="36.75" customHeight="1" x14ac:dyDescent="0.2">
      <c r="B83" s="18">
        <v>56</v>
      </c>
      <c r="C83" s="32">
        <v>44300000</v>
      </c>
      <c r="D83" s="24" t="s">
        <v>91</v>
      </c>
      <c r="E83" s="20" t="s">
        <v>21</v>
      </c>
      <c r="F83" s="21">
        <v>500</v>
      </c>
      <c r="G83" s="21"/>
      <c r="H83" s="21">
        <f t="shared" si="0"/>
        <v>500</v>
      </c>
      <c r="I83" s="22" t="s">
        <v>29</v>
      </c>
      <c r="J83" s="22" t="s">
        <v>23</v>
      </c>
      <c r="K83" s="22" t="s">
        <v>23</v>
      </c>
      <c r="L83" s="25"/>
      <c r="M83" s="23">
        <v>500</v>
      </c>
      <c r="N83" s="43">
        <f t="shared" si="3"/>
        <v>0</v>
      </c>
      <c r="Q83" s="43">
        <f t="shared" si="4"/>
        <v>0</v>
      </c>
    </row>
    <row r="84" spans="2:17" s="23" customFormat="1" ht="45" x14ac:dyDescent="0.2">
      <c r="B84" s="18">
        <v>57</v>
      </c>
      <c r="C84" s="32">
        <v>44400000</v>
      </c>
      <c r="D84" s="24" t="s">
        <v>92</v>
      </c>
      <c r="E84" s="20" t="s">
        <v>21</v>
      </c>
      <c r="F84" s="21">
        <v>1200</v>
      </c>
      <c r="G84" s="21"/>
      <c r="H84" s="21">
        <f t="shared" si="0"/>
        <v>1200</v>
      </c>
      <c r="I84" s="22" t="s">
        <v>29</v>
      </c>
      <c r="J84" s="22" t="s">
        <v>23</v>
      </c>
      <c r="K84" s="22" t="s">
        <v>23</v>
      </c>
      <c r="L84" s="25"/>
      <c r="M84" s="23">
        <v>1200</v>
      </c>
      <c r="N84" s="43">
        <f t="shared" si="3"/>
        <v>0</v>
      </c>
      <c r="Q84" s="43">
        <f t="shared" si="4"/>
        <v>0</v>
      </c>
    </row>
    <row r="85" spans="2:17" s="23" customFormat="1" ht="50.25" customHeight="1" x14ac:dyDescent="0.2">
      <c r="B85" s="18">
        <v>58</v>
      </c>
      <c r="C85" s="32">
        <v>44500000</v>
      </c>
      <c r="D85" s="24" t="s">
        <v>93</v>
      </c>
      <c r="E85" s="20" t="s">
        <v>21</v>
      </c>
      <c r="F85" s="21">
        <f>500+1000</f>
        <v>1500</v>
      </c>
      <c r="G85" s="21"/>
      <c r="H85" s="21">
        <f t="shared" si="0"/>
        <v>1500</v>
      </c>
      <c r="I85" s="22" t="s">
        <v>29</v>
      </c>
      <c r="J85" s="22" t="s">
        <v>23</v>
      </c>
      <c r="K85" s="22" t="s">
        <v>23</v>
      </c>
      <c r="L85" s="25"/>
      <c r="M85" s="23">
        <v>1500</v>
      </c>
      <c r="N85" s="43">
        <f t="shared" si="3"/>
        <v>0</v>
      </c>
      <c r="Q85" s="43">
        <f t="shared" si="4"/>
        <v>0</v>
      </c>
    </row>
    <row r="86" spans="2:17" s="23" customFormat="1" ht="45" customHeight="1" x14ac:dyDescent="0.2">
      <c r="B86" s="27">
        <v>59</v>
      </c>
      <c r="C86" s="144">
        <v>44600000</v>
      </c>
      <c r="D86" s="120" t="s">
        <v>94</v>
      </c>
      <c r="E86" s="20" t="s">
        <v>21</v>
      </c>
      <c r="F86" s="50">
        <v>800</v>
      </c>
      <c r="G86" s="50"/>
      <c r="H86" s="21" t="e">
        <f>#REF!+G86</f>
        <v>#REF!</v>
      </c>
      <c r="I86" s="118" t="s">
        <v>29</v>
      </c>
      <c r="J86" s="118" t="s">
        <v>23</v>
      </c>
      <c r="K86" s="118" t="s">
        <v>23</v>
      </c>
      <c r="L86" s="25"/>
      <c r="M86" s="23">
        <v>800</v>
      </c>
      <c r="N86" s="43">
        <f t="shared" si="3"/>
        <v>0</v>
      </c>
      <c r="Q86" s="43">
        <f t="shared" si="4"/>
        <v>0</v>
      </c>
    </row>
    <row r="87" spans="2:17" s="95" customFormat="1" ht="45" customHeight="1" x14ac:dyDescent="0.2">
      <c r="B87" s="90"/>
      <c r="C87" s="145"/>
      <c r="D87" s="147"/>
      <c r="E87" s="91" t="s">
        <v>58</v>
      </c>
      <c r="F87" s="92">
        <f>619+3000</f>
        <v>3619</v>
      </c>
      <c r="G87" s="92"/>
      <c r="H87" s="93"/>
      <c r="I87" s="119"/>
      <c r="J87" s="119"/>
      <c r="K87" s="119"/>
      <c r="L87" s="94"/>
      <c r="M87" s="95">
        <v>619</v>
      </c>
      <c r="N87" s="96">
        <f t="shared" si="3"/>
        <v>3000</v>
      </c>
      <c r="Q87" s="96">
        <f t="shared" si="4"/>
        <v>0</v>
      </c>
    </row>
    <row r="88" spans="2:17" s="23" customFormat="1" ht="39" customHeight="1" x14ac:dyDescent="0.2">
      <c r="B88" s="39">
        <v>60</v>
      </c>
      <c r="C88" s="48">
        <v>44800000</v>
      </c>
      <c r="D88" s="37" t="s">
        <v>95</v>
      </c>
      <c r="E88" s="20" t="s">
        <v>21</v>
      </c>
      <c r="F88" s="38">
        <v>500</v>
      </c>
      <c r="G88" s="38"/>
      <c r="H88" s="21"/>
      <c r="I88" s="30" t="s">
        <v>29</v>
      </c>
      <c r="J88" s="30" t="s">
        <v>23</v>
      </c>
      <c r="K88" s="30" t="s">
        <v>23</v>
      </c>
      <c r="L88" s="25"/>
      <c r="M88" s="23">
        <v>500</v>
      </c>
      <c r="N88" s="43">
        <f t="shared" si="3"/>
        <v>0</v>
      </c>
      <c r="Q88" s="43">
        <f t="shared" si="4"/>
        <v>0</v>
      </c>
    </row>
    <row r="89" spans="2:17" s="23" customFormat="1" ht="39" customHeight="1" x14ac:dyDescent="0.2">
      <c r="B89" s="39"/>
      <c r="C89" s="48">
        <v>45100000</v>
      </c>
      <c r="D89" s="37" t="s">
        <v>96</v>
      </c>
      <c r="E89" s="20" t="s">
        <v>21</v>
      </c>
      <c r="F89" s="38"/>
      <c r="G89" s="38">
        <v>1000</v>
      </c>
      <c r="H89" s="21"/>
      <c r="I89" s="30" t="s">
        <v>29</v>
      </c>
      <c r="J89" s="30" t="s">
        <v>23</v>
      </c>
      <c r="K89" s="30" t="s">
        <v>23</v>
      </c>
      <c r="L89" s="25"/>
      <c r="N89" s="43">
        <f t="shared" si="3"/>
        <v>0</v>
      </c>
      <c r="P89" s="23">
        <v>1000</v>
      </c>
      <c r="Q89" s="43">
        <f t="shared" si="4"/>
        <v>0</v>
      </c>
    </row>
    <row r="90" spans="2:17" s="95" customFormat="1" ht="54" customHeight="1" x14ac:dyDescent="0.2">
      <c r="B90" s="90"/>
      <c r="C90" s="107">
        <v>45200000</v>
      </c>
      <c r="D90" s="110" t="s">
        <v>97</v>
      </c>
      <c r="E90" s="91" t="s">
        <v>21</v>
      </c>
      <c r="F90" s="111">
        <v>1500</v>
      </c>
      <c r="G90" s="111"/>
      <c r="H90" s="93"/>
      <c r="I90" s="109" t="s">
        <v>29</v>
      </c>
      <c r="J90" s="109" t="s">
        <v>23</v>
      </c>
      <c r="K90" s="109" t="s">
        <v>23</v>
      </c>
      <c r="L90" s="94"/>
      <c r="N90" s="96">
        <f t="shared" si="3"/>
        <v>1500</v>
      </c>
      <c r="Q90" s="96">
        <f t="shared" si="4"/>
        <v>0</v>
      </c>
    </row>
    <row r="91" spans="2:17" s="95" customFormat="1" ht="39" customHeight="1" x14ac:dyDescent="0.2">
      <c r="B91" s="90"/>
      <c r="C91" s="107">
        <v>45300000</v>
      </c>
      <c r="D91" s="110" t="s">
        <v>98</v>
      </c>
      <c r="E91" s="91" t="s">
        <v>58</v>
      </c>
      <c r="F91" s="111">
        <v>2000</v>
      </c>
      <c r="G91" s="111"/>
      <c r="H91" s="93"/>
      <c r="I91" s="109" t="s">
        <v>29</v>
      </c>
      <c r="J91" s="109" t="s">
        <v>23</v>
      </c>
      <c r="K91" s="109" t="s">
        <v>23</v>
      </c>
      <c r="L91" s="94"/>
      <c r="N91" s="96">
        <f t="shared" si="3"/>
        <v>2000</v>
      </c>
      <c r="Q91" s="96">
        <f t="shared" si="4"/>
        <v>0</v>
      </c>
    </row>
    <row r="92" spans="2:17" s="23" customFormat="1" ht="32.25" customHeight="1" x14ac:dyDescent="0.2">
      <c r="B92" s="27">
        <v>61</v>
      </c>
      <c r="C92" s="144">
        <v>45400000</v>
      </c>
      <c r="D92" s="118" t="s">
        <v>99</v>
      </c>
      <c r="E92" s="20" t="s">
        <v>21</v>
      </c>
      <c r="F92" s="21">
        <f>58000+145979.68-2060-1000</f>
        <v>200919.67999999999</v>
      </c>
      <c r="G92" s="21">
        <f>3000-1600</f>
        <v>1400</v>
      </c>
      <c r="H92" s="21">
        <f t="shared" si="0"/>
        <v>202319.68</v>
      </c>
      <c r="I92" s="118" t="s">
        <v>65</v>
      </c>
      <c r="J92" s="118" t="s">
        <v>23</v>
      </c>
      <c r="K92" s="118" t="s">
        <v>23</v>
      </c>
      <c r="L92" s="25"/>
      <c r="M92" s="23">
        <v>201919.68</v>
      </c>
      <c r="N92" s="43">
        <f t="shared" si="3"/>
        <v>-1000</v>
      </c>
      <c r="P92" s="23">
        <v>1400</v>
      </c>
      <c r="Q92" s="43">
        <f t="shared" si="4"/>
        <v>0</v>
      </c>
    </row>
    <row r="93" spans="2:17" s="23" customFormat="1" ht="32.25" customHeight="1" x14ac:dyDescent="0.2">
      <c r="B93" s="27">
        <v>62</v>
      </c>
      <c r="C93" s="146"/>
      <c r="D93" s="119"/>
      <c r="E93" s="20" t="s">
        <v>58</v>
      </c>
      <c r="F93" s="21">
        <f>45000-12400-23400-619-95</f>
        <v>8486</v>
      </c>
      <c r="G93" s="21"/>
      <c r="H93" s="21"/>
      <c r="I93" s="119"/>
      <c r="J93" s="119"/>
      <c r="K93" s="119"/>
      <c r="L93" s="25"/>
      <c r="M93" s="23">
        <v>8486</v>
      </c>
      <c r="N93" s="43">
        <f t="shared" si="3"/>
        <v>0</v>
      </c>
      <c r="Q93" s="43">
        <f t="shared" si="4"/>
        <v>0</v>
      </c>
    </row>
    <row r="94" spans="2:17" s="23" customFormat="1" ht="75" customHeight="1" x14ac:dyDescent="0.2">
      <c r="B94" s="141">
        <v>63</v>
      </c>
      <c r="C94" s="144">
        <v>50100000</v>
      </c>
      <c r="D94" s="120" t="s">
        <v>100</v>
      </c>
      <c r="E94" s="120" t="s">
        <v>21</v>
      </c>
      <c r="F94" s="21">
        <f>40000-3000</f>
        <v>37000</v>
      </c>
      <c r="G94" s="21">
        <f>25000-4000+4000</f>
        <v>25000</v>
      </c>
      <c r="H94" s="21">
        <f t="shared" si="0"/>
        <v>62000</v>
      </c>
      <c r="I94" s="118" t="s">
        <v>28</v>
      </c>
      <c r="J94" s="22" t="s">
        <v>23</v>
      </c>
      <c r="K94" s="22" t="s">
        <v>23</v>
      </c>
      <c r="L94" s="58"/>
      <c r="M94" s="23">
        <v>37000</v>
      </c>
      <c r="N94" s="43">
        <f t="shared" si="3"/>
        <v>0</v>
      </c>
      <c r="P94" s="23">
        <v>25000</v>
      </c>
      <c r="Q94" s="43">
        <f t="shared" si="4"/>
        <v>0</v>
      </c>
    </row>
    <row r="95" spans="2:17" s="23" customFormat="1" ht="75" customHeight="1" x14ac:dyDescent="0.2">
      <c r="B95" s="143"/>
      <c r="C95" s="146"/>
      <c r="D95" s="121"/>
      <c r="E95" s="121"/>
      <c r="F95" s="21">
        <f>2000+1000</f>
        <v>3000</v>
      </c>
      <c r="G95" s="21">
        <f>4000+2500</f>
        <v>6500</v>
      </c>
      <c r="H95" s="21"/>
      <c r="I95" s="119"/>
      <c r="J95" s="22" t="s">
        <v>23</v>
      </c>
      <c r="K95" s="22" t="s">
        <v>23</v>
      </c>
      <c r="L95" s="58"/>
      <c r="M95" s="23">
        <v>3000</v>
      </c>
      <c r="N95" s="43">
        <f t="shared" si="3"/>
        <v>0</v>
      </c>
      <c r="P95" s="23">
        <v>6500</v>
      </c>
      <c r="Q95" s="43">
        <f t="shared" si="4"/>
        <v>0</v>
      </c>
    </row>
    <row r="96" spans="2:17" s="23" customFormat="1" ht="105" x14ac:dyDescent="0.2">
      <c r="B96" s="18">
        <v>64</v>
      </c>
      <c r="C96" s="32">
        <v>50300000</v>
      </c>
      <c r="D96" s="24" t="s">
        <v>101</v>
      </c>
      <c r="E96" s="20" t="s">
        <v>21</v>
      </c>
      <c r="F96" s="21">
        <v>3400</v>
      </c>
      <c r="G96" s="21">
        <v>4000</v>
      </c>
      <c r="H96" s="21">
        <f t="shared" si="0"/>
        <v>7400</v>
      </c>
      <c r="I96" s="22" t="s">
        <v>28</v>
      </c>
      <c r="J96" s="22" t="s">
        <v>23</v>
      </c>
      <c r="K96" s="22" t="s">
        <v>23</v>
      </c>
      <c r="L96" s="25"/>
      <c r="M96" s="23">
        <v>3400</v>
      </c>
      <c r="N96" s="43">
        <f t="shared" si="3"/>
        <v>0</v>
      </c>
      <c r="P96" s="23">
        <v>4000</v>
      </c>
      <c r="Q96" s="43">
        <f t="shared" si="4"/>
        <v>0</v>
      </c>
    </row>
    <row r="97" spans="2:17" s="23" customFormat="1" ht="51" customHeight="1" x14ac:dyDescent="0.2">
      <c r="B97" s="18">
        <v>65</v>
      </c>
      <c r="C97" s="32">
        <v>50400000</v>
      </c>
      <c r="D97" s="24" t="s">
        <v>102</v>
      </c>
      <c r="E97" s="20" t="s">
        <v>21</v>
      </c>
      <c r="F97" s="21">
        <v>3000</v>
      </c>
      <c r="G97" s="21"/>
      <c r="H97" s="21">
        <f t="shared" si="0"/>
        <v>3000</v>
      </c>
      <c r="I97" s="22" t="s">
        <v>28</v>
      </c>
      <c r="J97" s="22" t="s">
        <v>23</v>
      </c>
      <c r="K97" s="22" t="s">
        <v>23</v>
      </c>
      <c r="L97" s="25"/>
      <c r="M97" s="23">
        <v>3000</v>
      </c>
      <c r="N97" s="43">
        <f t="shared" si="3"/>
        <v>0</v>
      </c>
      <c r="Q97" s="43">
        <f t="shared" si="4"/>
        <v>0</v>
      </c>
    </row>
    <row r="98" spans="2:17" s="23" customFormat="1" ht="69.75" customHeight="1" x14ac:dyDescent="0.2">
      <c r="B98" s="18">
        <v>66</v>
      </c>
      <c r="C98" s="32">
        <v>50500000</v>
      </c>
      <c r="D98" s="24" t="s">
        <v>103</v>
      </c>
      <c r="E98" s="20" t="s">
        <v>21</v>
      </c>
      <c r="F98" s="21">
        <f>13000+5000</f>
        <v>18000</v>
      </c>
      <c r="G98" s="21"/>
      <c r="H98" s="21">
        <f t="shared" si="0"/>
        <v>18000</v>
      </c>
      <c r="I98" s="22" t="s">
        <v>22</v>
      </c>
      <c r="J98" s="22" t="s">
        <v>23</v>
      </c>
      <c r="K98" s="22" t="s">
        <v>23</v>
      </c>
      <c r="L98" s="25"/>
      <c r="M98" s="23">
        <v>18000</v>
      </c>
      <c r="N98" s="43">
        <f t="shared" si="3"/>
        <v>0</v>
      </c>
      <c r="Q98" s="43">
        <f t="shared" si="4"/>
        <v>0</v>
      </c>
    </row>
    <row r="99" spans="2:17" s="23" customFormat="1" ht="69.75" customHeight="1" x14ac:dyDescent="0.2">
      <c r="B99" s="27">
        <v>67</v>
      </c>
      <c r="C99" s="44">
        <v>50700000</v>
      </c>
      <c r="D99" s="46" t="s">
        <v>104</v>
      </c>
      <c r="E99" s="20" t="s">
        <v>21</v>
      </c>
      <c r="F99" s="21">
        <f>1000+4000+2000</f>
        <v>7000</v>
      </c>
      <c r="G99" s="21"/>
      <c r="H99" s="21">
        <f t="shared" si="0"/>
        <v>7000</v>
      </c>
      <c r="I99" s="22" t="s">
        <v>65</v>
      </c>
      <c r="J99" s="22" t="s">
        <v>23</v>
      </c>
      <c r="K99" s="22" t="s">
        <v>23</v>
      </c>
      <c r="L99" s="25"/>
      <c r="M99" s="23">
        <v>7000</v>
      </c>
      <c r="N99" s="43">
        <f t="shared" si="3"/>
        <v>0</v>
      </c>
      <c r="Q99" s="43">
        <f t="shared" si="4"/>
        <v>0</v>
      </c>
    </row>
    <row r="100" spans="2:17" s="23" customFormat="1" ht="69.75" customHeight="1" x14ac:dyDescent="0.2">
      <c r="B100" s="18">
        <v>68</v>
      </c>
      <c r="C100" s="32">
        <v>55100000</v>
      </c>
      <c r="D100" s="20" t="s">
        <v>105</v>
      </c>
      <c r="E100" s="20" t="s">
        <v>106</v>
      </c>
      <c r="F100" s="21">
        <f>38000+3000</f>
        <v>41000</v>
      </c>
      <c r="G100" s="21"/>
      <c r="H100" s="21">
        <f t="shared" ref="H100:H132" si="5">F100+G100</f>
        <v>41000</v>
      </c>
      <c r="I100" s="22" t="s">
        <v>65</v>
      </c>
      <c r="J100" s="22" t="s">
        <v>23</v>
      </c>
      <c r="K100" s="22" t="s">
        <v>23</v>
      </c>
      <c r="L100" s="25"/>
      <c r="M100" s="23">
        <v>41000</v>
      </c>
      <c r="N100" s="43">
        <f t="shared" si="3"/>
        <v>0</v>
      </c>
      <c r="Q100" s="43">
        <f t="shared" si="4"/>
        <v>0</v>
      </c>
    </row>
    <row r="101" spans="2:17" s="23" customFormat="1" ht="69.75" customHeight="1" x14ac:dyDescent="0.2">
      <c r="B101" s="18">
        <v>69</v>
      </c>
      <c r="C101" s="32">
        <v>55300000</v>
      </c>
      <c r="D101" s="20" t="s">
        <v>107</v>
      </c>
      <c r="E101" s="20" t="s">
        <v>21</v>
      </c>
      <c r="F101" s="21"/>
      <c r="G101" s="21">
        <v>1000</v>
      </c>
      <c r="H101" s="21">
        <f t="shared" si="5"/>
        <v>1000</v>
      </c>
      <c r="I101" s="22" t="s">
        <v>28</v>
      </c>
      <c r="J101" s="22" t="s">
        <v>23</v>
      </c>
      <c r="K101" s="22" t="s">
        <v>23</v>
      </c>
      <c r="L101" s="25"/>
      <c r="N101" s="43">
        <f t="shared" si="3"/>
        <v>0</v>
      </c>
      <c r="P101" s="23">
        <v>1000</v>
      </c>
      <c r="Q101" s="43">
        <f t="shared" si="4"/>
        <v>0</v>
      </c>
    </row>
    <row r="102" spans="2:17" s="95" customFormat="1" ht="69.75" customHeight="1" x14ac:dyDescent="0.2">
      <c r="B102" s="97">
        <v>70</v>
      </c>
      <c r="C102" s="98">
        <v>63100000</v>
      </c>
      <c r="D102" s="91" t="s">
        <v>108</v>
      </c>
      <c r="E102" s="91" t="s">
        <v>21</v>
      </c>
      <c r="F102" s="93">
        <v>400</v>
      </c>
      <c r="G102" s="93">
        <f>4500-1580</f>
        <v>2920</v>
      </c>
      <c r="H102" s="93">
        <f t="shared" si="5"/>
        <v>3320</v>
      </c>
      <c r="I102" s="99" t="s">
        <v>29</v>
      </c>
      <c r="J102" s="99" t="s">
        <v>23</v>
      </c>
      <c r="K102" s="99" t="s">
        <v>23</v>
      </c>
      <c r="L102" s="94"/>
      <c r="N102" s="96">
        <f t="shared" si="3"/>
        <v>400</v>
      </c>
      <c r="P102" s="95">
        <v>4500</v>
      </c>
      <c r="Q102" s="96">
        <f t="shared" si="4"/>
        <v>-1580</v>
      </c>
    </row>
    <row r="103" spans="2:17" s="23" customFormat="1" ht="18" customHeight="1" x14ac:dyDescent="0.2">
      <c r="B103" s="167">
        <v>71</v>
      </c>
      <c r="C103" s="166">
        <v>64200000</v>
      </c>
      <c r="D103" s="149" t="s">
        <v>109</v>
      </c>
      <c r="E103" s="120" t="s">
        <v>21</v>
      </c>
      <c r="F103" s="21">
        <v>11000</v>
      </c>
      <c r="G103" s="21">
        <v>6000</v>
      </c>
      <c r="H103" s="21">
        <f t="shared" si="5"/>
        <v>17000</v>
      </c>
      <c r="I103" s="59" t="s">
        <v>28</v>
      </c>
      <c r="J103" s="22" t="s">
        <v>23</v>
      </c>
      <c r="K103" s="22" t="s">
        <v>23</v>
      </c>
      <c r="L103" s="25"/>
      <c r="M103" s="23">
        <v>11000</v>
      </c>
      <c r="N103" s="43">
        <f t="shared" si="3"/>
        <v>0</v>
      </c>
      <c r="P103" s="23">
        <v>6000</v>
      </c>
      <c r="Q103" s="43">
        <f t="shared" si="4"/>
        <v>0</v>
      </c>
    </row>
    <row r="104" spans="2:17" s="23" customFormat="1" ht="19.5" customHeight="1" x14ac:dyDescent="0.2">
      <c r="B104" s="167"/>
      <c r="C104" s="166"/>
      <c r="D104" s="149"/>
      <c r="E104" s="147"/>
      <c r="F104" s="21">
        <f>3500-115+350</f>
        <v>3735</v>
      </c>
      <c r="G104" s="21">
        <v>2000</v>
      </c>
      <c r="H104" s="21">
        <f t="shared" si="5"/>
        <v>5735</v>
      </c>
      <c r="I104" s="60" t="s">
        <v>22</v>
      </c>
      <c r="J104" s="22" t="s">
        <v>23</v>
      </c>
      <c r="K104" s="22" t="s">
        <v>23</v>
      </c>
      <c r="L104" s="25"/>
      <c r="M104" s="23">
        <v>3735</v>
      </c>
      <c r="N104" s="43">
        <f t="shared" si="3"/>
        <v>0</v>
      </c>
      <c r="P104" s="23">
        <v>2000</v>
      </c>
      <c r="Q104" s="43">
        <f t="shared" si="4"/>
        <v>0</v>
      </c>
    </row>
    <row r="105" spans="2:17" s="23" customFormat="1" ht="40.5" customHeight="1" x14ac:dyDescent="0.2">
      <c r="B105" s="167"/>
      <c r="C105" s="166"/>
      <c r="D105" s="149"/>
      <c r="E105" s="147"/>
      <c r="F105" s="21">
        <f>4000+500+260</f>
        <v>4760</v>
      </c>
      <c r="G105" s="21"/>
      <c r="H105" s="21">
        <f t="shared" si="5"/>
        <v>4760</v>
      </c>
      <c r="I105" s="60" t="s">
        <v>29</v>
      </c>
      <c r="J105" s="22" t="s">
        <v>23</v>
      </c>
      <c r="K105" s="22" t="s">
        <v>23</v>
      </c>
      <c r="L105" s="25"/>
      <c r="M105" s="23">
        <v>4760</v>
      </c>
      <c r="N105" s="43">
        <f t="shared" si="3"/>
        <v>0</v>
      </c>
      <c r="Q105" s="43">
        <f t="shared" si="4"/>
        <v>0</v>
      </c>
    </row>
    <row r="106" spans="2:17" s="23" customFormat="1" ht="30" customHeight="1" x14ac:dyDescent="0.2">
      <c r="B106" s="167"/>
      <c r="C106" s="166"/>
      <c r="D106" s="149"/>
      <c r="E106" s="121"/>
      <c r="F106" s="21">
        <v>1500</v>
      </c>
      <c r="G106" s="21"/>
      <c r="H106" s="21">
        <f t="shared" si="5"/>
        <v>1500</v>
      </c>
      <c r="I106" s="60" t="s">
        <v>29</v>
      </c>
      <c r="J106" s="22" t="s">
        <v>23</v>
      </c>
      <c r="K106" s="22" t="s">
        <v>23</v>
      </c>
      <c r="L106" s="61"/>
      <c r="M106" s="23">
        <v>1500</v>
      </c>
      <c r="N106" s="43">
        <f t="shared" si="3"/>
        <v>0</v>
      </c>
      <c r="Q106" s="43">
        <f t="shared" si="4"/>
        <v>0</v>
      </c>
    </row>
    <row r="107" spans="2:17" s="23" customFormat="1" ht="30" customHeight="1" x14ac:dyDescent="0.2">
      <c r="B107" s="141">
        <v>72</v>
      </c>
      <c r="C107" s="118">
        <v>66500000</v>
      </c>
      <c r="D107" s="120" t="s">
        <v>110</v>
      </c>
      <c r="E107" s="120" t="s">
        <v>106</v>
      </c>
      <c r="F107" s="31">
        <f>5342-3000</f>
        <v>2342</v>
      </c>
      <c r="G107" s="21">
        <v>2788</v>
      </c>
      <c r="H107" s="21">
        <f t="shared" si="5"/>
        <v>5130</v>
      </c>
      <c r="I107" s="22" t="s">
        <v>28</v>
      </c>
      <c r="J107" s="22" t="s">
        <v>23</v>
      </c>
      <c r="K107" s="22" t="s">
        <v>23</v>
      </c>
      <c r="L107" s="62"/>
      <c r="M107" s="23">
        <v>2342</v>
      </c>
      <c r="N107" s="43">
        <f t="shared" si="3"/>
        <v>0</v>
      </c>
      <c r="P107" s="23">
        <v>2788</v>
      </c>
      <c r="Q107" s="43">
        <f t="shared" si="4"/>
        <v>0</v>
      </c>
    </row>
    <row r="108" spans="2:17" s="23" customFormat="1" ht="15" x14ac:dyDescent="0.2">
      <c r="B108" s="143"/>
      <c r="C108" s="119"/>
      <c r="D108" s="121"/>
      <c r="E108" s="121"/>
      <c r="F108" s="21">
        <v>1658</v>
      </c>
      <c r="G108" s="21">
        <v>1712</v>
      </c>
      <c r="H108" s="21"/>
      <c r="I108" s="22"/>
      <c r="J108" s="22" t="s">
        <v>23</v>
      </c>
      <c r="K108" s="22" t="s">
        <v>23</v>
      </c>
      <c r="L108" s="62"/>
      <c r="M108" s="23">
        <v>1658</v>
      </c>
      <c r="N108" s="43">
        <f t="shared" si="3"/>
        <v>0</v>
      </c>
      <c r="P108" s="23">
        <v>1712</v>
      </c>
      <c r="Q108" s="43">
        <f t="shared" si="4"/>
        <v>0</v>
      </c>
    </row>
    <row r="109" spans="2:17" s="23" customFormat="1" ht="30" x14ac:dyDescent="0.2">
      <c r="B109" s="18">
        <v>73</v>
      </c>
      <c r="C109" s="22">
        <v>71200000</v>
      </c>
      <c r="D109" s="24" t="s">
        <v>111</v>
      </c>
      <c r="E109" s="20" t="s">
        <v>21</v>
      </c>
      <c r="F109" s="21">
        <v>2704</v>
      </c>
      <c r="G109" s="21"/>
      <c r="H109" s="21"/>
      <c r="I109" s="22" t="s">
        <v>29</v>
      </c>
      <c r="J109" s="22" t="s">
        <v>23</v>
      </c>
      <c r="K109" s="22" t="s">
        <v>23</v>
      </c>
      <c r="L109" s="62"/>
      <c r="M109" s="23">
        <v>2704</v>
      </c>
      <c r="N109" s="43">
        <f t="shared" si="3"/>
        <v>0</v>
      </c>
      <c r="Q109" s="43">
        <f t="shared" si="4"/>
        <v>0</v>
      </c>
    </row>
    <row r="110" spans="2:17" s="23" customFormat="1" ht="15" x14ac:dyDescent="0.2">
      <c r="B110" s="18">
        <v>74</v>
      </c>
      <c r="C110" s="22">
        <v>71300000</v>
      </c>
      <c r="D110" s="24" t="s">
        <v>112</v>
      </c>
      <c r="E110" s="20" t="s">
        <v>21</v>
      </c>
      <c r="F110" s="21">
        <v>4900</v>
      </c>
      <c r="G110" s="21"/>
      <c r="H110" s="21"/>
      <c r="I110" s="22" t="s">
        <v>29</v>
      </c>
      <c r="J110" s="22" t="s">
        <v>23</v>
      </c>
      <c r="K110" s="22" t="s">
        <v>23</v>
      </c>
      <c r="L110" s="62"/>
      <c r="M110" s="23">
        <v>4900</v>
      </c>
      <c r="N110" s="43">
        <f t="shared" si="3"/>
        <v>0</v>
      </c>
      <c r="Q110" s="43">
        <f t="shared" si="4"/>
        <v>0</v>
      </c>
    </row>
    <row r="111" spans="2:17" s="23" customFormat="1" ht="30" x14ac:dyDescent="0.2">
      <c r="B111" s="18">
        <v>75</v>
      </c>
      <c r="C111" s="22">
        <v>71600000</v>
      </c>
      <c r="D111" s="24" t="s">
        <v>113</v>
      </c>
      <c r="E111" s="20" t="s">
        <v>21</v>
      </c>
      <c r="F111" s="21">
        <f>1000+1000</f>
        <v>2000</v>
      </c>
      <c r="G111" s="21">
        <v>500</v>
      </c>
      <c r="H111" s="21">
        <f t="shared" si="5"/>
        <v>2500</v>
      </c>
      <c r="I111" s="22" t="s">
        <v>29</v>
      </c>
      <c r="J111" s="22" t="s">
        <v>23</v>
      </c>
      <c r="K111" s="22" t="s">
        <v>23</v>
      </c>
      <c r="L111" s="62"/>
      <c r="M111" s="23">
        <v>2000</v>
      </c>
      <c r="N111" s="43">
        <f t="shared" si="3"/>
        <v>0</v>
      </c>
      <c r="P111" s="23">
        <v>500</v>
      </c>
      <c r="Q111" s="43">
        <f t="shared" si="4"/>
        <v>0</v>
      </c>
    </row>
    <row r="112" spans="2:17" s="23" customFormat="1" ht="15" customHeight="1" x14ac:dyDescent="0.2">
      <c r="B112" s="18">
        <v>76</v>
      </c>
      <c r="C112" s="30">
        <v>72200000</v>
      </c>
      <c r="D112" s="46" t="s">
        <v>114</v>
      </c>
      <c r="E112" s="20" t="s">
        <v>21</v>
      </c>
      <c r="F112" s="21"/>
      <c r="G112" s="21">
        <f>3000-500</f>
        <v>2500</v>
      </c>
      <c r="H112" s="21"/>
      <c r="I112" s="30" t="s">
        <v>28</v>
      </c>
      <c r="J112" s="22" t="s">
        <v>23</v>
      </c>
      <c r="K112" s="22" t="s">
        <v>23</v>
      </c>
      <c r="L112" s="62"/>
      <c r="N112" s="43">
        <f t="shared" si="3"/>
        <v>0</v>
      </c>
      <c r="P112" s="23">
        <v>2500</v>
      </c>
      <c r="Q112" s="43">
        <f t="shared" si="4"/>
        <v>0</v>
      </c>
    </row>
    <row r="113" spans="2:17" s="23" customFormat="1" ht="15" x14ac:dyDescent="0.2">
      <c r="B113" s="18">
        <v>77</v>
      </c>
      <c r="C113" s="22">
        <v>72300000</v>
      </c>
      <c r="D113" s="24" t="s">
        <v>115</v>
      </c>
      <c r="E113" s="20" t="s">
        <v>21</v>
      </c>
      <c r="F113" s="21">
        <v>900</v>
      </c>
      <c r="G113" s="21">
        <v>600</v>
      </c>
      <c r="H113" s="21">
        <f t="shared" si="5"/>
        <v>1500</v>
      </c>
      <c r="I113" s="22" t="s">
        <v>29</v>
      </c>
      <c r="J113" s="22" t="s">
        <v>23</v>
      </c>
      <c r="K113" s="22" t="s">
        <v>23</v>
      </c>
      <c r="L113" s="62"/>
      <c r="M113" s="23">
        <v>900</v>
      </c>
      <c r="N113" s="43">
        <f t="shared" si="3"/>
        <v>0</v>
      </c>
      <c r="P113" s="23">
        <v>600</v>
      </c>
      <c r="Q113" s="43">
        <f t="shared" si="4"/>
        <v>0</v>
      </c>
    </row>
    <row r="114" spans="2:17" s="23" customFormat="1" ht="22.5" customHeight="1" x14ac:dyDescent="0.2">
      <c r="B114" s="167">
        <v>78</v>
      </c>
      <c r="C114" s="172">
        <v>72400000</v>
      </c>
      <c r="D114" s="174" t="s">
        <v>116</v>
      </c>
      <c r="E114" s="149" t="s">
        <v>21</v>
      </c>
      <c r="F114" s="162">
        <f>18000+3500+1200</f>
        <v>22700</v>
      </c>
      <c r="G114" s="152">
        <v>2500</v>
      </c>
      <c r="H114" s="21">
        <f t="shared" si="5"/>
        <v>25200</v>
      </c>
      <c r="I114" s="166" t="s">
        <v>28</v>
      </c>
      <c r="J114" s="166" t="s">
        <v>23</v>
      </c>
      <c r="K114" s="166" t="s">
        <v>23</v>
      </c>
      <c r="L114" s="168"/>
      <c r="M114" s="23">
        <v>22700</v>
      </c>
      <c r="N114" s="43">
        <f t="shared" si="3"/>
        <v>0</v>
      </c>
      <c r="P114" s="23">
        <v>2500</v>
      </c>
      <c r="Q114" s="43">
        <f t="shared" si="4"/>
        <v>0</v>
      </c>
    </row>
    <row r="115" spans="2:17" s="23" customFormat="1" ht="15" customHeight="1" x14ac:dyDescent="0.2">
      <c r="B115" s="171"/>
      <c r="C115" s="173"/>
      <c r="D115" s="173"/>
      <c r="E115" s="147"/>
      <c r="F115" s="163"/>
      <c r="G115" s="163"/>
      <c r="H115" s="21">
        <f t="shared" si="5"/>
        <v>0</v>
      </c>
      <c r="I115" s="154"/>
      <c r="J115" s="154"/>
      <c r="K115" s="154"/>
      <c r="L115" s="169"/>
      <c r="N115" s="43">
        <f t="shared" si="3"/>
        <v>0</v>
      </c>
      <c r="Q115" s="43">
        <f t="shared" si="4"/>
        <v>0</v>
      </c>
    </row>
    <row r="116" spans="2:17" s="23" customFormat="1" ht="15" customHeight="1" x14ac:dyDescent="0.2">
      <c r="B116" s="171"/>
      <c r="C116" s="173"/>
      <c r="D116" s="173"/>
      <c r="E116" s="147"/>
      <c r="F116" s="163"/>
      <c r="G116" s="153"/>
      <c r="H116" s="21">
        <f t="shared" si="5"/>
        <v>0</v>
      </c>
      <c r="I116" s="154"/>
      <c r="J116" s="154"/>
      <c r="K116" s="154"/>
      <c r="L116" s="170"/>
      <c r="N116" s="43">
        <f t="shared" si="3"/>
        <v>0</v>
      </c>
      <c r="Q116" s="43">
        <f t="shared" si="4"/>
        <v>0</v>
      </c>
    </row>
    <row r="117" spans="2:17" s="23" customFormat="1" ht="50.25" customHeight="1" x14ac:dyDescent="0.25">
      <c r="B117" s="63"/>
      <c r="C117" s="64">
        <v>73100000</v>
      </c>
      <c r="D117" s="24" t="s">
        <v>117</v>
      </c>
      <c r="E117" s="20" t="s">
        <v>21</v>
      </c>
      <c r="F117" s="52">
        <v>500</v>
      </c>
      <c r="G117" s="38"/>
      <c r="H117" s="21"/>
      <c r="I117" s="30" t="s">
        <v>29</v>
      </c>
      <c r="J117" s="30" t="s">
        <v>23</v>
      </c>
      <c r="K117" s="30" t="s">
        <v>23</v>
      </c>
      <c r="L117" s="65"/>
      <c r="M117" s="23">
        <v>500</v>
      </c>
      <c r="N117" s="43">
        <f t="shared" si="3"/>
        <v>0</v>
      </c>
      <c r="Q117" s="43">
        <f t="shared" si="4"/>
        <v>0</v>
      </c>
    </row>
    <row r="118" spans="2:17" s="23" customFormat="1" ht="15" customHeight="1" x14ac:dyDescent="0.2">
      <c r="B118" s="27">
        <v>79</v>
      </c>
      <c r="C118" s="44">
        <v>75100000</v>
      </c>
      <c r="D118" s="66" t="s">
        <v>118</v>
      </c>
      <c r="E118" s="20" t="s">
        <v>21</v>
      </c>
      <c r="F118" s="21">
        <v>500</v>
      </c>
      <c r="G118" s="21"/>
      <c r="H118" s="21">
        <f t="shared" si="5"/>
        <v>500</v>
      </c>
      <c r="I118" s="30" t="s">
        <v>29</v>
      </c>
      <c r="J118" s="30" t="s">
        <v>23</v>
      </c>
      <c r="K118" s="30" t="s">
        <v>23</v>
      </c>
      <c r="L118" s="62"/>
      <c r="M118" s="23">
        <v>500</v>
      </c>
      <c r="N118" s="43">
        <f t="shared" si="3"/>
        <v>0</v>
      </c>
      <c r="Q118" s="43">
        <f t="shared" si="4"/>
        <v>0</v>
      </c>
    </row>
    <row r="119" spans="2:17" s="23" customFormat="1" ht="36" customHeight="1" x14ac:dyDescent="0.2">
      <c r="B119" s="18">
        <v>80</v>
      </c>
      <c r="C119" s="32">
        <v>79200000</v>
      </c>
      <c r="D119" s="20" t="s">
        <v>119</v>
      </c>
      <c r="E119" s="20" t="s">
        <v>21</v>
      </c>
      <c r="F119" s="21">
        <v>700</v>
      </c>
      <c r="G119" s="21">
        <v>3000</v>
      </c>
      <c r="H119" s="21">
        <f t="shared" si="5"/>
        <v>3700</v>
      </c>
      <c r="I119" s="22" t="s">
        <v>29</v>
      </c>
      <c r="J119" s="22" t="s">
        <v>23</v>
      </c>
      <c r="K119" s="22" t="s">
        <v>23</v>
      </c>
      <c r="L119" s="62"/>
      <c r="M119" s="23">
        <v>700</v>
      </c>
      <c r="N119" s="43">
        <f t="shared" si="3"/>
        <v>0</v>
      </c>
      <c r="P119" s="23">
        <v>3000</v>
      </c>
      <c r="Q119" s="43">
        <f t="shared" si="4"/>
        <v>0</v>
      </c>
    </row>
    <row r="120" spans="2:17" s="23" customFormat="1" ht="36" customHeight="1" x14ac:dyDescent="0.2">
      <c r="B120" s="18">
        <v>81</v>
      </c>
      <c r="C120" s="32">
        <v>79300000</v>
      </c>
      <c r="D120" s="20" t="s">
        <v>120</v>
      </c>
      <c r="E120" s="20" t="s">
        <v>21</v>
      </c>
      <c r="F120" s="21"/>
      <c r="G120" s="21">
        <v>3000</v>
      </c>
      <c r="H120" s="21">
        <f t="shared" si="5"/>
        <v>3000</v>
      </c>
      <c r="I120" s="22" t="s">
        <v>29</v>
      </c>
      <c r="J120" s="22" t="s">
        <v>23</v>
      </c>
      <c r="K120" s="22" t="s">
        <v>23</v>
      </c>
      <c r="L120" s="62"/>
      <c r="N120" s="43">
        <f t="shared" si="3"/>
        <v>0</v>
      </c>
      <c r="P120" s="23">
        <v>3000</v>
      </c>
      <c r="Q120" s="43">
        <f t="shared" si="4"/>
        <v>0</v>
      </c>
    </row>
    <row r="121" spans="2:17" s="23" customFormat="1" ht="36" customHeight="1" x14ac:dyDescent="0.2">
      <c r="B121" s="18">
        <v>82</v>
      </c>
      <c r="C121" s="32">
        <v>79500000</v>
      </c>
      <c r="D121" s="20" t="s">
        <v>121</v>
      </c>
      <c r="E121" s="20" t="s">
        <v>21</v>
      </c>
      <c r="F121" s="31">
        <f>1346+600</f>
        <v>1946</v>
      </c>
      <c r="G121" s="21">
        <v>500</v>
      </c>
      <c r="H121" s="21">
        <f t="shared" si="5"/>
        <v>2446</v>
      </c>
      <c r="I121" s="22" t="s">
        <v>29</v>
      </c>
      <c r="J121" s="22" t="s">
        <v>23</v>
      </c>
      <c r="K121" s="22" t="s">
        <v>23</v>
      </c>
      <c r="L121" s="62"/>
      <c r="M121" s="23">
        <v>1946</v>
      </c>
      <c r="N121" s="43">
        <f t="shared" si="3"/>
        <v>0</v>
      </c>
      <c r="P121" s="23">
        <v>500</v>
      </c>
      <c r="Q121" s="43">
        <f t="shared" si="4"/>
        <v>0</v>
      </c>
    </row>
    <row r="122" spans="2:17" s="23" customFormat="1" ht="30" x14ac:dyDescent="0.2">
      <c r="B122" s="18">
        <v>83</v>
      </c>
      <c r="C122" s="32">
        <v>79700000</v>
      </c>
      <c r="D122" s="67" t="s">
        <v>122</v>
      </c>
      <c r="E122" s="20" t="s">
        <v>21</v>
      </c>
      <c r="F122" s="21"/>
      <c r="G122" s="21">
        <v>4900</v>
      </c>
      <c r="H122" s="21">
        <f t="shared" si="5"/>
        <v>4900</v>
      </c>
      <c r="I122" s="22" t="s">
        <v>28</v>
      </c>
      <c r="J122" s="22" t="s">
        <v>23</v>
      </c>
      <c r="K122" s="22" t="s">
        <v>23</v>
      </c>
      <c r="L122" s="25"/>
      <c r="N122" s="43">
        <f t="shared" si="3"/>
        <v>0</v>
      </c>
      <c r="P122" s="23">
        <v>4900</v>
      </c>
      <c r="Q122" s="43">
        <f t="shared" si="4"/>
        <v>0</v>
      </c>
    </row>
    <row r="123" spans="2:17" s="58" customFormat="1" ht="29.25" customHeight="1" x14ac:dyDescent="0.2">
      <c r="B123" s="18">
        <v>84</v>
      </c>
      <c r="C123" s="32">
        <v>79800000</v>
      </c>
      <c r="D123" s="67" t="s">
        <v>123</v>
      </c>
      <c r="E123" s="20" t="s">
        <v>21</v>
      </c>
      <c r="F123" s="21">
        <f>1000-600</f>
        <v>400</v>
      </c>
      <c r="G123" s="21">
        <v>500</v>
      </c>
      <c r="H123" s="21">
        <f t="shared" si="5"/>
        <v>900</v>
      </c>
      <c r="I123" s="22" t="s">
        <v>29</v>
      </c>
      <c r="J123" s="22" t="s">
        <v>23</v>
      </c>
      <c r="K123" s="22" t="s">
        <v>23</v>
      </c>
      <c r="L123" s="62"/>
      <c r="M123" s="23">
        <v>400</v>
      </c>
      <c r="N123" s="43">
        <f t="shared" si="3"/>
        <v>0</v>
      </c>
      <c r="P123" s="23">
        <v>500</v>
      </c>
      <c r="Q123" s="43">
        <f t="shared" si="4"/>
        <v>0</v>
      </c>
    </row>
    <row r="124" spans="2:17" s="68" customFormat="1" ht="29.25" customHeight="1" x14ac:dyDescent="0.2">
      <c r="B124" s="18">
        <v>85</v>
      </c>
      <c r="C124" s="32">
        <v>79900000</v>
      </c>
      <c r="D124" s="67" t="s">
        <v>124</v>
      </c>
      <c r="E124" s="20" t="s">
        <v>21</v>
      </c>
      <c r="F124" s="21"/>
      <c r="G124" s="21">
        <v>11500</v>
      </c>
      <c r="H124" s="21">
        <f t="shared" si="5"/>
        <v>11500</v>
      </c>
      <c r="I124" s="22" t="s">
        <v>28</v>
      </c>
      <c r="J124" s="22" t="s">
        <v>23</v>
      </c>
      <c r="K124" s="22" t="s">
        <v>23</v>
      </c>
      <c r="L124" s="62"/>
      <c r="M124" s="23"/>
      <c r="N124" s="43">
        <f t="shared" si="3"/>
        <v>0</v>
      </c>
      <c r="P124" s="23">
        <v>11500</v>
      </c>
      <c r="Q124" s="43">
        <f t="shared" si="4"/>
        <v>0</v>
      </c>
    </row>
    <row r="125" spans="2:17" s="68" customFormat="1" ht="29.25" customHeight="1" x14ac:dyDescent="0.2">
      <c r="B125" s="18">
        <v>86</v>
      </c>
      <c r="C125" s="32">
        <v>80500000</v>
      </c>
      <c r="D125" s="67" t="s">
        <v>125</v>
      </c>
      <c r="E125" s="20" t="s">
        <v>21</v>
      </c>
      <c r="F125" s="21"/>
      <c r="G125" s="21">
        <f>12000-2500</f>
        <v>9500</v>
      </c>
      <c r="H125" s="21"/>
      <c r="I125" s="22" t="s">
        <v>22</v>
      </c>
      <c r="J125" s="22" t="s">
        <v>23</v>
      </c>
      <c r="K125" s="22" t="s">
        <v>23</v>
      </c>
      <c r="L125" s="62"/>
      <c r="M125" s="23"/>
      <c r="N125" s="43">
        <f t="shared" si="3"/>
        <v>0</v>
      </c>
      <c r="P125" s="23">
        <v>9500</v>
      </c>
      <c r="Q125" s="43">
        <f t="shared" si="4"/>
        <v>0</v>
      </c>
    </row>
    <row r="126" spans="2:17" s="23" customFormat="1" ht="33" customHeight="1" x14ac:dyDescent="0.2">
      <c r="B126" s="18">
        <v>87</v>
      </c>
      <c r="C126" s="32">
        <v>85100000</v>
      </c>
      <c r="D126" s="24" t="s">
        <v>126</v>
      </c>
      <c r="E126" s="20" t="s">
        <v>21</v>
      </c>
      <c r="F126" s="21">
        <f>40000+10000</f>
        <v>50000</v>
      </c>
      <c r="G126" s="21"/>
      <c r="H126" s="21">
        <f t="shared" si="5"/>
        <v>50000</v>
      </c>
      <c r="I126" s="22" t="s">
        <v>29</v>
      </c>
      <c r="J126" s="22" t="s">
        <v>23</v>
      </c>
      <c r="K126" s="22" t="s">
        <v>23</v>
      </c>
      <c r="L126" s="25" t="s">
        <v>56</v>
      </c>
      <c r="M126" s="23">
        <v>50000</v>
      </c>
      <c r="N126" s="43">
        <f t="shared" si="3"/>
        <v>0</v>
      </c>
      <c r="Q126" s="43">
        <f t="shared" si="4"/>
        <v>0</v>
      </c>
    </row>
    <row r="127" spans="2:17" s="23" customFormat="1" ht="30" x14ac:dyDescent="0.2">
      <c r="B127" s="18">
        <v>88</v>
      </c>
      <c r="C127" s="32">
        <v>90400000</v>
      </c>
      <c r="D127" s="24" t="s">
        <v>127</v>
      </c>
      <c r="E127" s="20" t="s">
        <v>21</v>
      </c>
      <c r="F127" s="21">
        <v>18000</v>
      </c>
      <c r="G127" s="21">
        <v>1000</v>
      </c>
      <c r="H127" s="21">
        <f t="shared" si="5"/>
        <v>19000</v>
      </c>
      <c r="I127" s="22" t="s">
        <v>29</v>
      </c>
      <c r="J127" s="22" t="s">
        <v>23</v>
      </c>
      <c r="K127" s="22" t="s">
        <v>23</v>
      </c>
      <c r="L127" s="62"/>
      <c r="M127" s="58">
        <v>18000</v>
      </c>
      <c r="N127" s="43">
        <f t="shared" si="3"/>
        <v>0</v>
      </c>
      <c r="P127" s="58">
        <v>1000</v>
      </c>
      <c r="Q127" s="43">
        <f t="shared" si="4"/>
        <v>0</v>
      </c>
    </row>
    <row r="128" spans="2:17" s="23" customFormat="1" ht="30" x14ac:dyDescent="0.2">
      <c r="B128" s="18">
        <v>89</v>
      </c>
      <c r="C128" s="32">
        <v>90500000</v>
      </c>
      <c r="D128" s="24" t="s">
        <v>128</v>
      </c>
      <c r="E128" s="20" t="s">
        <v>21</v>
      </c>
      <c r="F128" s="21">
        <f>5000+7000</f>
        <v>12000</v>
      </c>
      <c r="G128" s="21"/>
      <c r="H128" s="21">
        <f t="shared" si="5"/>
        <v>12000</v>
      </c>
      <c r="I128" s="22" t="s">
        <v>28</v>
      </c>
      <c r="J128" s="22" t="s">
        <v>23</v>
      </c>
      <c r="K128" s="22" t="s">
        <v>23</v>
      </c>
      <c r="L128" s="62"/>
      <c r="M128" s="68">
        <v>12000</v>
      </c>
      <c r="N128" s="43">
        <f t="shared" si="3"/>
        <v>0</v>
      </c>
      <c r="P128" s="68"/>
      <c r="Q128" s="43">
        <f t="shared" si="4"/>
        <v>0</v>
      </c>
    </row>
    <row r="129" spans="1:17" s="70" customFormat="1" ht="30" customHeight="1" x14ac:dyDescent="0.2">
      <c r="A129" s="69"/>
      <c r="B129" s="18">
        <v>90</v>
      </c>
      <c r="C129" s="32">
        <v>90900000</v>
      </c>
      <c r="D129" s="24" t="s">
        <v>129</v>
      </c>
      <c r="E129" s="20" t="s">
        <v>21</v>
      </c>
      <c r="F129" s="21">
        <f>6000-100-1400.5</f>
        <v>4499.5</v>
      </c>
      <c r="G129" s="21"/>
      <c r="H129" s="21">
        <f t="shared" si="5"/>
        <v>4499.5</v>
      </c>
      <c r="I129" s="22" t="s">
        <v>28</v>
      </c>
      <c r="J129" s="22" t="s">
        <v>23</v>
      </c>
      <c r="K129" s="22" t="s">
        <v>23</v>
      </c>
      <c r="L129" s="62"/>
      <c r="M129" s="68">
        <v>4499.5</v>
      </c>
      <c r="N129" s="43">
        <f t="shared" si="3"/>
        <v>0</v>
      </c>
      <c r="P129" s="68"/>
      <c r="Q129" s="43">
        <f t="shared" si="4"/>
        <v>0</v>
      </c>
    </row>
    <row r="130" spans="1:17" s="68" customFormat="1" ht="30" customHeight="1" x14ac:dyDescent="0.2">
      <c r="B130" s="18">
        <v>91</v>
      </c>
      <c r="C130" s="32">
        <v>92200000</v>
      </c>
      <c r="D130" s="20" t="s">
        <v>130</v>
      </c>
      <c r="E130" s="20" t="s">
        <v>21</v>
      </c>
      <c r="F130" s="31">
        <f>1800+100+250</f>
        <v>2150</v>
      </c>
      <c r="G130" s="21">
        <v>800</v>
      </c>
      <c r="H130" s="21">
        <f t="shared" si="5"/>
        <v>2950</v>
      </c>
      <c r="I130" s="22" t="s">
        <v>28</v>
      </c>
      <c r="J130" s="22" t="s">
        <v>23</v>
      </c>
      <c r="K130" s="22" t="s">
        <v>23</v>
      </c>
      <c r="L130" s="62"/>
      <c r="M130" s="23">
        <v>2150</v>
      </c>
      <c r="N130" s="43">
        <f t="shared" si="3"/>
        <v>0</v>
      </c>
      <c r="P130" s="23">
        <v>800</v>
      </c>
      <c r="Q130" s="43">
        <f t="shared" si="4"/>
        <v>0</v>
      </c>
    </row>
    <row r="131" spans="1:17" s="68" customFormat="1" ht="30" customHeight="1" x14ac:dyDescent="0.2">
      <c r="B131" s="18">
        <v>92</v>
      </c>
      <c r="C131" s="32">
        <v>92400000</v>
      </c>
      <c r="D131" s="24" t="s">
        <v>131</v>
      </c>
      <c r="E131" s="20" t="s">
        <v>21</v>
      </c>
      <c r="F131" s="21">
        <f>4200-350</f>
        <v>3850</v>
      </c>
      <c r="G131" s="21"/>
      <c r="H131" s="21">
        <f t="shared" si="5"/>
        <v>3850</v>
      </c>
      <c r="I131" s="22" t="s">
        <v>29</v>
      </c>
      <c r="J131" s="22" t="s">
        <v>23</v>
      </c>
      <c r="K131" s="22" t="s">
        <v>23</v>
      </c>
      <c r="L131" s="62"/>
      <c r="M131" s="23">
        <v>3850</v>
      </c>
      <c r="N131" s="43">
        <f t="shared" si="3"/>
        <v>0</v>
      </c>
      <c r="P131" s="23"/>
      <c r="Q131" s="43">
        <f t="shared" si="4"/>
        <v>0</v>
      </c>
    </row>
    <row r="132" spans="1:17" s="23" customFormat="1" ht="15" x14ac:dyDescent="0.2">
      <c r="B132" s="18">
        <v>93</v>
      </c>
      <c r="C132" s="32">
        <v>98300000</v>
      </c>
      <c r="D132" s="24" t="s">
        <v>132</v>
      </c>
      <c r="E132" s="20" t="s">
        <v>21</v>
      </c>
      <c r="F132" s="21">
        <f>3000+7000-3400</f>
        <v>6600</v>
      </c>
      <c r="G132" s="21"/>
      <c r="H132" s="21">
        <f t="shared" si="5"/>
        <v>6600</v>
      </c>
      <c r="I132" s="22" t="s">
        <v>22</v>
      </c>
      <c r="J132" s="22" t="s">
        <v>23</v>
      </c>
      <c r="K132" s="22" t="s">
        <v>23</v>
      </c>
      <c r="L132" s="71"/>
      <c r="M132" s="23">
        <v>6600</v>
      </c>
      <c r="N132" s="43">
        <f t="shared" si="3"/>
        <v>0</v>
      </c>
      <c r="Q132" s="43">
        <f t="shared" si="4"/>
        <v>0</v>
      </c>
    </row>
    <row r="133" spans="1:17" ht="28.5" customHeight="1" x14ac:dyDescent="0.25">
      <c r="B133" s="72"/>
      <c r="C133" s="180"/>
      <c r="D133" s="180"/>
      <c r="E133" s="73"/>
      <c r="F133" s="74">
        <f>SUM(F10:F132)</f>
        <v>2424700</v>
      </c>
      <c r="G133" s="74">
        <f>SUM(G10:G132)</f>
        <v>185900</v>
      </c>
      <c r="H133" s="74" t="e">
        <f>SUM(H10:H132)</f>
        <v>#REF!</v>
      </c>
      <c r="I133" s="75"/>
      <c r="J133" s="76"/>
      <c r="K133" s="76"/>
      <c r="L133" s="77"/>
      <c r="M133" s="70"/>
      <c r="P133" s="70"/>
    </row>
    <row r="134" spans="1:17" ht="8.25" customHeight="1" x14ac:dyDescent="0.2">
      <c r="B134" s="72"/>
      <c r="C134" s="181"/>
      <c r="D134" s="181"/>
      <c r="E134" s="181"/>
      <c r="F134" s="181"/>
      <c r="G134" s="181"/>
      <c r="H134" s="181"/>
      <c r="I134" s="181"/>
      <c r="J134" s="181"/>
      <c r="K134" s="76"/>
      <c r="L134" s="72"/>
      <c r="M134" s="68"/>
      <c r="P134" s="68"/>
    </row>
    <row r="135" spans="1:17" ht="15" customHeight="1" x14ac:dyDescent="0.2">
      <c r="B135" s="72"/>
      <c r="C135" s="182" t="s">
        <v>133</v>
      </c>
      <c r="D135" s="182"/>
      <c r="E135" s="182"/>
      <c r="F135" s="182"/>
      <c r="G135" s="182"/>
      <c r="H135" s="182"/>
      <c r="I135" s="182"/>
      <c r="J135" s="183"/>
      <c r="K135" s="183"/>
      <c r="L135" s="72"/>
      <c r="M135" s="68"/>
      <c r="P135" s="68"/>
    </row>
    <row r="136" spans="1:17" ht="10.5" customHeight="1" x14ac:dyDescent="0.2">
      <c r="B136" s="72"/>
      <c r="C136" s="78"/>
      <c r="D136" s="79"/>
      <c r="E136" s="79"/>
      <c r="F136" s="78"/>
      <c r="G136" s="78"/>
      <c r="H136" s="78"/>
      <c r="I136" s="80"/>
      <c r="J136" s="175" t="s">
        <v>134</v>
      </c>
      <c r="K136" s="175"/>
      <c r="L136" s="72"/>
      <c r="M136" s="23"/>
      <c r="P136" s="23"/>
    </row>
    <row r="137" spans="1:17" ht="8.25" customHeight="1" x14ac:dyDescent="0.2">
      <c r="B137" s="72"/>
      <c r="C137" s="78"/>
      <c r="D137" s="79"/>
      <c r="E137" s="79"/>
      <c r="F137" s="78"/>
      <c r="G137" s="78"/>
      <c r="H137" s="78"/>
      <c r="I137" s="80"/>
      <c r="J137" s="81"/>
      <c r="K137" s="81"/>
      <c r="L137" s="72"/>
    </row>
    <row r="138" spans="1:17" ht="24.75" hidden="1" customHeight="1" x14ac:dyDescent="0.2">
      <c r="B138" s="72"/>
      <c r="C138" s="78"/>
      <c r="D138" s="79"/>
      <c r="E138" s="79"/>
      <c r="F138" s="78"/>
      <c r="G138" s="78"/>
      <c r="H138" s="78"/>
      <c r="I138" s="80"/>
      <c r="J138" s="81"/>
      <c r="K138" s="81"/>
      <c r="L138" s="72"/>
    </row>
    <row r="139" spans="1:17" ht="16.5" customHeight="1" x14ac:dyDescent="0.2">
      <c r="B139" s="72"/>
      <c r="C139" s="82" t="s">
        <v>135</v>
      </c>
      <c r="D139" s="82"/>
      <c r="E139" s="82"/>
      <c r="F139" s="82"/>
      <c r="G139" s="82"/>
      <c r="H139" s="82"/>
      <c r="I139" s="82"/>
      <c r="J139" s="183"/>
      <c r="K139" s="183"/>
      <c r="L139" s="83"/>
    </row>
    <row r="140" spans="1:17" s="1" customFormat="1" ht="10.5" customHeight="1" x14ac:dyDescent="0.2">
      <c r="B140" s="72"/>
      <c r="C140" s="78"/>
      <c r="D140" s="79"/>
      <c r="E140" s="79"/>
      <c r="F140" s="84"/>
      <c r="G140" s="84"/>
      <c r="H140" s="84"/>
      <c r="I140" s="80"/>
      <c r="J140" s="175" t="s">
        <v>134</v>
      </c>
      <c r="K140" s="175"/>
      <c r="L140" s="78"/>
      <c r="M140" s="2"/>
      <c r="P140" s="2"/>
    </row>
    <row r="141" spans="1:17" s="1" customFormat="1" ht="14.25" hidden="1" customHeight="1" x14ac:dyDescent="0.2">
      <c r="B141" s="72"/>
      <c r="C141" s="78"/>
      <c r="D141" s="79"/>
      <c r="E141" s="79"/>
      <c r="F141" s="78"/>
      <c r="G141" s="78"/>
      <c r="H141" s="78"/>
      <c r="I141" s="78"/>
      <c r="J141" s="78"/>
      <c r="K141" s="78"/>
      <c r="L141" s="78"/>
      <c r="M141" s="2"/>
      <c r="P141" s="2"/>
    </row>
    <row r="142" spans="1:17" s="1" customFormat="1" ht="27" customHeight="1" x14ac:dyDescent="0.2">
      <c r="B142" s="72"/>
      <c r="C142" s="176" t="s">
        <v>136</v>
      </c>
      <c r="D142" s="176"/>
      <c r="E142" s="176"/>
      <c r="F142" s="176"/>
      <c r="G142" s="176"/>
      <c r="H142" s="176"/>
      <c r="I142" s="176"/>
      <c r="J142" s="177"/>
      <c r="K142" s="177"/>
      <c r="L142" s="85"/>
      <c r="M142" s="2"/>
      <c r="P142" s="2"/>
    </row>
    <row r="143" spans="1:17" s="1" customFormat="1" x14ac:dyDescent="0.2">
      <c r="B143" s="72"/>
      <c r="C143" s="78"/>
      <c r="D143" s="79"/>
      <c r="E143" s="79"/>
      <c r="F143" s="78"/>
      <c r="G143" s="78"/>
      <c r="H143" s="78"/>
      <c r="I143" s="80"/>
      <c r="J143" s="175" t="s">
        <v>134</v>
      </c>
      <c r="K143" s="175"/>
      <c r="L143" s="86"/>
      <c r="M143" s="2"/>
      <c r="P143" s="2"/>
    </row>
    <row r="144" spans="1:17" s="1" customFormat="1" x14ac:dyDescent="0.25">
      <c r="B144" s="72"/>
      <c r="C144" s="78"/>
      <c r="D144" s="79"/>
      <c r="E144" s="79"/>
      <c r="F144" s="78"/>
      <c r="G144" s="78"/>
      <c r="H144" s="78"/>
      <c r="I144" s="78"/>
      <c r="J144" s="78"/>
      <c r="K144" s="78"/>
      <c r="L144" s="78"/>
    </row>
    <row r="145" spans="2:16" s="1" customFormat="1" ht="13.5" x14ac:dyDescent="0.2">
      <c r="B145" s="72"/>
      <c r="C145" s="178"/>
      <c r="D145" s="179"/>
      <c r="E145" s="87"/>
      <c r="F145" s="88"/>
      <c r="G145" s="88"/>
      <c r="H145" s="88"/>
      <c r="I145" s="76"/>
      <c r="J145" s="76"/>
      <c r="K145" s="76"/>
      <c r="L145" s="77"/>
    </row>
    <row r="146" spans="2:16" s="1" customFormat="1" ht="13.5" x14ac:dyDescent="0.25">
      <c r="B146" s="72"/>
      <c r="C146" s="88"/>
      <c r="D146" s="89"/>
      <c r="E146" s="89"/>
      <c r="F146" s="88"/>
      <c r="G146" s="88"/>
      <c r="H146" s="88"/>
      <c r="I146" s="76"/>
      <c r="J146" s="76"/>
      <c r="K146" s="76"/>
      <c r="L146" s="77"/>
    </row>
    <row r="147" spans="2:16" s="1" customFormat="1" ht="13.5" x14ac:dyDescent="0.25">
      <c r="B147" s="72"/>
      <c r="C147" s="88"/>
      <c r="D147" s="89"/>
      <c r="E147" s="89"/>
      <c r="F147" s="88"/>
      <c r="G147" s="88"/>
      <c r="H147" s="88"/>
      <c r="I147" s="76"/>
      <c r="J147" s="76"/>
      <c r="K147" s="76"/>
      <c r="L147" s="77"/>
    </row>
    <row r="148" spans="2:16" s="1" customFormat="1" ht="13.5" x14ac:dyDescent="0.25">
      <c r="B148" s="72"/>
      <c r="C148" s="88"/>
      <c r="D148" s="89"/>
      <c r="E148" s="89"/>
      <c r="F148" s="88"/>
      <c r="G148" s="88"/>
      <c r="H148" s="88"/>
      <c r="I148" s="76"/>
      <c r="J148" s="76"/>
      <c r="K148" s="76"/>
      <c r="L148" s="77"/>
    </row>
    <row r="149" spans="2:16" s="1" customFormat="1" ht="13.5" x14ac:dyDescent="0.25">
      <c r="B149" s="72"/>
      <c r="C149" s="88"/>
      <c r="D149" s="89"/>
      <c r="E149" s="89"/>
      <c r="F149" s="88"/>
      <c r="G149" s="88"/>
      <c r="H149" s="88"/>
      <c r="I149" s="76"/>
      <c r="J149" s="76"/>
      <c r="K149" s="76"/>
      <c r="L149" s="77"/>
    </row>
    <row r="150" spans="2:16" s="1" customFormat="1" ht="13.5" x14ac:dyDescent="0.25">
      <c r="B150" s="72"/>
      <c r="C150" s="88"/>
      <c r="D150" s="89"/>
      <c r="E150" s="89"/>
      <c r="F150" s="88"/>
      <c r="G150" s="88"/>
      <c r="H150" s="88"/>
      <c r="I150" s="76"/>
      <c r="J150" s="76"/>
      <c r="K150" s="76"/>
      <c r="L150" s="77"/>
    </row>
    <row r="151" spans="2:16" s="1" customFormat="1" ht="13.5" x14ac:dyDescent="0.25">
      <c r="B151" s="72"/>
      <c r="C151" s="88"/>
      <c r="D151" s="89"/>
      <c r="E151" s="89"/>
      <c r="F151" s="88"/>
      <c r="G151" s="88"/>
      <c r="H151" s="88"/>
      <c r="I151" s="76"/>
      <c r="J151" s="76"/>
      <c r="K151" s="76"/>
      <c r="L151" s="77"/>
    </row>
    <row r="152" spans="2:16" s="1" customFormat="1" ht="13.5" x14ac:dyDescent="0.25">
      <c r="B152" s="72"/>
      <c r="C152" s="88"/>
      <c r="D152" s="89"/>
      <c r="E152" s="89"/>
      <c r="F152" s="88"/>
      <c r="G152" s="88"/>
      <c r="H152" s="88"/>
      <c r="I152" s="76"/>
      <c r="J152" s="76"/>
      <c r="K152" s="76"/>
      <c r="L152" s="77"/>
    </row>
    <row r="153" spans="2:16" s="1" customFormat="1" ht="13.5" x14ac:dyDescent="0.25">
      <c r="B153" s="72"/>
      <c r="C153" s="88"/>
      <c r="D153" s="89"/>
      <c r="E153" s="89"/>
      <c r="F153" s="88"/>
      <c r="G153" s="88"/>
      <c r="H153" s="88"/>
      <c r="I153" s="76"/>
      <c r="J153" s="76"/>
      <c r="K153" s="76"/>
      <c r="L153" s="77"/>
    </row>
    <row r="154" spans="2:16" x14ac:dyDescent="0.2">
      <c r="M154" s="1"/>
      <c r="P154" s="1"/>
    </row>
    <row r="155" spans="2:16" x14ac:dyDescent="0.2">
      <c r="M155" s="1"/>
      <c r="P155" s="1"/>
    </row>
    <row r="156" spans="2:16" x14ac:dyDescent="0.2">
      <c r="M156" s="1"/>
      <c r="P156" s="1"/>
    </row>
    <row r="157" spans="2:16" x14ac:dyDescent="0.2">
      <c r="M157" s="1"/>
      <c r="P157" s="1"/>
    </row>
  </sheetData>
  <autoFilter ref="C8:L136"/>
  <mergeCells count="129">
    <mergeCell ref="J140:K140"/>
    <mergeCell ref="C142:I142"/>
    <mergeCell ref="J142:K142"/>
    <mergeCell ref="J143:K143"/>
    <mergeCell ref="C145:D145"/>
    <mergeCell ref="C133:D133"/>
    <mergeCell ref="C134:J134"/>
    <mergeCell ref="C135:I135"/>
    <mergeCell ref="J135:K135"/>
    <mergeCell ref="J136:K136"/>
    <mergeCell ref="J139:K139"/>
    <mergeCell ref="F114:F116"/>
    <mergeCell ref="G114:G116"/>
    <mergeCell ref="I114:I116"/>
    <mergeCell ref="J114:J116"/>
    <mergeCell ref="K114:K116"/>
    <mergeCell ref="L114:L116"/>
    <mergeCell ref="B107:B108"/>
    <mergeCell ref="C107:C108"/>
    <mergeCell ref="D107:D108"/>
    <mergeCell ref="E107:E108"/>
    <mergeCell ref="B114:B116"/>
    <mergeCell ref="C114:C116"/>
    <mergeCell ref="D114:D116"/>
    <mergeCell ref="E114:E116"/>
    <mergeCell ref="B94:B95"/>
    <mergeCell ref="C94:C95"/>
    <mergeCell ref="D94:D95"/>
    <mergeCell ref="E94:E95"/>
    <mergeCell ref="I94:I95"/>
    <mergeCell ref="B103:B106"/>
    <mergeCell ref="C103:C106"/>
    <mergeCell ref="D103:D106"/>
    <mergeCell ref="E103:E106"/>
    <mergeCell ref="C86:C87"/>
    <mergeCell ref="D86:D87"/>
    <mergeCell ref="I86:I87"/>
    <mergeCell ref="J86:J87"/>
    <mergeCell ref="K86:K87"/>
    <mergeCell ref="C92:C93"/>
    <mergeCell ref="D92:D93"/>
    <mergeCell ref="I92:I93"/>
    <mergeCell ref="J92:J93"/>
    <mergeCell ref="K92:K93"/>
    <mergeCell ref="C76:C77"/>
    <mergeCell ref="D76:D77"/>
    <mergeCell ref="I76:I77"/>
    <mergeCell ref="J76:J77"/>
    <mergeCell ref="K76:K77"/>
    <mergeCell ref="C80:C81"/>
    <mergeCell ref="D80:D81"/>
    <mergeCell ref="I80:I81"/>
    <mergeCell ref="J80:J81"/>
    <mergeCell ref="K80:K81"/>
    <mergeCell ref="J71:J72"/>
    <mergeCell ref="K71:K72"/>
    <mergeCell ref="C74:C75"/>
    <mergeCell ref="D74:D75"/>
    <mergeCell ref="E74:E75"/>
    <mergeCell ref="F74:F75"/>
    <mergeCell ref="I74:I75"/>
    <mergeCell ref="J74:J75"/>
    <mergeCell ref="K74:K75"/>
    <mergeCell ref="C67:C68"/>
    <mergeCell ref="D67:D68"/>
    <mergeCell ref="I67:I68"/>
    <mergeCell ref="C71:C72"/>
    <mergeCell ref="D71:D72"/>
    <mergeCell ref="E71:E72"/>
    <mergeCell ref="F71:F72"/>
    <mergeCell ref="I71:I72"/>
    <mergeCell ref="I56:I57"/>
    <mergeCell ref="J56:J57"/>
    <mergeCell ref="K56:K57"/>
    <mergeCell ref="J58:J59"/>
    <mergeCell ref="K58:K59"/>
    <mergeCell ref="C63:C64"/>
    <mergeCell ref="D63:D64"/>
    <mergeCell ref="I63:I64"/>
    <mergeCell ref="J63:J64"/>
    <mergeCell ref="K63:K64"/>
    <mergeCell ref="B56:B59"/>
    <mergeCell ref="C56:C59"/>
    <mergeCell ref="D56:D59"/>
    <mergeCell ref="E56:E59"/>
    <mergeCell ref="F56:F57"/>
    <mergeCell ref="G56:G57"/>
    <mergeCell ref="B51:B52"/>
    <mergeCell ref="C51:C52"/>
    <mergeCell ref="D51:D52"/>
    <mergeCell ref="I51:I52"/>
    <mergeCell ref="C54:C55"/>
    <mergeCell ref="D54:D55"/>
    <mergeCell ref="E39:E40"/>
    <mergeCell ref="F39:F40"/>
    <mergeCell ref="G39:G40"/>
    <mergeCell ref="I39:I41"/>
    <mergeCell ref="C45:C46"/>
    <mergeCell ref="D45:D46"/>
    <mergeCell ref="E45:E46"/>
    <mergeCell ref="B36:B38"/>
    <mergeCell ref="C36:C38"/>
    <mergeCell ref="D36:D38"/>
    <mergeCell ref="B39:B41"/>
    <mergeCell ref="C39:C42"/>
    <mergeCell ref="D39:D42"/>
    <mergeCell ref="K12:K13"/>
    <mergeCell ref="B16:B17"/>
    <mergeCell ref="C16:C17"/>
    <mergeCell ref="D16:D17"/>
    <mergeCell ref="E16:E17"/>
    <mergeCell ref="F16:F17"/>
    <mergeCell ref="G16:G17"/>
    <mergeCell ref="I16:I17"/>
    <mergeCell ref="J16:J17"/>
    <mergeCell ref="K16:K17"/>
    <mergeCell ref="B6:J6"/>
    <mergeCell ref="F7:G7"/>
    <mergeCell ref="C12:C13"/>
    <mergeCell ref="D12:D13"/>
    <mergeCell ref="E12:E13"/>
    <mergeCell ref="J12:J13"/>
    <mergeCell ref="K1:L1"/>
    <mergeCell ref="B2:L2"/>
    <mergeCell ref="C3:L3"/>
    <mergeCell ref="B4:I4"/>
    <mergeCell ref="J4:L4"/>
    <mergeCell ref="B5:I5"/>
    <mergeCell ref="J5:L5"/>
  </mergeCells>
  <hyperlinks>
    <hyperlink ref="D123" r:id="rId1" display="https://tenders.procurement.gov.ge/"/>
    <hyperlink ref="D101" r:id="rId2" display="https://tenders.procurement.gov.ge/"/>
    <hyperlink ref="D70" r:id="rId3" display="https://tenders.procurement.gov.ge/"/>
    <hyperlink ref="D97" r:id="rId4" display="https://tenders.procurement.gov.ge/"/>
    <hyperlink ref="D35" r:id="rId5" display="https://tenders.procurement.gov.ge/"/>
    <hyperlink ref="D65" r:id="rId6" display="https://tenders.procurement.gov.ge/"/>
    <hyperlink ref="D25" r:id="rId7" display="https://tenders.procurement.gov.ge/"/>
    <hyperlink ref="D109" r:id="rId8" display="https://tenders.procurement.gov.ge/"/>
    <hyperlink ref="D112" r:id="rId9" display="https://tenders.procurement.gov.ge/"/>
    <hyperlink ref="D28" r:id="rId10" display="https://tenders.procurement.gov.ge/"/>
    <hyperlink ref="D29" r:id="rId11" display="https://tenders.procurement.gov.ge/"/>
    <hyperlink ref="D117" r:id="rId12" display="https://tenders.procurement.gov.ge/"/>
    <hyperlink ref="D89" r:id="rId13" display="https://tenders.procurement.gov.ge/"/>
    <hyperlink ref="D14" r:id="rId14" display="https://tenders.procurement.gov.ge/"/>
    <hyperlink ref="D78" r:id="rId15" display="https://tenders.procurement.gov.ge/"/>
    <hyperlink ref="D91" r:id="rId16" display="https://tenders.procurement.gov.ge/"/>
    <hyperlink ref="D90" r:id="rId17" display="https://tenders.procurement.gov.ge/"/>
  </hyperlinks>
  <pageMargins left="0.70866141732283505" right="0.70866141732283505" top="0.511811023622047" bottom="0.511811023622047" header="0.31496062992126" footer="0.31496062992126"/>
  <pageSetup paperSize="9" scale="56" fitToHeight="0" orientation="landscape" r:id="rId18"/>
  <rowBreaks count="2" manualBreakCount="2">
    <brk id="52" min="1" max="11" man="1"/>
    <brk id="1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19,06,2019</vt:lpstr>
      <vt:lpstr>'19,06,2019'!Print_Area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2019-06-26T08:41:05Z</dcterms:modified>
</cp:coreProperties>
</file>