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NCDC\1.1\"/>
    </mc:Choice>
  </mc:AlternateContent>
  <bookViews>
    <workbookView xWindow="0" yWindow="0" windowWidth="28800" windowHeight="12135" firstSheet="19" activeTab="27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  <sheet name="04.05.2020..." sheetId="204" r:id="rId24"/>
    <sheet name="11.05.2020..." sheetId="205" r:id="rId25"/>
    <sheet name="27.05.2020..." sheetId="206" r:id="rId26"/>
    <sheet name="4.06.2020...." sheetId="210" r:id="rId27"/>
    <sheet name="12.06.2020.." sheetId="211" r:id="rId28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23" hidden="1">'04.05.2020...'!$A$8:$H$127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24" hidden="1">'11.05.2020...'!$A$8:$H$128</definedName>
    <definedName name="_xlnm._FilterDatabase" localSheetId="15" hidden="1">'12.03.2020...'!$A$8:$H$126</definedName>
    <definedName name="_xlnm._FilterDatabase" localSheetId="27" hidden="1">'12.06.2020..'!$A$8:$H$132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25" hidden="1">'27.05.2020...'!$A$8:$H$131</definedName>
    <definedName name="_xlnm._FilterDatabase" localSheetId="8" hidden="1">'28.01.2020....'!$A$8:$H$119</definedName>
    <definedName name="_xlnm._FilterDatabase" localSheetId="9" hidden="1">'30.01.2020....'!$A$8:$H$119</definedName>
    <definedName name="_xlnm._FilterDatabase" localSheetId="26" hidden="1">'4.06.2020....'!$A$8:$H$132</definedName>
    <definedName name="_xlnm.Print_Area" localSheetId="10">'03.02.2020...'!$A$1:$J$118</definedName>
    <definedName name="_xlnm.Print_Area" localSheetId="13">'04.03.2020...'!$A$1:$J$120</definedName>
    <definedName name="_xlnm.Print_Area" localSheetId="23">'04.05.2020...'!$A$1:$J$125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24">'11.05.2020...'!$A$1:$J$126</definedName>
    <definedName name="_xlnm.Print_Area" localSheetId="15">'12.03.2020...'!$A$1:$J$124</definedName>
    <definedName name="_xlnm.Print_Area" localSheetId="27">'12.06.2020..'!$A$1:$J$127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25">'27.05.2020...'!$A$1:$J$126</definedName>
    <definedName name="_xlnm.Print_Area" localSheetId="8">'28.01.2020....'!$A$1:$J$117</definedName>
    <definedName name="_xlnm.Print_Area" localSheetId="9">'30.01.2020....'!$A$1:$J$117</definedName>
    <definedName name="_xlnm.Print_Area" localSheetId="26">'4.06.2020....'!$A$1:$J$127</definedName>
  </definedNames>
  <calcPr calcId="162913"/>
</workbook>
</file>

<file path=xl/calcChain.xml><?xml version="1.0" encoding="utf-8"?>
<calcChain xmlns="http://schemas.openxmlformats.org/spreadsheetml/2006/main">
  <c r="K28" i="211" l="1"/>
  <c r="K29" i="211"/>
  <c r="K30" i="211"/>
  <c r="K31" i="211"/>
  <c r="K32" i="211"/>
  <c r="K33" i="211"/>
  <c r="K34" i="211"/>
  <c r="K35" i="211"/>
  <c r="K36" i="211"/>
  <c r="K37" i="211"/>
  <c r="K38" i="211"/>
  <c r="K39" i="211"/>
  <c r="K40" i="211"/>
  <c r="K41" i="211"/>
  <c r="K42" i="211"/>
  <c r="K43" i="211"/>
  <c r="K44" i="211"/>
  <c r="K45" i="211"/>
  <c r="K46" i="211"/>
  <c r="K47" i="211"/>
  <c r="K48" i="211"/>
  <c r="K49" i="211"/>
  <c r="K50" i="211"/>
  <c r="K51" i="211"/>
  <c r="K52" i="211"/>
  <c r="K53" i="211"/>
  <c r="K54" i="211"/>
  <c r="K55" i="211"/>
  <c r="K56" i="211"/>
  <c r="K57" i="211"/>
  <c r="K58" i="211"/>
  <c r="K59" i="211"/>
  <c r="K60" i="211"/>
  <c r="K61" i="211"/>
  <c r="K62" i="211"/>
  <c r="K63" i="211"/>
  <c r="K64" i="211"/>
  <c r="K65" i="211"/>
  <c r="K66" i="211"/>
  <c r="K67" i="211"/>
  <c r="K68" i="211"/>
  <c r="K69" i="211"/>
  <c r="K70" i="211"/>
  <c r="K71" i="211"/>
  <c r="K72" i="211"/>
  <c r="K73" i="211"/>
  <c r="K74" i="211"/>
  <c r="K75" i="211"/>
  <c r="K76" i="211"/>
  <c r="K77" i="211"/>
  <c r="K78" i="211"/>
  <c r="K79" i="211"/>
  <c r="K80" i="211"/>
  <c r="K81" i="211"/>
  <c r="K82" i="211"/>
  <c r="K83" i="211"/>
  <c r="K84" i="211"/>
  <c r="K85" i="211"/>
  <c r="K86" i="211"/>
  <c r="K87" i="211"/>
  <c r="K88" i="211"/>
  <c r="K89" i="211"/>
  <c r="K90" i="211"/>
  <c r="K91" i="211"/>
  <c r="K92" i="211"/>
  <c r="K93" i="211"/>
  <c r="K94" i="211"/>
  <c r="K95" i="211"/>
  <c r="K96" i="211"/>
  <c r="K97" i="211"/>
  <c r="K98" i="211"/>
  <c r="K99" i="211"/>
  <c r="K100" i="211"/>
  <c r="K101" i="211"/>
  <c r="K102" i="211"/>
  <c r="K103" i="211"/>
  <c r="K104" i="211"/>
  <c r="K105" i="211"/>
  <c r="K106" i="211"/>
  <c r="K107" i="211"/>
  <c r="K108" i="211"/>
  <c r="K109" i="211"/>
  <c r="K110" i="211"/>
  <c r="K111" i="211"/>
  <c r="K112" i="211"/>
  <c r="K113" i="211"/>
  <c r="K114" i="211"/>
  <c r="K115" i="211"/>
  <c r="K116" i="211"/>
  <c r="K117" i="211"/>
  <c r="K118" i="211"/>
  <c r="K119" i="211"/>
  <c r="K120" i="211"/>
  <c r="K121" i="211"/>
  <c r="K122" i="211"/>
  <c r="K123" i="211"/>
  <c r="K124" i="211"/>
  <c r="K125" i="211"/>
  <c r="K126" i="211"/>
  <c r="K127" i="211"/>
  <c r="K128" i="211"/>
  <c r="K129" i="211"/>
  <c r="K130" i="211"/>
  <c r="K131" i="211"/>
  <c r="K132" i="211"/>
  <c r="K10" i="211"/>
  <c r="K11" i="211"/>
  <c r="K12" i="211"/>
  <c r="K13" i="211"/>
  <c r="K14" i="211"/>
  <c r="K15" i="211"/>
  <c r="K16" i="211"/>
  <c r="K25" i="211"/>
  <c r="K26" i="211"/>
  <c r="K27" i="211"/>
  <c r="E37" i="211" l="1"/>
  <c r="E36" i="211"/>
  <c r="E35" i="211"/>
  <c r="E130" i="211" l="1"/>
  <c r="E127" i="211"/>
  <c r="E126" i="211"/>
  <c r="E121" i="211"/>
  <c r="E117" i="211"/>
  <c r="E112" i="211"/>
  <c r="E111" i="211"/>
  <c r="E109" i="211"/>
  <c r="E105" i="211"/>
  <c r="E103" i="211"/>
  <c r="E96" i="211"/>
  <c r="E92" i="211"/>
  <c r="E91" i="211"/>
  <c r="E89" i="211"/>
  <c r="E88" i="211"/>
  <c r="E85" i="211"/>
  <c r="E82" i="211"/>
  <c r="E78" i="211"/>
  <c r="E75" i="211"/>
  <c r="E74" i="211"/>
  <c r="E71" i="211"/>
  <c r="E69" i="211"/>
  <c r="E64" i="211"/>
  <c r="E63" i="211"/>
  <c r="E61" i="211"/>
  <c r="E58" i="211"/>
  <c r="E55" i="211"/>
  <c r="E53" i="211"/>
  <c r="E52" i="211"/>
  <c r="E46" i="211"/>
  <c r="E44" i="211"/>
  <c r="E43" i="211"/>
  <c r="E42" i="211"/>
  <c r="E41" i="211"/>
  <c r="E40" i="211"/>
  <c r="E39" i="211"/>
  <c r="E38" i="211"/>
  <c r="E32" i="211"/>
  <c r="E29" i="211"/>
  <c r="E24" i="211"/>
  <c r="K24" i="211" s="1"/>
  <c r="E23" i="211"/>
  <c r="K23" i="211" s="1"/>
  <c r="E22" i="211"/>
  <c r="K22" i="211" s="1"/>
  <c r="E21" i="211"/>
  <c r="K21" i="211" s="1"/>
  <c r="E20" i="211"/>
  <c r="K20" i="211" s="1"/>
  <c r="E19" i="211"/>
  <c r="K19" i="211" s="1"/>
  <c r="E18" i="211"/>
  <c r="K18" i="211" s="1"/>
  <c r="E17" i="211"/>
  <c r="K17" i="211" s="1"/>
  <c r="C8" i="211"/>
  <c r="D8" i="211" s="1"/>
  <c r="E8" i="211" s="1"/>
  <c r="F8" i="211" s="1"/>
  <c r="G8" i="211" s="1"/>
  <c r="H8" i="211" s="1"/>
  <c r="E120" i="211" l="1"/>
  <c r="E107" i="211"/>
  <c r="E99" i="211"/>
  <c r="E79" i="211"/>
  <c r="E118" i="211"/>
  <c r="E9" i="211"/>
  <c r="K9" i="211" s="1"/>
  <c r="E86" i="211"/>
  <c r="E125" i="211"/>
  <c r="E58" i="210"/>
  <c r="E53" i="210"/>
  <c r="E22" i="210"/>
  <c r="E130" i="210"/>
  <c r="E127" i="210"/>
  <c r="E126" i="210"/>
  <c r="E125" i="210"/>
  <c r="E121" i="210"/>
  <c r="E120" i="210" s="1"/>
  <c r="E117" i="210"/>
  <c r="E112" i="210"/>
  <c r="E111" i="210"/>
  <c r="E109" i="210"/>
  <c r="E107" i="210" s="1"/>
  <c r="I109" i="210" s="1"/>
  <c r="E105" i="210"/>
  <c r="E103" i="210"/>
  <c r="E99" i="210" s="1"/>
  <c r="E96" i="210"/>
  <c r="E92" i="210"/>
  <c r="E91" i="210"/>
  <c r="E89" i="210"/>
  <c r="E88" i="210"/>
  <c r="E85" i="210"/>
  <c r="E82" i="210"/>
  <c r="E78" i="210"/>
  <c r="E75" i="210"/>
  <c r="E74" i="210"/>
  <c r="E71" i="210"/>
  <c r="E69" i="210"/>
  <c r="E64" i="210"/>
  <c r="E63" i="210"/>
  <c r="E61" i="210"/>
  <c r="E55" i="210"/>
  <c r="E52" i="210"/>
  <c r="E46" i="210"/>
  <c r="E44" i="210"/>
  <c r="E43" i="210"/>
  <c r="E42" i="210"/>
  <c r="E41" i="210"/>
  <c r="E40" i="210"/>
  <c r="E39" i="210"/>
  <c r="E38" i="210"/>
  <c r="E37" i="210"/>
  <c r="E36" i="210"/>
  <c r="E35" i="210"/>
  <c r="E32" i="210"/>
  <c r="E29" i="210"/>
  <c r="E24" i="210"/>
  <c r="E23" i="210"/>
  <c r="E21" i="210"/>
  <c r="E20" i="210"/>
  <c r="E19" i="210"/>
  <c r="E18" i="210"/>
  <c r="E17" i="210"/>
  <c r="D8" i="210"/>
  <c r="E8" i="210" s="1"/>
  <c r="F8" i="210" s="1"/>
  <c r="G8" i="210" s="1"/>
  <c r="H8" i="210" s="1"/>
  <c r="C8" i="210"/>
  <c r="I109" i="211" l="1"/>
  <c r="E114" i="211"/>
  <c r="E86" i="210"/>
  <c r="E79" i="210"/>
  <c r="E9" i="210"/>
  <c r="E118" i="210"/>
  <c r="E114" i="210" s="1"/>
  <c r="E18" i="206"/>
  <c r="E17" i="206"/>
  <c r="G6" i="211" l="1"/>
  <c r="G6" i="210"/>
  <c r="E36" i="206"/>
  <c r="E34" i="206"/>
  <c r="E129" i="206" l="1"/>
  <c r="E126" i="206"/>
  <c r="E125" i="206"/>
  <c r="E120" i="206"/>
  <c r="E119" i="206" s="1"/>
  <c r="E116" i="206"/>
  <c r="E111" i="206"/>
  <c r="E110" i="206"/>
  <c r="E108" i="206"/>
  <c r="E106" i="206" s="1"/>
  <c r="I108" i="206" s="1"/>
  <c r="E104" i="206"/>
  <c r="E102" i="206"/>
  <c r="E98" i="206" s="1"/>
  <c r="E95" i="206"/>
  <c r="E91" i="206"/>
  <c r="E90" i="206"/>
  <c r="E88" i="206"/>
  <c r="E87" i="206"/>
  <c r="E84" i="206"/>
  <c r="E81" i="206"/>
  <c r="E78" i="206"/>
  <c r="E77" i="206"/>
  <c r="E74" i="206" s="1"/>
  <c r="E73" i="206"/>
  <c r="E70" i="206"/>
  <c r="E68" i="206"/>
  <c r="E63" i="206"/>
  <c r="E62" i="206"/>
  <c r="E60" i="206"/>
  <c r="E57" i="206"/>
  <c r="E54" i="206"/>
  <c r="E51" i="206"/>
  <c r="E45" i="206"/>
  <c r="E43" i="206"/>
  <c r="E42" i="206"/>
  <c r="E41" i="206"/>
  <c r="E40" i="206"/>
  <c r="E39" i="206"/>
  <c r="E38" i="206"/>
  <c r="E37" i="206"/>
  <c r="E35" i="206"/>
  <c r="E31" i="206"/>
  <c r="E28" i="206"/>
  <c r="E24" i="206"/>
  <c r="E23" i="206"/>
  <c r="E22" i="206"/>
  <c r="E21" i="206"/>
  <c r="E20" i="206"/>
  <c r="E19" i="206"/>
  <c r="E9" i="206"/>
  <c r="C8" i="206"/>
  <c r="D8" i="206" s="1"/>
  <c r="E8" i="206" s="1"/>
  <c r="F8" i="206" s="1"/>
  <c r="G8" i="206" s="1"/>
  <c r="H8" i="206" s="1"/>
  <c r="E124" i="206" l="1"/>
  <c r="E85" i="206"/>
  <c r="E117" i="206"/>
  <c r="E113" i="206" s="1"/>
  <c r="G6" i="206" s="1"/>
  <c r="E129" i="205"/>
  <c r="E81" i="205" l="1"/>
  <c r="E126" i="205" l="1"/>
  <c r="E125" i="205"/>
  <c r="E124" i="205"/>
  <c r="E120" i="205"/>
  <c r="E119" i="205" s="1"/>
  <c r="E116" i="205"/>
  <c r="E117" i="205" s="1"/>
  <c r="E113" i="205" s="1"/>
  <c r="E111" i="205"/>
  <c r="E110" i="205"/>
  <c r="E108" i="205"/>
  <c r="E106" i="205" s="1"/>
  <c r="I108" i="205" s="1"/>
  <c r="E104" i="205"/>
  <c r="E102" i="205"/>
  <c r="E98" i="205"/>
  <c r="E95" i="205"/>
  <c r="E91" i="205"/>
  <c r="E90" i="205"/>
  <c r="E88" i="205"/>
  <c r="E87" i="205"/>
  <c r="E84" i="205"/>
  <c r="E78" i="205"/>
  <c r="E77" i="205"/>
  <c r="E74" i="205" s="1"/>
  <c r="E73" i="205"/>
  <c r="E70" i="205"/>
  <c r="E68" i="205"/>
  <c r="E63" i="205"/>
  <c r="E62" i="205"/>
  <c r="E60" i="205"/>
  <c r="E57" i="205"/>
  <c r="E54" i="205"/>
  <c r="E51" i="205"/>
  <c r="E45" i="205"/>
  <c r="E43" i="205"/>
  <c r="E42" i="205"/>
  <c r="E41" i="205"/>
  <c r="E40" i="205"/>
  <c r="E39" i="205"/>
  <c r="E38" i="205"/>
  <c r="E37" i="205"/>
  <c r="E36" i="205"/>
  <c r="E35" i="205"/>
  <c r="E34" i="205"/>
  <c r="E31" i="205"/>
  <c r="E28" i="205"/>
  <c r="E24" i="205"/>
  <c r="E23" i="205"/>
  <c r="E22" i="205"/>
  <c r="E21" i="205"/>
  <c r="E20" i="205"/>
  <c r="E19" i="205"/>
  <c r="E17" i="205"/>
  <c r="E9" i="205" s="1"/>
  <c r="C8" i="205"/>
  <c r="D8" i="205" s="1"/>
  <c r="E8" i="205" s="1"/>
  <c r="F8" i="205" s="1"/>
  <c r="G8" i="205" s="1"/>
  <c r="H8" i="205" s="1"/>
  <c r="E85" i="205" l="1"/>
  <c r="G6" i="205"/>
  <c r="E34" i="204"/>
  <c r="E36" i="204"/>
  <c r="E125" i="204"/>
  <c r="E124" i="204"/>
  <c r="E123" i="204" s="1"/>
  <c r="E119" i="204"/>
  <c r="E118" i="204" s="1"/>
  <c r="E115" i="204"/>
  <c r="E116" i="204" s="1"/>
  <c r="E112" i="204" s="1"/>
  <c r="E110" i="204"/>
  <c r="E109" i="204"/>
  <c r="E107" i="204"/>
  <c r="E105" i="204"/>
  <c r="I107" i="204" s="1"/>
  <c r="E103" i="204"/>
  <c r="E101" i="204"/>
  <c r="E97" i="204" s="1"/>
  <c r="E94" i="204"/>
  <c r="E90" i="204"/>
  <c r="E89" i="204"/>
  <c r="E87" i="204"/>
  <c r="E86" i="204"/>
  <c r="E84" i="204" s="1"/>
  <c r="E83" i="204"/>
  <c r="E80" i="204"/>
  <c r="E77" i="204" s="1"/>
  <c r="E76" i="204"/>
  <c r="E73" i="204" s="1"/>
  <c r="E72" i="204"/>
  <c r="E69" i="204"/>
  <c r="E67" i="204"/>
  <c r="E62" i="204"/>
  <c r="E61" i="204"/>
  <c r="E59" i="204"/>
  <c r="E57" i="204"/>
  <c r="E54" i="204"/>
  <c r="E51" i="204"/>
  <c r="E45" i="204"/>
  <c r="E43" i="204"/>
  <c r="E42" i="204"/>
  <c r="E41" i="204"/>
  <c r="E40" i="204"/>
  <c r="E39" i="204"/>
  <c r="E38" i="204"/>
  <c r="E37" i="204"/>
  <c r="E35" i="204"/>
  <c r="E31" i="204"/>
  <c r="E28" i="204"/>
  <c r="E24" i="204"/>
  <c r="E23" i="204"/>
  <c r="E22" i="204"/>
  <c r="E21" i="204"/>
  <c r="E20" i="204"/>
  <c r="E19" i="204"/>
  <c r="E17" i="204"/>
  <c r="C8" i="204"/>
  <c r="D8" i="204" s="1"/>
  <c r="E8" i="204" s="1"/>
  <c r="F8" i="204" s="1"/>
  <c r="G8" i="204" s="1"/>
  <c r="H8" i="204" s="1"/>
  <c r="E9" i="204" l="1"/>
  <c r="G6" i="204" s="1"/>
  <c r="E23" i="202"/>
  <c r="E19" i="202"/>
  <c r="E125" i="202"/>
  <c r="E124" i="202"/>
  <c r="E123" i="202" s="1"/>
  <c r="E119" i="202"/>
  <c r="E118" i="202"/>
  <c r="E115" i="202"/>
  <c r="E116" i="202" s="1"/>
  <c r="E110" i="202"/>
  <c r="E109" i="202"/>
  <c r="E107" i="202"/>
  <c r="E105" i="202" s="1"/>
  <c r="I107" i="202" s="1"/>
  <c r="E103" i="202"/>
  <c r="E101" i="202"/>
  <c r="E97" i="202" s="1"/>
  <c r="E94" i="202"/>
  <c r="E90" i="202"/>
  <c r="E89" i="202"/>
  <c r="E87" i="202"/>
  <c r="E86" i="202"/>
  <c r="E84" i="202" s="1"/>
  <c r="E83" i="202"/>
  <c r="E80" i="202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9" i="202" s="1"/>
  <c r="E21" i="202"/>
  <c r="E20" i="202"/>
  <c r="E17" i="202"/>
  <c r="C8" i="202"/>
  <c r="D8" i="202" s="1"/>
  <c r="E8" i="202" s="1"/>
  <c r="F8" i="202" s="1"/>
  <c r="G8" i="202" s="1"/>
  <c r="H8" i="202" s="1"/>
  <c r="E77" i="202" l="1"/>
  <c r="E112" i="202"/>
  <c r="G6" i="202" s="1"/>
  <c r="E22" i="201"/>
  <c r="E38" i="201"/>
  <c r="E72" i="201"/>
  <c r="E125" i="201" l="1"/>
  <c r="E124" i="201"/>
  <c r="E123" i="201" s="1"/>
  <c r="E119" i="201"/>
  <c r="E118" i="201" s="1"/>
  <c r="E116" i="201"/>
  <c r="E112" i="201" s="1"/>
  <c r="E115" i="201"/>
  <c r="E110" i="201"/>
  <c r="E109" i="201"/>
  <c r="E107" i="201"/>
  <c r="E103" i="201"/>
  <c r="E101" i="201"/>
  <c r="E97" i="201" s="1"/>
  <c r="E94" i="201"/>
  <c r="E90" i="201"/>
  <c r="E89" i="201"/>
  <c r="E87" i="201"/>
  <c r="E86" i="201"/>
  <c r="E84" i="201" s="1"/>
  <c r="E83" i="201"/>
  <c r="E80" i="201"/>
  <c r="E77" i="20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E105" i="201" l="1"/>
  <c r="I107" i="201" s="1"/>
  <c r="G6" i="201"/>
  <c r="E21" i="200"/>
  <c r="E51" i="200"/>
  <c r="E19" i="200"/>
  <c r="E125" i="200" l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123" i="200"/>
  <c r="E9" i="200"/>
  <c r="G6" i="200" s="1"/>
  <c r="E32" i="198"/>
  <c r="E124" i="199"/>
  <c r="E123" i="199"/>
  <c r="E118" i="199"/>
  <c r="E117" i="199"/>
  <c r="E114" i="199"/>
  <c r="E115" i="199" s="1"/>
  <c r="E111" i="199" s="1"/>
  <c r="E109" i="199"/>
  <c r="E108" i="199"/>
  <c r="E106" i="199"/>
  <c r="E104" i="199" s="1"/>
  <c r="I106" i="199" s="1"/>
  <c r="E102" i="199"/>
  <c r="E100" i="199"/>
  <c r="E96" i="199"/>
  <c r="E93" i="199"/>
  <c r="E89" i="199"/>
  <c r="E88" i="199"/>
  <c r="E86" i="199"/>
  <c r="E85" i="199"/>
  <c r="E82" i="199"/>
  <c r="E79" i="199"/>
  <c r="E76" i="199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83" i="199" l="1"/>
  <c r="E122" i="199"/>
  <c r="E9" i="199"/>
  <c r="G6" i="199" s="1"/>
  <c r="E123" i="198"/>
  <c r="E121" i="198" s="1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 s="1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C8" i="198"/>
  <c r="D8" i="198" s="1"/>
  <c r="E8" i="198" s="1"/>
  <c r="F8" i="198" s="1"/>
  <c r="G8" i="198" s="1"/>
  <c r="H8" i="198" s="1"/>
  <c r="E9" i="198" l="1"/>
  <c r="E82" i="198"/>
  <c r="E75" i="198"/>
  <c r="G6" i="198" s="1"/>
  <c r="E19" i="197"/>
  <c r="E50" i="197" l="1"/>
  <c r="E123" i="197"/>
  <c r="E121" i="197" s="1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 s="1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75" i="197" l="1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5" i="196" s="1"/>
  <c r="E78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2" i="194" s="1"/>
  <c r="I104" i="194" s="1"/>
  <c r="E104" i="194"/>
  <c r="E100" i="194"/>
  <c r="E98" i="194"/>
  <c r="E94" i="194" s="1"/>
  <c r="E91" i="194"/>
  <c r="E87" i="194"/>
  <c r="E86" i="194"/>
  <c r="E81" i="194" s="1"/>
  <c r="E84" i="194"/>
  <c r="E83" i="194"/>
  <c r="E80" i="194"/>
  <c r="E78" i="194"/>
  <c r="E75" i="194" s="1"/>
  <c r="E74" i="194"/>
  <c r="E71" i="194" s="1"/>
  <c r="E68" i="194"/>
  <c r="E61" i="194"/>
  <c r="E58" i="194"/>
  <c r="E53" i="194"/>
  <c r="E34" i="194"/>
  <c r="E33" i="194"/>
  <c r="E31" i="194"/>
  <c r="E28" i="194"/>
  <c r="E23" i="194"/>
  <c r="E20" i="194"/>
  <c r="E9" i="194" s="1"/>
  <c r="C8" i="194"/>
  <c r="D8" i="194" s="1"/>
  <c r="E8" i="194" s="1"/>
  <c r="F8" i="194" s="1"/>
  <c r="G8" i="194" s="1"/>
  <c r="H8" i="194" s="1"/>
  <c r="G6" i="194" l="1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2" i="193"/>
  <c r="E100" i="193"/>
  <c r="I102" i="193" s="1"/>
  <c r="E98" i="193"/>
  <c r="E96" i="193"/>
  <c r="E92" i="193" s="1"/>
  <c r="E89" i="193"/>
  <c r="E85" i="193"/>
  <c r="E84" i="193"/>
  <c r="E82" i="193"/>
  <c r="E81" i="193"/>
  <c r="E79" i="193" s="1"/>
  <c r="E78" i="193"/>
  <c r="E76" i="193"/>
  <c r="E73" i="193" s="1"/>
  <c r="E72" i="193"/>
  <c r="E69" i="193"/>
  <c r="E66" i="193"/>
  <c r="E59" i="193"/>
  <c r="E56" i="193"/>
  <c r="E51" i="193"/>
  <c r="E32" i="193"/>
  <c r="E31" i="193"/>
  <c r="E29" i="193"/>
  <c r="D8" i="193"/>
  <c r="E8" i="193" s="1"/>
  <c r="F8" i="193" s="1"/>
  <c r="G8" i="193" s="1"/>
  <c r="H8" i="193" s="1"/>
  <c r="C8" i="193"/>
  <c r="E118" i="193" l="1"/>
  <c r="E9" i="193"/>
  <c r="G6" i="193" s="1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 s="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 s="1"/>
  <c r="E87" i="191"/>
  <c r="E83" i="191"/>
  <c r="E82" i="191"/>
  <c r="E80" i="191"/>
  <c r="E77" i="191" s="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/>
  <c r="E108" i="190"/>
  <c r="E103" i="190"/>
  <c r="E102" i="190"/>
  <c r="E98" i="190" s="1"/>
  <c r="I100" i="190" s="1"/>
  <c r="E100" i="190"/>
  <c r="E96" i="190"/>
  <c r="E94" i="190"/>
  <c r="E90" i="190"/>
  <c r="E87" i="190"/>
  <c r="E83" i="190"/>
  <c r="E82" i="190"/>
  <c r="E80" i="190"/>
  <c r="E79" i="190"/>
  <c r="E77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9" i="190"/>
  <c r="E105" i="190" s="1"/>
  <c r="G6" i="190" s="1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/>
  <c r="E104" i="186"/>
  <c r="E99" i="186"/>
  <c r="E98" i="186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73" i="186" l="1"/>
  <c r="E67" i="186"/>
  <c r="E9" i="186"/>
  <c r="E94" i="186"/>
  <c r="I96" i="186" s="1"/>
  <c r="E105" i="186"/>
  <c r="E101" i="186" s="1"/>
  <c r="E28" i="185"/>
  <c r="E113" i="185"/>
  <c r="E111" i="185" s="1"/>
  <c r="E112" i="185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/>
  <c r="E82" i="185"/>
  <c r="E78" i="185"/>
  <c r="E77" i="185"/>
  <c r="E75" i="185"/>
  <c r="E74" i="185"/>
  <c r="E71" i="185"/>
  <c r="E69" i="185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E66" i="185"/>
  <c r="G6" i="186"/>
  <c r="G6" i="185"/>
  <c r="E106" i="184"/>
  <c r="E105" i="184" s="1"/>
  <c r="E70" i="184" l="1"/>
  <c r="E102" i="184"/>
  <c r="E103" i="184" s="1"/>
  <c r="E99" i="184" s="1"/>
  <c r="E96" i="184"/>
  <c r="E94" i="184"/>
  <c r="E97" i="184"/>
  <c r="E88" i="184"/>
  <c r="E84" i="184"/>
  <c r="E81" i="184" l="1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 s="1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 s="1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<sst xmlns="http://schemas.openxmlformats.org/spreadsheetml/2006/main" count="14975" uniqueCount="183">
  <si>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</si>
  <si>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</si>
  <si>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</si>
  <si>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</si>
  <si>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</si>
  <si>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</si>
  <si>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</si>
  <si>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</si>
  <si>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</si>
  <si>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</si>
  <si>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</si>
  <si>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</si>
  <si>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</si>
  <si>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</si>
  <si>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</si>
  <si>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</si>
  <si>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</si>
  <si>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</si>
  <si>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</si>
  <si>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</si>
  <si>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</si>
  <si>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</si>
  <si>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</si>
  <si>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</si>
  <si>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</si>
  <si>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</si>
  <si>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</si>
  <si>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</si>
  <si>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</si>
  <si>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</si>
  <si>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</si>
  <si>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</si>
  <si>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</si>
  <si>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</si>
  <si>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</si>
  <si>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</si>
  <si>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</si>
  <si>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</si>
  <si>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</si>
  <si>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</si>
  <si>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</si>
  <si>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</si>
  <si>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</si>
  <si>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</si>
  <si>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</si>
  <si>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</si>
  <si>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</si>
  <si>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</si>
  <si>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</si>
  <si>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</si>
  <si>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</si>
  <si>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</si>
  <si>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</si>
  <si>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</si>
  <si>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</si>
  <si>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</si>
  <si>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</si>
  <si>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</si>
  <si>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</si>
  <si>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</si>
  <si>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</si>
  <si>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</si>
  <si>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</si>
  <si>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</si>
  <si>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</si>
  <si>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</si>
  <si>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</si>
  <si>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</si>
  <si>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</si>
  <si>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</si>
  <si>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</si>
  <si>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</si>
  <si>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</si>
  <si>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</si>
  <si>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</si>
  <si>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</si>
  <si>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</si>
  <si>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</si>
  <si>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</si>
  <si>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</si>
  <si>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</si>
  <si>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</si>
  <si>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</si>
  <si>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</si>
  <si>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</si>
  <si>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</si>
  <si>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</si>
  <si>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</si>
  <si>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</si>
  <si>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</si>
  <si>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</si>
  <si>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</si>
  <si>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</si>
  <si>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</si>
  <si>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</si>
  <si>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</si>
  <si>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</si>
  <si>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</si>
  <si>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</si>
  <si>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</si>
  <si>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</si>
  <si>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</si>
  <si>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</si>
  <si>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</si>
  <si>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</si>
  <si>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</si>
  <si>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</si>
  <si>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</si>
  <si>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</si>
  <si>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</si>
  <si>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</si>
  <si>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</si>
  <si>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</si>
  <si>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</si>
  <si>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</si>
  <si>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</si>
  <si>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</si>
  <si>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</si>
  <si>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</si>
  <si>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</si>
  <si>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</si>
  <si>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</si>
  <si>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</si>
  <si>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</si>
  <si>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</si>
  <si>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</si>
  <si>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</si>
  <si>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</si>
  <si>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</si>
  <si>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</si>
  <si>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</si>
  <si>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</si>
  <si>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</si>
  <si>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</si>
  <si>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</si>
  <si>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</si>
  <si>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</si>
  <si>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</si>
  <si>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</si>
  <si>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</si>
  <si>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</si>
  <si>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</si>
  <si>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</si>
  <si>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</si>
  <si>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</si>
  <si>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</si>
  <si>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</si>
  <si>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</si>
  <si>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</si>
  <si>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</si>
  <si>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</si>
  <si>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</si>
  <si>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</si>
  <si>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</si>
  <si>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</si>
  <si>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</si>
  <si>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</si>
  <si>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</si>
  <si>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</si>
  <si>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</si>
  <si>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</si>
  <si>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</si>
  <si>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</si>
  <si>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</si>
  <si>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</si>
  <si>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</si>
  <si>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</si>
  <si>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</si>
  <si>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</si>
  <si>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</si>
  <si>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</si>
  <si>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</si>
  <si>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</si>
  <si>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</si>
  <si>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</si>
  <si>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</si>
  <si>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</si>
  <si>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</si>
  <si>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</si>
  <si>
    <t xml:space="preserve">27 03 03 11 03 ახალი კორონავირუსული დაავადების  COVID-19-ის   მართვა </t>
  </si>
  <si>
    <t>2020 წლის II- IV კვარტალი</t>
  </si>
  <si>
    <t>42500000</t>
  </si>
  <si>
    <t>გამაგრილებელი და სავენტილაციო 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</si>
</sst>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99"/>
  <sheetViews>
    <sheetView topLeftCell="B1" zoomScaleNormal="100" zoomScaleSheetLayoutView="80" workbookViewId="0">
      <selection activeCell="D122" sqref="D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3" t="s">
        <v>121</v>
      </c>
      <c r="C9" s="94"/>
      <c r="D9" s="94"/>
      <c r="E9" s="15">
        <f>SUM(E10:E59)</f>
        <v>5002030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hidden="1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 hidden="1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 hidden="1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 hidden="1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hidden="1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 hidden="1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hidden="1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hidden="1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hidden="1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hidden="1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hidden="1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hidden="1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hidden="1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hidden="1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hidden="1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 hidden="1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 hidden="1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hidden="1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 hidden="1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hidden="1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hidden="1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 hidden="1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hidden="1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hidden="1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hidden="1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hidden="1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hidden="1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hidden="1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hidden="1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hidden="1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hidden="1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hidden="1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hidden="1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hidden="1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hidden="1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hidden="1" customHeight="1">
      <c r="B60" s="86" t="s">
        <v>122</v>
      </c>
      <c r="C60" s="87"/>
      <c r="D60" s="87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hidden="1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hidden="1" customHeight="1">
      <c r="B62" s="86" t="s">
        <v>123</v>
      </c>
      <c r="C62" s="87"/>
      <c r="D62" s="87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hidden="1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hidden="1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hidden="1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hidden="1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hidden="1" customHeight="1">
      <c r="B67" s="86" t="s">
        <v>125</v>
      </c>
      <c r="C67" s="87"/>
      <c r="D67" s="87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hidden="1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hidden="1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hidden="1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hidden="1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hidden="1" customHeight="1">
      <c r="B72" s="86" t="s">
        <v>126</v>
      </c>
      <c r="C72" s="87"/>
      <c r="D72" s="87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 hidden="1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hidden="1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hidden="1" customHeight="1">
      <c r="B75" s="86" t="s">
        <v>127</v>
      </c>
      <c r="C75" s="87"/>
      <c r="D75" s="87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hidden="1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hidden="1" customHeight="1">
      <c r="B77" s="97" t="s">
        <v>128</v>
      </c>
      <c r="C77" s="98"/>
      <c r="D77" s="98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hidden="1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 hidden="1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hidden="1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hidden="1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hidden="1" customHeight="1">
      <c r="B82" s="86" t="s">
        <v>129</v>
      </c>
      <c r="C82" s="87"/>
      <c r="D82" s="87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hidden="1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hidden="1" customHeight="1">
      <c r="B84" s="95" t="s">
        <v>130</v>
      </c>
      <c r="C84" s="96"/>
      <c r="D84" s="96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hidden="1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 hidden="1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hidden="1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hidden="1" customHeight="1">
      <c r="B88" s="86" t="s">
        <v>131</v>
      </c>
      <c r="C88" s="87"/>
      <c r="D88" s="87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hidden="1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hidden="1" customHeight="1">
      <c r="B90" s="97" t="s">
        <v>132</v>
      </c>
      <c r="C90" s="98"/>
      <c r="D90" s="98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hidden="1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 hidden="1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hidden="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hidden="1" customHeight="1">
      <c r="B94" s="86" t="s">
        <v>134</v>
      </c>
      <c r="C94" s="87"/>
      <c r="D94" s="87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hidden="1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hidden="1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hidden="1" customHeight="1">
      <c r="B97" s="86" t="s">
        <v>138</v>
      </c>
      <c r="C97" s="87"/>
      <c r="D97" s="87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 hidden="1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 hidden="1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>
    <filterColumn colId="2">
      <filters>
        <filter val="48700000"/>
      </filters>
    </filterColumn>
  </autoFilter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6" t="s">
        <v>122</v>
      </c>
      <c r="C66" s="87"/>
      <c r="D66" s="87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6" t="s">
        <v>123</v>
      </c>
      <c r="C70" s="87"/>
      <c r="D70" s="87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6" t="s">
        <v>125</v>
      </c>
      <c r="C76" s="87"/>
      <c r="D76" s="87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6" t="s">
        <v>126</v>
      </c>
      <c r="C82" s="87"/>
      <c r="D82" s="87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6" t="s">
        <v>127</v>
      </c>
      <c r="C86" s="87"/>
      <c r="D86" s="87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7" t="s">
        <v>128</v>
      </c>
      <c r="C89" s="98"/>
      <c r="D89" s="98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6" t="s">
        <v>129</v>
      </c>
      <c r="C95" s="87"/>
      <c r="D95" s="87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5" t="s">
        <v>130</v>
      </c>
      <c r="C97" s="96"/>
      <c r="D97" s="96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6" t="s">
        <v>131</v>
      </c>
      <c r="C102" s="87"/>
      <c r="D102" s="87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7" t="s">
        <v>132</v>
      </c>
      <c r="C104" s="98"/>
      <c r="D104" s="98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6" t="s">
        <v>134</v>
      </c>
      <c r="C110" s="87"/>
      <c r="D110" s="87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6" t="s">
        <v>138</v>
      </c>
      <c r="C115" s="87"/>
      <c r="D115" s="87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6" t="s">
        <v>122</v>
      </c>
      <c r="C67" s="87"/>
      <c r="D67" s="87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6" t="s">
        <v>123</v>
      </c>
      <c r="C71" s="87"/>
      <c r="D71" s="87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6" t="s">
        <v>125</v>
      </c>
      <c r="C77" s="87"/>
      <c r="D77" s="87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6" t="s">
        <v>126</v>
      </c>
      <c r="C83" s="87"/>
      <c r="D83" s="87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6" t="s">
        <v>127</v>
      </c>
      <c r="C87" s="87"/>
      <c r="D87" s="87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7" t="s">
        <v>128</v>
      </c>
      <c r="C90" s="98"/>
      <c r="D90" s="98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6" t="s">
        <v>129</v>
      </c>
      <c r="C96" s="87"/>
      <c r="D96" s="87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5" t="s">
        <v>130</v>
      </c>
      <c r="C98" s="96"/>
      <c r="D98" s="96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6" t="s">
        <v>131</v>
      </c>
      <c r="C103" s="87"/>
      <c r="D103" s="87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7" t="s">
        <v>132</v>
      </c>
      <c r="C105" s="98"/>
      <c r="D105" s="98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6" t="s">
        <v>134</v>
      </c>
      <c r="C111" s="87"/>
      <c r="D111" s="87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6" t="s">
        <v>138</v>
      </c>
      <c r="C116" s="87"/>
      <c r="D116" s="87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22" zoomScaleNormal="100" zoomScaleSheetLayoutView="80" workbookViewId="0">
      <selection activeCell="E30" sqref="E3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6" t="s">
        <v>122</v>
      </c>
      <c r="C67" s="87"/>
      <c r="D67" s="87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6" t="s">
        <v>123</v>
      </c>
      <c r="C71" s="87"/>
      <c r="D71" s="87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6" t="s">
        <v>125</v>
      </c>
      <c r="C77" s="87"/>
      <c r="D77" s="87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6" t="s">
        <v>126</v>
      </c>
      <c r="C83" s="87"/>
      <c r="D83" s="87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6" t="s">
        <v>127</v>
      </c>
      <c r="C87" s="87"/>
      <c r="D87" s="87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7" t="s">
        <v>128</v>
      </c>
      <c r="C90" s="98"/>
      <c r="D90" s="98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6" t="s">
        <v>129</v>
      </c>
      <c r="C96" s="87"/>
      <c r="D96" s="87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5" t="s">
        <v>130</v>
      </c>
      <c r="C98" s="96"/>
      <c r="D98" s="96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6" t="s">
        <v>131</v>
      </c>
      <c r="C103" s="87"/>
      <c r="D103" s="87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7" t="s">
        <v>132</v>
      </c>
      <c r="C105" s="98"/>
      <c r="D105" s="98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6" t="s">
        <v>134</v>
      </c>
      <c r="C111" s="87"/>
      <c r="D111" s="87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6" t="s">
        <v>138</v>
      </c>
      <c r="C116" s="87"/>
      <c r="D116" s="87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3" t="s">
        <v>121</v>
      </c>
      <c r="C9" s="94"/>
      <c r="D9" s="94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6" t="s">
        <v>122</v>
      </c>
      <c r="C68" s="87"/>
      <c r="D68" s="87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6" t="s">
        <v>123</v>
      </c>
      <c r="C72" s="87"/>
      <c r="D72" s="87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6" t="s">
        <v>125</v>
      </c>
      <c r="C78" s="87"/>
      <c r="D78" s="87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6" t="s">
        <v>126</v>
      </c>
      <c r="C84" s="87"/>
      <c r="D84" s="87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6" t="s">
        <v>127</v>
      </c>
      <c r="C88" s="87"/>
      <c r="D88" s="87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7" t="s">
        <v>128</v>
      </c>
      <c r="C91" s="98"/>
      <c r="D91" s="98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6" t="s">
        <v>129</v>
      </c>
      <c r="C97" s="87"/>
      <c r="D97" s="87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5" t="s">
        <v>130</v>
      </c>
      <c r="C99" s="96"/>
      <c r="D99" s="96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6" t="s">
        <v>131</v>
      </c>
      <c r="C104" s="87"/>
      <c r="D104" s="87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7" t="s">
        <v>132</v>
      </c>
      <c r="C106" s="98"/>
      <c r="D106" s="98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6" t="s">
        <v>134</v>
      </c>
      <c r="C112" s="87"/>
      <c r="D112" s="87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6" t="s">
        <v>138</v>
      </c>
      <c r="C117" s="87"/>
      <c r="D117" s="87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6" t="s">
        <v>122</v>
      </c>
      <c r="C69" s="87"/>
      <c r="D69" s="87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6" t="s">
        <v>123</v>
      </c>
      <c r="C73" s="87"/>
      <c r="D73" s="87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6" t="s">
        <v>125</v>
      </c>
      <c r="C79" s="87"/>
      <c r="D79" s="87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6" t="s">
        <v>126</v>
      </c>
      <c r="C85" s="87"/>
      <c r="D85" s="87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6" t="s">
        <v>127</v>
      </c>
      <c r="C89" s="87"/>
      <c r="D89" s="87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7" t="s">
        <v>128</v>
      </c>
      <c r="C92" s="98"/>
      <c r="D92" s="98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6" t="s">
        <v>129</v>
      </c>
      <c r="C98" s="87"/>
      <c r="D98" s="87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5" t="s">
        <v>130</v>
      </c>
      <c r="C100" s="96"/>
      <c r="D100" s="96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6" t="s">
        <v>131</v>
      </c>
      <c r="C105" s="87"/>
      <c r="D105" s="87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7" t="s">
        <v>132</v>
      </c>
      <c r="C107" s="98"/>
      <c r="D107" s="98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6" t="s">
        <v>134</v>
      </c>
      <c r="C113" s="87"/>
      <c r="D113" s="87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6" t="s">
        <v>138</v>
      </c>
      <c r="C118" s="87"/>
      <c r="D118" s="87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6" t="s">
        <v>122</v>
      </c>
      <c r="C71" s="87"/>
      <c r="D71" s="87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6" t="s">
        <v>123</v>
      </c>
      <c r="C75" s="87"/>
      <c r="D75" s="87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6" t="s">
        <v>125</v>
      </c>
      <c r="C81" s="87"/>
      <c r="D81" s="87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6" t="s">
        <v>126</v>
      </c>
      <c r="C87" s="87"/>
      <c r="D87" s="87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6" t="s">
        <v>127</v>
      </c>
      <c r="C91" s="87"/>
      <c r="D91" s="87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7" t="s">
        <v>128</v>
      </c>
      <c r="C94" s="98"/>
      <c r="D94" s="98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6" t="s">
        <v>129</v>
      </c>
      <c r="C100" s="87"/>
      <c r="D100" s="87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5" t="s">
        <v>130</v>
      </c>
      <c r="C102" s="96"/>
      <c r="D102" s="96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6" t="s">
        <v>131</v>
      </c>
      <c r="C107" s="87"/>
      <c r="D107" s="87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7" t="s">
        <v>132</v>
      </c>
      <c r="C109" s="98"/>
      <c r="D109" s="98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6" t="s">
        <v>134</v>
      </c>
      <c r="C115" s="87"/>
      <c r="D115" s="87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6" t="s">
        <v>138</v>
      </c>
      <c r="C120" s="87"/>
      <c r="D120" s="87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6" t="s">
        <v>122</v>
      </c>
      <c r="C72" s="87"/>
      <c r="D72" s="87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6" t="s">
        <v>123</v>
      </c>
      <c r="C76" s="87"/>
      <c r="D76" s="87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6" t="s">
        <v>125</v>
      </c>
      <c r="C83" s="87"/>
      <c r="D83" s="87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6" t="s">
        <v>126</v>
      </c>
      <c r="C89" s="87"/>
      <c r="D89" s="87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6" t="s">
        <v>127</v>
      </c>
      <c r="C93" s="87"/>
      <c r="D93" s="87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7" t="s">
        <v>128</v>
      </c>
      <c r="C96" s="98"/>
      <c r="D96" s="98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6" t="s">
        <v>129</v>
      </c>
      <c r="C102" s="87"/>
      <c r="D102" s="87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5" t="s">
        <v>130</v>
      </c>
      <c r="C104" s="96"/>
      <c r="D104" s="96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6" t="s">
        <v>131</v>
      </c>
      <c r="C109" s="87"/>
      <c r="D109" s="87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7" t="s">
        <v>132</v>
      </c>
      <c r="C111" s="98"/>
      <c r="D111" s="98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6" t="s">
        <v>134</v>
      </c>
      <c r="C117" s="87"/>
      <c r="D117" s="87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6" t="s">
        <v>138</v>
      </c>
      <c r="C122" s="87"/>
      <c r="D122" s="87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6" t="s">
        <v>122</v>
      </c>
      <c r="C71" s="87"/>
      <c r="D71" s="87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6" t="s">
        <v>123</v>
      </c>
      <c r="C75" s="87"/>
      <c r="D75" s="87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6" t="s">
        <v>125</v>
      </c>
      <c r="C82" s="87"/>
      <c r="D82" s="87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6" t="s">
        <v>126</v>
      </c>
      <c r="C88" s="87"/>
      <c r="D88" s="87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6" t="s">
        <v>127</v>
      </c>
      <c r="C92" s="87"/>
      <c r="D92" s="87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7" t="s">
        <v>128</v>
      </c>
      <c r="C95" s="98"/>
      <c r="D95" s="98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6" t="s">
        <v>129</v>
      </c>
      <c r="C101" s="87"/>
      <c r="D101" s="87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5" t="s">
        <v>130</v>
      </c>
      <c r="C103" s="96"/>
      <c r="D103" s="96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6" t="s">
        <v>131</v>
      </c>
      <c r="C108" s="87"/>
      <c r="D108" s="87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7" t="s">
        <v>132</v>
      </c>
      <c r="C110" s="98"/>
      <c r="D110" s="98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6" t="s">
        <v>134</v>
      </c>
      <c r="C116" s="87"/>
      <c r="D116" s="87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6" t="s">
        <v>138</v>
      </c>
      <c r="C121" s="87"/>
      <c r="D121" s="87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6" t="s">
        <v>122</v>
      </c>
      <c r="C71" s="87"/>
      <c r="D71" s="87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6" t="s">
        <v>123</v>
      </c>
      <c r="C75" s="87"/>
      <c r="D75" s="87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6" t="s">
        <v>125</v>
      </c>
      <c r="C82" s="87"/>
      <c r="D82" s="87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6" t="s">
        <v>126</v>
      </c>
      <c r="C88" s="87"/>
      <c r="D88" s="87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6" t="s">
        <v>127</v>
      </c>
      <c r="C92" s="87"/>
      <c r="D92" s="87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7" t="s">
        <v>128</v>
      </c>
      <c r="C95" s="98"/>
      <c r="D95" s="98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6" t="s">
        <v>129</v>
      </c>
      <c r="C101" s="87"/>
      <c r="D101" s="87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5" t="s">
        <v>130</v>
      </c>
      <c r="C103" s="96"/>
      <c r="D103" s="96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6" t="s">
        <v>131</v>
      </c>
      <c r="C108" s="87"/>
      <c r="D108" s="87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7" t="s">
        <v>132</v>
      </c>
      <c r="C110" s="98"/>
      <c r="D110" s="98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6" t="s">
        <v>134</v>
      </c>
      <c r="C116" s="87"/>
      <c r="D116" s="87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6" t="s">
        <v>138</v>
      </c>
      <c r="C121" s="87"/>
      <c r="D121" s="87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9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6" t="s">
        <v>122</v>
      </c>
      <c r="C71" s="87"/>
      <c r="D71" s="87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6" t="s">
        <v>123</v>
      </c>
      <c r="C75" s="87"/>
      <c r="D75" s="87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6" t="s">
        <v>125</v>
      </c>
      <c r="C82" s="87"/>
      <c r="D82" s="87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6" t="s">
        <v>126</v>
      </c>
      <c r="C88" s="87"/>
      <c r="D88" s="87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6" t="s">
        <v>127</v>
      </c>
      <c r="C92" s="87"/>
      <c r="D92" s="87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7" t="s">
        <v>128</v>
      </c>
      <c r="C95" s="98"/>
      <c r="D95" s="98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6" t="s">
        <v>129</v>
      </c>
      <c r="C101" s="87"/>
      <c r="D101" s="87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5" t="s">
        <v>130</v>
      </c>
      <c r="C103" s="96"/>
      <c r="D103" s="96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6" t="s">
        <v>131</v>
      </c>
      <c r="C108" s="87"/>
      <c r="D108" s="87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7" t="s">
        <v>132</v>
      </c>
      <c r="C110" s="98"/>
      <c r="D110" s="98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6" t="s">
        <v>134</v>
      </c>
      <c r="C116" s="87"/>
      <c r="D116" s="87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6" t="s">
        <v>138</v>
      </c>
      <c r="C121" s="87"/>
      <c r="D121" s="87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6" t="s">
        <v>122</v>
      </c>
      <c r="C61" s="87"/>
      <c r="D61" s="87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6" t="s">
        <v>123</v>
      </c>
      <c r="C63" s="87"/>
      <c r="D63" s="87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6" t="s">
        <v>125</v>
      </c>
      <c r="C68" s="87"/>
      <c r="D68" s="87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6" t="s">
        <v>126</v>
      </c>
      <c r="C73" s="87"/>
      <c r="D73" s="87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6" t="s">
        <v>127</v>
      </c>
      <c r="C76" s="87"/>
      <c r="D76" s="87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7" t="s">
        <v>128</v>
      </c>
      <c r="C78" s="98"/>
      <c r="D78" s="98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6" t="s">
        <v>129</v>
      </c>
      <c r="C83" s="87"/>
      <c r="D83" s="87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5" t="s">
        <v>130</v>
      </c>
      <c r="C85" s="96"/>
      <c r="D85" s="96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6" t="s">
        <v>131</v>
      </c>
      <c r="C89" s="87"/>
      <c r="D89" s="87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7" t="s">
        <v>132</v>
      </c>
      <c r="C91" s="98"/>
      <c r="D91" s="98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6" t="s">
        <v>134</v>
      </c>
      <c r="C95" s="87"/>
      <c r="D95" s="87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6" t="s">
        <v>138</v>
      </c>
      <c r="C98" s="87"/>
      <c r="D98" s="87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34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6" t="s">
        <v>122</v>
      </c>
      <c r="C72" s="87"/>
      <c r="D72" s="87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6" t="s">
        <v>123</v>
      </c>
      <c r="C76" s="87"/>
      <c r="D76" s="87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6" t="s">
        <v>125</v>
      </c>
      <c r="C83" s="87"/>
      <c r="D83" s="87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6" t="s">
        <v>126</v>
      </c>
      <c r="C89" s="87"/>
      <c r="D89" s="87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6" t="s">
        <v>127</v>
      </c>
      <c r="C93" s="87"/>
      <c r="D93" s="87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7" t="s">
        <v>128</v>
      </c>
      <c r="C96" s="98"/>
      <c r="D96" s="98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6" t="s">
        <v>129</v>
      </c>
      <c r="C102" s="87"/>
      <c r="D102" s="87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5" t="s">
        <v>130</v>
      </c>
      <c r="C104" s="96"/>
      <c r="D104" s="96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6" t="s">
        <v>131</v>
      </c>
      <c r="C109" s="87"/>
      <c r="D109" s="87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7" t="s">
        <v>132</v>
      </c>
      <c r="C111" s="98"/>
      <c r="D111" s="98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6" t="s">
        <v>134</v>
      </c>
      <c r="C117" s="87"/>
      <c r="D117" s="87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6" t="s">
        <v>138</v>
      </c>
      <c r="C122" s="87"/>
      <c r="D122" s="87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6" t="s">
        <v>122</v>
      </c>
      <c r="C73" s="87"/>
      <c r="D73" s="87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6" t="s">
        <v>123</v>
      </c>
      <c r="C77" s="87"/>
      <c r="D77" s="87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6" t="s">
        <v>125</v>
      </c>
      <c r="C84" s="87"/>
      <c r="D84" s="87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6" t="s">
        <v>126</v>
      </c>
      <c r="C90" s="87"/>
      <c r="D90" s="87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6" t="s">
        <v>127</v>
      </c>
      <c r="C94" s="87"/>
      <c r="D94" s="87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7" t="s">
        <v>128</v>
      </c>
      <c r="C97" s="98"/>
      <c r="D97" s="98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6" t="s">
        <v>129</v>
      </c>
      <c r="C103" s="87"/>
      <c r="D103" s="87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5" t="s">
        <v>130</v>
      </c>
      <c r="C105" s="96"/>
      <c r="D105" s="96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6" t="s">
        <v>131</v>
      </c>
      <c r="C110" s="87"/>
      <c r="D110" s="87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7" t="s">
        <v>132</v>
      </c>
      <c r="C112" s="98"/>
      <c r="D112" s="98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6" t="s">
        <v>134</v>
      </c>
      <c r="C118" s="87"/>
      <c r="D118" s="87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6" t="s">
        <v>138</v>
      </c>
      <c r="C123" s="87"/>
      <c r="D123" s="87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86" t="s">
        <v>122</v>
      </c>
      <c r="C73" s="87"/>
      <c r="D73" s="87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6" t="s">
        <v>123</v>
      </c>
      <c r="C77" s="87"/>
      <c r="D77" s="87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6" t="s">
        <v>125</v>
      </c>
      <c r="C84" s="87"/>
      <c r="D84" s="87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6" t="s">
        <v>126</v>
      </c>
      <c r="C90" s="87"/>
      <c r="D90" s="87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6" t="s">
        <v>127</v>
      </c>
      <c r="C94" s="87"/>
      <c r="D94" s="87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7" t="s">
        <v>128</v>
      </c>
      <c r="C97" s="98"/>
      <c r="D97" s="98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6" t="s">
        <v>129</v>
      </c>
      <c r="C103" s="87"/>
      <c r="D103" s="87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5" t="s">
        <v>130</v>
      </c>
      <c r="C105" s="96"/>
      <c r="D105" s="96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6" t="s">
        <v>131</v>
      </c>
      <c r="C110" s="87"/>
      <c r="D110" s="87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7" t="s">
        <v>132</v>
      </c>
      <c r="C112" s="98"/>
      <c r="D112" s="98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6" t="s">
        <v>134</v>
      </c>
      <c r="C118" s="87"/>
      <c r="D118" s="87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6" t="s">
        <v>138</v>
      </c>
      <c r="C123" s="87"/>
      <c r="D123" s="87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N144" sqref="N14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6" t="s">
        <v>122</v>
      </c>
      <c r="C73" s="87"/>
      <c r="D73" s="87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6" t="s">
        <v>123</v>
      </c>
      <c r="C77" s="87"/>
      <c r="D77" s="87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6" t="s">
        <v>125</v>
      </c>
      <c r="C84" s="87"/>
      <c r="D84" s="87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6" t="s">
        <v>126</v>
      </c>
      <c r="C90" s="87"/>
      <c r="D90" s="87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6" t="s">
        <v>127</v>
      </c>
      <c r="C94" s="87"/>
      <c r="D94" s="87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7" t="s">
        <v>128</v>
      </c>
      <c r="C97" s="98"/>
      <c r="D97" s="98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6" t="s">
        <v>129</v>
      </c>
      <c r="C103" s="87"/>
      <c r="D103" s="87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5" t="s">
        <v>130</v>
      </c>
      <c r="C105" s="96"/>
      <c r="D105" s="96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6" t="s">
        <v>131</v>
      </c>
      <c r="C110" s="87"/>
      <c r="D110" s="87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7" t="s">
        <v>132</v>
      </c>
      <c r="C112" s="98"/>
      <c r="D112" s="98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6" t="s">
        <v>134</v>
      </c>
      <c r="C118" s="87"/>
      <c r="D118" s="87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6" t="s">
        <v>138</v>
      </c>
      <c r="C123" s="87"/>
      <c r="D123" s="87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G7" sqref="G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E9+E73+E77+E84+E90+E94+E97+E103+E105+E110+E112+E118+E123</f>
        <v>46534349.700000003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</f>
        <v>46500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</f>
        <v>128500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6" t="s">
        <v>122</v>
      </c>
      <c r="C73" s="87"/>
      <c r="D73" s="87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6" t="s">
        <v>123</v>
      </c>
      <c r="C77" s="87"/>
      <c r="D77" s="87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6" t="s">
        <v>125</v>
      </c>
      <c r="C84" s="87"/>
      <c r="D84" s="87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6" t="s">
        <v>126</v>
      </c>
      <c r="C90" s="87"/>
      <c r="D90" s="87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6" t="s">
        <v>127</v>
      </c>
      <c r="C94" s="87"/>
      <c r="D94" s="87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7" t="s">
        <v>128</v>
      </c>
      <c r="C97" s="98"/>
      <c r="D97" s="98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6" t="s">
        <v>129</v>
      </c>
      <c r="C103" s="87"/>
      <c r="D103" s="87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5" t="s">
        <v>130</v>
      </c>
      <c r="C105" s="96"/>
      <c r="D105" s="96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6" t="s">
        <v>131</v>
      </c>
      <c r="C110" s="87"/>
      <c r="D110" s="87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7" t="s">
        <v>132</v>
      </c>
      <c r="C112" s="98"/>
      <c r="D112" s="98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6" t="s">
        <v>134</v>
      </c>
      <c r="C118" s="87"/>
      <c r="D118" s="87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6" t="s">
        <v>138</v>
      </c>
      <c r="C123" s="87"/>
      <c r="D123" s="87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24" zoomScale="96" zoomScaleNormal="96" zoomScaleSheetLayoutView="80" workbookViewId="0">
      <selection activeCell="I149" sqref="I149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20000+15000+10000+1500</f>
        <v>46500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140000-10000-1500</f>
        <v>128500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53" t="s">
        <v>120</v>
      </c>
      <c r="C59" s="59" t="s">
        <v>112</v>
      </c>
      <c r="D59" s="55" t="s">
        <v>113</v>
      </c>
      <c r="E59" s="56">
        <v>4900</v>
      </c>
      <c r="F59" s="57" t="s">
        <v>53</v>
      </c>
      <c r="G59" s="58" t="s">
        <v>180</v>
      </c>
      <c r="H59" s="58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86" t="s">
        <v>122</v>
      </c>
      <c r="C74" s="87"/>
      <c r="D74" s="87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86" t="s">
        <v>123</v>
      </c>
      <c r="C78" s="87"/>
      <c r="D78" s="87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53" t="s">
        <v>120</v>
      </c>
      <c r="C81" s="55">
        <v>33600000</v>
      </c>
      <c r="D81" s="55" t="s">
        <v>29</v>
      </c>
      <c r="E81" s="56">
        <f>5721975+602964+2000000+200000-20000-70000</f>
        <v>8434939</v>
      </c>
      <c r="F81" s="57" t="s">
        <v>56</v>
      </c>
      <c r="G81" s="58" t="s">
        <v>114</v>
      </c>
      <c r="H81" s="67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86" t="s">
        <v>125</v>
      </c>
      <c r="C85" s="87"/>
      <c r="D85" s="87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86" t="s">
        <v>126</v>
      </c>
      <c r="C91" s="87"/>
      <c r="D91" s="87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86" t="s">
        <v>127</v>
      </c>
      <c r="C95" s="87"/>
      <c r="D95" s="87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97" t="s">
        <v>128</v>
      </c>
      <c r="C98" s="98"/>
      <c r="D98" s="98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86" t="s">
        <v>129</v>
      </c>
      <c r="C104" s="87"/>
      <c r="D104" s="87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95" t="s">
        <v>130</v>
      </c>
      <c r="C106" s="96"/>
      <c r="D106" s="96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86" t="s">
        <v>131</v>
      </c>
      <c r="C111" s="87"/>
      <c r="D111" s="87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97" t="s">
        <v>132</v>
      </c>
      <c r="C113" s="98"/>
      <c r="D113" s="98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86" t="s">
        <v>134</v>
      </c>
      <c r="C119" s="87"/>
      <c r="D119" s="87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86" t="s">
        <v>138</v>
      </c>
      <c r="C124" s="87"/>
      <c r="D124" s="87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86" t="s">
        <v>179</v>
      </c>
      <c r="C129" s="87"/>
      <c r="D129" s="87"/>
      <c r="E129" s="16">
        <f>E130+E131</f>
        <v>5051556</v>
      </c>
      <c r="F129" s="13"/>
      <c r="G129" s="14"/>
      <c r="H129" s="10"/>
    </row>
    <row r="130" spans="2:11" ht="56.25">
      <c r="B130" s="64" t="s">
        <v>120</v>
      </c>
      <c r="C130" s="55" t="s">
        <v>30</v>
      </c>
      <c r="D130" s="55" t="s">
        <v>29</v>
      </c>
      <c r="E130" s="56">
        <v>4693520</v>
      </c>
      <c r="F130" s="55" t="s">
        <v>53</v>
      </c>
      <c r="G130" s="58" t="s">
        <v>180</v>
      </c>
      <c r="H130" s="84" t="s">
        <v>84</v>
      </c>
    </row>
    <row r="131" spans="2:11" ht="56.25">
      <c r="B131" s="64" t="s">
        <v>120</v>
      </c>
      <c r="C131" s="55" t="s">
        <v>7</v>
      </c>
      <c r="D131" s="55" t="s">
        <v>28</v>
      </c>
      <c r="E131" s="56">
        <v>358036</v>
      </c>
      <c r="F131" s="55" t="s">
        <v>53</v>
      </c>
      <c r="G131" s="58" t="s">
        <v>180</v>
      </c>
      <c r="H131" s="84" t="s">
        <v>84</v>
      </c>
    </row>
    <row r="135" spans="2:11">
      <c r="K135" s="28"/>
    </row>
  </sheetData>
  <autoFilter ref="A8:H128"/>
  <mergeCells count="21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31" zoomScale="96" zoomScaleNormal="96" zoomScaleSheetLayoutView="80" workbookViewId="0">
      <selection activeCell="E132" sqref="E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20000+15000+10000+1500+2500</f>
        <v>49000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140000-10000-1500-2500</f>
        <v>126000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30" t="s">
        <v>120</v>
      </c>
      <c r="C59" s="45" t="s">
        <v>112</v>
      </c>
      <c r="D59" s="31" t="s">
        <v>113</v>
      </c>
      <c r="E59" s="32">
        <v>4900</v>
      </c>
      <c r="F59" s="33" t="s">
        <v>53</v>
      </c>
      <c r="G59" s="34" t="s">
        <v>180</v>
      </c>
      <c r="H59" s="34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86" t="s">
        <v>122</v>
      </c>
      <c r="C74" s="87"/>
      <c r="D74" s="87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86" t="s">
        <v>123</v>
      </c>
      <c r="C78" s="87"/>
      <c r="D78" s="87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f>5721975+602964+2000000+200000-20000-70000</f>
        <v>8434939</v>
      </c>
      <c r="F81" s="33" t="s">
        <v>56</v>
      </c>
      <c r="G81" s="34" t="s">
        <v>114</v>
      </c>
      <c r="H81" s="35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86" t="s">
        <v>125</v>
      </c>
      <c r="C85" s="87"/>
      <c r="D85" s="87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86" t="s">
        <v>126</v>
      </c>
      <c r="C91" s="87"/>
      <c r="D91" s="87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86" t="s">
        <v>127</v>
      </c>
      <c r="C95" s="87"/>
      <c r="D95" s="87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97" t="s">
        <v>128</v>
      </c>
      <c r="C98" s="98"/>
      <c r="D98" s="98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86" t="s">
        <v>129</v>
      </c>
      <c r="C104" s="87"/>
      <c r="D104" s="87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95" t="s">
        <v>130</v>
      </c>
      <c r="C106" s="96"/>
      <c r="D106" s="96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86" t="s">
        <v>131</v>
      </c>
      <c r="C111" s="87"/>
      <c r="D111" s="87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97" t="s">
        <v>132</v>
      </c>
      <c r="C113" s="98"/>
      <c r="D113" s="98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86" t="s">
        <v>134</v>
      </c>
      <c r="C119" s="87"/>
      <c r="D119" s="87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86" t="s">
        <v>138</v>
      </c>
      <c r="C124" s="87"/>
      <c r="D124" s="87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86" t="s">
        <v>179</v>
      </c>
      <c r="C129" s="87"/>
      <c r="D129" s="87"/>
      <c r="E129" s="16">
        <f>E130+E131</f>
        <v>5051556</v>
      </c>
      <c r="F129" s="13"/>
      <c r="G129" s="14"/>
      <c r="H129" s="10"/>
    </row>
    <row r="130" spans="2:11" s="18" customFormat="1" ht="56.25">
      <c r="B130" s="46" t="s">
        <v>120</v>
      </c>
      <c r="C130" s="31" t="s">
        <v>30</v>
      </c>
      <c r="D130" s="31" t="s">
        <v>29</v>
      </c>
      <c r="E130" s="32">
        <v>4693520</v>
      </c>
      <c r="F130" s="31" t="s">
        <v>53</v>
      </c>
      <c r="G130" s="34" t="s">
        <v>180</v>
      </c>
      <c r="H130" s="85" t="s">
        <v>84</v>
      </c>
    </row>
    <row r="131" spans="2:11" s="18" customFormat="1" ht="56.25">
      <c r="B131" s="46" t="s">
        <v>120</v>
      </c>
      <c r="C131" s="31" t="s">
        <v>7</v>
      </c>
      <c r="D131" s="31" t="s">
        <v>28</v>
      </c>
      <c r="E131" s="32">
        <v>358036</v>
      </c>
      <c r="F131" s="31" t="s">
        <v>53</v>
      </c>
      <c r="G131" s="34" t="s">
        <v>180</v>
      </c>
      <c r="H131" s="85" t="s">
        <v>84</v>
      </c>
    </row>
    <row r="135" spans="2:11">
      <c r="K135" s="28"/>
    </row>
  </sheetData>
  <autoFilter ref="A8:H131"/>
  <mergeCells count="21"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6"/>
  <sheetViews>
    <sheetView topLeftCell="B1" zoomScale="96" zoomScaleNormal="96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E9+E75+E79+E86+E92+E96+E99+E105+E107+E112+E114+E120+E125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SUM(E10:E74)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250000-150000-50000-12500-25010</f>
        <v>12490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25.5">
      <c r="B28" s="53" t="s">
        <v>120</v>
      </c>
      <c r="C28" s="55" t="s">
        <v>181</v>
      </c>
      <c r="D28" s="55" t="s">
        <v>182</v>
      </c>
      <c r="E28" s="56">
        <v>1841</v>
      </c>
      <c r="F28" s="57" t="s">
        <v>77</v>
      </c>
      <c r="G28" s="58" t="s">
        <v>180</v>
      </c>
      <c r="H28" s="60"/>
    </row>
    <row r="29" spans="2:8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</row>
    <row r="30" spans="2:8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8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8" s="18" customFormat="1" ht="51.75" customHeight="1">
      <c r="B32" s="30" t="s">
        <v>120</v>
      </c>
      <c r="C32" s="48">
        <v>45400000</v>
      </c>
      <c r="D32" s="50" t="s">
        <v>88</v>
      </c>
      <c r="E32" s="32">
        <f>300000-91000-105010-50000+12700</f>
        <v>66690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118</v>
      </c>
      <c r="C33" s="48">
        <v>48700000</v>
      </c>
      <c r="D33" s="31" t="s">
        <v>89</v>
      </c>
      <c r="E33" s="32">
        <v>36020</v>
      </c>
      <c r="F33" s="33" t="s">
        <v>56</v>
      </c>
      <c r="G33" s="34" t="s">
        <v>114</v>
      </c>
      <c r="H33" s="49"/>
    </row>
    <row r="34" spans="2:8" s="18" customFormat="1" ht="37.5" customHeight="1">
      <c r="B34" s="30" t="s">
        <v>120</v>
      </c>
      <c r="C34" s="48">
        <v>48700000</v>
      </c>
      <c r="D34" s="31" t="s">
        <v>89</v>
      </c>
      <c r="E34" s="32">
        <v>13510</v>
      </c>
      <c r="F34" s="33" t="s">
        <v>56</v>
      </c>
      <c r="G34" s="34" t="s">
        <v>177</v>
      </c>
      <c r="H34" s="49"/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20000+15000+10000+1500+2500</f>
        <v>49000</v>
      </c>
      <c r="F35" s="33" t="s">
        <v>53</v>
      </c>
      <c r="G35" s="34" t="s">
        <v>114</v>
      </c>
      <c r="H35" s="51" t="s">
        <v>58</v>
      </c>
    </row>
    <row r="36" spans="2:8" s="18" customFormat="1" ht="56.25">
      <c r="B36" s="30" t="s">
        <v>120</v>
      </c>
      <c r="C36" s="31">
        <v>50100000</v>
      </c>
      <c r="D36" s="31" t="s">
        <v>36</v>
      </c>
      <c r="E36" s="32">
        <f>2200+420+60</f>
        <v>2680</v>
      </c>
      <c r="F36" s="33" t="s">
        <v>53</v>
      </c>
      <c r="G36" s="34" t="s">
        <v>151</v>
      </c>
      <c r="H36" s="51" t="s">
        <v>72</v>
      </c>
    </row>
    <row r="37" spans="2:8" s="18" customFormat="1" ht="92.25" customHeight="1">
      <c r="B37" s="30" t="s">
        <v>120</v>
      </c>
      <c r="C37" s="31" t="s">
        <v>51</v>
      </c>
      <c r="D37" s="31" t="s">
        <v>54</v>
      </c>
      <c r="E37" s="32">
        <f>140000-10000-1500-2500</f>
        <v>126000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92</v>
      </c>
      <c r="D38" s="31" t="s">
        <v>93</v>
      </c>
      <c r="E38" s="32">
        <f>60000-10000</f>
        <v>50000</v>
      </c>
      <c r="F38" s="33" t="s">
        <v>56</v>
      </c>
      <c r="G38" s="34" t="s">
        <v>114</v>
      </c>
      <c r="H38" s="49"/>
    </row>
    <row r="39" spans="2:8" s="18" customFormat="1" ht="92.25" customHeight="1">
      <c r="B39" s="30" t="s">
        <v>120</v>
      </c>
      <c r="C39" s="31" t="s">
        <v>90</v>
      </c>
      <c r="D39" s="31" t="s">
        <v>91</v>
      </c>
      <c r="E39" s="32">
        <f>22500+210000</f>
        <v>232500</v>
      </c>
      <c r="F39" s="33" t="s">
        <v>56</v>
      </c>
      <c r="G39" s="34" t="s">
        <v>114</v>
      </c>
      <c r="H39" s="37"/>
    </row>
    <row r="40" spans="2:8" s="18" customFormat="1" ht="92.25" customHeight="1">
      <c r="B40" s="30" t="s">
        <v>120</v>
      </c>
      <c r="C40" s="31" t="s">
        <v>94</v>
      </c>
      <c r="D40" s="31" t="s">
        <v>95</v>
      </c>
      <c r="E40" s="32">
        <f>90000-55000</f>
        <v>35000</v>
      </c>
      <c r="F40" s="33" t="s">
        <v>56</v>
      </c>
      <c r="G40" s="34" t="s">
        <v>114</v>
      </c>
      <c r="H40" s="37"/>
    </row>
    <row r="41" spans="2:8" s="18" customFormat="1" ht="102.75" customHeight="1">
      <c r="B41" s="30" t="s">
        <v>120</v>
      </c>
      <c r="C41" s="31" t="s">
        <v>73</v>
      </c>
      <c r="D41" s="31" t="s">
        <v>74</v>
      </c>
      <c r="E41" s="32">
        <f>25000-15000</f>
        <v>10000</v>
      </c>
      <c r="F41" s="33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1700000-40147</f>
        <v>1659853</v>
      </c>
      <c r="F42" s="31" t="s">
        <v>53</v>
      </c>
      <c r="G42" s="34" t="s">
        <v>114</v>
      </c>
      <c r="H42" s="31" t="s">
        <v>85</v>
      </c>
    </row>
    <row r="43" spans="2:8" s="18" customFormat="1" ht="115.5" customHeight="1">
      <c r="B43" s="30" t="s">
        <v>120</v>
      </c>
      <c r="C43" s="31">
        <v>50700000</v>
      </c>
      <c r="D43" s="31" t="s">
        <v>13</v>
      </c>
      <c r="E43" s="32">
        <f>115000-15000</f>
        <v>100000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161</v>
      </c>
      <c r="D44" s="31" t="s">
        <v>162</v>
      </c>
      <c r="E44" s="32">
        <f>91000-768</f>
        <v>90232</v>
      </c>
      <c r="F44" s="33" t="s">
        <v>56</v>
      </c>
      <c r="G44" s="34" t="s">
        <v>151</v>
      </c>
      <c r="H44" s="49"/>
    </row>
    <row r="45" spans="2:8" s="18" customFormat="1" ht="115.5" customHeight="1">
      <c r="B45" s="30" t="s">
        <v>120</v>
      </c>
      <c r="C45" s="31" t="s">
        <v>102</v>
      </c>
      <c r="D45" s="31" t="s">
        <v>103</v>
      </c>
      <c r="E45" s="32">
        <v>200000</v>
      </c>
      <c r="F45" s="31" t="s">
        <v>56</v>
      </c>
      <c r="G45" s="34" t="s">
        <v>114</v>
      </c>
      <c r="H45" s="31"/>
    </row>
    <row r="46" spans="2:8" s="18" customFormat="1" ht="115.5" customHeight="1">
      <c r="B46" s="30" t="s">
        <v>120</v>
      </c>
      <c r="C46" s="31" t="s">
        <v>96</v>
      </c>
      <c r="D46" s="31" t="s">
        <v>97</v>
      </c>
      <c r="E46" s="32">
        <f>120000-40000</f>
        <v>80000</v>
      </c>
      <c r="F46" s="31" t="s">
        <v>56</v>
      </c>
      <c r="G46" s="34" t="s">
        <v>114</v>
      </c>
      <c r="H46" s="31"/>
    </row>
    <row r="47" spans="2:8" s="18" customFormat="1" ht="58.5" customHeight="1">
      <c r="B47" s="30" t="s">
        <v>120</v>
      </c>
      <c r="C47" s="48">
        <v>63700000</v>
      </c>
      <c r="D47" s="31" t="s">
        <v>62</v>
      </c>
      <c r="E47" s="32">
        <v>2000</v>
      </c>
      <c r="F47" s="33" t="s">
        <v>53</v>
      </c>
      <c r="G47" s="34" t="s">
        <v>114</v>
      </c>
      <c r="H47" s="34" t="s">
        <v>72</v>
      </c>
    </row>
    <row r="48" spans="2:8" s="18" customFormat="1" ht="63.75" customHeight="1">
      <c r="B48" s="30" t="s">
        <v>120</v>
      </c>
      <c r="C48" s="31" t="s">
        <v>39</v>
      </c>
      <c r="D48" s="31" t="s">
        <v>40</v>
      </c>
      <c r="E48" s="32">
        <v>4970</v>
      </c>
      <c r="F48" s="33" t="s">
        <v>77</v>
      </c>
      <c r="G48" s="34" t="s">
        <v>114</v>
      </c>
      <c r="H48" s="31"/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53</v>
      </c>
      <c r="G49" s="34" t="s">
        <v>114</v>
      </c>
      <c r="H49" s="34" t="s">
        <v>82</v>
      </c>
    </row>
    <row r="50" spans="2:10" s="18" customFormat="1" ht="56.25">
      <c r="B50" s="30" t="s">
        <v>120</v>
      </c>
      <c r="C50" s="45" t="s">
        <v>18</v>
      </c>
      <c r="D50" s="31" t="s">
        <v>38</v>
      </c>
      <c r="E50" s="32">
        <v>10000</v>
      </c>
      <c r="F50" s="33" t="s">
        <v>53</v>
      </c>
      <c r="G50" s="34" t="s">
        <v>114</v>
      </c>
      <c r="H50" s="34" t="s">
        <v>111</v>
      </c>
    </row>
    <row r="51" spans="2:10" s="18" customFormat="1" ht="33.75">
      <c r="B51" s="30" t="s">
        <v>120</v>
      </c>
      <c r="C51" s="45" t="s">
        <v>18</v>
      </c>
      <c r="D51" s="31" t="s">
        <v>38</v>
      </c>
      <c r="E51" s="32">
        <v>25000</v>
      </c>
      <c r="F51" s="33" t="s">
        <v>52</v>
      </c>
      <c r="G51" s="34" t="s">
        <v>114</v>
      </c>
      <c r="H51" s="52"/>
    </row>
    <row r="52" spans="2:10" s="18" customFormat="1" ht="50.25" customHeight="1">
      <c r="B52" s="30" t="s">
        <v>119</v>
      </c>
      <c r="C52" s="45" t="s">
        <v>99</v>
      </c>
      <c r="D52" s="31" t="s">
        <v>98</v>
      </c>
      <c r="E52" s="32">
        <f>30000-6688+5000+5000</f>
        <v>33312</v>
      </c>
      <c r="F52" s="33" t="s">
        <v>144</v>
      </c>
      <c r="G52" s="34" t="s">
        <v>114</v>
      </c>
      <c r="H52" s="34"/>
    </row>
    <row r="53" spans="2:10" s="18" customFormat="1" ht="50.25" customHeight="1">
      <c r="B53" s="53" t="s">
        <v>120</v>
      </c>
      <c r="C53" s="59" t="s">
        <v>168</v>
      </c>
      <c r="D53" s="55" t="s">
        <v>169</v>
      </c>
      <c r="E53" s="56">
        <f>24000+25010</f>
        <v>49010</v>
      </c>
      <c r="F53" s="57" t="s">
        <v>56</v>
      </c>
      <c r="G53" s="58" t="s">
        <v>151</v>
      </c>
      <c r="H53" s="58"/>
    </row>
    <row r="54" spans="2:10" s="18" customFormat="1" ht="33.75">
      <c r="B54" s="30" t="s">
        <v>120</v>
      </c>
      <c r="C54" s="45" t="s">
        <v>47</v>
      </c>
      <c r="D54" s="31" t="s">
        <v>48</v>
      </c>
      <c r="E54" s="32">
        <v>1680</v>
      </c>
      <c r="F54" s="33" t="s">
        <v>77</v>
      </c>
      <c r="G54" s="34" t="s">
        <v>114</v>
      </c>
      <c r="H54" s="52"/>
    </row>
    <row r="55" spans="2:10" s="18" customFormat="1" ht="57" customHeight="1">
      <c r="B55" s="30" t="s">
        <v>120</v>
      </c>
      <c r="C55" s="45" t="s">
        <v>17</v>
      </c>
      <c r="D55" s="31" t="s">
        <v>16</v>
      </c>
      <c r="E55" s="32">
        <f>124000+28800-10000</f>
        <v>142800</v>
      </c>
      <c r="F55" s="33" t="s">
        <v>53</v>
      </c>
      <c r="G55" s="34" t="s">
        <v>114</v>
      </c>
      <c r="H55" s="34" t="s">
        <v>59</v>
      </c>
    </row>
    <row r="56" spans="2:10" s="18" customFormat="1" ht="65.25" customHeight="1">
      <c r="B56" s="30" t="s">
        <v>120</v>
      </c>
      <c r="C56" s="45" t="s">
        <v>17</v>
      </c>
      <c r="D56" s="31" t="s">
        <v>16</v>
      </c>
      <c r="E56" s="32">
        <v>2000</v>
      </c>
      <c r="F56" s="33" t="s">
        <v>53</v>
      </c>
      <c r="G56" s="34" t="s">
        <v>114</v>
      </c>
      <c r="H56" s="34"/>
      <c r="J56" s="20"/>
    </row>
    <row r="57" spans="2:10" s="18" customFormat="1" ht="56.25">
      <c r="B57" s="30" t="s">
        <v>120</v>
      </c>
      <c r="C57" s="45" t="s">
        <v>64</v>
      </c>
      <c r="D57" s="31" t="s">
        <v>65</v>
      </c>
      <c r="E57" s="32">
        <v>1500</v>
      </c>
      <c r="F57" s="33" t="s">
        <v>53</v>
      </c>
      <c r="G57" s="34" t="s">
        <v>114</v>
      </c>
      <c r="H57" s="34" t="s">
        <v>66</v>
      </c>
    </row>
    <row r="58" spans="2:10" s="18" customFormat="1" ht="75" customHeight="1">
      <c r="B58" s="53" t="s">
        <v>120</v>
      </c>
      <c r="C58" s="59" t="s">
        <v>25</v>
      </c>
      <c r="D58" s="55" t="s">
        <v>104</v>
      </c>
      <c r="E58" s="56">
        <f>100000-80000-1841</f>
        <v>18159</v>
      </c>
      <c r="F58" s="57" t="s">
        <v>56</v>
      </c>
      <c r="G58" s="58" t="s">
        <v>114</v>
      </c>
      <c r="H58" s="58"/>
    </row>
    <row r="59" spans="2:10" s="18" customFormat="1" ht="75" customHeight="1">
      <c r="B59" s="30" t="s">
        <v>120</v>
      </c>
      <c r="C59" s="45" t="s">
        <v>112</v>
      </c>
      <c r="D59" s="31" t="s">
        <v>113</v>
      </c>
      <c r="E59" s="32">
        <v>3000</v>
      </c>
      <c r="F59" s="33" t="s">
        <v>53</v>
      </c>
      <c r="G59" s="34" t="s">
        <v>114</v>
      </c>
      <c r="H59" s="34" t="s">
        <v>66</v>
      </c>
    </row>
    <row r="60" spans="2:10" s="18" customFormat="1" ht="75" customHeight="1">
      <c r="B60" s="30" t="s">
        <v>120</v>
      </c>
      <c r="C60" s="45" t="s">
        <v>112</v>
      </c>
      <c r="D60" s="31" t="s">
        <v>113</v>
      </c>
      <c r="E60" s="32">
        <v>4900</v>
      </c>
      <c r="F60" s="33" t="s">
        <v>53</v>
      </c>
      <c r="G60" s="34" t="s">
        <v>180</v>
      </c>
      <c r="H60" s="34"/>
    </row>
    <row r="61" spans="2:10" s="18" customFormat="1" ht="63.75" customHeight="1">
      <c r="B61" s="30" t="s">
        <v>120</v>
      </c>
      <c r="C61" s="31" t="s">
        <v>37</v>
      </c>
      <c r="D61" s="31" t="s">
        <v>55</v>
      </c>
      <c r="E61" s="32">
        <f>3950+6000</f>
        <v>9950</v>
      </c>
      <c r="F61" s="33" t="s">
        <v>56</v>
      </c>
      <c r="G61" s="34" t="s">
        <v>114</v>
      </c>
      <c r="H61" s="34"/>
    </row>
    <row r="62" spans="2:10" s="18" customFormat="1" ht="63.75" customHeight="1">
      <c r="B62" s="30" t="s">
        <v>120</v>
      </c>
      <c r="C62" s="31" t="s">
        <v>105</v>
      </c>
      <c r="D62" s="31" t="s">
        <v>106</v>
      </c>
      <c r="E62" s="32">
        <v>450</v>
      </c>
      <c r="F62" s="33" t="s">
        <v>53</v>
      </c>
      <c r="G62" s="34" t="s">
        <v>114</v>
      </c>
      <c r="H62" s="34"/>
    </row>
    <row r="63" spans="2:10" s="18" customFormat="1" ht="77.25" customHeight="1">
      <c r="B63" s="30" t="s">
        <v>120</v>
      </c>
      <c r="C63" s="48">
        <v>79700000</v>
      </c>
      <c r="D63" s="31" t="s">
        <v>27</v>
      </c>
      <c r="E63" s="32">
        <f>520000-13000</f>
        <v>507000</v>
      </c>
      <c r="F63" s="33" t="s">
        <v>53</v>
      </c>
      <c r="G63" s="34" t="s">
        <v>114</v>
      </c>
      <c r="H63" s="34" t="s">
        <v>67</v>
      </c>
    </row>
    <row r="64" spans="2:10" s="18" customFormat="1" ht="62.25" customHeight="1">
      <c r="B64" s="30" t="s">
        <v>120</v>
      </c>
      <c r="C64" s="48">
        <v>79800000</v>
      </c>
      <c r="D64" s="31" t="s">
        <v>68</v>
      </c>
      <c r="E64" s="32">
        <f>10000+15000</f>
        <v>25000</v>
      </c>
      <c r="F64" s="33" t="s">
        <v>56</v>
      </c>
      <c r="G64" s="34" t="s">
        <v>114</v>
      </c>
      <c r="H64" s="34"/>
    </row>
    <row r="65" spans="2:10" s="18" customFormat="1" ht="62.25" customHeight="1">
      <c r="B65" s="30" t="s">
        <v>120</v>
      </c>
      <c r="C65" s="31" t="s">
        <v>45</v>
      </c>
      <c r="D65" s="31" t="s">
        <v>57</v>
      </c>
      <c r="E65" s="32">
        <v>25000</v>
      </c>
      <c r="F65" s="33" t="s">
        <v>53</v>
      </c>
      <c r="G65" s="34" t="s">
        <v>114</v>
      </c>
      <c r="H65" s="31" t="s">
        <v>60</v>
      </c>
    </row>
    <row r="66" spans="2:10" s="18" customFormat="1" ht="62.25" customHeight="1">
      <c r="B66" s="30" t="s">
        <v>120</v>
      </c>
      <c r="C66" s="45" t="s">
        <v>24</v>
      </c>
      <c r="D66" s="31" t="s">
        <v>63</v>
      </c>
      <c r="E66" s="32">
        <v>12000</v>
      </c>
      <c r="F66" s="33" t="s">
        <v>56</v>
      </c>
      <c r="G66" s="34" t="s">
        <v>114</v>
      </c>
      <c r="H66" s="31"/>
    </row>
    <row r="67" spans="2:10" s="18" customFormat="1" ht="62.25" customHeight="1">
      <c r="B67" s="30" t="s">
        <v>120</v>
      </c>
      <c r="C67" s="45" t="s">
        <v>107</v>
      </c>
      <c r="D67" s="31" t="s">
        <v>108</v>
      </c>
      <c r="E67" s="32">
        <v>1000</v>
      </c>
      <c r="F67" s="33" t="s">
        <v>53</v>
      </c>
      <c r="G67" s="34" t="s">
        <v>114</v>
      </c>
      <c r="H67" s="31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v>20000</v>
      </c>
      <c r="F68" s="33" t="s">
        <v>56</v>
      </c>
      <c r="G68" s="34" t="s">
        <v>114</v>
      </c>
      <c r="H68" s="49"/>
    </row>
    <row r="69" spans="2:10" s="18" customFormat="1" ht="60.75" customHeight="1">
      <c r="B69" s="30" t="s">
        <v>120</v>
      </c>
      <c r="C69" s="31" t="s">
        <v>69</v>
      </c>
      <c r="D69" s="31" t="s">
        <v>70</v>
      </c>
      <c r="E69" s="32">
        <f>10000</f>
        <v>10000</v>
      </c>
      <c r="F69" s="33" t="s">
        <v>77</v>
      </c>
      <c r="G69" s="34" t="s">
        <v>114</v>
      </c>
      <c r="H69" s="34" t="s">
        <v>66</v>
      </c>
    </row>
    <row r="70" spans="2:10" s="18" customFormat="1" ht="60.75" customHeight="1">
      <c r="B70" s="30" t="s">
        <v>120</v>
      </c>
      <c r="C70" s="31" t="s">
        <v>166</v>
      </c>
      <c r="D70" s="31" t="s">
        <v>167</v>
      </c>
      <c r="E70" s="32">
        <v>31800</v>
      </c>
      <c r="F70" s="33" t="s">
        <v>56</v>
      </c>
      <c r="G70" s="34" t="s">
        <v>151</v>
      </c>
      <c r="H70" s="34"/>
    </row>
    <row r="71" spans="2:10" s="18" customFormat="1" ht="36.75" customHeight="1">
      <c r="B71" s="30" t="s">
        <v>120</v>
      </c>
      <c r="C71" s="31" t="s">
        <v>12</v>
      </c>
      <c r="D71" s="31" t="s">
        <v>19</v>
      </c>
      <c r="E71" s="32">
        <f>130000+6600</f>
        <v>136600</v>
      </c>
      <c r="F71" s="33" t="s">
        <v>56</v>
      </c>
      <c r="G71" s="34" t="s">
        <v>114</v>
      </c>
      <c r="H71" s="49"/>
    </row>
    <row r="72" spans="2:10" s="18" customFormat="1" ht="36.75" customHeight="1">
      <c r="B72" s="30" t="s">
        <v>120</v>
      </c>
      <c r="C72" s="31" t="s">
        <v>139</v>
      </c>
      <c r="D72" s="31" t="s">
        <v>140</v>
      </c>
      <c r="E72" s="32">
        <v>4900</v>
      </c>
      <c r="F72" s="33" t="s">
        <v>77</v>
      </c>
      <c r="G72" s="34" t="s">
        <v>114</v>
      </c>
      <c r="H72" s="34" t="s">
        <v>66</v>
      </c>
    </row>
    <row r="73" spans="2:10" s="18" customFormat="1" ht="36.75" customHeight="1">
      <c r="B73" s="30" t="s">
        <v>120</v>
      </c>
      <c r="C73" s="31" t="s">
        <v>156</v>
      </c>
      <c r="D73" s="31" t="s">
        <v>178</v>
      </c>
      <c r="E73" s="32">
        <v>1800</v>
      </c>
      <c r="F73" s="33" t="s">
        <v>77</v>
      </c>
      <c r="G73" s="34" t="s">
        <v>114</v>
      </c>
      <c r="H73" s="34"/>
    </row>
    <row r="74" spans="2:10" s="18" customFormat="1" ht="54.75" customHeight="1">
      <c r="B74" s="30" t="s">
        <v>120</v>
      </c>
      <c r="C74" s="31" t="s">
        <v>100</v>
      </c>
      <c r="D74" s="31" t="s">
        <v>101</v>
      </c>
      <c r="E74" s="32">
        <f>15000-10000</f>
        <v>5000</v>
      </c>
      <c r="F74" s="33" t="s">
        <v>53</v>
      </c>
      <c r="G74" s="34" t="s">
        <v>114</v>
      </c>
      <c r="H74" s="34" t="s">
        <v>66</v>
      </c>
    </row>
    <row r="75" spans="2:10" s="1" customFormat="1" ht="75" customHeight="1">
      <c r="B75" s="86" t="s">
        <v>122</v>
      </c>
      <c r="C75" s="87"/>
      <c r="D75" s="87"/>
      <c r="E75" s="16">
        <f>SUM(E76:E78)</f>
        <v>2524191.7000000002</v>
      </c>
      <c r="F75" s="13"/>
      <c r="G75" s="14"/>
      <c r="H75" s="10"/>
      <c r="I75" s="26"/>
      <c r="J75" s="27"/>
    </row>
    <row r="76" spans="2:10" s="18" customFormat="1" ht="59.25" customHeight="1">
      <c r="B76" s="30" t="s">
        <v>120</v>
      </c>
      <c r="C76" s="31" t="s">
        <v>24</v>
      </c>
      <c r="D76" s="31" t="s">
        <v>63</v>
      </c>
      <c r="E76" s="32">
        <v>2000000</v>
      </c>
      <c r="F76" s="33" t="s">
        <v>56</v>
      </c>
      <c r="G76" s="34" t="s">
        <v>114</v>
      </c>
      <c r="H76" s="35"/>
    </row>
    <row r="77" spans="2:10" s="18" customFormat="1" ht="90.75" customHeight="1">
      <c r="B77" s="30" t="s">
        <v>120</v>
      </c>
      <c r="C77" s="31" t="s">
        <v>24</v>
      </c>
      <c r="D77" s="31" t="s">
        <v>63</v>
      </c>
      <c r="E77" s="32">
        <v>121390</v>
      </c>
      <c r="F77" s="33" t="s">
        <v>53</v>
      </c>
      <c r="G77" s="34" t="s">
        <v>145</v>
      </c>
      <c r="H77" s="35" t="s">
        <v>146</v>
      </c>
    </row>
    <row r="78" spans="2:10" s="18" customFormat="1" ht="74.25" customHeight="1">
      <c r="B78" s="30" t="s">
        <v>120</v>
      </c>
      <c r="C78" s="31" t="s">
        <v>24</v>
      </c>
      <c r="D78" s="31" t="s">
        <v>63</v>
      </c>
      <c r="E78" s="32">
        <f>153466.1+13224+53288+19471.6+160022+3330</f>
        <v>402801.7</v>
      </c>
      <c r="F78" s="33" t="s">
        <v>53</v>
      </c>
      <c r="G78" s="34" t="s">
        <v>145</v>
      </c>
      <c r="H78" s="35" t="s">
        <v>147</v>
      </c>
    </row>
    <row r="79" spans="2:10" s="1" customFormat="1" ht="31.5" customHeight="1">
      <c r="B79" s="86" t="s">
        <v>123</v>
      </c>
      <c r="C79" s="87"/>
      <c r="D79" s="87"/>
      <c r="E79" s="16">
        <f>SUM(E80:E85)</f>
        <v>22900000</v>
      </c>
      <c r="F79" s="13"/>
      <c r="G79" s="9"/>
      <c r="H79" s="10"/>
      <c r="I79" s="26"/>
      <c r="J79" s="27"/>
    </row>
    <row r="80" spans="2:10" s="18" customFormat="1" ht="75.75" customHeight="1">
      <c r="B80" s="30" t="s">
        <v>120</v>
      </c>
      <c r="C80" s="31" t="s">
        <v>7</v>
      </c>
      <c r="D80" s="31" t="s">
        <v>49</v>
      </c>
      <c r="E80" s="32">
        <v>500000</v>
      </c>
      <c r="F80" s="33" t="s">
        <v>53</v>
      </c>
      <c r="G80" s="34" t="s">
        <v>114</v>
      </c>
      <c r="H80" s="36" t="s">
        <v>83</v>
      </c>
    </row>
    <row r="81" spans="2:14" s="18" customFormat="1" ht="75.75" customHeight="1">
      <c r="B81" s="30" t="s">
        <v>118</v>
      </c>
      <c r="C81" s="31" t="s">
        <v>7</v>
      </c>
      <c r="D81" s="31" t="s">
        <v>49</v>
      </c>
      <c r="E81" s="32">
        <v>100000</v>
      </c>
      <c r="F81" s="33" t="s">
        <v>53</v>
      </c>
      <c r="G81" s="34" t="s">
        <v>114</v>
      </c>
      <c r="H81" s="36" t="s">
        <v>83</v>
      </c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f>5721975+602964+2000000+200000-20000-70000</f>
        <v>8434939</v>
      </c>
      <c r="F82" s="33" t="s">
        <v>56</v>
      </c>
      <c r="G82" s="34" t="s">
        <v>114</v>
      </c>
      <c r="H82" s="35"/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>
        <v>33600000</v>
      </c>
      <c r="D83" s="31" t="s">
        <v>29</v>
      </c>
      <c r="E83" s="32">
        <v>5546250</v>
      </c>
      <c r="F83" s="33" t="s">
        <v>56</v>
      </c>
      <c r="G83" s="34" t="s">
        <v>114</v>
      </c>
      <c r="H83" s="35" t="s">
        <v>148</v>
      </c>
      <c r="I83" s="21"/>
      <c r="J83" s="29"/>
      <c r="K83" s="29"/>
      <c r="L83" s="29"/>
      <c r="M83" s="29"/>
      <c r="N83" s="29"/>
    </row>
    <row r="84" spans="2:14" s="18" customFormat="1" ht="121.5" customHeight="1">
      <c r="B84" s="30" t="s">
        <v>120</v>
      </c>
      <c r="C84" s="31" t="s">
        <v>175</v>
      </c>
      <c r="D84" s="31" t="s">
        <v>68</v>
      </c>
      <c r="E84" s="32">
        <v>20000</v>
      </c>
      <c r="F84" s="33" t="s">
        <v>56</v>
      </c>
      <c r="G84" s="34" t="s">
        <v>176</v>
      </c>
      <c r="H84" s="36"/>
      <c r="I84" s="21"/>
      <c r="J84" s="29"/>
      <c r="K84" s="29"/>
      <c r="L84" s="29"/>
      <c r="M84" s="29"/>
      <c r="N84" s="29"/>
    </row>
    <row r="85" spans="2:14" s="18" customFormat="1" ht="87.75" customHeight="1">
      <c r="B85" s="30" t="s">
        <v>120</v>
      </c>
      <c r="C85" s="31" t="s">
        <v>30</v>
      </c>
      <c r="D85" s="31" t="s">
        <v>29</v>
      </c>
      <c r="E85" s="32">
        <f>6000000+2328811-30000</f>
        <v>8298811</v>
      </c>
      <c r="F85" s="33" t="s">
        <v>53</v>
      </c>
      <c r="G85" s="34" t="s">
        <v>114</v>
      </c>
      <c r="H85" s="36" t="s">
        <v>84</v>
      </c>
      <c r="J85" s="21"/>
      <c r="K85" s="21"/>
      <c r="N85" s="21"/>
    </row>
    <row r="86" spans="2:14" s="1" customFormat="1" ht="60" customHeight="1">
      <c r="B86" s="86" t="s">
        <v>125</v>
      </c>
      <c r="C86" s="87"/>
      <c r="D86" s="87"/>
      <c r="E86" s="16">
        <f>SUM(E87:E91)</f>
        <v>1700000</v>
      </c>
      <c r="F86" s="13"/>
      <c r="G86" s="14"/>
      <c r="H86" s="10"/>
      <c r="I86" s="26"/>
      <c r="J86" s="27"/>
    </row>
    <row r="87" spans="2:14" s="18" customFormat="1" ht="36.75" customHeight="1">
      <c r="B87" s="30" t="s">
        <v>120</v>
      </c>
      <c r="C87" s="31" t="s">
        <v>7</v>
      </c>
      <c r="D87" s="31" t="s">
        <v>28</v>
      </c>
      <c r="E87" s="32">
        <v>50000</v>
      </c>
      <c r="F87" s="33" t="s">
        <v>56</v>
      </c>
      <c r="G87" s="34" t="s">
        <v>114</v>
      </c>
      <c r="H87" s="35"/>
    </row>
    <row r="88" spans="2:14" s="18" customFormat="1" ht="30.75" customHeight="1">
      <c r="B88" s="30" t="s">
        <v>120</v>
      </c>
      <c r="C88" s="31" t="s">
        <v>30</v>
      </c>
      <c r="D88" s="31" t="s">
        <v>29</v>
      </c>
      <c r="E88" s="32">
        <f>200000-92300-30220</f>
        <v>77480</v>
      </c>
      <c r="F88" s="33" t="s">
        <v>56</v>
      </c>
      <c r="G88" s="34" t="s">
        <v>114</v>
      </c>
      <c r="H88" s="35"/>
    </row>
    <row r="89" spans="2:14" s="18" customFormat="1" ht="45" customHeight="1">
      <c r="B89" s="30" t="s">
        <v>120</v>
      </c>
      <c r="C89" s="31" t="s">
        <v>75</v>
      </c>
      <c r="D89" s="31" t="s">
        <v>76</v>
      </c>
      <c r="E89" s="32">
        <f>620000+92300</f>
        <v>712300</v>
      </c>
      <c r="F89" s="33" t="s">
        <v>56</v>
      </c>
      <c r="G89" s="34" t="s">
        <v>114</v>
      </c>
      <c r="H89" s="36"/>
    </row>
    <row r="90" spans="2:14" s="18" customFormat="1" ht="78" customHeight="1">
      <c r="B90" s="30" t="s">
        <v>120</v>
      </c>
      <c r="C90" s="31" t="s">
        <v>24</v>
      </c>
      <c r="D90" s="31" t="s">
        <v>63</v>
      </c>
      <c r="E90" s="32">
        <v>52208</v>
      </c>
      <c r="F90" s="33" t="s">
        <v>53</v>
      </c>
      <c r="G90" s="34" t="s">
        <v>149</v>
      </c>
      <c r="H90" s="36" t="s">
        <v>150</v>
      </c>
      <c r="J90" s="21"/>
    </row>
    <row r="91" spans="2:14" s="18" customFormat="1" ht="87.75" customHeight="1">
      <c r="B91" s="30" t="s">
        <v>120</v>
      </c>
      <c r="C91" s="31" t="s">
        <v>24</v>
      </c>
      <c r="D91" s="31" t="s">
        <v>63</v>
      </c>
      <c r="E91" s="32">
        <f>577500+171079.6+10376.4+3456+45600</f>
        <v>808012</v>
      </c>
      <c r="F91" s="33" t="s">
        <v>53</v>
      </c>
      <c r="G91" s="34" t="s">
        <v>151</v>
      </c>
      <c r="H91" s="36" t="s">
        <v>84</v>
      </c>
      <c r="J91" s="21"/>
    </row>
    <row r="92" spans="2:14" s="1" customFormat="1" ht="65.25" customHeight="1">
      <c r="B92" s="86" t="s">
        <v>126</v>
      </c>
      <c r="C92" s="87"/>
      <c r="D92" s="87"/>
      <c r="E92" s="16">
        <f>SUM(E93:E95)</f>
        <v>2864778</v>
      </c>
      <c r="F92" s="13"/>
      <c r="G92" s="14"/>
      <c r="H92" s="10"/>
      <c r="I92" s="26"/>
      <c r="J92" s="27"/>
    </row>
    <row r="93" spans="2:14" s="18" customFormat="1" ht="33.75">
      <c r="B93" s="30" t="s">
        <v>120</v>
      </c>
      <c r="C93" s="37" t="s">
        <v>25</v>
      </c>
      <c r="D93" s="37" t="s">
        <v>61</v>
      </c>
      <c r="E93" s="32">
        <v>200000</v>
      </c>
      <c r="F93" s="38" t="s">
        <v>56</v>
      </c>
      <c r="G93" s="34" t="s">
        <v>114</v>
      </c>
      <c r="H93" s="39"/>
    </row>
    <row r="94" spans="2:14" s="18" customFormat="1" ht="87.75" customHeight="1">
      <c r="B94" s="30" t="s">
        <v>120</v>
      </c>
      <c r="C94" s="31">
        <v>85100000</v>
      </c>
      <c r="D94" s="31" t="s">
        <v>63</v>
      </c>
      <c r="E94" s="32">
        <v>203458</v>
      </c>
      <c r="F94" s="33" t="s">
        <v>53</v>
      </c>
      <c r="G94" s="34" t="s">
        <v>152</v>
      </c>
      <c r="H94" s="40" t="s">
        <v>154</v>
      </c>
    </row>
    <row r="95" spans="2:14" s="18" customFormat="1" ht="69.75" customHeight="1">
      <c r="B95" s="30" t="s">
        <v>120</v>
      </c>
      <c r="C95" s="31">
        <v>85100000</v>
      </c>
      <c r="D95" s="31" t="s">
        <v>63</v>
      </c>
      <c r="E95" s="32">
        <v>2461320</v>
      </c>
      <c r="F95" s="33" t="s">
        <v>53</v>
      </c>
      <c r="G95" s="34" t="s">
        <v>153</v>
      </c>
      <c r="H95" s="36" t="s">
        <v>84</v>
      </c>
    </row>
    <row r="96" spans="2:14" s="1" customFormat="1" ht="61.5" customHeight="1">
      <c r="B96" s="86" t="s">
        <v>127</v>
      </c>
      <c r="C96" s="87"/>
      <c r="D96" s="87"/>
      <c r="E96" s="16">
        <f>SUM(E97:E98)</f>
        <v>184167</v>
      </c>
      <c r="F96" s="13"/>
      <c r="G96" s="14"/>
      <c r="H96" s="10"/>
      <c r="I96" s="26"/>
      <c r="J96" s="27"/>
    </row>
    <row r="97" spans="2:10" s="18" customFormat="1" ht="75" customHeight="1">
      <c r="B97" s="30" t="s">
        <v>120</v>
      </c>
      <c r="C97" s="31" t="s">
        <v>24</v>
      </c>
      <c r="D97" s="31" t="s">
        <v>63</v>
      </c>
      <c r="E97" s="32">
        <v>170000</v>
      </c>
      <c r="F97" s="33" t="s">
        <v>53</v>
      </c>
      <c r="G97" s="34" t="s">
        <v>153</v>
      </c>
      <c r="H97" s="36" t="s">
        <v>84</v>
      </c>
    </row>
    <row r="98" spans="2:10" s="18" customFormat="1" ht="91.5" customHeight="1">
      <c r="B98" s="30" t="s">
        <v>120</v>
      </c>
      <c r="C98" s="31" t="s">
        <v>24</v>
      </c>
      <c r="D98" s="31" t="s">
        <v>63</v>
      </c>
      <c r="E98" s="32">
        <v>14167</v>
      </c>
      <c r="F98" s="33" t="s">
        <v>53</v>
      </c>
      <c r="G98" s="34" t="s">
        <v>152</v>
      </c>
      <c r="H98" s="40" t="s">
        <v>154</v>
      </c>
    </row>
    <row r="99" spans="2:10" s="1" customFormat="1" ht="65.25" customHeight="1">
      <c r="B99" s="97" t="s">
        <v>128</v>
      </c>
      <c r="C99" s="98"/>
      <c r="D99" s="98"/>
      <c r="E99" s="16">
        <f>SUM(E100:E104)</f>
        <v>1655642</v>
      </c>
      <c r="F99" s="13"/>
      <c r="G99" s="14"/>
      <c r="H99" s="25"/>
      <c r="I99" s="26"/>
      <c r="J99" s="27"/>
    </row>
    <row r="100" spans="2:10" s="18" customFormat="1" ht="49.5" customHeight="1">
      <c r="B100" s="30" t="s">
        <v>120</v>
      </c>
      <c r="C100" s="31" t="s">
        <v>14</v>
      </c>
      <c r="D100" s="31" t="s">
        <v>15</v>
      </c>
      <c r="E100" s="32">
        <v>25000</v>
      </c>
      <c r="F100" s="33" t="s">
        <v>52</v>
      </c>
      <c r="G100" s="34" t="s">
        <v>114</v>
      </c>
      <c r="H100" s="35"/>
    </row>
    <row r="101" spans="2:10" s="18" customFormat="1" ht="33.75">
      <c r="B101" s="30" t="s">
        <v>120</v>
      </c>
      <c r="C101" s="41">
        <v>33100000</v>
      </c>
      <c r="D101" s="41" t="s">
        <v>28</v>
      </c>
      <c r="E101" s="32">
        <v>410000</v>
      </c>
      <c r="F101" s="42" t="s">
        <v>56</v>
      </c>
      <c r="G101" s="34" t="s">
        <v>114</v>
      </c>
      <c r="H101" s="43"/>
    </row>
    <row r="102" spans="2:10" s="18" customFormat="1" ht="60.75" customHeight="1">
      <c r="B102" s="30" t="s">
        <v>120</v>
      </c>
      <c r="C102" s="31" t="s">
        <v>51</v>
      </c>
      <c r="D102" s="31" t="s">
        <v>36</v>
      </c>
      <c r="E102" s="32">
        <v>15000</v>
      </c>
      <c r="F102" s="33" t="s">
        <v>56</v>
      </c>
      <c r="G102" s="34" t="s">
        <v>114</v>
      </c>
      <c r="H102" s="35"/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f>1081996+37800</f>
        <v>1119796</v>
      </c>
      <c r="F103" s="33" t="s">
        <v>53</v>
      </c>
      <c r="G103" s="34" t="s">
        <v>153</v>
      </c>
      <c r="H103" s="36" t="s">
        <v>84</v>
      </c>
    </row>
    <row r="104" spans="2:10" s="18" customFormat="1" ht="65.25" customHeight="1">
      <c r="B104" s="30" t="s">
        <v>120</v>
      </c>
      <c r="C104" s="31">
        <v>85100000</v>
      </c>
      <c r="D104" s="31" t="s">
        <v>63</v>
      </c>
      <c r="E104" s="32">
        <v>85846</v>
      </c>
      <c r="F104" s="33" t="s">
        <v>53</v>
      </c>
      <c r="G104" s="34" t="s">
        <v>152</v>
      </c>
      <c r="H104" s="40" t="s">
        <v>154</v>
      </c>
    </row>
    <row r="105" spans="2:10" s="1" customFormat="1" ht="80.25" customHeight="1">
      <c r="B105" s="86" t="s">
        <v>129</v>
      </c>
      <c r="C105" s="87"/>
      <c r="D105" s="87"/>
      <c r="E105" s="16">
        <f>SUM(E106:E106)</f>
        <v>1890000</v>
      </c>
      <c r="F105" s="13"/>
      <c r="G105" s="14"/>
      <c r="H105" s="10"/>
      <c r="I105" s="26"/>
      <c r="J105" s="27"/>
    </row>
    <row r="106" spans="2:10" s="18" customFormat="1" ht="84.75" customHeight="1">
      <c r="B106" s="30" t="s">
        <v>120</v>
      </c>
      <c r="C106" s="31" t="s">
        <v>30</v>
      </c>
      <c r="D106" s="31" t="s">
        <v>29</v>
      </c>
      <c r="E106" s="32">
        <v>1890000</v>
      </c>
      <c r="F106" s="33" t="s">
        <v>53</v>
      </c>
      <c r="G106" s="34" t="s">
        <v>114</v>
      </c>
      <c r="H106" s="36" t="s">
        <v>84</v>
      </c>
    </row>
    <row r="107" spans="2:10" s="1" customFormat="1" ht="57.75" customHeight="1">
      <c r="B107" s="95" t="s">
        <v>130</v>
      </c>
      <c r="C107" s="96"/>
      <c r="D107" s="96"/>
      <c r="E107" s="22">
        <f>SUM(E108:E111)</f>
        <v>3317000</v>
      </c>
      <c r="F107" s="23"/>
      <c r="G107" s="23"/>
      <c r="H107" s="24"/>
      <c r="I107" s="26"/>
      <c r="J107" s="27"/>
    </row>
    <row r="108" spans="2:10" s="18" customFormat="1" ht="29.25" customHeight="1">
      <c r="B108" s="30" t="s">
        <v>120</v>
      </c>
      <c r="C108" s="45">
        <v>33100000</v>
      </c>
      <c r="D108" s="31" t="s">
        <v>8</v>
      </c>
      <c r="E108" s="32">
        <v>100000</v>
      </c>
      <c r="F108" s="33" t="s">
        <v>56</v>
      </c>
      <c r="G108" s="34" t="s">
        <v>114</v>
      </c>
      <c r="H108" s="34"/>
    </row>
    <row r="109" spans="2:10" s="18" customFormat="1" ht="33.75">
      <c r="B109" s="30" t="s">
        <v>120</v>
      </c>
      <c r="C109" s="45" t="s">
        <v>30</v>
      </c>
      <c r="D109" s="31" t="s">
        <v>9</v>
      </c>
      <c r="E109" s="32">
        <f>2500000-340000-630198.8</f>
        <v>1529801.2</v>
      </c>
      <c r="F109" s="33" t="s">
        <v>56</v>
      </c>
      <c r="G109" s="34" t="s">
        <v>114</v>
      </c>
      <c r="H109" s="34"/>
      <c r="I109" s="21">
        <f>E107-3317000</f>
        <v>0</v>
      </c>
    </row>
    <row r="110" spans="2:10" s="18" customFormat="1" ht="90.75" customHeight="1">
      <c r="B110" s="30" t="s">
        <v>120</v>
      </c>
      <c r="C110" s="31" t="s">
        <v>24</v>
      </c>
      <c r="D110" s="31" t="s">
        <v>63</v>
      </c>
      <c r="E110" s="32">
        <v>111542</v>
      </c>
      <c r="F110" s="33" t="s">
        <v>77</v>
      </c>
      <c r="G110" s="34" t="s">
        <v>153</v>
      </c>
      <c r="H110" s="40" t="s">
        <v>154</v>
      </c>
      <c r="I110" s="21"/>
    </row>
    <row r="111" spans="2:10" s="18" customFormat="1" ht="75.75" customHeight="1">
      <c r="B111" s="30" t="s">
        <v>120</v>
      </c>
      <c r="C111" s="31" t="s">
        <v>24</v>
      </c>
      <c r="D111" s="31" t="s">
        <v>63</v>
      </c>
      <c r="E111" s="32">
        <f>840656.8+735000</f>
        <v>1575656.8</v>
      </c>
      <c r="F111" s="33" t="s">
        <v>77</v>
      </c>
      <c r="G111" s="34" t="s">
        <v>114</v>
      </c>
      <c r="H111" s="36" t="s">
        <v>84</v>
      </c>
      <c r="I111" s="21"/>
    </row>
    <row r="112" spans="2:10" ht="133.5" customHeight="1">
      <c r="B112" s="86" t="s">
        <v>131</v>
      </c>
      <c r="C112" s="87"/>
      <c r="D112" s="87"/>
      <c r="E112" s="16">
        <f>SUM(E113)</f>
        <v>2420000</v>
      </c>
      <c r="F112" s="13"/>
      <c r="G112" s="14"/>
      <c r="H112" s="10"/>
      <c r="I112" s="26"/>
      <c r="J112" s="28"/>
    </row>
    <row r="113" spans="2:10" s="18" customFormat="1" ht="117.75" customHeight="1">
      <c r="B113" s="30" t="s">
        <v>120</v>
      </c>
      <c r="C113" s="31" t="s">
        <v>30</v>
      </c>
      <c r="D113" s="31" t="s">
        <v>29</v>
      </c>
      <c r="E113" s="32">
        <v>2420000</v>
      </c>
      <c r="F113" s="33" t="s">
        <v>77</v>
      </c>
      <c r="G113" s="34" t="s">
        <v>114</v>
      </c>
      <c r="H113" s="36" t="s">
        <v>84</v>
      </c>
    </row>
    <row r="114" spans="2:10" s="1" customFormat="1" ht="57" customHeight="1">
      <c r="B114" s="97" t="s">
        <v>132</v>
      </c>
      <c r="C114" s="98"/>
      <c r="D114" s="98"/>
      <c r="E114" s="16">
        <f>SUM(E115:E119)</f>
        <v>430000</v>
      </c>
      <c r="F114" s="13"/>
      <c r="G114" s="25"/>
      <c r="H114" s="25"/>
      <c r="I114" s="26"/>
      <c r="J114" s="27"/>
    </row>
    <row r="115" spans="2:10" s="18" customFormat="1" ht="59.25" customHeight="1">
      <c r="B115" s="30" t="s">
        <v>133</v>
      </c>
      <c r="C115" s="31">
        <v>33100000</v>
      </c>
      <c r="D115" s="31" t="s">
        <v>28</v>
      </c>
      <c r="E115" s="32">
        <v>10000</v>
      </c>
      <c r="F115" s="33" t="s">
        <v>56</v>
      </c>
      <c r="G115" s="34" t="s">
        <v>114</v>
      </c>
      <c r="H115" s="35"/>
    </row>
    <row r="116" spans="2:10" s="18" customFormat="1" ht="33.75">
      <c r="B116" s="30" t="s">
        <v>133</v>
      </c>
      <c r="C116" s="37">
        <v>33600000</v>
      </c>
      <c r="D116" s="37" t="s">
        <v>29</v>
      </c>
      <c r="E116" s="32">
        <v>320000</v>
      </c>
      <c r="F116" s="38" t="s">
        <v>56</v>
      </c>
      <c r="G116" s="34" t="s">
        <v>114</v>
      </c>
      <c r="H116" s="39"/>
    </row>
    <row r="117" spans="2:10" s="18" customFormat="1" ht="69" customHeight="1">
      <c r="B117" s="30" t="s">
        <v>120</v>
      </c>
      <c r="C117" s="45" t="s">
        <v>24</v>
      </c>
      <c r="D117" s="31" t="s">
        <v>63</v>
      </c>
      <c r="E117" s="32">
        <f>16450</f>
        <v>16450</v>
      </c>
      <c r="F117" s="33" t="s">
        <v>53</v>
      </c>
      <c r="G117" s="34" t="s">
        <v>114</v>
      </c>
      <c r="H117" s="36" t="s">
        <v>84</v>
      </c>
    </row>
    <row r="118" spans="2:10" s="18" customFormat="1" ht="51" customHeight="1">
      <c r="B118" s="30" t="s">
        <v>120</v>
      </c>
      <c r="C118" s="45" t="s">
        <v>24</v>
      </c>
      <c r="D118" s="31" t="s">
        <v>63</v>
      </c>
      <c r="E118" s="32">
        <f>100000-E117-E119</f>
        <v>75325</v>
      </c>
      <c r="F118" s="33" t="s">
        <v>56</v>
      </c>
      <c r="G118" s="34" t="s">
        <v>114</v>
      </c>
      <c r="H118" s="40"/>
    </row>
    <row r="119" spans="2:10" s="18" customFormat="1" ht="103.5" customHeight="1">
      <c r="B119" s="30" t="s">
        <v>120</v>
      </c>
      <c r="C119" s="45" t="s">
        <v>155</v>
      </c>
      <c r="D119" s="31" t="s">
        <v>63</v>
      </c>
      <c r="E119" s="82">
        <v>8225</v>
      </c>
      <c r="F119" s="33" t="s">
        <v>53</v>
      </c>
      <c r="G119" s="34" t="s">
        <v>153</v>
      </c>
      <c r="H119" s="40" t="s">
        <v>146</v>
      </c>
    </row>
    <row r="120" spans="2:10" ht="59.25" customHeight="1">
      <c r="B120" s="86" t="s">
        <v>134</v>
      </c>
      <c r="C120" s="87"/>
      <c r="D120" s="87"/>
      <c r="E120" s="16">
        <f>SUM(E121:E124)</f>
        <v>1240000</v>
      </c>
      <c r="F120" s="13"/>
      <c r="G120" s="14"/>
      <c r="H120" s="10"/>
      <c r="I120" s="26"/>
      <c r="J120" s="28"/>
    </row>
    <row r="121" spans="2:10" s="18" customFormat="1" ht="42.75" customHeight="1">
      <c r="B121" s="46" t="s">
        <v>120</v>
      </c>
      <c r="C121" s="31" t="s">
        <v>25</v>
      </c>
      <c r="D121" s="31" t="s">
        <v>61</v>
      </c>
      <c r="E121" s="32">
        <f>1500000-170000-260000-90000-86410</f>
        <v>893590</v>
      </c>
      <c r="F121" s="33" t="s">
        <v>56</v>
      </c>
      <c r="G121" s="34" t="s">
        <v>114</v>
      </c>
      <c r="H121" s="47"/>
      <c r="I121" s="21"/>
    </row>
    <row r="122" spans="2:10" s="18" customFormat="1" ht="42.75" customHeight="1">
      <c r="B122" s="46" t="s">
        <v>137</v>
      </c>
      <c r="C122" s="31" t="s">
        <v>135</v>
      </c>
      <c r="D122" s="31" t="s">
        <v>136</v>
      </c>
      <c r="E122" s="32">
        <v>170000</v>
      </c>
      <c r="F122" s="33" t="s">
        <v>56</v>
      </c>
      <c r="G122" s="34" t="s">
        <v>114</v>
      </c>
      <c r="H122" s="47"/>
    </row>
    <row r="123" spans="2:10" s="18" customFormat="1" ht="82.5" customHeight="1">
      <c r="B123" s="30" t="s">
        <v>120</v>
      </c>
      <c r="C123" s="31" t="s">
        <v>156</v>
      </c>
      <c r="D123" s="31" t="s">
        <v>157</v>
      </c>
      <c r="E123" s="32">
        <v>90000</v>
      </c>
      <c r="F123" s="33" t="s">
        <v>53</v>
      </c>
      <c r="G123" s="34" t="s">
        <v>153</v>
      </c>
      <c r="H123" s="36" t="s">
        <v>84</v>
      </c>
    </row>
    <row r="124" spans="2:10" s="19" customFormat="1" ht="81.75" customHeight="1">
      <c r="B124" s="78" t="s">
        <v>120</v>
      </c>
      <c r="C124" s="41" t="s">
        <v>25</v>
      </c>
      <c r="D124" s="41" t="s">
        <v>61</v>
      </c>
      <c r="E124" s="79">
        <v>86410</v>
      </c>
      <c r="F124" s="42" t="s">
        <v>53</v>
      </c>
      <c r="G124" s="80" t="s">
        <v>151</v>
      </c>
      <c r="H124" s="81" t="s">
        <v>84</v>
      </c>
    </row>
    <row r="125" spans="2:10" ht="70.5" customHeight="1">
      <c r="B125" s="86" t="s">
        <v>138</v>
      </c>
      <c r="C125" s="87"/>
      <c r="D125" s="87"/>
      <c r="E125" s="16">
        <f>SUM(E126:E129)</f>
        <v>835000</v>
      </c>
      <c r="F125" s="13"/>
      <c r="G125" s="14"/>
      <c r="H125" s="10"/>
      <c r="I125" s="26"/>
      <c r="J125" s="28"/>
    </row>
    <row r="126" spans="2:10" s="18" customFormat="1" ht="33.75">
      <c r="B126" s="46" t="s">
        <v>120</v>
      </c>
      <c r="C126" s="31" t="s">
        <v>30</v>
      </c>
      <c r="D126" s="31" t="s">
        <v>29</v>
      </c>
      <c r="E126" s="32">
        <f>300000+300000</f>
        <v>600000</v>
      </c>
      <c r="F126" s="31" t="s">
        <v>56</v>
      </c>
      <c r="G126" s="34" t="s">
        <v>114</v>
      </c>
      <c r="H126" s="31"/>
    </row>
    <row r="127" spans="2:10" s="18" customFormat="1" ht="33.75">
      <c r="B127" s="46" t="s">
        <v>120</v>
      </c>
      <c r="C127" s="31" t="s">
        <v>7</v>
      </c>
      <c r="D127" s="31" t="s">
        <v>28</v>
      </c>
      <c r="E127" s="32">
        <f>150000</f>
        <v>150000</v>
      </c>
      <c r="F127" s="31" t="s">
        <v>56</v>
      </c>
      <c r="G127" s="34" t="s">
        <v>114</v>
      </c>
      <c r="H127" s="31"/>
    </row>
    <row r="128" spans="2:10" s="18" customFormat="1" ht="25.5">
      <c r="B128" s="46" t="s">
        <v>120</v>
      </c>
      <c r="C128" s="31" t="s">
        <v>7</v>
      </c>
      <c r="D128" s="31" t="s">
        <v>28</v>
      </c>
      <c r="E128" s="32">
        <v>45000</v>
      </c>
      <c r="F128" s="31" t="s">
        <v>144</v>
      </c>
      <c r="G128" s="34" t="s">
        <v>160</v>
      </c>
      <c r="H128" s="31"/>
    </row>
    <row r="129" spans="2:11" ht="33.75">
      <c r="B129" s="46" t="s">
        <v>120</v>
      </c>
      <c r="C129" s="31" t="s">
        <v>14</v>
      </c>
      <c r="D129" s="31" t="s">
        <v>32</v>
      </c>
      <c r="E129" s="32">
        <v>40000</v>
      </c>
      <c r="F129" s="31" t="s">
        <v>52</v>
      </c>
      <c r="G129" s="34" t="s">
        <v>163</v>
      </c>
      <c r="H129" s="31"/>
    </row>
    <row r="130" spans="2:11" ht="41.25" customHeight="1">
      <c r="B130" s="86" t="s">
        <v>179</v>
      </c>
      <c r="C130" s="87"/>
      <c r="D130" s="87"/>
      <c r="E130" s="16">
        <f>E131+E132</f>
        <v>5051556</v>
      </c>
      <c r="F130" s="13"/>
      <c r="G130" s="14"/>
      <c r="H130" s="10"/>
    </row>
    <row r="131" spans="2:11" s="18" customFormat="1" ht="56.25">
      <c r="B131" s="46" t="s">
        <v>120</v>
      </c>
      <c r="C131" s="31" t="s">
        <v>30</v>
      </c>
      <c r="D131" s="31" t="s">
        <v>29</v>
      </c>
      <c r="E131" s="32">
        <v>4693520</v>
      </c>
      <c r="F131" s="31" t="s">
        <v>53</v>
      </c>
      <c r="G131" s="34" t="s">
        <v>180</v>
      </c>
      <c r="H131" s="85" t="s">
        <v>84</v>
      </c>
    </row>
    <row r="132" spans="2:11" s="18" customFormat="1" ht="56.25">
      <c r="B132" s="46" t="s">
        <v>120</v>
      </c>
      <c r="C132" s="31" t="s">
        <v>7</v>
      </c>
      <c r="D132" s="31" t="s">
        <v>28</v>
      </c>
      <c r="E132" s="32">
        <v>358036</v>
      </c>
      <c r="F132" s="31" t="s">
        <v>53</v>
      </c>
      <c r="G132" s="34" t="s">
        <v>180</v>
      </c>
      <c r="H132" s="85" t="s">
        <v>84</v>
      </c>
    </row>
    <row r="136" spans="2:11">
      <c r="K136" s="28"/>
    </row>
  </sheetData>
  <autoFilter ref="A8:H132"/>
  <mergeCells count="21">
    <mergeCell ref="B92:D92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79:D79"/>
    <mergeCell ref="B86:D86"/>
    <mergeCell ref="B120:D120"/>
    <mergeCell ref="B125:D125"/>
    <mergeCell ref="B130:D130"/>
    <mergeCell ref="B96:D96"/>
    <mergeCell ref="B99:D99"/>
    <mergeCell ref="B105:D105"/>
    <mergeCell ref="B107:D107"/>
    <mergeCell ref="B112:D112"/>
    <mergeCell ref="B114:D11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6"/>
  <sheetViews>
    <sheetView tabSelected="1" topLeftCell="B1" zoomScale="96" zoomScaleNormal="96" zoomScaleSheetLayoutView="80" workbookViewId="0">
      <selection activeCell="K9" sqref="K9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8" t="s">
        <v>33</v>
      </c>
      <c r="C2" s="88"/>
      <c r="D2" s="88"/>
      <c r="E2" s="88"/>
      <c r="F2" s="88"/>
      <c r="G2" s="88"/>
      <c r="H2" s="88"/>
    </row>
    <row r="3" spans="2:14" ht="18.75">
      <c r="B3" s="89" t="s">
        <v>4</v>
      </c>
      <c r="C3" s="89"/>
      <c r="D3" s="89"/>
      <c r="E3" s="89"/>
      <c r="F3" s="89"/>
      <c r="G3" s="89"/>
      <c r="H3" s="89"/>
    </row>
    <row r="4" spans="2:14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14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14" ht="24.75" customHeight="1">
      <c r="B6" s="91" t="s">
        <v>22</v>
      </c>
      <c r="C6" s="92"/>
      <c r="D6" s="92"/>
      <c r="E6" s="92"/>
      <c r="F6" s="92"/>
      <c r="G6" s="2">
        <f>E9+E75+E79+E86+E92+E96+E99+E105+E107+E112+E114+E120+E125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3" t="s">
        <v>121</v>
      </c>
      <c r="C9" s="94"/>
      <c r="D9" s="94"/>
      <c r="E9" s="15">
        <f>SUM(E10:E74)</f>
        <v>4508471</v>
      </c>
      <c r="F9" s="11"/>
      <c r="G9" s="9"/>
      <c r="H9" s="10"/>
      <c r="J9">
        <v>4508471</v>
      </c>
      <c r="K9" s="28">
        <f>E9-J9</f>
        <v>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J10" s="18">
        <v>500</v>
      </c>
      <c r="K10" s="28">
        <f t="shared" ref="K10:K73" si="1">E10-J10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J11" s="18">
        <v>230000</v>
      </c>
      <c r="K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J12" s="18">
        <v>4000</v>
      </c>
      <c r="K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J13" s="18">
        <v>1300</v>
      </c>
      <c r="K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J14" s="18">
        <v>500</v>
      </c>
      <c r="K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J15" s="19">
        <v>1500</v>
      </c>
      <c r="K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J16" s="19">
        <v>2316</v>
      </c>
      <c r="K16" s="28">
        <f t="shared" si="1"/>
        <v>0</v>
      </c>
    </row>
    <row r="17" spans="2:11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  <c r="J17" s="18">
        <v>34600</v>
      </c>
      <c r="K17" s="28">
        <f t="shared" si="1"/>
        <v>1700</v>
      </c>
    </row>
    <row r="18" spans="2:11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  <c r="J18" s="18">
        <v>80000</v>
      </c>
      <c r="K18" s="28">
        <f t="shared" si="1"/>
        <v>-1700</v>
      </c>
    </row>
    <row r="19" spans="2:11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  <c r="J19" s="18">
        <v>96700</v>
      </c>
      <c r="K19" s="28">
        <f t="shared" si="1"/>
        <v>0</v>
      </c>
    </row>
    <row r="20" spans="2:11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J20" s="18">
        <v>21304</v>
      </c>
      <c r="K20" s="28">
        <f t="shared" si="1"/>
        <v>0</v>
      </c>
    </row>
    <row r="21" spans="2:11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J21" s="18">
        <v>4200</v>
      </c>
      <c r="K21" s="28">
        <f t="shared" si="1"/>
        <v>0</v>
      </c>
    </row>
    <row r="22" spans="2:11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250000-150000-50000-12500-25010</f>
        <v>12490</v>
      </c>
      <c r="F22" s="33" t="s">
        <v>56</v>
      </c>
      <c r="G22" s="34" t="s">
        <v>114</v>
      </c>
      <c r="H22" s="31"/>
      <c r="J22" s="18">
        <v>37500</v>
      </c>
      <c r="K22" s="28">
        <f t="shared" si="1"/>
        <v>-25010</v>
      </c>
    </row>
    <row r="23" spans="2:11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  <c r="J23" s="18">
        <v>4000</v>
      </c>
      <c r="K23" s="28">
        <f t="shared" si="1"/>
        <v>0</v>
      </c>
    </row>
    <row r="24" spans="2:11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J24" s="18">
        <v>4994</v>
      </c>
      <c r="K24" s="28">
        <f t="shared" si="1"/>
        <v>0</v>
      </c>
    </row>
    <row r="25" spans="2:11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J25" s="18">
        <v>9900</v>
      </c>
      <c r="K25" s="28">
        <f t="shared" si="1"/>
        <v>0</v>
      </c>
    </row>
    <row r="26" spans="2:11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J26" s="18">
        <v>20000</v>
      </c>
      <c r="K26" s="28">
        <f t="shared" si="1"/>
        <v>0</v>
      </c>
    </row>
    <row r="27" spans="2:11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J27" s="18">
        <v>3000</v>
      </c>
      <c r="K27" s="28">
        <f t="shared" si="1"/>
        <v>0</v>
      </c>
    </row>
    <row r="28" spans="2:11" s="18" customFormat="1" ht="25.5">
      <c r="B28" s="30" t="s">
        <v>120</v>
      </c>
      <c r="C28" s="31" t="s">
        <v>181</v>
      </c>
      <c r="D28" s="31" t="s">
        <v>182</v>
      </c>
      <c r="E28" s="32">
        <v>1841</v>
      </c>
      <c r="F28" s="33" t="s">
        <v>77</v>
      </c>
      <c r="G28" s="34" t="s">
        <v>180</v>
      </c>
      <c r="H28" s="49"/>
      <c r="K28" s="28">
        <f t="shared" si="1"/>
        <v>1841</v>
      </c>
    </row>
    <row r="29" spans="2:11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J29" s="18">
        <v>3000</v>
      </c>
      <c r="K29" s="28">
        <f t="shared" si="1"/>
        <v>0</v>
      </c>
    </row>
    <row r="30" spans="2:11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  <c r="J30" s="18">
        <v>2000</v>
      </c>
      <c r="K30" s="28">
        <f t="shared" si="1"/>
        <v>0</v>
      </c>
    </row>
    <row r="31" spans="2:11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  <c r="J31" s="18">
        <v>105010</v>
      </c>
      <c r="K31" s="28">
        <f t="shared" si="1"/>
        <v>0</v>
      </c>
    </row>
    <row r="32" spans="2:11" s="18" customFormat="1" ht="51.75" customHeight="1">
      <c r="B32" s="30" t="s">
        <v>120</v>
      </c>
      <c r="C32" s="48">
        <v>45400000</v>
      </c>
      <c r="D32" s="50" t="s">
        <v>88</v>
      </c>
      <c r="E32" s="32">
        <f>300000-91000-105010-50000+12700</f>
        <v>66690</v>
      </c>
      <c r="F32" s="33" t="s">
        <v>56</v>
      </c>
      <c r="G32" s="34" t="s">
        <v>114</v>
      </c>
      <c r="H32" s="49"/>
      <c r="J32" s="18">
        <v>66690</v>
      </c>
      <c r="K32" s="28">
        <f t="shared" si="1"/>
        <v>0</v>
      </c>
    </row>
    <row r="33" spans="2:11" s="18" customFormat="1" ht="37.5" customHeight="1">
      <c r="B33" s="30" t="s">
        <v>118</v>
      </c>
      <c r="C33" s="48">
        <v>48700000</v>
      </c>
      <c r="D33" s="31" t="s">
        <v>89</v>
      </c>
      <c r="E33" s="32">
        <v>36020</v>
      </c>
      <c r="F33" s="33" t="s">
        <v>56</v>
      </c>
      <c r="G33" s="34" t="s">
        <v>114</v>
      </c>
      <c r="H33" s="49"/>
      <c r="J33" s="18">
        <v>36020</v>
      </c>
      <c r="K33" s="28">
        <f t="shared" si="1"/>
        <v>0</v>
      </c>
    </row>
    <row r="34" spans="2:11" s="18" customFormat="1" ht="37.5" customHeight="1">
      <c r="B34" s="30" t="s">
        <v>120</v>
      </c>
      <c r="C34" s="48">
        <v>48700000</v>
      </c>
      <c r="D34" s="31" t="s">
        <v>89</v>
      </c>
      <c r="E34" s="32">
        <v>13510</v>
      </c>
      <c r="F34" s="33" t="s">
        <v>56</v>
      </c>
      <c r="G34" s="34" t="s">
        <v>177</v>
      </c>
      <c r="H34" s="49"/>
      <c r="J34" s="18">
        <v>13510</v>
      </c>
      <c r="K34" s="28">
        <f t="shared" si="1"/>
        <v>0</v>
      </c>
    </row>
    <row r="35" spans="2:11" s="18" customFormat="1" ht="56.25">
      <c r="B35" s="53" t="s">
        <v>120</v>
      </c>
      <c r="C35" s="55">
        <v>50100000</v>
      </c>
      <c r="D35" s="55" t="s">
        <v>36</v>
      </c>
      <c r="E35" s="56">
        <f>20000+15000+10000+1500+2500+2500</f>
        <v>51500</v>
      </c>
      <c r="F35" s="57" t="s">
        <v>53</v>
      </c>
      <c r="G35" s="58" t="s">
        <v>114</v>
      </c>
      <c r="H35" s="61" t="s">
        <v>58</v>
      </c>
      <c r="J35" s="18">
        <v>49000</v>
      </c>
      <c r="K35" s="28">
        <f t="shared" si="1"/>
        <v>2500</v>
      </c>
    </row>
    <row r="36" spans="2:11" s="18" customFormat="1" ht="56.25">
      <c r="B36" s="53" t="s">
        <v>120</v>
      </c>
      <c r="C36" s="55">
        <v>50100000</v>
      </c>
      <c r="D36" s="55" t="s">
        <v>36</v>
      </c>
      <c r="E36" s="56">
        <f>2200+420+60+60</f>
        <v>2740</v>
      </c>
      <c r="F36" s="57" t="s">
        <v>53</v>
      </c>
      <c r="G36" s="58" t="s">
        <v>151</v>
      </c>
      <c r="H36" s="61" t="s">
        <v>72</v>
      </c>
      <c r="J36" s="18">
        <v>2680</v>
      </c>
      <c r="K36" s="28">
        <f t="shared" si="1"/>
        <v>60</v>
      </c>
    </row>
    <row r="37" spans="2:11" s="18" customFormat="1" ht="92.25" customHeight="1">
      <c r="B37" s="53" t="s">
        <v>120</v>
      </c>
      <c r="C37" s="55" t="s">
        <v>51</v>
      </c>
      <c r="D37" s="55" t="s">
        <v>54</v>
      </c>
      <c r="E37" s="56">
        <f>140000-10000-1500-2500-2500-60</f>
        <v>123440</v>
      </c>
      <c r="F37" s="57" t="s">
        <v>56</v>
      </c>
      <c r="G37" s="58" t="s">
        <v>114</v>
      </c>
      <c r="H37" s="68"/>
      <c r="J37" s="18">
        <v>126000</v>
      </c>
      <c r="K37" s="28">
        <f t="shared" si="1"/>
        <v>-2560</v>
      </c>
    </row>
    <row r="38" spans="2:11" s="18" customFormat="1" ht="92.25" customHeight="1">
      <c r="B38" s="30" t="s">
        <v>120</v>
      </c>
      <c r="C38" s="31" t="s">
        <v>92</v>
      </c>
      <c r="D38" s="31" t="s">
        <v>93</v>
      </c>
      <c r="E38" s="32">
        <f>60000-10000</f>
        <v>50000</v>
      </c>
      <c r="F38" s="33" t="s">
        <v>56</v>
      </c>
      <c r="G38" s="34" t="s">
        <v>114</v>
      </c>
      <c r="H38" s="49"/>
      <c r="J38" s="18">
        <v>50000</v>
      </c>
      <c r="K38" s="28">
        <f t="shared" si="1"/>
        <v>0</v>
      </c>
    </row>
    <row r="39" spans="2:11" s="18" customFormat="1" ht="92.25" customHeight="1">
      <c r="B39" s="30" t="s">
        <v>120</v>
      </c>
      <c r="C39" s="31" t="s">
        <v>90</v>
      </c>
      <c r="D39" s="31" t="s">
        <v>91</v>
      </c>
      <c r="E39" s="32">
        <f>22500+210000</f>
        <v>232500</v>
      </c>
      <c r="F39" s="33" t="s">
        <v>56</v>
      </c>
      <c r="G39" s="34" t="s">
        <v>114</v>
      </c>
      <c r="H39" s="37"/>
      <c r="J39" s="18">
        <v>232500</v>
      </c>
      <c r="K39" s="28">
        <f t="shared" si="1"/>
        <v>0</v>
      </c>
    </row>
    <row r="40" spans="2:11" s="18" customFormat="1" ht="92.25" customHeight="1">
      <c r="B40" s="30" t="s">
        <v>120</v>
      </c>
      <c r="C40" s="31" t="s">
        <v>94</v>
      </c>
      <c r="D40" s="31" t="s">
        <v>95</v>
      </c>
      <c r="E40" s="32">
        <f>90000-55000</f>
        <v>35000</v>
      </c>
      <c r="F40" s="33" t="s">
        <v>56</v>
      </c>
      <c r="G40" s="34" t="s">
        <v>114</v>
      </c>
      <c r="H40" s="37"/>
      <c r="J40" s="18">
        <v>35000</v>
      </c>
      <c r="K40" s="28">
        <f t="shared" si="1"/>
        <v>0</v>
      </c>
    </row>
    <row r="41" spans="2:11" s="18" customFormat="1" ht="102.75" customHeight="1">
      <c r="B41" s="30" t="s">
        <v>120</v>
      </c>
      <c r="C41" s="31" t="s">
        <v>73</v>
      </c>
      <c r="D41" s="31" t="s">
        <v>74</v>
      </c>
      <c r="E41" s="32">
        <f>25000-15000</f>
        <v>10000</v>
      </c>
      <c r="F41" s="33" t="s">
        <v>56</v>
      </c>
      <c r="G41" s="34" t="s">
        <v>114</v>
      </c>
      <c r="H41" s="31"/>
      <c r="J41" s="18">
        <v>10000</v>
      </c>
      <c r="K41" s="28">
        <f t="shared" si="1"/>
        <v>0</v>
      </c>
    </row>
    <row r="42" spans="2:11" s="18" customFormat="1" ht="115.5" customHeight="1">
      <c r="B42" s="30" t="s">
        <v>120</v>
      </c>
      <c r="C42" s="31">
        <v>50700000</v>
      </c>
      <c r="D42" s="31" t="s">
        <v>13</v>
      </c>
      <c r="E42" s="32">
        <f>1700000-40147</f>
        <v>1659853</v>
      </c>
      <c r="F42" s="31" t="s">
        <v>53</v>
      </c>
      <c r="G42" s="34" t="s">
        <v>114</v>
      </c>
      <c r="H42" s="31" t="s">
        <v>85</v>
      </c>
      <c r="J42" s="18">
        <v>1659853</v>
      </c>
      <c r="K42" s="28">
        <f t="shared" si="1"/>
        <v>0</v>
      </c>
    </row>
    <row r="43" spans="2:11" s="18" customFormat="1" ht="115.5" customHeight="1">
      <c r="B43" s="30" t="s">
        <v>120</v>
      </c>
      <c r="C43" s="31">
        <v>50700000</v>
      </c>
      <c r="D43" s="31" t="s">
        <v>13</v>
      </c>
      <c r="E43" s="32">
        <f>115000-15000</f>
        <v>100000</v>
      </c>
      <c r="F43" s="31" t="s">
        <v>56</v>
      </c>
      <c r="G43" s="34" t="s">
        <v>114</v>
      </c>
      <c r="H43" s="31"/>
      <c r="J43" s="18">
        <v>100000</v>
      </c>
      <c r="K43" s="28">
        <f t="shared" si="1"/>
        <v>0</v>
      </c>
    </row>
    <row r="44" spans="2:11" s="18" customFormat="1" ht="115.5" customHeight="1">
      <c r="B44" s="30" t="s">
        <v>120</v>
      </c>
      <c r="C44" s="31" t="s">
        <v>161</v>
      </c>
      <c r="D44" s="31" t="s">
        <v>162</v>
      </c>
      <c r="E44" s="32">
        <f>91000-768</f>
        <v>90232</v>
      </c>
      <c r="F44" s="33" t="s">
        <v>56</v>
      </c>
      <c r="G44" s="34" t="s">
        <v>151</v>
      </c>
      <c r="H44" s="49"/>
      <c r="J44" s="18">
        <v>90232</v>
      </c>
      <c r="K44" s="28">
        <f t="shared" si="1"/>
        <v>0</v>
      </c>
    </row>
    <row r="45" spans="2:11" s="18" customFormat="1" ht="115.5" customHeight="1">
      <c r="B45" s="30" t="s">
        <v>120</v>
      </c>
      <c r="C45" s="31" t="s">
        <v>102</v>
      </c>
      <c r="D45" s="31" t="s">
        <v>103</v>
      </c>
      <c r="E45" s="32">
        <v>200000</v>
      </c>
      <c r="F45" s="31" t="s">
        <v>56</v>
      </c>
      <c r="G45" s="34" t="s">
        <v>114</v>
      </c>
      <c r="H45" s="31"/>
      <c r="J45" s="18">
        <v>200000</v>
      </c>
      <c r="K45" s="28">
        <f t="shared" si="1"/>
        <v>0</v>
      </c>
    </row>
    <row r="46" spans="2:11" s="18" customFormat="1" ht="115.5" customHeight="1">
      <c r="B46" s="30" t="s">
        <v>120</v>
      </c>
      <c r="C46" s="31" t="s">
        <v>96</v>
      </c>
      <c r="D46" s="31" t="s">
        <v>97</v>
      </c>
      <c r="E46" s="32">
        <f>120000-40000</f>
        <v>80000</v>
      </c>
      <c r="F46" s="31" t="s">
        <v>56</v>
      </c>
      <c r="G46" s="34" t="s">
        <v>114</v>
      </c>
      <c r="H46" s="31"/>
      <c r="J46" s="18">
        <v>80000</v>
      </c>
      <c r="K46" s="28">
        <f t="shared" si="1"/>
        <v>0</v>
      </c>
    </row>
    <row r="47" spans="2:11" s="18" customFormat="1" ht="58.5" customHeight="1">
      <c r="B47" s="30" t="s">
        <v>120</v>
      </c>
      <c r="C47" s="48">
        <v>63700000</v>
      </c>
      <c r="D47" s="31" t="s">
        <v>62</v>
      </c>
      <c r="E47" s="32">
        <v>2000</v>
      </c>
      <c r="F47" s="33" t="s">
        <v>53</v>
      </c>
      <c r="G47" s="34" t="s">
        <v>114</v>
      </c>
      <c r="H47" s="34" t="s">
        <v>72</v>
      </c>
      <c r="J47" s="18">
        <v>2000</v>
      </c>
      <c r="K47" s="28">
        <f t="shared" si="1"/>
        <v>0</v>
      </c>
    </row>
    <row r="48" spans="2:11" s="18" customFormat="1" ht="63.75" customHeight="1">
      <c r="B48" s="30" t="s">
        <v>120</v>
      </c>
      <c r="C48" s="31" t="s">
        <v>39</v>
      </c>
      <c r="D48" s="31" t="s">
        <v>40</v>
      </c>
      <c r="E48" s="32">
        <v>4970</v>
      </c>
      <c r="F48" s="33" t="s">
        <v>77</v>
      </c>
      <c r="G48" s="34" t="s">
        <v>114</v>
      </c>
      <c r="H48" s="31"/>
      <c r="J48" s="18">
        <v>4970</v>
      </c>
      <c r="K48" s="28">
        <f t="shared" si="1"/>
        <v>0</v>
      </c>
    </row>
    <row r="49" spans="2:11" s="18" customFormat="1" ht="56.2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53</v>
      </c>
      <c r="G49" s="34" t="s">
        <v>114</v>
      </c>
      <c r="H49" s="34" t="s">
        <v>82</v>
      </c>
      <c r="J49" s="18">
        <v>25000</v>
      </c>
      <c r="K49" s="28">
        <f t="shared" si="1"/>
        <v>0</v>
      </c>
    </row>
    <row r="50" spans="2:11" s="18" customFormat="1" ht="56.25">
      <c r="B50" s="30" t="s">
        <v>120</v>
      </c>
      <c r="C50" s="45" t="s">
        <v>18</v>
      </c>
      <c r="D50" s="31" t="s">
        <v>38</v>
      </c>
      <c r="E50" s="32">
        <v>10000</v>
      </c>
      <c r="F50" s="33" t="s">
        <v>53</v>
      </c>
      <c r="G50" s="34" t="s">
        <v>114</v>
      </c>
      <c r="H50" s="34" t="s">
        <v>111</v>
      </c>
      <c r="J50" s="18">
        <v>10000</v>
      </c>
      <c r="K50" s="28">
        <f t="shared" si="1"/>
        <v>0</v>
      </c>
    </row>
    <row r="51" spans="2:11" s="18" customFormat="1" ht="33.75">
      <c r="B51" s="30" t="s">
        <v>120</v>
      </c>
      <c r="C51" s="45" t="s">
        <v>18</v>
      </c>
      <c r="D51" s="31" t="s">
        <v>38</v>
      </c>
      <c r="E51" s="32">
        <v>25000</v>
      </c>
      <c r="F51" s="33" t="s">
        <v>52</v>
      </c>
      <c r="G51" s="34" t="s">
        <v>114</v>
      </c>
      <c r="H51" s="52"/>
      <c r="J51" s="18">
        <v>25000</v>
      </c>
      <c r="K51" s="28">
        <f t="shared" si="1"/>
        <v>0</v>
      </c>
    </row>
    <row r="52" spans="2:11" s="18" customFormat="1" ht="50.25" customHeight="1">
      <c r="B52" s="30" t="s">
        <v>119</v>
      </c>
      <c r="C52" s="45" t="s">
        <v>99</v>
      </c>
      <c r="D52" s="31" t="s">
        <v>98</v>
      </c>
      <c r="E52" s="32">
        <f>30000-6688+5000+5000</f>
        <v>33312</v>
      </c>
      <c r="F52" s="33" t="s">
        <v>144</v>
      </c>
      <c r="G52" s="34" t="s">
        <v>114</v>
      </c>
      <c r="H52" s="34"/>
      <c r="J52" s="18">
        <v>33312</v>
      </c>
      <c r="K52" s="28">
        <f t="shared" si="1"/>
        <v>0</v>
      </c>
    </row>
    <row r="53" spans="2:11" s="18" customFormat="1" ht="50.25" customHeight="1">
      <c r="B53" s="30" t="s">
        <v>120</v>
      </c>
      <c r="C53" s="45" t="s">
        <v>168</v>
      </c>
      <c r="D53" s="31" t="s">
        <v>169</v>
      </c>
      <c r="E53" s="32">
        <f>24000+25010</f>
        <v>49010</v>
      </c>
      <c r="F53" s="33" t="s">
        <v>56</v>
      </c>
      <c r="G53" s="34" t="s">
        <v>151</v>
      </c>
      <c r="H53" s="34"/>
      <c r="J53" s="18">
        <v>24000</v>
      </c>
      <c r="K53" s="28">
        <f t="shared" si="1"/>
        <v>25010</v>
      </c>
    </row>
    <row r="54" spans="2:11" s="18" customFormat="1" ht="33.75">
      <c r="B54" s="30" t="s">
        <v>120</v>
      </c>
      <c r="C54" s="45" t="s">
        <v>47</v>
      </c>
      <c r="D54" s="31" t="s">
        <v>48</v>
      </c>
      <c r="E54" s="32">
        <v>1680</v>
      </c>
      <c r="F54" s="33" t="s">
        <v>77</v>
      </c>
      <c r="G54" s="34" t="s">
        <v>114</v>
      </c>
      <c r="H54" s="52"/>
      <c r="J54" s="18">
        <v>1680</v>
      </c>
      <c r="K54" s="28">
        <f t="shared" si="1"/>
        <v>0</v>
      </c>
    </row>
    <row r="55" spans="2:11" s="18" customFormat="1" ht="57" customHeight="1">
      <c r="B55" s="30" t="s">
        <v>120</v>
      </c>
      <c r="C55" s="45" t="s">
        <v>17</v>
      </c>
      <c r="D55" s="31" t="s">
        <v>16</v>
      </c>
      <c r="E55" s="32">
        <f>124000+28800-10000</f>
        <v>142800</v>
      </c>
      <c r="F55" s="33" t="s">
        <v>53</v>
      </c>
      <c r="G55" s="34" t="s">
        <v>114</v>
      </c>
      <c r="H55" s="34" t="s">
        <v>59</v>
      </c>
      <c r="J55" s="18">
        <v>142800</v>
      </c>
      <c r="K55" s="28">
        <f t="shared" si="1"/>
        <v>0</v>
      </c>
    </row>
    <row r="56" spans="2:11" s="18" customFormat="1" ht="65.25" customHeight="1">
      <c r="B56" s="30" t="s">
        <v>120</v>
      </c>
      <c r="C56" s="45" t="s">
        <v>17</v>
      </c>
      <c r="D56" s="31" t="s">
        <v>16</v>
      </c>
      <c r="E56" s="32">
        <v>2000</v>
      </c>
      <c r="F56" s="33" t="s">
        <v>53</v>
      </c>
      <c r="G56" s="34" t="s">
        <v>114</v>
      </c>
      <c r="H56" s="34"/>
      <c r="J56" s="18">
        <v>2000</v>
      </c>
      <c r="K56" s="28">
        <f t="shared" si="1"/>
        <v>0</v>
      </c>
    </row>
    <row r="57" spans="2:11" s="18" customFormat="1" ht="56.25">
      <c r="B57" s="30" t="s">
        <v>120</v>
      </c>
      <c r="C57" s="45" t="s">
        <v>64</v>
      </c>
      <c r="D57" s="31" t="s">
        <v>65</v>
      </c>
      <c r="E57" s="32">
        <v>1500</v>
      </c>
      <c r="F57" s="33" t="s">
        <v>53</v>
      </c>
      <c r="G57" s="34" t="s">
        <v>114</v>
      </c>
      <c r="H57" s="34" t="s">
        <v>66</v>
      </c>
      <c r="J57" s="20">
        <v>1500</v>
      </c>
      <c r="K57" s="28">
        <f t="shared" si="1"/>
        <v>0</v>
      </c>
    </row>
    <row r="58" spans="2:11" s="18" customFormat="1" ht="75" customHeight="1">
      <c r="B58" s="30" t="s">
        <v>120</v>
      </c>
      <c r="C58" s="45" t="s">
        <v>25</v>
      </c>
      <c r="D58" s="31" t="s">
        <v>104</v>
      </c>
      <c r="E58" s="32">
        <f>100000-80000-1841</f>
        <v>18159</v>
      </c>
      <c r="F58" s="33" t="s">
        <v>56</v>
      </c>
      <c r="G58" s="34" t="s">
        <v>114</v>
      </c>
      <c r="H58" s="34"/>
      <c r="J58" s="18">
        <v>20000</v>
      </c>
      <c r="K58" s="28">
        <f t="shared" si="1"/>
        <v>-1841</v>
      </c>
    </row>
    <row r="59" spans="2:11" s="18" customFormat="1" ht="75" customHeight="1">
      <c r="B59" s="30" t="s">
        <v>120</v>
      </c>
      <c r="C59" s="45" t="s">
        <v>112</v>
      </c>
      <c r="D59" s="31" t="s">
        <v>113</v>
      </c>
      <c r="E59" s="32">
        <v>3000</v>
      </c>
      <c r="F59" s="33" t="s">
        <v>53</v>
      </c>
      <c r="G59" s="34" t="s">
        <v>114</v>
      </c>
      <c r="H59" s="34" t="s">
        <v>66</v>
      </c>
      <c r="J59" s="18">
        <v>3000</v>
      </c>
      <c r="K59" s="28">
        <f t="shared" si="1"/>
        <v>0</v>
      </c>
    </row>
    <row r="60" spans="2:11" s="18" customFormat="1" ht="75" customHeight="1">
      <c r="B60" s="30" t="s">
        <v>120</v>
      </c>
      <c r="C60" s="45" t="s">
        <v>112</v>
      </c>
      <c r="D60" s="31" t="s">
        <v>113</v>
      </c>
      <c r="E60" s="32">
        <v>4900</v>
      </c>
      <c r="F60" s="33" t="s">
        <v>53</v>
      </c>
      <c r="G60" s="34" t="s">
        <v>180</v>
      </c>
      <c r="H60" s="34"/>
      <c r="J60" s="18">
        <v>4900</v>
      </c>
      <c r="K60" s="28">
        <f t="shared" si="1"/>
        <v>0</v>
      </c>
    </row>
    <row r="61" spans="2:11" s="18" customFormat="1" ht="63.75" customHeight="1">
      <c r="B61" s="30" t="s">
        <v>120</v>
      </c>
      <c r="C61" s="31" t="s">
        <v>37</v>
      </c>
      <c r="D61" s="31" t="s">
        <v>55</v>
      </c>
      <c r="E61" s="32">
        <f>3950+6000</f>
        <v>9950</v>
      </c>
      <c r="F61" s="33" t="s">
        <v>56</v>
      </c>
      <c r="G61" s="34" t="s">
        <v>114</v>
      </c>
      <c r="H61" s="34"/>
      <c r="J61" s="18">
        <v>9950</v>
      </c>
      <c r="K61" s="28">
        <f t="shared" si="1"/>
        <v>0</v>
      </c>
    </row>
    <row r="62" spans="2:11" s="18" customFormat="1" ht="63.75" customHeight="1">
      <c r="B62" s="30" t="s">
        <v>120</v>
      </c>
      <c r="C62" s="31" t="s">
        <v>105</v>
      </c>
      <c r="D62" s="31" t="s">
        <v>106</v>
      </c>
      <c r="E62" s="32">
        <v>450</v>
      </c>
      <c r="F62" s="33" t="s">
        <v>53</v>
      </c>
      <c r="G62" s="34" t="s">
        <v>114</v>
      </c>
      <c r="H62" s="34"/>
      <c r="J62" s="18">
        <v>450</v>
      </c>
      <c r="K62" s="28">
        <f t="shared" si="1"/>
        <v>0</v>
      </c>
    </row>
    <row r="63" spans="2:11" s="18" customFormat="1" ht="77.25" customHeight="1">
      <c r="B63" s="30" t="s">
        <v>120</v>
      </c>
      <c r="C63" s="48">
        <v>79700000</v>
      </c>
      <c r="D63" s="31" t="s">
        <v>27</v>
      </c>
      <c r="E63" s="32">
        <f>520000-13000</f>
        <v>507000</v>
      </c>
      <c r="F63" s="33" t="s">
        <v>53</v>
      </c>
      <c r="G63" s="34" t="s">
        <v>114</v>
      </c>
      <c r="H63" s="34" t="s">
        <v>67</v>
      </c>
      <c r="J63" s="18">
        <v>507000</v>
      </c>
      <c r="K63" s="28">
        <f t="shared" si="1"/>
        <v>0</v>
      </c>
    </row>
    <row r="64" spans="2:11" s="18" customFormat="1" ht="62.25" customHeight="1">
      <c r="B64" s="30" t="s">
        <v>120</v>
      </c>
      <c r="C64" s="48">
        <v>79800000</v>
      </c>
      <c r="D64" s="31" t="s">
        <v>68</v>
      </c>
      <c r="E64" s="32">
        <f>10000+15000</f>
        <v>25000</v>
      </c>
      <c r="F64" s="33" t="s">
        <v>56</v>
      </c>
      <c r="G64" s="34" t="s">
        <v>114</v>
      </c>
      <c r="H64" s="34"/>
      <c r="J64" s="18">
        <v>25000</v>
      </c>
      <c r="K64" s="28">
        <f t="shared" si="1"/>
        <v>0</v>
      </c>
    </row>
    <row r="65" spans="2:11" s="18" customFormat="1" ht="62.25" customHeight="1">
      <c r="B65" s="30" t="s">
        <v>120</v>
      </c>
      <c r="C65" s="31" t="s">
        <v>45</v>
      </c>
      <c r="D65" s="31" t="s">
        <v>57</v>
      </c>
      <c r="E65" s="32">
        <v>25000</v>
      </c>
      <c r="F65" s="33" t="s">
        <v>53</v>
      </c>
      <c r="G65" s="34" t="s">
        <v>114</v>
      </c>
      <c r="H65" s="31" t="s">
        <v>60</v>
      </c>
      <c r="J65" s="18">
        <v>25000</v>
      </c>
      <c r="K65" s="28">
        <f t="shared" si="1"/>
        <v>0</v>
      </c>
    </row>
    <row r="66" spans="2:11" s="18" customFormat="1" ht="62.25" customHeight="1">
      <c r="B66" s="30" t="s">
        <v>120</v>
      </c>
      <c r="C66" s="45" t="s">
        <v>24</v>
      </c>
      <c r="D66" s="31" t="s">
        <v>63</v>
      </c>
      <c r="E66" s="32">
        <v>12000</v>
      </c>
      <c r="F66" s="33" t="s">
        <v>56</v>
      </c>
      <c r="G66" s="34" t="s">
        <v>114</v>
      </c>
      <c r="H66" s="31"/>
      <c r="J66" s="18">
        <v>12000</v>
      </c>
      <c r="K66" s="28">
        <f t="shared" si="1"/>
        <v>0</v>
      </c>
    </row>
    <row r="67" spans="2:11" s="18" customFormat="1" ht="62.25" customHeight="1">
      <c r="B67" s="30" t="s">
        <v>120</v>
      </c>
      <c r="C67" s="45" t="s">
        <v>107</v>
      </c>
      <c r="D67" s="31" t="s">
        <v>108</v>
      </c>
      <c r="E67" s="32">
        <v>1000</v>
      </c>
      <c r="F67" s="33" t="s">
        <v>53</v>
      </c>
      <c r="G67" s="34" t="s">
        <v>114</v>
      </c>
      <c r="H67" s="31"/>
      <c r="J67" s="18">
        <v>1000</v>
      </c>
      <c r="K67" s="28">
        <f t="shared" si="1"/>
        <v>0</v>
      </c>
    </row>
    <row r="68" spans="2:11" s="18" customFormat="1" ht="60.75" customHeight="1">
      <c r="B68" s="30" t="s">
        <v>120</v>
      </c>
      <c r="C68" s="31" t="s">
        <v>69</v>
      </c>
      <c r="D68" s="31" t="s">
        <v>70</v>
      </c>
      <c r="E68" s="32">
        <v>20000</v>
      </c>
      <c r="F68" s="33" t="s">
        <v>56</v>
      </c>
      <c r="G68" s="34" t="s">
        <v>114</v>
      </c>
      <c r="H68" s="49"/>
      <c r="J68" s="18">
        <v>20000</v>
      </c>
      <c r="K68" s="28">
        <f t="shared" si="1"/>
        <v>0</v>
      </c>
    </row>
    <row r="69" spans="2:11" s="18" customFormat="1" ht="60.75" customHeight="1">
      <c r="B69" s="30" t="s">
        <v>120</v>
      </c>
      <c r="C69" s="31" t="s">
        <v>69</v>
      </c>
      <c r="D69" s="31" t="s">
        <v>70</v>
      </c>
      <c r="E69" s="32">
        <f>10000</f>
        <v>10000</v>
      </c>
      <c r="F69" s="33" t="s">
        <v>77</v>
      </c>
      <c r="G69" s="34" t="s">
        <v>114</v>
      </c>
      <c r="H69" s="34" t="s">
        <v>66</v>
      </c>
      <c r="J69" s="18">
        <v>10000</v>
      </c>
      <c r="K69" s="28">
        <f t="shared" si="1"/>
        <v>0</v>
      </c>
    </row>
    <row r="70" spans="2:11" s="18" customFormat="1" ht="60.75" customHeight="1">
      <c r="B70" s="30" t="s">
        <v>120</v>
      </c>
      <c r="C70" s="31" t="s">
        <v>166</v>
      </c>
      <c r="D70" s="31" t="s">
        <v>167</v>
      </c>
      <c r="E70" s="32">
        <v>31800</v>
      </c>
      <c r="F70" s="33" t="s">
        <v>56</v>
      </c>
      <c r="G70" s="34" t="s">
        <v>151</v>
      </c>
      <c r="H70" s="34"/>
      <c r="J70" s="18">
        <v>31800</v>
      </c>
      <c r="K70" s="28">
        <f t="shared" si="1"/>
        <v>0</v>
      </c>
    </row>
    <row r="71" spans="2:11" s="18" customFormat="1" ht="36.75" customHeight="1">
      <c r="B71" s="30" t="s">
        <v>120</v>
      </c>
      <c r="C71" s="31" t="s">
        <v>12</v>
      </c>
      <c r="D71" s="31" t="s">
        <v>19</v>
      </c>
      <c r="E71" s="32">
        <f>130000+6600</f>
        <v>136600</v>
      </c>
      <c r="F71" s="33" t="s">
        <v>56</v>
      </c>
      <c r="G71" s="34" t="s">
        <v>114</v>
      </c>
      <c r="H71" s="49"/>
      <c r="J71" s="18">
        <v>136600</v>
      </c>
      <c r="K71" s="28">
        <f t="shared" si="1"/>
        <v>0</v>
      </c>
    </row>
    <row r="72" spans="2:11" s="18" customFormat="1" ht="36.75" customHeight="1">
      <c r="B72" s="30" t="s">
        <v>120</v>
      </c>
      <c r="C72" s="31" t="s">
        <v>139</v>
      </c>
      <c r="D72" s="31" t="s">
        <v>140</v>
      </c>
      <c r="E72" s="32">
        <v>4900</v>
      </c>
      <c r="F72" s="33" t="s">
        <v>77</v>
      </c>
      <c r="G72" s="34" t="s">
        <v>114</v>
      </c>
      <c r="H72" s="34" t="s">
        <v>66</v>
      </c>
      <c r="J72" s="18">
        <v>4900</v>
      </c>
      <c r="K72" s="28">
        <f t="shared" si="1"/>
        <v>0</v>
      </c>
    </row>
    <row r="73" spans="2:11" s="18" customFormat="1" ht="36.75" customHeight="1">
      <c r="B73" s="30" t="s">
        <v>120</v>
      </c>
      <c r="C73" s="31" t="s">
        <v>156</v>
      </c>
      <c r="D73" s="31" t="s">
        <v>178</v>
      </c>
      <c r="E73" s="32">
        <v>1800</v>
      </c>
      <c r="F73" s="33" t="s">
        <v>77</v>
      </c>
      <c r="G73" s="34" t="s">
        <v>114</v>
      </c>
      <c r="H73" s="34"/>
      <c r="J73" s="18">
        <v>1800</v>
      </c>
      <c r="K73" s="28">
        <f t="shared" si="1"/>
        <v>0</v>
      </c>
    </row>
    <row r="74" spans="2:11" s="18" customFormat="1" ht="54.75" customHeight="1">
      <c r="B74" s="30" t="s">
        <v>120</v>
      </c>
      <c r="C74" s="31" t="s">
        <v>100</v>
      </c>
      <c r="D74" s="31" t="s">
        <v>101</v>
      </c>
      <c r="E74" s="32">
        <f>15000-10000</f>
        <v>5000</v>
      </c>
      <c r="F74" s="33" t="s">
        <v>53</v>
      </c>
      <c r="G74" s="34" t="s">
        <v>114</v>
      </c>
      <c r="H74" s="34" t="s">
        <v>66</v>
      </c>
      <c r="J74" s="18">
        <v>5000</v>
      </c>
      <c r="K74" s="28">
        <f t="shared" ref="K74:K132" si="2">E74-J74</f>
        <v>0</v>
      </c>
    </row>
    <row r="75" spans="2:11" s="1" customFormat="1" ht="75" customHeight="1">
      <c r="B75" s="86" t="s">
        <v>122</v>
      </c>
      <c r="C75" s="87"/>
      <c r="D75" s="87"/>
      <c r="E75" s="16">
        <f>SUM(E76:E78)</f>
        <v>2524191.7000000002</v>
      </c>
      <c r="F75" s="13"/>
      <c r="G75" s="14"/>
      <c r="H75" s="10"/>
      <c r="I75" s="26"/>
      <c r="J75" s="18">
        <v>2524191.7000000002</v>
      </c>
      <c r="K75" s="28">
        <f t="shared" si="2"/>
        <v>0</v>
      </c>
    </row>
    <row r="76" spans="2:11" s="18" customFormat="1" ht="59.25" customHeight="1">
      <c r="B76" s="30" t="s">
        <v>120</v>
      </c>
      <c r="C76" s="31" t="s">
        <v>24</v>
      </c>
      <c r="D76" s="31" t="s">
        <v>63</v>
      </c>
      <c r="E76" s="32">
        <v>2000000</v>
      </c>
      <c r="F76" s="33" t="s">
        <v>56</v>
      </c>
      <c r="G76" s="34" t="s">
        <v>114</v>
      </c>
      <c r="H76" s="35"/>
      <c r="J76" s="27">
        <v>2000000</v>
      </c>
      <c r="K76" s="28">
        <f t="shared" si="2"/>
        <v>0</v>
      </c>
    </row>
    <row r="77" spans="2:11" s="18" customFormat="1" ht="90.75" customHeight="1">
      <c r="B77" s="30" t="s">
        <v>120</v>
      </c>
      <c r="C77" s="31" t="s">
        <v>24</v>
      </c>
      <c r="D77" s="31" t="s">
        <v>63</v>
      </c>
      <c r="E77" s="32">
        <v>121390</v>
      </c>
      <c r="F77" s="33" t="s">
        <v>53</v>
      </c>
      <c r="G77" s="34" t="s">
        <v>145</v>
      </c>
      <c r="H77" s="35" t="s">
        <v>146</v>
      </c>
      <c r="J77" s="18">
        <v>121390</v>
      </c>
      <c r="K77" s="28">
        <f t="shared" si="2"/>
        <v>0</v>
      </c>
    </row>
    <row r="78" spans="2:11" s="18" customFormat="1" ht="74.25" customHeight="1">
      <c r="B78" s="30" t="s">
        <v>120</v>
      </c>
      <c r="C78" s="31" t="s">
        <v>24</v>
      </c>
      <c r="D78" s="31" t="s">
        <v>63</v>
      </c>
      <c r="E78" s="32">
        <f>153466.1+13224+53288+19471.6+160022+3330</f>
        <v>402801.7</v>
      </c>
      <c r="F78" s="33" t="s">
        <v>53</v>
      </c>
      <c r="G78" s="34" t="s">
        <v>145</v>
      </c>
      <c r="H78" s="35" t="s">
        <v>147</v>
      </c>
      <c r="J78" s="18">
        <v>402801.7</v>
      </c>
      <c r="K78" s="28">
        <f t="shared" si="2"/>
        <v>0</v>
      </c>
    </row>
    <row r="79" spans="2:11" s="1" customFormat="1" ht="31.5" customHeight="1">
      <c r="B79" s="86" t="s">
        <v>123</v>
      </c>
      <c r="C79" s="87"/>
      <c r="D79" s="87"/>
      <c r="E79" s="16">
        <f>SUM(E80:E85)</f>
        <v>22900000</v>
      </c>
      <c r="F79" s="13"/>
      <c r="G79" s="9"/>
      <c r="H79" s="10"/>
      <c r="I79" s="26"/>
      <c r="J79" s="18">
        <v>22900000</v>
      </c>
      <c r="K79" s="28">
        <f t="shared" si="2"/>
        <v>0</v>
      </c>
    </row>
    <row r="80" spans="2:11" s="18" customFormat="1" ht="75.75" customHeight="1">
      <c r="B80" s="30" t="s">
        <v>120</v>
      </c>
      <c r="C80" s="31" t="s">
        <v>7</v>
      </c>
      <c r="D80" s="31" t="s">
        <v>49</v>
      </c>
      <c r="E80" s="32">
        <v>500000</v>
      </c>
      <c r="F80" s="33" t="s">
        <v>53</v>
      </c>
      <c r="G80" s="34" t="s">
        <v>114</v>
      </c>
      <c r="H80" s="36" t="s">
        <v>83</v>
      </c>
      <c r="J80" s="27">
        <v>500000</v>
      </c>
      <c r="K80" s="28">
        <f t="shared" si="2"/>
        <v>0</v>
      </c>
    </row>
    <row r="81" spans="2:14" s="18" customFormat="1" ht="75.75" customHeight="1">
      <c r="B81" s="30" t="s">
        <v>118</v>
      </c>
      <c r="C81" s="31" t="s">
        <v>7</v>
      </c>
      <c r="D81" s="31" t="s">
        <v>49</v>
      </c>
      <c r="E81" s="32">
        <v>100000</v>
      </c>
      <c r="F81" s="33" t="s">
        <v>53</v>
      </c>
      <c r="G81" s="34" t="s">
        <v>114</v>
      </c>
      <c r="H81" s="36" t="s">
        <v>83</v>
      </c>
      <c r="J81" s="18">
        <v>100000</v>
      </c>
      <c r="K81" s="28">
        <f t="shared" si="2"/>
        <v>0</v>
      </c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f>5721975+602964+2000000+200000-20000-70000</f>
        <v>8434939</v>
      </c>
      <c r="F82" s="33" t="s">
        <v>56</v>
      </c>
      <c r="G82" s="34" t="s">
        <v>114</v>
      </c>
      <c r="H82" s="35"/>
      <c r="I82" s="21"/>
      <c r="J82" s="18">
        <v>8434939</v>
      </c>
      <c r="K82" s="28">
        <f t="shared" si="2"/>
        <v>0</v>
      </c>
      <c r="L82" s="29"/>
      <c r="M82" s="29"/>
      <c r="N82" s="29"/>
    </row>
    <row r="83" spans="2:14" s="18" customFormat="1" ht="121.5" customHeight="1">
      <c r="B83" s="30" t="s">
        <v>120</v>
      </c>
      <c r="C83" s="31">
        <v>33600000</v>
      </c>
      <c r="D83" s="31" t="s">
        <v>29</v>
      </c>
      <c r="E83" s="32">
        <v>5546250</v>
      </c>
      <c r="F83" s="33" t="s">
        <v>56</v>
      </c>
      <c r="G83" s="34" t="s">
        <v>114</v>
      </c>
      <c r="H83" s="35" t="s">
        <v>148</v>
      </c>
      <c r="I83" s="21"/>
      <c r="J83" s="29">
        <v>5546250</v>
      </c>
      <c r="K83" s="28">
        <f t="shared" si="2"/>
        <v>0</v>
      </c>
      <c r="L83" s="29"/>
      <c r="M83" s="29"/>
      <c r="N83" s="29"/>
    </row>
    <row r="84" spans="2:14" s="18" customFormat="1" ht="121.5" customHeight="1">
      <c r="B84" s="30" t="s">
        <v>120</v>
      </c>
      <c r="C84" s="31" t="s">
        <v>175</v>
      </c>
      <c r="D84" s="31" t="s">
        <v>68</v>
      </c>
      <c r="E84" s="32">
        <v>20000</v>
      </c>
      <c r="F84" s="33" t="s">
        <v>56</v>
      </c>
      <c r="G84" s="34" t="s">
        <v>176</v>
      </c>
      <c r="H84" s="36"/>
      <c r="I84" s="21"/>
      <c r="J84" s="29">
        <v>20000</v>
      </c>
      <c r="K84" s="28">
        <f t="shared" si="2"/>
        <v>0</v>
      </c>
      <c r="L84" s="29"/>
      <c r="M84" s="29"/>
      <c r="N84" s="29"/>
    </row>
    <row r="85" spans="2:14" s="18" customFormat="1" ht="87.75" customHeight="1">
      <c r="B85" s="30" t="s">
        <v>120</v>
      </c>
      <c r="C85" s="31" t="s">
        <v>30</v>
      </c>
      <c r="D85" s="31" t="s">
        <v>29</v>
      </c>
      <c r="E85" s="32">
        <f>6000000+2328811-30000</f>
        <v>8298811</v>
      </c>
      <c r="F85" s="33" t="s">
        <v>53</v>
      </c>
      <c r="G85" s="34" t="s">
        <v>114</v>
      </c>
      <c r="H85" s="36" t="s">
        <v>84</v>
      </c>
      <c r="J85" s="29">
        <v>8298811</v>
      </c>
      <c r="K85" s="28">
        <f t="shared" si="2"/>
        <v>0</v>
      </c>
      <c r="N85" s="21"/>
    </row>
    <row r="86" spans="2:14" s="1" customFormat="1" ht="60" customHeight="1">
      <c r="B86" s="86" t="s">
        <v>125</v>
      </c>
      <c r="C86" s="87"/>
      <c r="D86" s="87"/>
      <c r="E86" s="16">
        <f>SUM(E87:E91)</f>
        <v>1700000</v>
      </c>
      <c r="F86" s="13"/>
      <c r="G86" s="14"/>
      <c r="H86" s="10"/>
      <c r="I86" s="26"/>
      <c r="J86" s="21">
        <v>1700000</v>
      </c>
      <c r="K86" s="28">
        <f t="shared" si="2"/>
        <v>0</v>
      </c>
    </row>
    <row r="87" spans="2:14" s="18" customFormat="1" ht="36.75" customHeight="1">
      <c r="B87" s="30" t="s">
        <v>120</v>
      </c>
      <c r="C87" s="31" t="s">
        <v>7</v>
      </c>
      <c r="D87" s="31" t="s">
        <v>28</v>
      </c>
      <c r="E87" s="32">
        <v>50000</v>
      </c>
      <c r="F87" s="33" t="s">
        <v>56</v>
      </c>
      <c r="G87" s="34" t="s">
        <v>114</v>
      </c>
      <c r="H87" s="35"/>
      <c r="J87" s="27">
        <v>50000</v>
      </c>
      <c r="K87" s="28">
        <f t="shared" si="2"/>
        <v>0</v>
      </c>
    </row>
    <row r="88" spans="2:14" s="18" customFormat="1" ht="30.75" customHeight="1">
      <c r="B88" s="30" t="s">
        <v>120</v>
      </c>
      <c r="C88" s="31" t="s">
        <v>30</v>
      </c>
      <c r="D88" s="31" t="s">
        <v>29</v>
      </c>
      <c r="E88" s="32">
        <f>200000-92300-30220</f>
        <v>77480</v>
      </c>
      <c r="F88" s="33" t="s">
        <v>56</v>
      </c>
      <c r="G88" s="34" t="s">
        <v>114</v>
      </c>
      <c r="H88" s="35"/>
      <c r="J88" s="18">
        <v>77480</v>
      </c>
      <c r="K88" s="28">
        <f t="shared" si="2"/>
        <v>0</v>
      </c>
    </row>
    <row r="89" spans="2:14" s="18" customFormat="1" ht="45" customHeight="1">
      <c r="B89" s="30" t="s">
        <v>120</v>
      </c>
      <c r="C89" s="31" t="s">
        <v>75</v>
      </c>
      <c r="D89" s="31" t="s">
        <v>76</v>
      </c>
      <c r="E89" s="32">
        <f>620000+92300</f>
        <v>712300</v>
      </c>
      <c r="F89" s="33" t="s">
        <v>56</v>
      </c>
      <c r="G89" s="34" t="s">
        <v>114</v>
      </c>
      <c r="H89" s="36"/>
      <c r="J89" s="18">
        <v>712300</v>
      </c>
      <c r="K89" s="28">
        <f t="shared" si="2"/>
        <v>0</v>
      </c>
    </row>
    <row r="90" spans="2:14" s="18" customFormat="1" ht="78" customHeight="1">
      <c r="B90" s="30" t="s">
        <v>120</v>
      </c>
      <c r="C90" s="31" t="s">
        <v>24</v>
      </c>
      <c r="D90" s="31" t="s">
        <v>63</v>
      </c>
      <c r="E90" s="32">
        <v>52208</v>
      </c>
      <c r="F90" s="33" t="s">
        <v>53</v>
      </c>
      <c r="G90" s="34" t="s">
        <v>149</v>
      </c>
      <c r="H90" s="36" t="s">
        <v>150</v>
      </c>
      <c r="J90" s="18">
        <v>52208</v>
      </c>
      <c r="K90" s="28">
        <f t="shared" si="2"/>
        <v>0</v>
      </c>
    </row>
    <row r="91" spans="2:14" s="18" customFormat="1" ht="87.75" customHeight="1">
      <c r="B91" s="30" t="s">
        <v>120</v>
      </c>
      <c r="C91" s="31" t="s">
        <v>24</v>
      </c>
      <c r="D91" s="31" t="s">
        <v>63</v>
      </c>
      <c r="E91" s="32">
        <f>577500+171079.6+10376.4+3456+45600</f>
        <v>808012</v>
      </c>
      <c r="F91" s="33" t="s">
        <v>53</v>
      </c>
      <c r="G91" s="34" t="s">
        <v>151</v>
      </c>
      <c r="H91" s="36" t="s">
        <v>84</v>
      </c>
      <c r="J91" s="21">
        <v>808012</v>
      </c>
      <c r="K91" s="28">
        <f t="shared" si="2"/>
        <v>0</v>
      </c>
    </row>
    <row r="92" spans="2:14" s="1" customFormat="1" ht="65.25" customHeight="1">
      <c r="B92" s="86" t="s">
        <v>126</v>
      </c>
      <c r="C92" s="87"/>
      <c r="D92" s="87"/>
      <c r="E92" s="16">
        <f>SUM(E93:E95)</f>
        <v>2864778</v>
      </c>
      <c r="F92" s="13"/>
      <c r="G92" s="14"/>
      <c r="H92" s="10"/>
      <c r="I92" s="26"/>
      <c r="J92" s="21">
        <v>2864778</v>
      </c>
      <c r="K92" s="28">
        <f t="shared" si="2"/>
        <v>0</v>
      </c>
    </row>
    <row r="93" spans="2:14" s="18" customFormat="1" ht="33.75">
      <c r="B93" s="30" t="s">
        <v>120</v>
      </c>
      <c r="C93" s="37" t="s">
        <v>25</v>
      </c>
      <c r="D93" s="37" t="s">
        <v>61</v>
      </c>
      <c r="E93" s="32">
        <v>200000</v>
      </c>
      <c r="F93" s="38" t="s">
        <v>56</v>
      </c>
      <c r="G93" s="34" t="s">
        <v>114</v>
      </c>
      <c r="H93" s="39"/>
      <c r="J93" s="27">
        <v>200000</v>
      </c>
      <c r="K93" s="28">
        <f t="shared" si="2"/>
        <v>0</v>
      </c>
    </row>
    <row r="94" spans="2:14" s="18" customFormat="1" ht="87.75" customHeight="1">
      <c r="B94" s="30" t="s">
        <v>120</v>
      </c>
      <c r="C94" s="31">
        <v>85100000</v>
      </c>
      <c r="D94" s="31" t="s">
        <v>63</v>
      </c>
      <c r="E94" s="32">
        <v>203458</v>
      </c>
      <c r="F94" s="33" t="s">
        <v>53</v>
      </c>
      <c r="G94" s="34" t="s">
        <v>152</v>
      </c>
      <c r="H94" s="40" t="s">
        <v>154</v>
      </c>
      <c r="J94" s="18">
        <v>203458</v>
      </c>
      <c r="K94" s="28">
        <f t="shared" si="2"/>
        <v>0</v>
      </c>
    </row>
    <row r="95" spans="2:14" s="18" customFormat="1" ht="69.75" customHeight="1">
      <c r="B95" s="30" t="s">
        <v>120</v>
      </c>
      <c r="C95" s="31">
        <v>85100000</v>
      </c>
      <c r="D95" s="31" t="s">
        <v>63</v>
      </c>
      <c r="E95" s="32">
        <v>2461320</v>
      </c>
      <c r="F95" s="33" t="s">
        <v>53</v>
      </c>
      <c r="G95" s="34" t="s">
        <v>153</v>
      </c>
      <c r="H95" s="36" t="s">
        <v>84</v>
      </c>
      <c r="J95" s="18">
        <v>2461320</v>
      </c>
      <c r="K95" s="28">
        <f t="shared" si="2"/>
        <v>0</v>
      </c>
    </row>
    <row r="96" spans="2:14" s="1" customFormat="1" ht="61.5" customHeight="1">
      <c r="B96" s="86" t="s">
        <v>127</v>
      </c>
      <c r="C96" s="87"/>
      <c r="D96" s="87"/>
      <c r="E96" s="16">
        <f>SUM(E97:E98)</f>
        <v>184167</v>
      </c>
      <c r="F96" s="13"/>
      <c r="G96" s="14"/>
      <c r="H96" s="10"/>
      <c r="I96" s="26"/>
      <c r="J96" s="18">
        <v>184167</v>
      </c>
      <c r="K96" s="28">
        <f t="shared" si="2"/>
        <v>0</v>
      </c>
    </row>
    <row r="97" spans="2:11" s="18" customFormat="1" ht="75" customHeight="1">
      <c r="B97" s="30" t="s">
        <v>120</v>
      </c>
      <c r="C97" s="31" t="s">
        <v>24</v>
      </c>
      <c r="D97" s="31" t="s">
        <v>63</v>
      </c>
      <c r="E97" s="32">
        <v>170000</v>
      </c>
      <c r="F97" s="33" t="s">
        <v>53</v>
      </c>
      <c r="G97" s="34" t="s">
        <v>153</v>
      </c>
      <c r="H97" s="36" t="s">
        <v>84</v>
      </c>
      <c r="J97" s="27">
        <v>170000</v>
      </c>
      <c r="K97" s="28">
        <f t="shared" si="2"/>
        <v>0</v>
      </c>
    </row>
    <row r="98" spans="2:11" s="18" customFormat="1" ht="91.5" customHeight="1">
      <c r="B98" s="30" t="s">
        <v>120</v>
      </c>
      <c r="C98" s="31" t="s">
        <v>24</v>
      </c>
      <c r="D98" s="31" t="s">
        <v>63</v>
      </c>
      <c r="E98" s="32">
        <v>14167</v>
      </c>
      <c r="F98" s="33" t="s">
        <v>53</v>
      </c>
      <c r="G98" s="34" t="s">
        <v>152</v>
      </c>
      <c r="H98" s="40" t="s">
        <v>154</v>
      </c>
      <c r="J98" s="18">
        <v>14167</v>
      </c>
      <c r="K98" s="28">
        <f t="shared" si="2"/>
        <v>0</v>
      </c>
    </row>
    <row r="99" spans="2:11" s="1" customFormat="1" ht="65.25" customHeight="1">
      <c r="B99" s="97" t="s">
        <v>128</v>
      </c>
      <c r="C99" s="98"/>
      <c r="D99" s="98"/>
      <c r="E99" s="16">
        <f>SUM(E100:E104)</f>
        <v>1655642</v>
      </c>
      <c r="F99" s="13"/>
      <c r="G99" s="14"/>
      <c r="H99" s="25"/>
      <c r="I99" s="26"/>
      <c r="J99" s="18">
        <v>1655642</v>
      </c>
      <c r="K99" s="28">
        <f t="shared" si="2"/>
        <v>0</v>
      </c>
    </row>
    <row r="100" spans="2:11" s="18" customFormat="1" ht="49.5" customHeight="1">
      <c r="B100" s="30" t="s">
        <v>120</v>
      </c>
      <c r="C100" s="31" t="s">
        <v>14</v>
      </c>
      <c r="D100" s="31" t="s">
        <v>15</v>
      </c>
      <c r="E100" s="32">
        <v>25000</v>
      </c>
      <c r="F100" s="33" t="s">
        <v>52</v>
      </c>
      <c r="G100" s="34" t="s">
        <v>114</v>
      </c>
      <c r="H100" s="35"/>
      <c r="J100" s="27">
        <v>25000</v>
      </c>
      <c r="K100" s="28">
        <f t="shared" si="2"/>
        <v>0</v>
      </c>
    </row>
    <row r="101" spans="2:11" s="18" customFormat="1" ht="33.75">
      <c r="B101" s="30" t="s">
        <v>120</v>
      </c>
      <c r="C101" s="41">
        <v>33100000</v>
      </c>
      <c r="D101" s="41" t="s">
        <v>28</v>
      </c>
      <c r="E101" s="32">
        <v>410000</v>
      </c>
      <c r="F101" s="42" t="s">
        <v>56</v>
      </c>
      <c r="G101" s="34" t="s">
        <v>114</v>
      </c>
      <c r="H101" s="43"/>
      <c r="J101" s="18">
        <v>410000</v>
      </c>
      <c r="K101" s="28">
        <f t="shared" si="2"/>
        <v>0</v>
      </c>
    </row>
    <row r="102" spans="2:11" s="18" customFormat="1" ht="60.75" customHeight="1">
      <c r="B102" s="30" t="s">
        <v>120</v>
      </c>
      <c r="C102" s="31" t="s">
        <v>51</v>
      </c>
      <c r="D102" s="31" t="s">
        <v>36</v>
      </c>
      <c r="E102" s="32">
        <v>15000</v>
      </c>
      <c r="F102" s="33" t="s">
        <v>56</v>
      </c>
      <c r="G102" s="34" t="s">
        <v>114</v>
      </c>
      <c r="H102" s="35"/>
      <c r="J102" s="18">
        <v>15000</v>
      </c>
      <c r="K102" s="28">
        <f t="shared" si="2"/>
        <v>0</v>
      </c>
    </row>
    <row r="103" spans="2:11" s="18" customFormat="1" ht="65.25" customHeight="1">
      <c r="B103" s="30" t="s">
        <v>120</v>
      </c>
      <c r="C103" s="31">
        <v>85100000</v>
      </c>
      <c r="D103" s="31" t="s">
        <v>63</v>
      </c>
      <c r="E103" s="32">
        <f>1081996+37800</f>
        <v>1119796</v>
      </c>
      <c r="F103" s="33" t="s">
        <v>53</v>
      </c>
      <c r="G103" s="34" t="s">
        <v>153</v>
      </c>
      <c r="H103" s="36" t="s">
        <v>84</v>
      </c>
      <c r="J103" s="18">
        <v>1119796</v>
      </c>
      <c r="K103" s="28">
        <f t="shared" si="2"/>
        <v>0</v>
      </c>
    </row>
    <row r="104" spans="2:11" s="18" customFormat="1" ht="65.25" customHeight="1">
      <c r="B104" s="30" t="s">
        <v>120</v>
      </c>
      <c r="C104" s="31">
        <v>85100000</v>
      </c>
      <c r="D104" s="31" t="s">
        <v>63</v>
      </c>
      <c r="E104" s="32">
        <v>85846</v>
      </c>
      <c r="F104" s="33" t="s">
        <v>53</v>
      </c>
      <c r="G104" s="34" t="s">
        <v>152</v>
      </c>
      <c r="H104" s="40" t="s">
        <v>154</v>
      </c>
      <c r="J104" s="18">
        <v>85846</v>
      </c>
      <c r="K104" s="28">
        <f t="shared" si="2"/>
        <v>0</v>
      </c>
    </row>
    <row r="105" spans="2:11" s="1" customFormat="1" ht="80.25" customHeight="1">
      <c r="B105" s="86" t="s">
        <v>129</v>
      </c>
      <c r="C105" s="87"/>
      <c r="D105" s="87"/>
      <c r="E105" s="16">
        <f>SUM(E106:E106)</f>
        <v>1890000</v>
      </c>
      <c r="F105" s="13"/>
      <c r="G105" s="14"/>
      <c r="H105" s="10"/>
      <c r="I105" s="26"/>
      <c r="J105" s="18">
        <v>1890000</v>
      </c>
      <c r="K105" s="28">
        <f t="shared" si="2"/>
        <v>0</v>
      </c>
    </row>
    <row r="106" spans="2:11" s="18" customFormat="1" ht="84.75" customHeight="1">
      <c r="B106" s="30" t="s">
        <v>120</v>
      </c>
      <c r="C106" s="31" t="s">
        <v>30</v>
      </c>
      <c r="D106" s="31" t="s">
        <v>29</v>
      </c>
      <c r="E106" s="32">
        <v>1890000</v>
      </c>
      <c r="F106" s="33" t="s">
        <v>53</v>
      </c>
      <c r="G106" s="34" t="s">
        <v>114</v>
      </c>
      <c r="H106" s="36" t="s">
        <v>84</v>
      </c>
      <c r="J106" s="27">
        <v>1890000</v>
      </c>
      <c r="K106" s="28">
        <f t="shared" si="2"/>
        <v>0</v>
      </c>
    </row>
    <row r="107" spans="2:11" s="1" customFormat="1" ht="57.75" customHeight="1">
      <c r="B107" s="95" t="s">
        <v>130</v>
      </c>
      <c r="C107" s="96"/>
      <c r="D107" s="96"/>
      <c r="E107" s="22">
        <f>SUM(E108:E111)</f>
        <v>3317000</v>
      </c>
      <c r="F107" s="23"/>
      <c r="G107" s="23"/>
      <c r="H107" s="24"/>
      <c r="I107" s="26"/>
      <c r="J107" s="18">
        <v>3317000</v>
      </c>
      <c r="K107" s="28">
        <f t="shared" si="2"/>
        <v>0</v>
      </c>
    </row>
    <row r="108" spans="2:11" s="18" customFormat="1" ht="29.25" customHeight="1">
      <c r="B108" s="30" t="s">
        <v>120</v>
      </c>
      <c r="C108" s="45">
        <v>33100000</v>
      </c>
      <c r="D108" s="31" t="s">
        <v>8</v>
      </c>
      <c r="E108" s="32">
        <v>100000</v>
      </c>
      <c r="F108" s="33" t="s">
        <v>56</v>
      </c>
      <c r="G108" s="34" t="s">
        <v>114</v>
      </c>
      <c r="H108" s="34"/>
      <c r="J108" s="27">
        <v>100000</v>
      </c>
      <c r="K108" s="28">
        <f t="shared" si="2"/>
        <v>0</v>
      </c>
    </row>
    <row r="109" spans="2:11" s="18" customFormat="1" ht="33.75">
      <c r="B109" s="30" t="s">
        <v>120</v>
      </c>
      <c r="C109" s="45" t="s">
        <v>30</v>
      </c>
      <c r="D109" s="31" t="s">
        <v>9</v>
      </c>
      <c r="E109" s="32">
        <f>2500000-340000-630198.8</f>
        <v>1529801.2</v>
      </c>
      <c r="F109" s="33" t="s">
        <v>56</v>
      </c>
      <c r="G109" s="34" t="s">
        <v>114</v>
      </c>
      <c r="H109" s="34"/>
      <c r="I109" s="21">
        <f>E107-3317000</f>
        <v>0</v>
      </c>
      <c r="J109" s="18">
        <v>1529801.2</v>
      </c>
      <c r="K109" s="28">
        <f t="shared" si="2"/>
        <v>0</v>
      </c>
    </row>
    <row r="110" spans="2:11" s="18" customFormat="1" ht="90.75" customHeight="1">
      <c r="B110" s="30" t="s">
        <v>120</v>
      </c>
      <c r="C110" s="31" t="s">
        <v>24</v>
      </c>
      <c r="D110" s="31" t="s">
        <v>63</v>
      </c>
      <c r="E110" s="32">
        <v>111542</v>
      </c>
      <c r="F110" s="33" t="s">
        <v>77</v>
      </c>
      <c r="G110" s="34" t="s">
        <v>153</v>
      </c>
      <c r="H110" s="40" t="s">
        <v>154</v>
      </c>
      <c r="I110" s="21"/>
      <c r="J110" s="18">
        <v>111542</v>
      </c>
      <c r="K110" s="28">
        <f t="shared" si="2"/>
        <v>0</v>
      </c>
    </row>
    <row r="111" spans="2:11" s="18" customFormat="1" ht="75.75" customHeight="1">
      <c r="B111" s="30" t="s">
        <v>120</v>
      </c>
      <c r="C111" s="31" t="s">
        <v>24</v>
      </c>
      <c r="D111" s="31" t="s">
        <v>63</v>
      </c>
      <c r="E111" s="32">
        <f>840656.8+735000</f>
        <v>1575656.8</v>
      </c>
      <c r="F111" s="33" t="s">
        <v>77</v>
      </c>
      <c r="G111" s="34" t="s">
        <v>114</v>
      </c>
      <c r="H111" s="36" t="s">
        <v>84</v>
      </c>
      <c r="I111" s="21"/>
      <c r="J111" s="18">
        <v>1575656.8</v>
      </c>
      <c r="K111" s="28">
        <f t="shared" si="2"/>
        <v>0</v>
      </c>
    </row>
    <row r="112" spans="2:11" ht="133.5" customHeight="1">
      <c r="B112" s="86" t="s">
        <v>131</v>
      </c>
      <c r="C112" s="87"/>
      <c r="D112" s="87"/>
      <c r="E112" s="16">
        <f>SUM(E113)</f>
        <v>2420000</v>
      </c>
      <c r="F112" s="13"/>
      <c r="G112" s="14"/>
      <c r="H112" s="10"/>
      <c r="I112" s="26"/>
      <c r="J112" s="18">
        <v>2420000</v>
      </c>
      <c r="K112" s="28">
        <f t="shared" si="2"/>
        <v>0</v>
      </c>
    </row>
    <row r="113" spans="2:11" s="18" customFormat="1" ht="117.75" customHeight="1">
      <c r="B113" s="30" t="s">
        <v>120</v>
      </c>
      <c r="C113" s="31" t="s">
        <v>30</v>
      </c>
      <c r="D113" s="31" t="s">
        <v>29</v>
      </c>
      <c r="E113" s="32">
        <v>2420000</v>
      </c>
      <c r="F113" s="33" t="s">
        <v>77</v>
      </c>
      <c r="G113" s="34" t="s">
        <v>114</v>
      </c>
      <c r="H113" s="36" t="s">
        <v>84</v>
      </c>
      <c r="J113" s="28">
        <v>2420000</v>
      </c>
      <c r="K113" s="28">
        <f t="shared" si="2"/>
        <v>0</v>
      </c>
    </row>
    <row r="114" spans="2:11" s="1" customFormat="1" ht="57" customHeight="1">
      <c r="B114" s="97" t="s">
        <v>132</v>
      </c>
      <c r="C114" s="98"/>
      <c r="D114" s="98"/>
      <c r="E114" s="16">
        <f>SUM(E115:E119)</f>
        <v>430000</v>
      </c>
      <c r="F114" s="13"/>
      <c r="G114" s="25"/>
      <c r="H114" s="25"/>
      <c r="I114" s="26"/>
      <c r="J114" s="18">
        <v>430000</v>
      </c>
      <c r="K114" s="28">
        <f t="shared" si="2"/>
        <v>0</v>
      </c>
    </row>
    <row r="115" spans="2:11" s="18" customFormat="1" ht="59.25" customHeight="1">
      <c r="B115" s="30" t="s">
        <v>133</v>
      </c>
      <c r="C115" s="31">
        <v>33100000</v>
      </c>
      <c r="D115" s="31" t="s">
        <v>28</v>
      </c>
      <c r="E115" s="32">
        <v>10000</v>
      </c>
      <c r="F115" s="33" t="s">
        <v>56</v>
      </c>
      <c r="G115" s="34" t="s">
        <v>114</v>
      </c>
      <c r="H115" s="35"/>
      <c r="J115" s="27">
        <v>10000</v>
      </c>
      <c r="K115" s="28">
        <f t="shared" si="2"/>
        <v>0</v>
      </c>
    </row>
    <row r="116" spans="2:11" s="18" customFormat="1" ht="33.75">
      <c r="B116" s="30" t="s">
        <v>133</v>
      </c>
      <c r="C116" s="37">
        <v>33600000</v>
      </c>
      <c r="D116" s="37" t="s">
        <v>29</v>
      </c>
      <c r="E116" s="32">
        <v>320000</v>
      </c>
      <c r="F116" s="38" t="s">
        <v>56</v>
      </c>
      <c r="G116" s="34" t="s">
        <v>114</v>
      </c>
      <c r="H116" s="39"/>
      <c r="J116" s="18">
        <v>320000</v>
      </c>
      <c r="K116" s="28">
        <f t="shared" si="2"/>
        <v>0</v>
      </c>
    </row>
    <row r="117" spans="2:11" s="18" customFormat="1" ht="69" customHeight="1">
      <c r="B117" s="30" t="s">
        <v>120</v>
      </c>
      <c r="C117" s="45" t="s">
        <v>24</v>
      </c>
      <c r="D117" s="31" t="s">
        <v>63</v>
      </c>
      <c r="E117" s="32">
        <f>16450</f>
        <v>16450</v>
      </c>
      <c r="F117" s="33" t="s">
        <v>53</v>
      </c>
      <c r="G117" s="34" t="s">
        <v>114</v>
      </c>
      <c r="H117" s="36" t="s">
        <v>84</v>
      </c>
      <c r="J117" s="18">
        <v>16450</v>
      </c>
      <c r="K117" s="28">
        <f t="shared" si="2"/>
        <v>0</v>
      </c>
    </row>
    <row r="118" spans="2:11" s="18" customFormat="1" ht="51" customHeight="1">
      <c r="B118" s="30" t="s">
        <v>120</v>
      </c>
      <c r="C118" s="45" t="s">
        <v>24</v>
      </c>
      <c r="D118" s="31" t="s">
        <v>63</v>
      </c>
      <c r="E118" s="32">
        <f>100000-E117-E119</f>
        <v>75325</v>
      </c>
      <c r="F118" s="33" t="s">
        <v>56</v>
      </c>
      <c r="G118" s="34" t="s">
        <v>114</v>
      </c>
      <c r="H118" s="40"/>
      <c r="J118" s="18">
        <v>75325</v>
      </c>
      <c r="K118" s="28">
        <f t="shared" si="2"/>
        <v>0</v>
      </c>
    </row>
    <row r="119" spans="2:11" s="18" customFormat="1" ht="103.5" customHeight="1">
      <c r="B119" s="30" t="s">
        <v>120</v>
      </c>
      <c r="C119" s="45" t="s">
        <v>155</v>
      </c>
      <c r="D119" s="31" t="s">
        <v>63</v>
      </c>
      <c r="E119" s="82">
        <v>8225</v>
      </c>
      <c r="F119" s="33" t="s">
        <v>53</v>
      </c>
      <c r="G119" s="34" t="s">
        <v>153</v>
      </c>
      <c r="H119" s="40" t="s">
        <v>146</v>
      </c>
      <c r="J119" s="18">
        <v>8225</v>
      </c>
      <c r="K119" s="28">
        <f t="shared" si="2"/>
        <v>0</v>
      </c>
    </row>
    <row r="120" spans="2:11" ht="59.25" customHeight="1">
      <c r="B120" s="86" t="s">
        <v>134</v>
      </c>
      <c r="C120" s="87"/>
      <c r="D120" s="87"/>
      <c r="E120" s="16">
        <f>SUM(E121:E124)</f>
        <v>1240000</v>
      </c>
      <c r="F120" s="13"/>
      <c r="G120" s="14"/>
      <c r="H120" s="10"/>
      <c r="I120" s="26"/>
      <c r="J120" s="18">
        <v>1240000</v>
      </c>
      <c r="K120" s="28">
        <f t="shared" si="2"/>
        <v>0</v>
      </c>
    </row>
    <row r="121" spans="2:11" s="18" customFormat="1" ht="42.75" customHeight="1">
      <c r="B121" s="46" t="s">
        <v>120</v>
      </c>
      <c r="C121" s="31" t="s">
        <v>25</v>
      </c>
      <c r="D121" s="31" t="s">
        <v>61</v>
      </c>
      <c r="E121" s="32">
        <f>1500000-170000-260000-90000-86410</f>
        <v>893590</v>
      </c>
      <c r="F121" s="33" t="s">
        <v>56</v>
      </c>
      <c r="G121" s="34" t="s">
        <v>114</v>
      </c>
      <c r="H121" s="47"/>
      <c r="I121" s="21"/>
      <c r="J121" s="28">
        <v>893590</v>
      </c>
      <c r="K121" s="28">
        <f t="shared" si="2"/>
        <v>0</v>
      </c>
    </row>
    <row r="122" spans="2:11" s="18" customFormat="1" ht="42.75" customHeight="1">
      <c r="B122" s="46" t="s">
        <v>137</v>
      </c>
      <c r="C122" s="31" t="s">
        <v>135</v>
      </c>
      <c r="D122" s="31" t="s">
        <v>136</v>
      </c>
      <c r="E122" s="32">
        <v>170000</v>
      </c>
      <c r="F122" s="33" t="s">
        <v>56</v>
      </c>
      <c r="G122" s="34" t="s">
        <v>114</v>
      </c>
      <c r="H122" s="47"/>
      <c r="J122" s="18">
        <v>170000</v>
      </c>
      <c r="K122" s="28">
        <f t="shared" si="2"/>
        <v>0</v>
      </c>
    </row>
    <row r="123" spans="2:11" s="18" customFormat="1" ht="82.5" customHeight="1">
      <c r="B123" s="30" t="s">
        <v>120</v>
      </c>
      <c r="C123" s="31" t="s">
        <v>156</v>
      </c>
      <c r="D123" s="31" t="s">
        <v>157</v>
      </c>
      <c r="E123" s="32">
        <v>90000</v>
      </c>
      <c r="F123" s="33" t="s">
        <v>53</v>
      </c>
      <c r="G123" s="34" t="s">
        <v>153</v>
      </c>
      <c r="H123" s="36" t="s">
        <v>84</v>
      </c>
      <c r="J123" s="18">
        <v>90000</v>
      </c>
      <c r="K123" s="28">
        <f t="shared" si="2"/>
        <v>0</v>
      </c>
    </row>
    <row r="124" spans="2:11" s="19" customFormat="1" ht="81.75" customHeight="1">
      <c r="B124" s="78" t="s">
        <v>120</v>
      </c>
      <c r="C124" s="41" t="s">
        <v>25</v>
      </c>
      <c r="D124" s="41" t="s">
        <v>61</v>
      </c>
      <c r="E124" s="79">
        <v>86410</v>
      </c>
      <c r="F124" s="42" t="s">
        <v>53</v>
      </c>
      <c r="G124" s="80" t="s">
        <v>151</v>
      </c>
      <c r="H124" s="81" t="s">
        <v>84</v>
      </c>
      <c r="J124" s="18">
        <v>86410</v>
      </c>
      <c r="K124" s="28">
        <f t="shared" si="2"/>
        <v>0</v>
      </c>
    </row>
    <row r="125" spans="2:11" ht="70.5" customHeight="1">
      <c r="B125" s="86" t="s">
        <v>138</v>
      </c>
      <c r="C125" s="87"/>
      <c r="D125" s="87"/>
      <c r="E125" s="16">
        <f>SUM(E126:E129)</f>
        <v>835000</v>
      </c>
      <c r="F125" s="13"/>
      <c r="G125" s="14"/>
      <c r="H125" s="10"/>
      <c r="I125" s="26"/>
      <c r="J125" s="19">
        <v>835000</v>
      </c>
      <c r="K125" s="28">
        <f t="shared" si="2"/>
        <v>0</v>
      </c>
    </row>
    <row r="126" spans="2:11" s="18" customFormat="1" ht="33.75">
      <c r="B126" s="46" t="s">
        <v>120</v>
      </c>
      <c r="C126" s="31" t="s">
        <v>30</v>
      </c>
      <c r="D126" s="31" t="s">
        <v>29</v>
      </c>
      <c r="E126" s="32">
        <f>300000+300000</f>
        <v>600000</v>
      </c>
      <c r="F126" s="31" t="s">
        <v>56</v>
      </c>
      <c r="G126" s="34" t="s">
        <v>114</v>
      </c>
      <c r="H126" s="31"/>
      <c r="J126" s="28">
        <v>600000</v>
      </c>
      <c r="K126" s="28">
        <f t="shared" si="2"/>
        <v>0</v>
      </c>
    </row>
    <row r="127" spans="2:11" s="18" customFormat="1" ht="33.75">
      <c r="B127" s="46" t="s">
        <v>120</v>
      </c>
      <c r="C127" s="31" t="s">
        <v>7</v>
      </c>
      <c r="D127" s="31" t="s">
        <v>28</v>
      </c>
      <c r="E127" s="32">
        <f>150000</f>
        <v>150000</v>
      </c>
      <c r="F127" s="31" t="s">
        <v>56</v>
      </c>
      <c r="G127" s="34" t="s">
        <v>114</v>
      </c>
      <c r="H127" s="31"/>
      <c r="J127" s="18">
        <v>150000</v>
      </c>
      <c r="K127" s="28">
        <f t="shared" si="2"/>
        <v>0</v>
      </c>
    </row>
    <row r="128" spans="2:11" s="18" customFormat="1" ht="25.5">
      <c r="B128" s="46" t="s">
        <v>120</v>
      </c>
      <c r="C128" s="31" t="s">
        <v>7</v>
      </c>
      <c r="D128" s="31" t="s">
        <v>28</v>
      </c>
      <c r="E128" s="32">
        <v>45000</v>
      </c>
      <c r="F128" s="31" t="s">
        <v>144</v>
      </c>
      <c r="G128" s="34" t="s">
        <v>160</v>
      </c>
      <c r="H128" s="31"/>
      <c r="J128" s="18">
        <v>45000</v>
      </c>
      <c r="K128" s="28">
        <f t="shared" si="2"/>
        <v>0</v>
      </c>
    </row>
    <row r="129" spans="2:11" ht="33.75">
      <c r="B129" s="46" t="s">
        <v>120</v>
      </c>
      <c r="C129" s="31" t="s">
        <v>14</v>
      </c>
      <c r="D129" s="31" t="s">
        <v>32</v>
      </c>
      <c r="E129" s="32">
        <v>40000</v>
      </c>
      <c r="F129" s="31" t="s">
        <v>52</v>
      </c>
      <c r="G129" s="34" t="s">
        <v>163</v>
      </c>
      <c r="H129" s="31"/>
      <c r="J129" s="18">
        <v>40000</v>
      </c>
      <c r="K129" s="28">
        <f t="shared" si="2"/>
        <v>0</v>
      </c>
    </row>
    <row r="130" spans="2:11" ht="41.25" customHeight="1">
      <c r="B130" s="86" t="s">
        <v>179</v>
      </c>
      <c r="C130" s="87"/>
      <c r="D130" s="87"/>
      <c r="E130" s="16">
        <f>E131+E132</f>
        <v>5051556</v>
      </c>
      <c r="F130" s="13"/>
      <c r="G130" s="14"/>
      <c r="H130" s="10"/>
      <c r="J130">
        <v>5051556</v>
      </c>
      <c r="K130" s="28">
        <f t="shared" si="2"/>
        <v>0</v>
      </c>
    </row>
    <row r="131" spans="2:11" s="18" customFormat="1" ht="56.25">
      <c r="B131" s="46" t="s">
        <v>120</v>
      </c>
      <c r="C131" s="31" t="s">
        <v>30</v>
      </c>
      <c r="D131" s="31" t="s">
        <v>29</v>
      </c>
      <c r="E131" s="32">
        <v>4693520</v>
      </c>
      <c r="F131" s="31" t="s">
        <v>53</v>
      </c>
      <c r="G131" s="34" t="s">
        <v>180</v>
      </c>
      <c r="H131" s="85" t="s">
        <v>84</v>
      </c>
      <c r="J131">
        <v>4693520</v>
      </c>
      <c r="K131" s="28">
        <f t="shared" si="2"/>
        <v>0</v>
      </c>
    </row>
    <row r="132" spans="2:11" s="18" customFormat="1" ht="56.25">
      <c r="B132" s="46" t="s">
        <v>120</v>
      </c>
      <c r="C132" s="31" t="s">
        <v>7</v>
      </c>
      <c r="D132" s="31" t="s">
        <v>28</v>
      </c>
      <c r="E132" s="32">
        <v>358036</v>
      </c>
      <c r="F132" s="31" t="s">
        <v>53</v>
      </c>
      <c r="G132" s="34" t="s">
        <v>180</v>
      </c>
      <c r="H132" s="85" t="s">
        <v>84</v>
      </c>
      <c r="J132" s="18">
        <v>358036</v>
      </c>
      <c r="K132" s="28">
        <f t="shared" si="2"/>
        <v>0</v>
      </c>
    </row>
    <row r="133" spans="2:11">
      <c r="J133" s="18"/>
    </row>
    <row r="136" spans="2:11">
      <c r="K136" s="28"/>
    </row>
  </sheetData>
  <autoFilter ref="A8:H132"/>
  <mergeCells count="21">
    <mergeCell ref="B92:D92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79:D79"/>
    <mergeCell ref="B86:D86"/>
    <mergeCell ref="B120:D120"/>
    <mergeCell ref="B125:D125"/>
    <mergeCell ref="B130:D130"/>
    <mergeCell ref="B96:D96"/>
    <mergeCell ref="B99:D99"/>
    <mergeCell ref="B105:D105"/>
    <mergeCell ref="B107:D107"/>
    <mergeCell ref="B112:D112"/>
    <mergeCell ref="B114:D11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6" t="s">
        <v>122</v>
      </c>
      <c r="C61" s="87"/>
      <c r="D61" s="87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6" t="s">
        <v>123</v>
      </c>
      <c r="C63" s="87"/>
      <c r="D63" s="87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6" t="s">
        <v>125</v>
      </c>
      <c r="C68" s="87"/>
      <c r="D68" s="87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6" t="s">
        <v>126</v>
      </c>
      <c r="C73" s="87"/>
      <c r="D73" s="87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6" t="s">
        <v>127</v>
      </c>
      <c r="C76" s="87"/>
      <c r="D76" s="87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7" t="s">
        <v>128</v>
      </c>
      <c r="C78" s="98"/>
      <c r="D78" s="98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6" t="s">
        <v>129</v>
      </c>
      <c r="C83" s="87"/>
      <c r="D83" s="87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5" t="s">
        <v>130</v>
      </c>
      <c r="C85" s="96"/>
      <c r="D85" s="96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6" t="s">
        <v>131</v>
      </c>
      <c r="C89" s="87"/>
      <c r="D89" s="87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7" t="s">
        <v>132</v>
      </c>
      <c r="C91" s="98"/>
      <c r="D91" s="98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6" t="s">
        <v>134</v>
      </c>
      <c r="C95" s="87"/>
      <c r="D95" s="87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6" t="s">
        <v>138</v>
      </c>
      <c r="C98" s="87"/>
      <c r="D98" s="87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6" t="s">
        <v>122</v>
      </c>
      <c r="C61" s="87"/>
      <c r="D61" s="87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6" t="s">
        <v>123</v>
      </c>
      <c r="C63" s="87"/>
      <c r="D63" s="87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6" t="s">
        <v>125</v>
      </c>
      <c r="C68" s="87"/>
      <c r="D68" s="87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6" t="s">
        <v>126</v>
      </c>
      <c r="C73" s="87"/>
      <c r="D73" s="87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6" t="s">
        <v>127</v>
      </c>
      <c r="C76" s="87"/>
      <c r="D76" s="87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7" t="s">
        <v>128</v>
      </c>
      <c r="C78" s="98"/>
      <c r="D78" s="98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6" t="s">
        <v>129</v>
      </c>
      <c r="C83" s="87"/>
      <c r="D83" s="87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5" t="s">
        <v>130</v>
      </c>
      <c r="C85" s="96"/>
      <c r="D85" s="96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6" t="s">
        <v>131</v>
      </c>
      <c r="C89" s="87"/>
      <c r="D89" s="87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7" t="s">
        <v>132</v>
      </c>
      <c r="C91" s="98"/>
      <c r="D91" s="98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6" t="s">
        <v>134</v>
      </c>
      <c r="C95" s="87"/>
      <c r="D95" s="87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6" t="s">
        <v>138</v>
      </c>
      <c r="C98" s="87"/>
      <c r="D98" s="87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5"/>
  <sheetViews>
    <sheetView topLeftCell="B1" zoomScaleNormal="100" zoomScaleSheetLayoutView="80" workbookViewId="0">
      <selection activeCell="E26" sqref="E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3" t="s">
        <v>121</v>
      </c>
      <c r="C9" s="94"/>
      <c r="D9" s="94"/>
      <c r="E9" s="15">
        <f>SUM(E10:E60)</f>
        <v>5067180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hidden="1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hidden="1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 hidden="1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 hidden="1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 hidden="1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hidden="1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 hidden="1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hidden="1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hidden="1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hidden="1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hidden="1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hidden="1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hidden="1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hidden="1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hidden="1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hidden="1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 hidden="1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 hidden="1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hidden="1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 hidden="1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hidden="1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hidden="1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 hidden="1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hidden="1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hidden="1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hidden="1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hidden="1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hidden="1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hidden="1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hidden="1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hidden="1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hidden="1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hidden="1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hidden="1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hidden="1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hidden="1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hidden="1" customHeight="1">
      <c r="B61" s="86" t="s">
        <v>122</v>
      </c>
      <c r="C61" s="87"/>
      <c r="D61" s="87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hidden="1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hidden="1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hidden="1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hidden="1" customHeight="1">
      <c r="B65" s="86" t="s">
        <v>123</v>
      </c>
      <c r="C65" s="87"/>
      <c r="D65" s="87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hidden="1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hidden="1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hidden="1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hidden="1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hidden="1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hidden="1" customHeight="1">
      <c r="B71" s="86" t="s">
        <v>125</v>
      </c>
      <c r="C71" s="87"/>
      <c r="D71" s="87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hidden="1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hidden="1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hidden="1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hidden="1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hidden="1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hidden="1" customHeight="1">
      <c r="B77" s="86" t="s">
        <v>126</v>
      </c>
      <c r="C77" s="87"/>
      <c r="D77" s="87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 hidden="1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hidden="1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hidden="1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hidden="1" customHeight="1">
      <c r="B81" s="86" t="s">
        <v>127</v>
      </c>
      <c r="C81" s="87"/>
      <c r="D81" s="87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hidden="1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hidden="1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hidden="1" customHeight="1">
      <c r="B84" s="97" t="s">
        <v>128</v>
      </c>
      <c r="C84" s="98"/>
      <c r="D84" s="98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hidden="1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 hidden="1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hidden="1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hidden="1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hidden="1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hidden="1" customHeight="1">
      <c r="B90" s="86" t="s">
        <v>129</v>
      </c>
      <c r="C90" s="87"/>
      <c r="D90" s="87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hidden="1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hidden="1" customHeight="1">
      <c r="B92" s="95" t="s">
        <v>130</v>
      </c>
      <c r="C92" s="96"/>
      <c r="D92" s="96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hidden="1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 hidden="1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hidden="1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hidden="1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hidden="1" customHeight="1">
      <c r="B97" s="86" t="s">
        <v>131</v>
      </c>
      <c r="C97" s="87"/>
      <c r="D97" s="87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hidden="1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hidden="1" customHeight="1">
      <c r="B99" s="97" t="s">
        <v>132</v>
      </c>
      <c r="C99" s="98"/>
      <c r="D99" s="98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hidden="1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 hidden="1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hidden="1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hidden="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hidden="1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hidden="1" customHeight="1">
      <c r="B105" s="86" t="s">
        <v>134</v>
      </c>
      <c r="C105" s="87"/>
      <c r="D105" s="87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hidden="1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hidden="1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hidden="1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hidden="1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hidden="1" customHeight="1">
      <c r="B110" s="86" t="s">
        <v>138</v>
      </c>
      <c r="C110" s="87"/>
      <c r="D110" s="87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 hidden="1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 hidden="1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 hidden="1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>
    <filterColumn colId="2">
      <filters>
        <filter val="48700000"/>
      </filters>
    </filterColumn>
  </autoFilter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6" t="s">
        <v>122</v>
      </c>
      <c r="C62" s="87"/>
      <c r="D62" s="87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6" t="s">
        <v>123</v>
      </c>
      <c r="C66" s="87"/>
      <c r="D66" s="87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6" t="s">
        <v>125</v>
      </c>
      <c r="C72" s="87"/>
      <c r="D72" s="87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6" t="s">
        <v>126</v>
      </c>
      <c r="C78" s="87"/>
      <c r="D78" s="87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6" t="s">
        <v>127</v>
      </c>
      <c r="C82" s="87"/>
      <c r="D82" s="87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7" t="s">
        <v>128</v>
      </c>
      <c r="C85" s="98"/>
      <c r="D85" s="98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6" t="s">
        <v>129</v>
      </c>
      <c r="C91" s="87"/>
      <c r="D91" s="87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5" t="s">
        <v>130</v>
      </c>
      <c r="C93" s="96"/>
      <c r="D93" s="96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6" t="s">
        <v>131</v>
      </c>
      <c r="C98" s="87"/>
      <c r="D98" s="87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7" t="s">
        <v>132</v>
      </c>
      <c r="C100" s="98"/>
      <c r="D100" s="98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6" t="s">
        <v>134</v>
      </c>
      <c r="C106" s="87"/>
      <c r="D106" s="87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6" t="s">
        <v>138</v>
      </c>
      <c r="C111" s="87"/>
      <c r="D111" s="87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6" t="s">
        <v>122</v>
      </c>
      <c r="C63" s="87"/>
      <c r="D63" s="87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6" t="s">
        <v>123</v>
      </c>
      <c r="C67" s="87"/>
      <c r="D67" s="87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6" t="s">
        <v>125</v>
      </c>
      <c r="C73" s="87"/>
      <c r="D73" s="87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6" t="s">
        <v>126</v>
      </c>
      <c r="C79" s="87"/>
      <c r="D79" s="87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6" t="s">
        <v>127</v>
      </c>
      <c r="C83" s="87"/>
      <c r="D83" s="87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7" t="s">
        <v>128</v>
      </c>
      <c r="C86" s="98"/>
      <c r="D86" s="98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6" t="s">
        <v>129</v>
      </c>
      <c r="C92" s="87"/>
      <c r="D92" s="87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5" t="s">
        <v>130</v>
      </c>
      <c r="C94" s="96"/>
      <c r="D94" s="96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6" t="s">
        <v>131</v>
      </c>
      <c r="C99" s="87"/>
      <c r="D99" s="87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7" t="s">
        <v>132</v>
      </c>
      <c r="C101" s="98"/>
      <c r="D101" s="98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6" t="s">
        <v>134</v>
      </c>
      <c r="C107" s="87"/>
      <c r="D107" s="87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6" t="s">
        <v>138</v>
      </c>
      <c r="C112" s="87"/>
      <c r="D112" s="87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9"/>
  <sheetViews>
    <sheetView topLeftCell="B1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3" t="s">
        <v>121</v>
      </c>
      <c r="C9" s="94"/>
      <c r="D9" s="94"/>
      <c r="E9" s="15">
        <f>SUM(E10:E64)</f>
        <v>5092076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hidden="1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hidden="1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 hidden="1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 hidden="1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 hidden="1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hidden="1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 hidden="1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 hidden="1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hidden="1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hidden="1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hidden="1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hidden="1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hidden="1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hidden="1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hidden="1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hidden="1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hidden="1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hidden="1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 hidden="1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 hidden="1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hidden="1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 hidden="1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hidden="1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hidden="1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 hidden="1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hidden="1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hidden="1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hidden="1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hidden="1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hidden="1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hidden="1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hidden="1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hidden="1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hidden="1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hidden="1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hidden="1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hidden="1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hidden="1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hidden="1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hidden="1" customHeight="1">
      <c r="B65" s="86" t="s">
        <v>122</v>
      </c>
      <c r="C65" s="87"/>
      <c r="D65" s="87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hidden="1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hidden="1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hidden="1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hidden="1" customHeight="1">
      <c r="B69" s="86" t="s">
        <v>123</v>
      </c>
      <c r="C69" s="87"/>
      <c r="D69" s="87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hidden="1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hidden="1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hidden="1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hidden="1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hidden="1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hidden="1" customHeight="1">
      <c r="B75" s="86" t="s">
        <v>125</v>
      </c>
      <c r="C75" s="87"/>
      <c r="D75" s="87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hidden="1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hidden="1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hidden="1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hidden="1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hidden="1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hidden="1" customHeight="1">
      <c r="B81" s="86" t="s">
        <v>126</v>
      </c>
      <c r="C81" s="87"/>
      <c r="D81" s="87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 hidden="1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hidden="1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hidden="1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hidden="1" customHeight="1">
      <c r="B85" s="86" t="s">
        <v>127</v>
      </c>
      <c r="C85" s="87"/>
      <c r="D85" s="87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hidden="1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hidden="1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hidden="1" customHeight="1">
      <c r="B88" s="97" t="s">
        <v>128</v>
      </c>
      <c r="C88" s="98"/>
      <c r="D88" s="98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hidden="1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 hidden="1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hidden="1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hidden="1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hidden="1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hidden="1" customHeight="1">
      <c r="B94" s="86" t="s">
        <v>129</v>
      </c>
      <c r="C94" s="87"/>
      <c r="D94" s="87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hidden="1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hidden="1" customHeight="1">
      <c r="B96" s="95" t="s">
        <v>130</v>
      </c>
      <c r="C96" s="96"/>
      <c r="D96" s="96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hidden="1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 hidden="1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hidden="1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hidden="1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hidden="1" customHeight="1">
      <c r="B101" s="86" t="s">
        <v>131</v>
      </c>
      <c r="C101" s="87"/>
      <c r="D101" s="87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hidden="1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hidden="1" customHeight="1">
      <c r="B103" s="97" t="s">
        <v>132</v>
      </c>
      <c r="C103" s="98"/>
      <c r="D103" s="98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hidden="1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 hidden="1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hidden="1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hidden="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hidden="1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hidden="1" customHeight="1">
      <c r="B109" s="86" t="s">
        <v>134</v>
      </c>
      <c r="C109" s="87"/>
      <c r="D109" s="87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hidden="1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hidden="1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hidden="1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hidden="1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hidden="1" customHeight="1">
      <c r="B114" s="86" t="s">
        <v>138</v>
      </c>
      <c r="C114" s="87"/>
      <c r="D114" s="87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 hidden="1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 hidden="1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 hidden="1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>
    <filterColumn colId="2">
      <filters>
        <filter val="48700000"/>
      </filters>
    </filterColumn>
  </autoFilter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8" t="s">
        <v>33</v>
      </c>
      <c r="C2" s="88"/>
      <c r="D2" s="88"/>
      <c r="E2" s="88"/>
      <c r="F2" s="88"/>
      <c r="G2" s="88"/>
      <c r="H2" s="88"/>
    </row>
    <row r="3" spans="2:8" ht="18.75">
      <c r="B3" s="89" t="s">
        <v>4</v>
      </c>
      <c r="C3" s="89"/>
      <c r="D3" s="89"/>
      <c r="E3" s="89"/>
      <c r="F3" s="89"/>
      <c r="G3" s="89"/>
      <c r="H3" s="89"/>
    </row>
    <row r="4" spans="2:8">
      <c r="B4" s="90" t="s">
        <v>46</v>
      </c>
      <c r="C4" s="90"/>
      <c r="D4" s="90"/>
      <c r="E4" s="90"/>
      <c r="F4" s="90" t="s">
        <v>21</v>
      </c>
      <c r="G4" s="90"/>
      <c r="H4" s="90"/>
    </row>
    <row r="5" spans="2:8">
      <c r="B5" s="90" t="s">
        <v>20</v>
      </c>
      <c r="C5" s="90"/>
      <c r="D5" s="90"/>
      <c r="E5" s="90"/>
      <c r="F5" s="90" t="s">
        <v>10</v>
      </c>
      <c r="G5" s="90"/>
      <c r="H5" s="90"/>
    </row>
    <row r="6" spans="2:8" ht="24.75" customHeight="1">
      <c r="B6" s="91" t="s">
        <v>22</v>
      </c>
      <c r="C6" s="92"/>
      <c r="D6" s="92"/>
      <c r="E6" s="92"/>
      <c r="F6" s="92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3" t="s">
        <v>121</v>
      </c>
      <c r="C9" s="94"/>
      <c r="D9" s="94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6" t="s">
        <v>122</v>
      </c>
      <c r="C66" s="87"/>
      <c r="D66" s="87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6" t="s">
        <v>123</v>
      </c>
      <c r="C70" s="87"/>
      <c r="D70" s="87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6" t="s">
        <v>125</v>
      </c>
      <c r="C76" s="87"/>
      <c r="D76" s="87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6" t="s">
        <v>126</v>
      </c>
      <c r="C82" s="87"/>
      <c r="D82" s="87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6" t="s">
        <v>127</v>
      </c>
      <c r="C86" s="87"/>
      <c r="D86" s="87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7" t="s">
        <v>128</v>
      </c>
      <c r="C89" s="98"/>
      <c r="D89" s="98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6" t="s">
        <v>129</v>
      </c>
      <c r="C95" s="87"/>
      <c r="D95" s="87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5" t="s">
        <v>130</v>
      </c>
      <c r="C97" s="96"/>
      <c r="D97" s="96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6" t="s">
        <v>131</v>
      </c>
      <c r="C102" s="87"/>
      <c r="D102" s="87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7" t="s">
        <v>132</v>
      </c>
      <c r="C104" s="98"/>
      <c r="D104" s="98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6" t="s">
        <v>134</v>
      </c>
      <c r="C110" s="87"/>
      <c r="D110" s="87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6" t="s">
        <v>138</v>
      </c>
      <c r="C115" s="87"/>
      <c r="D115" s="87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04.05.2020...</vt:lpstr>
      <vt:lpstr>11.05.2020...</vt:lpstr>
      <vt:lpstr>27.05.2020...</vt:lpstr>
      <vt:lpstr>4.06.2020....</vt:lpstr>
      <vt:lpstr>12.06.2020..</vt:lpstr>
      <vt:lpstr>'03.02.2020...'!Print_Area</vt:lpstr>
      <vt:lpstr>'04.03.2020...'!Print_Area</vt:lpstr>
      <vt:lpstr>'04.05.2020...'!Print_Area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'11.05.2020...'!Print_Area</vt:lpstr>
      <vt:lpstr>'12.03.2020...'!Print_Area</vt:lpstr>
      <vt:lpstr>'12.06.2020..'!Print_Area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'27.05.2020...'!Print_Area</vt:lpstr>
      <vt:lpstr>'28.01.2020....'!Print_Area</vt:lpstr>
      <vt:lpstr>'30.01.2020....'!Print_Area</vt:lpstr>
      <vt:lpstr>'4.06.2020....'!Print_Area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2020-04-14T06:45:59Z</cp:lastPrinted>
  <dcterms:created xsi:type="dcterms:W3CDTF">2011-04-12T10:50:13Z</dcterms:created>
  <dcterms:modified xsi:type="dcterms:W3CDTF">2020-06-29T10:46:46Z</dcterms:modified>
</cp:coreProperties>
</file>