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435" activeTab="8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  <sheet name="28.01.2019..." sheetId="188" r:id="rId9"/>
  </sheets>
  <definedNames>
    <definedName name="_xlnm._FilterDatabase" localSheetId="1" hidden="1">'05.12.2018...'!$A$8:$H$99</definedName>
    <definedName name="_xlnm._FilterDatabase" localSheetId="5" hidden="1">'11.01.2019...'!$A$8:$H$105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7" hidden="1">'21.01.2019...'!$A$8:$H$108</definedName>
    <definedName name="_xlnm._FilterDatabase" localSheetId="2" hidden="1">'25.12.2018....'!$A$8:$H$100</definedName>
    <definedName name="_xlnm._FilterDatabase" localSheetId="3" hidden="1">'27.12.2018...'!$A$8:$H$100</definedName>
    <definedName name="_xlnm._FilterDatabase" localSheetId="8" hidden="1">'28.01.2019...'!$A$8:$H$109</definedName>
    <definedName name="_xlnm._FilterDatabase" localSheetId="4" hidden="1">'4.01.2019..'!$A$8:$H$105</definedName>
    <definedName name="_xlnm.Print_Area" localSheetId="1">'05.12.2018...'!$A$1:$J$99</definedName>
    <definedName name="_xlnm.Print_Area" localSheetId="5">'11.01.2019...'!$A$1:$J$104</definedName>
    <definedName name="_xlnm.Print_Area" localSheetId="0">'14.11.2018...'!$A$1:$J$98</definedName>
    <definedName name="_xlnm.Print_Area" localSheetId="6">'15.01.2019...'!$A$1:$J$106</definedName>
    <definedName name="_xlnm.Print_Area" localSheetId="7">'21.01.2019...'!$A$1:$J$107</definedName>
    <definedName name="_xlnm.Print_Area" localSheetId="2">'25.12.2018....'!$A$1:$J$100</definedName>
    <definedName name="_xlnm.Print_Area" localSheetId="3">'27.12.2018...'!$A$1:$J$100</definedName>
    <definedName name="_xlnm.Print_Area" localSheetId="8">'28.01.2019...'!$A$1:$H$108</definedName>
    <definedName name="_xlnm.Print_Area" localSheetId="4">'4.01.2019..'!$A$1:$J$104</definedName>
  </definedNames>
  <calcPr calcId="144525"/>
</workbook>
</file>

<file path=xl/calcChain.xml><?xml version="1.0" encoding="utf-8"?>
<calcChain xmlns="http://schemas.openxmlformats.org/spreadsheetml/2006/main">
  <c r="K27" i="188" l="1"/>
  <c r="K28" i="188"/>
  <c r="K29" i="188"/>
  <c r="K30" i="188"/>
  <c r="K31" i="188"/>
  <c r="K32" i="188"/>
  <c r="K33" i="188"/>
  <c r="K34" i="188"/>
  <c r="K35" i="188"/>
  <c r="K36" i="188"/>
  <c r="K37" i="188"/>
  <c r="K38" i="188"/>
  <c r="K39" i="188"/>
  <c r="K40" i="188"/>
  <c r="K41" i="188"/>
  <c r="K42" i="188"/>
  <c r="K43" i="188"/>
  <c r="K44" i="188"/>
  <c r="K45" i="188"/>
  <c r="K46" i="188"/>
  <c r="K47" i="188"/>
  <c r="K48" i="188"/>
  <c r="K49" i="188"/>
  <c r="K50" i="188"/>
  <c r="K51" i="188"/>
  <c r="K52" i="188"/>
  <c r="K53" i="188"/>
  <c r="K54" i="188"/>
  <c r="K55" i="188"/>
  <c r="K56" i="188"/>
  <c r="K57" i="188"/>
  <c r="K58" i="188"/>
  <c r="K59" i="188"/>
  <c r="K60" i="188"/>
  <c r="K61" i="188"/>
  <c r="K62" i="188"/>
  <c r="K63" i="188"/>
  <c r="K64" i="188"/>
  <c r="K65" i="188"/>
  <c r="K66" i="188"/>
  <c r="K67" i="188"/>
  <c r="K68" i="188"/>
  <c r="K69" i="188"/>
  <c r="K70" i="188"/>
  <c r="K71" i="188"/>
  <c r="K72" i="188"/>
  <c r="K73" i="188"/>
  <c r="K74" i="188"/>
  <c r="K75" i="188"/>
  <c r="K76" i="188"/>
  <c r="K77" i="188"/>
  <c r="K78" i="188"/>
  <c r="K79" i="188"/>
  <c r="K80" i="188"/>
  <c r="K81" i="188"/>
  <c r="K82" i="188"/>
  <c r="K83" i="188"/>
  <c r="K84" i="188"/>
  <c r="K85" i="188"/>
  <c r="K86" i="188"/>
  <c r="K87" i="188"/>
  <c r="K88" i="188"/>
  <c r="K89" i="188"/>
  <c r="K90" i="188"/>
  <c r="K91" i="188"/>
  <c r="K92" i="188"/>
  <c r="K93" i="188"/>
  <c r="K94" i="188"/>
  <c r="K95" i="188"/>
  <c r="K96" i="188"/>
  <c r="K97" i="188"/>
  <c r="K98" i="188"/>
  <c r="K99" i="188"/>
  <c r="K100" i="188"/>
  <c r="K101" i="188"/>
  <c r="K102" i="188"/>
  <c r="K103" i="188"/>
  <c r="K104" i="188"/>
  <c r="K105" i="188"/>
  <c r="K106" i="188"/>
  <c r="K107" i="188"/>
  <c r="K108" i="188"/>
  <c r="K109" i="188"/>
  <c r="K10" i="188"/>
  <c r="K11" i="188"/>
  <c r="K12" i="188"/>
  <c r="K13" i="188"/>
  <c r="K14" i="188"/>
  <c r="K18" i="188"/>
  <c r="K19" i="188"/>
  <c r="K20" i="188"/>
  <c r="K21" i="188"/>
  <c r="K22" i="188"/>
  <c r="K23" i="188"/>
  <c r="K24" i="188"/>
  <c r="E44" i="188" l="1"/>
  <c r="E109" i="188" l="1"/>
  <c r="E107" i="188"/>
  <c r="E106" i="188"/>
  <c r="E105" i="188"/>
  <c r="E104" i="188"/>
  <c r="E103" i="188"/>
  <c r="E98" i="188"/>
  <c r="E97" i="188"/>
  <c r="E94" i="188"/>
  <c r="E91" i="188"/>
  <c r="E87" i="188"/>
  <c r="E86" i="188"/>
  <c r="E83" i="188"/>
  <c r="E78" i="188"/>
  <c r="E77" i="188"/>
  <c r="E73" i="188"/>
  <c r="E71" i="188"/>
  <c r="E70" i="188"/>
  <c r="E65" i="188"/>
  <c r="E63" i="188"/>
  <c r="E58" i="188"/>
  <c r="E55" i="188"/>
  <c r="E51" i="188"/>
  <c r="E47" i="188"/>
  <c r="E43" i="188"/>
  <c r="E34" i="188"/>
  <c r="E33" i="188"/>
  <c r="E32" i="188"/>
  <c r="E30" i="188"/>
  <c r="E26" i="188"/>
  <c r="K26" i="188" s="1"/>
  <c r="E25" i="188"/>
  <c r="K25" i="188" s="1"/>
  <c r="E17" i="188"/>
  <c r="K17" i="188" s="1"/>
  <c r="E16" i="188"/>
  <c r="K16" i="188" s="1"/>
  <c r="E15" i="188"/>
  <c r="C8" i="188"/>
  <c r="D8" i="188" s="1"/>
  <c r="E8" i="188" s="1"/>
  <c r="F8" i="188" s="1"/>
  <c r="G8" i="188" s="1"/>
  <c r="H8" i="188" s="1"/>
  <c r="E81" i="188" l="1"/>
  <c r="E9" i="188"/>
  <c r="K9" i="188" s="1"/>
  <c r="K15" i="188"/>
  <c r="E57" i="188"/>
  <c r="E68" i="188"/>
  <c r="E89" i="188"/>
  <c r="E96" i="188"/>
  <c r="E74" i="188"/>
  <c r="E62" i="188"/>
  <c r="E102" i="188"/>
  <c r="E26" i="187"/>
  <c r="G6" i="188" l="1"/>
  <c r="E25" i="187"/>
  <c r="E9" i="187" l="1"/>
  <c r="E108" i="187"/>
  <c r="E106" i="187"/>
  <c r="E105" i="187" s="1"/>
  <c r="E104" i="187"/>
  <c r="E103" i="187"/>
  <c r="E102" i="187"/>
  <c r="E101" i="187"/>
  <c r="E97" i="187"/>
  <c r="E96" i="187"/>
  <c r="E95" i="187"/>
  <c r="E93" i="187"/>
  <c r="E90" i="187"/>
  <c r="E88" i="187"/>
  <c r="J93" i="187" s="1"/>
  <c r="E86" i="187"/>
  <c r="E85" i="187"/>
  <c r="E82" i="187"/>
  <c r="E80" i="187"/>
  <c r="J84" i="187" s="1"/>
  <c r="E77" i="187"/>
  <c r="E76" i="187"/>
  <c r="E73" i="187"/>
  <c r="E72" i="187"/>
  <c r="E67" i="187" s="1"/>
  <c r="E70" i="187"/>
  <c r="E69" i="187"/>
  <c r="E64" i="187"/>
  <c r="E61" i="187" s="1"/>
  <c r="E62" i="187"/>
  <c r="E57" i="187"/>
  <c r="E56" i="187" s="1"/>
  <c r="E54" i="187"/>
  <c r="E50" i="187"/>
  <c r="E46" i="187"/>
  <c r="E43" i="187"/>
  <c r="E42" i="187"/>
  <c r="E33" i="187"/>
  <c r="E32" i="187"/>
  <c r="E31" i="187"/>
  <c r="E29" i="187"/>
  <c r="E17" i="187"/>
  <c r="E16" i="187"/>
  <c r="E15" i="187"/>
  <c r="D8" i="187"/>
  <c r="E8" i="187" s="1"/>
  <c r="F8" i="187" s="1"/>
  <c r="G8" i="187" s="1"/>
  <c r="H8" i="187" s="1"/>
  <c r="C8" i="187"/>
  <c r="G6" i="187" l="1"/>
  <c r="E100" i="186" l="1"/>
  <c r="E104" i="186"/>
  <c r="E63" i="186"/>
  <c r="E103" i="186"/>
  <c r="E102" i="186"/>
  <c r="E107" i="186"/>
  <c r="E105" i="186"/>
  <c r="E101" i="186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8" i="186"/>
  <c r="E66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15" i="186"/>
  <c r="E14" i="186"/>
  <c r="E9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J91" i="185" s="1"/>
  <c r="E84" i="185"/>
  <c r="E83" i="185"/>
  <c r="E80" i="185"/>
  <c r="E78" i="185"/>
  <c r="J82" i="185" s="1"/>
  <c r="E75" i="185"/>
  <c r="E74" i="185"/>
  <c r="E71" i="185" s="1"/>
  <c r="E70" i="185"/>
  <c r="E68" i="185"/>
  <c r="E67" i="185"/>
  <c r="E65" i="185"/>
  <c r="J67" i="185" s="1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" i="185" l="1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<sst xmlns="http://schemas.openxmlformats.org/spreadsheetml/2006/main" count="3944" uniqueCount="161">
  <si>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</si>
  <si>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</si>
  <si>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</si>
  <si>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</si>
  <si>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</si>
  <si>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</si>
  <si>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</si>
  <si>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</si>
  <si>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</si>
  <si>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</si>
  <si>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</si>
  <si>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</si>
  <si>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</si>
  <si>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</si>
  <si>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</si>
  <si>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</si>
  <si>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</si>
  <si>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</si>
  <si>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</si>
  <si>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</si>
  <si>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</si>
  <si>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</si>
  <si>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</si>
  <si>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</si>
  <si>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</si>
  <si>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</si>
  <si>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</si>
  <si>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</si>
  <si>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</si>
  <si>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</si>
  <si>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</si>
  <si>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</si>
  <si>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</si>
  <si>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</si>
  <si>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</si>
  <si>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</si>
  <si>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</si>
  <si>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</si>
  <si>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</si>
  <si>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</si>
  <si>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</si>
  <si>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</si>
  <si>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</si>
  <si>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</si>
  <si>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</si>
  <si>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</si>
  <si>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</si>
  <si>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</si>
  <si>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</si>
  <si>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</si>
  <si>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</si>
  <si>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</si>
  <si>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</si>
  <si>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</si>
  <si>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</si>
  <si>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</si>
  <si>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</si>
  <si>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</si>
  <si>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</si>
  <si>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</si>
  <si>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</si>
  <si>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</si>
  <si>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</si>
  <si>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</si>
  <si>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</si>
  <si>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</si>
  <si>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</si>
  <si>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</si>
  <si>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</si>
  <si>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</si>
  <si>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</si>
  <si>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</si>
  <si>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</si>
  <si>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</si>
  <si>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</si>
  <si>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</si>
  <si>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</si>
  <si>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</si>
  <si>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</si>
  <si>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</si>
  <si>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</si>
  <si>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</si>
  <si>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</si>
  <si>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</si>
  <si>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</si>
  <si>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</si>
  <si>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</si>
  <si>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</si>
  <si>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</si>
  <si>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</si>
  <si>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</si>
  <si>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</si>
  <si>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</si>
  <si>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</si>
  <si>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</si>
  <si>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</si>
  <si>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</si>
  <si>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</si>
  <si>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</si>
  <si>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</si>
  <si>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</si>
  <si>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</si>
  <si>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</si>
  <si>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</si>
  <si>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</si>
  <si>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</si>
  <si>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</si>
  <si>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</si>
  <si>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</si>
  <si>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</si>
  <si>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</si>
  <si>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</si>
  <si>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</si>
  <si>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</si>
  <si>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</si>
  <si>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</si>
  <si>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</si>
  <si>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</si>
  <si>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</si>
  <si>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</si>
  <si>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</si>
  <si>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</si>
  <si>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</si>
  <si>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</si>
  <si>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</si>
  <si>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</si>
  <si>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</si>
  <si>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</si>
  <si>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</si>
  <si>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</si>
  <si>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</si>
  <si>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</si>
  <si>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</si>
  <si>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</si>
  <si>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</si>
  <si>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</si>
  <si>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</si>
  <si>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</si>
  <si>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</si>
  <si>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</si>
  <si>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</si>
  <si>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</si>
  <si>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</si>
  <si>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</si>
  <si>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</si>
  <si>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</si>
  <si>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</si>
  <si>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</si>
  <si>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</si>
  <si>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</si>
  <si>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</si>
  <si>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</si>
  <si>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</si>
  <si>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</si>
  <si>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</si>
  <si>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</si>
  <si>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</si>
  <si>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</si>
  <si>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</si>
  <si>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</si>
  <si>
    <t>2019 წლის I-IV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</si>
</sst>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Font="1" applyFill="1"/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  <xf numFmtId="43" fontId="0" fillId="7" borderId="0" xfId="0" applyNumberFormat="1" applyFill="1"/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10" zoomScaleNormal="100" zoomScaleSheetLayoutView="80" workbookViewId="0">
      <selection activeCell="E88" sqref="E88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09" t="s">
        <v>41</v>
      </c>
      <c r="C2" s="109"/>
      <c r="D2" s="109"/>
      <c r="E2" s="109"/>
      <c r="F2" s="109"/>
      <c r="G2" s="109"/>
      <c r="H2" s="109"/>
    </row>
    <row r="3" spans="2:8" ht="18.75">
      <c r="B3" s="110" t="s">
        <v>4</v>
      </c>
      <c r="C3" s="110"/>
      <c r="D3" s="110"/>
      <c r="E3" s="110"/>
      <c r="F3" s="110"/>
      <c r="G3" s="110"/>
      <c r="H3" s="110"/>
    </row>
    <row r="4" spans="2:8">
      <c r="B4" s="111" t="s">
        <v>54</v>
      </c>
      <c r="C4" s="111"/>
      <c r="D4" s="111"/>
      <c r="E4" s="111"/>
      <c r="F4" s="111" t="s">
        <v>21</v>
      </c>
      <c r="G4" s="111"/>
      <c r="H4" s="111"/>
    </row>
    <row r="5" spans="2:8">
      <c r="B5" s="111" t="s">
        <v>20</v>
      </c>
      <c r="C5" s="111"/>
      <c r="D5" s="111"/>
      <c r="E5" s="111"/>
      <c r="F5" s="111" t="s">
        <v>10</v>
      </c>
      <c r="G5" s="111"/>
      <c r="H5" s="111"/>
    </row>
    <row r="6" spans="2:8" ht="24.75" customHeight="1">
      <c r="B6" s="112" t="s">
        <v>22</v>
      </c>
      <c r="C6" s="113"/>
      <c r="D6" s="113"/>
      <c r="E6" s="113"/>
      <c r="F6" s="113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33</v>
      </c>
      <c r="C9" s="115"/>
      <c r="D9" s="115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07" t="s">
        <v>30</v>
      </c>
      <c r="C54" s="108"/>
      <c r="D54" s="108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07" t="s">
        <v>34</v>
      </c>
      <c r="C57" s="108"/>
      <c r="D57" s="108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07" t="s">
        <v>31</v>
      </c>
      <c r="C61" s="108"/>
      <c r="D61" s="108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07" t="s">
        <v>35</v>
      </c>
      <c r="C67" s="108"/>
      <c r="D67" s="108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07" t="s">
        <v>72</v>
      </c>
      <c r="C71" s="108"/>
      <c r="D71" s="108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18" t="s">
        <v>36</v>
      </c>
      <c r="C74" s="119"/>
      <c r="D74" s="119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07" t="s">
        <v>74</v>
      </c>
      <c r="C80" s="108"/>
      <c r="D80" s="108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16" t="s">
        <v>37</v>
      </c>
      <c r="C82" s="117"/>
      <c r="D82" s="117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07" t="s">
        <v>75</v>
      </c>
      <c r="C87" s="108"/>
      <c r="D87" s="108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18" t="s">
        <v>38</v>
      </c>
      <c r="C89" s="119"/>
      <c r="D89" s="119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07" t="s">
        <v>73</v>
      </c>
      <c r="C94" s="108"/>
      <c r="D94" s="108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07" t="s">
        <v>88</v>
      </c>
      <c r="C96" s="108"/>
      <c r="D96" s="108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6:F6"/>
    <mergeCell ref="B9:D9"/>
    <mergeCell ref="B82:D82"/>
    <mergeCell ref="B89:D89"/>
    <mergeCell ref="B74:D74"/>
    <mergeCell ref="B2:H2"/>
    <mergeCell ref="B3:H3"/>
    <mergeCell ref="B4:E4"/>
    <mergeCell ref="F4:H4"/>
    <mergeCell ref="B5:E5"/>
    <mergeCell ref="F5:H5"/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09" t="s">
        <v>41</v>
      </c>
      <c r="C2" s="109"/>
      <c r="D2" s="109"/>
      <c r="E2" s="109"/>
      <c r="F2" s="109"/>
      <c r="G2" s="109"/>
      <c r="H2" s="109"/>
    </row>
    <row r="3" spans="2:8" ht="18.75">
      <c r="B3" s="110" t="s">
        <v>4</v>
      </c>
      <c r="C3" s="110"/>
      <c r="D3" s="110"/>
      <c r="E3" s="110"/>
      <c r="F3" s="110"/>
      <c r="G3" s="110"/>
      <c r="H3" s="110"/>
    </row>
    <row r="4" spans="2:8">
      <c r="B4" s="111" t="s">
        <v>54</v>
      </c>
      <c r="C4" s="111"/>
      <c r="D4" s="111"/>
      <c r="E4" s="111"/>
      <c r="F4" s="111" t="s">
        <v>21</v>
      </c>
      <c r="G4" s="111"/>
      <c r="H4" s="111"/>
    </row>
    <row r="5" spans="2:8">
      <c r="B5" s="111" t="s">
        <v>20</v>
      </c>
      <c r="C5" s="111"/>
      <c r="D5" s="111"/>
      <c r="E5" s="111"/>
      <c r="F5" s="111" t="s">
        <v>10</v>
      </c>
      <c r="G5" s="111"/>
      <c r="H5" s="111"/>
    </row>
    <row r="6" spans="2:8" ht="24.75" customHeight="1">
      <c r="B6" s="112" t="s">
        <v>22</v>
      </c>
      <c r="C6" s="113"/>
      <c r="D6" s="113"/>
      <c r="E6" s="113"/>
      <c r="F6" s="113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131</v>
      </c>
      <c r="C9" s="115"/>
      <c r="D9" s="115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07" t="s">
        <v>135</v>
      </c>
      <c r="C54" s="108"/>
      <c r="D54" s="108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07" t="s">
        <v>136</v>
      </c>
      <c r="C57" s="108"/>
      <c r="D57" s="108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07" t="s">
        <v>137</v>
      </c>
      <c r="C62" s="108"/>
      <c r="D62" s="108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07" t="s">
        <v>138</v>
      </c>
      <c r="C68" s="108"/>
      <c r="D68" s="108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07" t="s">
        <v>139</v>
      </c>
      <c r="C72" s="108"/>
      <c r="D72" s="108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18" t="s">
        <v>140</v>
      </c>
      <c r="C75" s="119"/>
      <c r="D75" s="119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07" t="s">
        <v>141</v>
      </c>
      <c r="C81" s="108"/>
      <c r="D81" s="108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16" t="s">
        <v>142</v>
      </c>
      <c r="C83" s="117"/>
      <c r="D83" s="117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07" t="s">
        <v>143</v>
      </c>
      <c r="C88" s="108"/>
      <c r="D88" s="108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18" t="s">
        <v>144</v>
      </c>
      <c r="C90" s="119"/>
      <c r="D90" s="119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07" t="s">
        <v>145</v>
      </c>
      <c r="C95" s="108"/>
      <c r="D95" s="108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07" t="s">
        <v>146</v>
      </c>
      <c r="C97" s="108"/>
      <c r="D97" s="108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  <mergeCell ref="B95:D95"/>
    <mergeCell ref="B97:D97"/>
    <mergeCell ref="B72:D72"/>
    <mergeCell ref="B75:D75"/>
    <mergeCell ref="B81:D81"/>
    <mergeCell ref="B83:D83"/>
    <mergeCell ref="B88:D88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09" t="s">
        <v>41</v>
      </c>
      <c r="C2" s="109"/>
      <c r="D2" s="109"/>
      <c r="E2" s="109"/>
      <c r="F2" s="109"/>
      <c r="G2" s="109"/>
      <c r="H2" s="109"/>
    </row>
    <row r="3" spans="2:8" ht="18.75">
      <c r="B3" s="110" t="s">
        <v>4</v>
      </c>
      <c r="C3" s="110"/>
      <c r="D3" s="110"/>
      <c r="E3" s="110"/>
      <c r="F3" s="110"/>
      <c r="G3" s="110"/>
      <c r="H3" s="110"/>
    </row>
    <row r="4" spans="2:8">
      <c r="B4" s="111" t="s">
        <v>54</v>
      </c>
      <c r="C4" s="111"/>
      <c r="D4" s="111"/>
      <c r="E4" s="111"/>
      <c r="F4" s="111" t="s">
        <v>21</v>
      </c>
      <c r="G4" s="111"/>
      <c r="H4" s="111"/>
    </row>
    <row r="5" spans="2:8">
      <c r="B5" s="111" t="s">
        <v>20</v>
      </c>
      <c r="C5" s="111"/>
      <c r="D5" s="111"/>
      <c r="E5" s="111"/>
      <c r="F5" s="111" t="s">
        <v>10</v>
      </c>
      <c r="G5" s="111"/>
      <c r="H5" s="111"/>
    </row>
    <row r="6" spans="2:8" ht="24.75" customHeight="1">
      <c r="B6" s="112" t="s">
        <v>22</v>
      </c>
      <c r="C6" s="113"/>
      <c r="D6" s="113"/>
      <c r="E6" s="113"/>
      <c r="F6" s="113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131</v>
      </c>
      <c r="C9" s="115"/>
      <c r="D9" s="115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07" t="s">
        <v>135</v>
      </c>
      <c r="C55" s="108"/>
      <c r="D55" s="108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07" t="s">
        <v>136</v>
      </c>
      <c r="C58" s="108"/>
      <c r="D58" s="108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07" t="s">
        <v>137</v>
      </c>
      <c r="C63" s="108"/>
      <c r="D63" s="108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07" t="s">
        <v>138</v>
      </c>
      <c r="C69" s="108"/>
      <c r="D69" s="108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07" t="s">
        <v>139</v>
      </c>
      <c r="C73" s="108"/>
      <c r="D73" s="108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18" t="s">
        <v>140</v>
      </c>
      <c r="C76" s="119"/>
      <c r="D76" s="119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07" t="s">
        <v>141</v>
      </c>
      <c r="C82" s="108"/>
      <c r="D82" s="108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16" t="s">
        <v>142</v>
      </c>
      <c r="C84" s="117"/>
      <c r="D84" s="117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07" t="s">
        <v>143</v>
      </c>
      <c r="C89" s="108"/>
      <c r="D89" s="108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18" t="s">
        <v>144</v>
      </c>
      <c r="C91" s="119"/>
      <c r="D91" s="119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07" t="s">
        <v>145</v>
      </c>
      <c r="C96" s="108"/>
      <c r="D96" s="108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07" t="s">
        <v>146</v>
      </c>
      <c r="C98" s="108"/>
      <c r="D98" s="108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09" t="s">
        <v>41</v>
      </c>
      <c r="C2" s="109"/>
      <c r="D2" s="109"/>
      <c r="E2" s="109"/>
      <c r="F2" s="109"/>
      <c r="G2" s="109"/>
      <c r="H2" s="109"/>
    </row>
    <row r="3" spans="2:8" ht="18.75">
      <c r="B3" s="110" t="s">
        <v>4</v>
      </c>
      <c r="C3" s="110"/>
      <c r="D3" s="110"/>
      <c r="E3" s="110"/>
      <c r="F3" s="110"/>
      <c r="G3" s="110"/>
      <c r="H3" s="110"/>
    </row>
    <row r="4" spans="2:8">
      <c r="B4" s="111" t="s">
        <v>54</v>
      </c>
      <c r="C4" s="111"/>
      <c r="D4" s="111"/>
      <c r="E4" s="111"/>
      <c r="F4" s="111" t="s">
        <v>21</v>
      </c>
      <c r="G4" s="111"/>
      <c r="H4" s="111"/>
    </row>
    <row r="5" spans="2:8">
      <c r="B5" s="111" t="s">
        <v>20</v>
      </c>
      <c r="C5" s="111"/>
      <c r="D5" s="111"/>
      <c r="E5" s="111"/>
      <c r="F5" s="111" t="s">
        <v>10</v>
      </c>
      <c r="G5" s="111"/>
      <c r="H5" s="111"/>
    </row>
    <row r="6" spans="2:8" ht="24.75" customHeight="1">
      <c r="B6" s="112" t="s">
        <v>22</v>
      </c>
      <c r="C6" s="113"/>
      <c r="D6" s="113"/>
      <c r="E6" s="113"/>
      <c r="F6" s="113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131</v>
      </c>
      <c r="C9" s="115"/>
      <c r="D9" s="115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07" t="s">
        <v>135</v>
      </c>
      <c r="C55" s="108"/>
      <c r="D55" s="108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07" t="s">
        <v>136</v>
      </c>
      <c r="C58" s="108"/>
      <c r="D58" s="108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07" t="s">
        <v>137</v>
      </c>
      <c r="C63" s="108"/>
      <c r="D63" s="108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07" t="s">
        <v>138</v>
      </c>
      <c r="C69" s="108"/>
      <c r="D69" s="108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07" t="s">
        <v>139</v>
      </c>
      <c r="C73" s="108"/>
      <c r="D73" s="108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18" t="s">
        <v>140</v>
      </c>
      <c r="C76" s="119"/>
      <c r="D76" s="119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07" t="s">
        <v>141</v>
      </c>
      <c r="C82" s="108"/>
      <c r="D82" s="108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16" t="s">
        <v>142</v>
      </c>
      <c r="C84" s="117"/>
      <c r="D84" s="117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07" t="s">
        <v>143</v>
      </c>
      <c r="C89" s="108"/>
      <c r="D89" s="108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18" t="s">
        <v>144</v>
      </c>
      <c r="C91" s="119"/>
      <c r="D91" s="119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07" t="s">
        <v>145</v>
      </c>
      <c r="C96" s="108"/>
      <c r="D96" s="108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07" t="s">
        <v>146</v>
      </c>
      <c r="C98" s="108"/>
      <c r="D98" s="108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09" t="s">
        <v>41</v>
      </c>
      <c r="C2" s="109"/>
      <c r="D2" s="109"/>
      <c r="E2" s="109"/>
      <c r="F2" s="109"/>
      <c r="G2" s="109"/>
      <c r="H2" s="109"/>
    </row>
    <row r="3" spans="2:8" ht="18.75">
      <c r="B3" s="110" t="s">
        <v>4</v>
      </c>
      <c r="C3" s="110"/>
      <c r="D3" s="110"/>
      <c r="E3" s="110"/>
      <c r="F3" s="110"/>
      <c r="G3" s="110"/>
      <c r="H3" s="110"/>
    </row>
    <row r="4" spans="2:8">
      <c r="B4" s="111" t="s">
        <v>54</v>
      </c>
      <c r="C4" s="111"/>
      <c r="D4" s="111"/>
      <c r="E4" s="111"/>
      <c r="F4" s="111" t="s">
        <v>21</v>
      </c>
      <c r="G4" s="111"/>
      <c r="H4" s="111"/>
    </row>
    <row r="5" spans="2:8">
      <c r="B5" s="111" t="s">
        <v>20</v>
      </c>
      <c r="C5" s="111"/>
      <c r="D5" s="111"/>
      <c r="E5" s="111"/>
      <c r="F5" s="111" t="s">
        <v>10</v>
      </c>
      <c r="G5" s="111"/>
      <c r="H5" s="111"/>
    </row>
    <row r="6" spans="2:8" ht="24.75" customHeight="1">
      <c r="B6" s="112" t="s">
        <v>22</v>
      </c>
      <c r="C6" s="113"/>
      <c r="D6" s="113"/>
      <c r="E6" s="113"/>
      <c r="F6" s="113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131</v>
      </c>
      <c r="C9" s="115"/>
      <c r="D9" s="115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07" t="s">
        <v>135</v>
      </c>
      <c r="C55" s="108"/>
      <c r="D55" s="108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07" t="s">
        <v>136</v>
      </c>
      <c r="C60" s="108"/>
      <c r="D60" s="108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07" t="s">
        <v>137</v>
      </c>
      <c r="C65" s="108"/>
      <c r="D65" s="108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07" t="s">
        <v>138</v>
      </c>
      <c r="C71" s="108"/>
      <c r="D71" s="108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07" t="s">
        <v>139</v>
      </c>
      <c r="C75" s="108"/>
      <c r="D75" s="108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18" t="s">
        <v>140</v>
      </c>
      <c r="C78" s="119"/>
      <c r="D78" s="119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07" t="s">
        <v>141</v>
      </c>
      <c r="C84" s="108"/>
      <c r="D84" s="108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16" t="s">
        <v>142</v>
      </c>
      <c r="C86" s="117"/>
      <c r="D86" s="117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07" t="s">
        <v>143</v>
      </c>
      <c r="C91" s="108"/>
      <c r="D91" s="108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18" t="s">
        <v>144</v>
      </c>
      <c r="C93" s="119"/>
      <c r="D93" s="119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07" t="s">
        <v>145</v>
      </c>
      <c r="C99" s="108"/>
      <c r="D99" s="108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07" t="s">
        <v>146</v>
      </c>
      <c r="C102" s="108"/>
      <c r="D102" s="108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09" t="s">
        <v>41</v>
      </c>
      <c r="C2" s="109"/>
      <c r="D2" s="109"/>
      <c r="E2" s="109"/>
      <c r="F2" s="109"/>
      <c r="G2" s="109"/>
      <c r="H2" s="109"/>
    </row>
    <row r="3" spans="2:8" ht="18.75">
      <c r="B3" s="110" t="s">
        <v>4</v>
      </c>
      <c r="C3" s="110"/>
      <c r="D3" s="110"/>
      <c r="E3" s="110"/>
      <c r="F3" s="110"/>
      <c r="G3" s="110"/>
      <c r="H3" s="110"/>
    </row>
    <row r="4" spans="2:8">
      <c r="B4" s="111" t="s">
        <v>54</v>
      </c>
      <c r="C4" s="111"/>
      <c r="D4" s="111"/>
      <c r="E4" s="111"/>
      <c r="F4" s="111" t="s">
        <v>21</v>
      </c>
      <c r="G4" s="111"/>
      <c r="H4" s="111"/>
    </row>
    <row r="5" spans="2:8">
      <c r="B5" s="111" t="s">
        <v>20</v>
      </c>
      <c r="C5" s="111"/>
      <c r="D5" s="111"/>
      <c r="E5" s="111"/>
      <c r="F5" s="111" t="s">
        <v>10</v>
      </c>
      <c r="G5" s="111"/>
      <c r="H5" s="111"/>
    </row>
    <row r="6" spans="2:8" ht="24.75" customHeight="1">
      <c r="B6" s="112" t="s">
        <v>22</v>
      </c>
      <c r="C6" s="113"/>
      <c r="D6" s="113"/>
      <c r="E6" s="113"/>
      <c r="F6" s="113"/>
      <c r="G6" s="2">
        <f>E9+E55+E60+E65+E71+E75+E78+E84+E86+E91+E93+E99+E102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131</v>
      </c>
      <c r="C9" s="115"/>
      <c r="D9" s="115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07" t="s">
        <v>135</v>
      </c>
      <c r="C55" s="108"/>
      <c r="D55" s="108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07" t="s">
        <v>136</v>
      </c>
      <c r="C60" s="108"/>
      <c r="D60" s="108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>
      <c r="B65" s="107" t="s">
        <v>137</v>
      </c>
      <c r="C65" s="108"/>
      <c r="D65" s="108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>
      <c r="B71" s="107" t="s">
        <v>138</v>
      </c>
      <c r="C71" s="108"/>
      <c r="D71" s="108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>
      <c r="B75" s="107" t="s">
        <v>139</v>
      </c>
      <c r="C75" s="108"/>
      <c r="D75" s="108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>
      <c r="B78" s="118" t="s">
        <v>140</v>
      </c>
      <c r="C78" s="119"/>
      <c r="D78" s="119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>
      <c r="B84" s="107" t="s">
        <v>141</v>
      </c>
      <c r="C84" s="108"/>
      <c r="D84" s="108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>
      <c r="B86" s="116" t="s">
        <v>142</v>
      </c>
      <c r="C86" s="117"/>
      <c r="D86" s="117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>
      <c r="B91" s="107" t="s">
        <v>143</v>
      </c>
      <c r="C91" s="108"/>
      <c r="D91" s="108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>
      <c r="B93" s="118" t="s">
        <v>144</v>
      </c>
      <c r="C93" s="119"/>
      <c r="D93" s="119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>
      <c r="B99" s="107" t="s">
        <v>145</v>
      </c>
      <c r="C99" s="108"/>
      <c r="D99" s="108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>
      <c r="B102" s="107" t="s">
        <v>146</v>
      </c>
      <c r="C102" s="108"/>
      <c r="D102" s="108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63" zoomScaleNormal="100" zoomScaleSheetLayoutView="80" workbookViewId="0">
      <selection activeCell="J68" sqref="J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09" t="s">
        <v>41</v>
      </c>
      <c r="C2" s="109"/>
      <c r="D2" s="109"/>
      <c r="E2" s="109"/>
      <c r="F2" s="109"/>
      <c r="G2" s="109"/>
      <c r="H2" s="109"/>
    </row>
    <row r="3" spans="2:8" ht="18.75">
      <c r="B3" s="110" t="s">
        <v>4</v>
      </c>
      <c r="C3" s="110"/>
      <c r="D3" s="110"/>
      <c r="E3" s="110"/>
      <c r="F3" s="110"/>
      <c r="G3" s="110"/>
      <c r="H3" s="110"/>
    </row>
    <row r="4" spans="2:8">
      <c r="B4" s="111" t="s">
        <v>54</v>
      </c>
      <c r="C4" s="111"/>
      <c r="D4" s="111"/>
      <c r="E4" s="111"/>
      <c r="F4" s="111" t="s">
        <v>21</v>
      </c>
      <c r="G4" s="111"/>
      <c r="H4" s="111"/>
    </row>
    <row r="5" spans="2:8">
      <c r="B5" s="111" t="s">
        <v>20</v>
      </c>
      <c r="C5" s="111"/>
      <c r="D5" s="111"/>
      <c r="E5" s="111"/>
      <c r="F5" s="111" t="s">
        <v>10</v>
      </c>
      <c r="G5" s="111"/>
      <c r="H5" s="111"/>
    </row>
    <row r="6" spans="2:8" ht="24.75" customHeight="1">
      <c r="B6" s="112" t="s">
        <v>22</v>
      </c>
      <c r="C6" s="113"/>
      <c r="D6" s="113"/>
      <c r="E6" s="113"/>
      <c r="F6" s="113"/>
      <c r="G6" s="2">
        <f>E9+E55+E60+E66+E72+E76+E79+E85+E87+E92+E94+E100+E104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131</v>
      </c>
      <c r="C9" s="115"/>
      <c r="D9" s="115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07" t="s">
        <v>135</v>
      </c>
      <c r="C55" s="108"/>
      <c r="D55" s="108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07" t="s">
        <v>136</v>
      </c>
      <c r="C60" s="108"/>
      <c r="D60" s="108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>
      <c r="B66" s="107" t="s">
        <v>137</v>
      </c>
      <c r="C66" s="108"/>
      <c r="D66" s="108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>
      <c r="B72" s="107" t="s">
        <v>138</v>
      </c>
      <c r="C72" s="108"/>
      <c r="D72" s="108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>
      <c r="B76" s="107" t="s">
        <v>139</v>
      </c>
      <c r="C76" s="108"/>
      <c r="D76" s="108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>
      <c r="B79" s="118" t="s">
        <v>140</v>
      </c>
      <c r="C79" s="119"/>
      <c r="D79" s="119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>
      <c r="B85" s="107" t="s">
        <v>141</v>
      </c>
      <c r="C85" s="108"/>
      <c r="D85" s="108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>
      <c r="B87" s="116" t="s">
        <v>142</v>
      </c>
      <c r="C87" s="117"/>
      <c r="D87" s="117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>
      <c r="B92" s="107" t="s">
        <v>143</v>
      </c>
      <c r="C92" s="108"/>
      <c r="D92" s="108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>
      <c r="B94" s="118" t="s">
        <v>144</v>
      </c>
      <c r="C94" s="119"/>
      <c r="D94" s="119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>
      <c r="B100" s="107" t="s">
        <v>145</v>
      </c>
      <c r="C100" s="108"/>
      <c r="D100" s="108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>
      <c r="B104" s="107" t="s">
        <v>146</v>
      </c>
      <c r="C104" s="108"/>
      <c r="D104" s="108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100:D100"/>
    <mergeCell ref="B104:D104"/>
    <mergeCell ref="B76:D76"/>
    <mergeCell ref="B79:D79"/>
    <mergeCell ref="B85:D85"/>
    <mergeCell ref="B87:D87"/>
    <mergeCell ref="B92:D92"/>
    <mergeCell ref="B94:D94"/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3" zoomScaleNormal="100" zoomScaleSheetLayoutView="80" workbookViewId="0">
      <selection activeCell="J25" sqref="J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09" t="s">
        <v>41</v>
      </c>
      <c r="C2" s="109"/>
      <c r="D2" s="109"/>
      <c r="E2" s="109"/>
      <c r="F2" s="109"/>
      <c r="G2" s="109"/>
      <c r="H2" s="109"/>
    </row>
    <row r="3" spans="2:8" ht="18.75">
      <c r="B3" s="110" t="s">
        <v>4</v>
      </c>
      <c r="C3" s="110"/>
      <c r="D3" s="110"/>
      <c r="E3" s="110"/>
      <c r="F3" s="110"/>
      <c r="G3" s="110"/>
      <c r="H3" s="110"/>
    </row>
    <row r="4" spans="2:8">
      <c r="B4" s="111" t="s">
        <v>54</v>
      </c>
      <c r="C4" s="111"/>
      <c r="D4" s="111"/>
      <c r="E4" s="111"/>
      <c r="F4" s="111" t="s">
        <v>21</v>
      </c>
      <c r="G4" s="111"/>
      <c r="H4" s="111"/>
    </row>
    <row r="5" spans="2:8">
      <c r="B5" s="111" t="s">
        <v>20</v>
      </c>
      <c r="C5" s="111"/>
      <c r="D5" s="111"/>
      <c r="E5" s="111"/>
      <c r="F5" s="111" t="s">
        <v>10</v>
      </c>
      <c r="G5" s="111"/>
      <c r="H5" s="111"/>
    </row>
    <row r="6" spans="2:8" ht="24.75" customHeight="1">
      <c r="B6" s="112" t="s">
        <v>22</v>
      </c>
      <c r="C6" s="113"/>
      <c r="D6" s="113"/>
      <c r="E6" s="113"/>
      <c r="F6" s="113"/>
      <c r="G6" s="2">
        <f>E9+E56+E61+E67+E73+E77+E80+E86+E88+E93+E95+E101+E105</f>
        <v>43699570.100000001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4" t="s">
        <v>131</v>
      </c>
      <c r="C9" s="115"/>
      <c r="D9" s="115"/>
      <c r="E9" s="15">
        <f>SUM(E10:E55)</f>
        <v>4174903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9" customFormat="1" ht="38.25" customHeight="1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8" customFormat="1" ht="92.25" customHeight="1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</row>
    <row r="27" spans="2:8" s="18" customFormat="1" ht="92.25" customHeight="1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</row>
    <row r="28" spans="2:8" s="18" customFormat="1" ht="92.25" customHeight="1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</row>
    <row r="29" spans="2:8" s="18" customFormat="1" ht="92.25" customHeight="1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</row>
    <row r="30" spans="2:8" s="18" customFormat="1" ht="102.75" customHeight="1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</row>
    <row r="33" spans="2:10" s="18" customFormat="1" ht="115.5" customHeight="1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</row>
    <row r="34" spans="2:10" s="18" customFormat="1" ht="115.5" customHeight="1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</row>
    <row r="35" spans="2:10" s="18" customFormat="1" ht="58.5" customHeight="1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</row>
    <row r="36" spans="2:10" s="18" customFormat="1" ht="63.75" customHeight="1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</row>
    <row r="38" spans="2:10" s="18" customFormat="1" ht="56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</row>
    <row r="39" spans="2:10" s="18" customFormat="1" ht="33.7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</row>
    <row r="40" spans="2:10" s="18" customFormat="1" ht="33.7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</row>
    <row r="41" spans="2:10" s="18" customFormat="1" ht="33.7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</row>
    <row r="42" spans="2:10" s="18" customFormat="1" ht="57" customHeight="1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</row>
    <row r="43" spans="2:10" s="18" customFormat="1" ht="65.25" customHeight="1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J43" s="20"/>
    </row>
    <row r="44" spans="2:10" s="18" customFormat="1" ht="56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</row>
    <row r="45" spans="2:10" s="18" customFormat="1" ht="75" customHeight="1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</row>
    <row r="46" spans="2:10" s="1" customFormat="1" ht="63.75" customHeight="1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</row>
    <row r="47" spans="2:10" s="18" customFormat="1" ht="63.75" customHeight="1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</row>
    <row r="48" spans="2:10" s="18" customFormat="1" ht="77.25" customHeight="1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</row>
    <row r="49" spans="2:13" s="18" customFormat="1" ht="62.25" customHeight="1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</row>
    <row r="50" spans="2:13" s="18" customFormat="1" ht="62.25" customHeight="1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</row>
    <row r="51" spans="2:13" s="18" customFormat="1" ht="62.25" customHeight="1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</row>
    <row r="52" spans="2:13" s="18" customFormat="1" ht="62.25" customHeight="1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</row>
    <row r="53" spans="2:13" s="18" customFormat="1" ht="60.75" customHeight="1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</row>
    <row r="54" spans="2:13" s="18" customFormat="1" ht="36.75" customHeight="1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</row>
    <row r="55" spans="2:13" s="18" customFormat="1" ht="54.75" customHeight="1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</row>
    <row r="56" spans="2:13" s="1" customFormat="1" ht="75" customHeight="1">
      <c r="B56" s="107" t="s">
        <v>135</v>
      </c>
      <c r="C56" s="108"/>
      <c r="D56" s="108"/>
      <c r="E56" s="16">
        <f>SUM(E57:E60)</f>
        <v>1710000</v>
      </c>
      <c r="F56" s="13"/>
      <c r="G56" s="14"/>
      <c r="H56" s="10"/>
      <c r="I56" s="61"/>
      <c r="J56" s="62"/>
    </row>
    <row r="57" spans="2:13" s="1" customFormat="1" ht="59.25" customHeight="1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J58" s="62"/>
    </row>
    <row r="59" spans="2:13" s="1" customFormat="1" ht="67.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</row>
    <row r="60" spans="2:13" s="1" customFormat="1" ht="98.25" customHeight="1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J60" s="62"/>
    </row>
    <row r="61" spans="2:13" s="1" customFormat="1" ht="31.5" customHeight="1">
      <c r="B61" s="107" t="s">
        <v>136</v>
      </c>
      <c r="C61" s="108"/>
      <c r="D61" s="108"/>
      <c r="E61" s="16">
        <f>SUM(E62:E66)</f>
        <v>22370000</v>
      </c>
      <c r="F61" s="13"/>
      <c r="G61" s="9"/>
      <c r="H61" s="10"/>
      <c r="I61" s="61"/>
      <c r="J61" s="62"/>
    </row>
    <row r="62" spans="2:13" s="1" customFormat="1" ht="75.75" customHeight="1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</row>
    <row r="63" spans="2:13" s="1" customFormat="1" ht="75.75" customHeight="1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</row>
    <row r="64" spans="2:13" s="1" customFormat="1" ht="121.5" customHeight="1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J64" s="62"/>
      <c r="L64" s="62"/>
      <c r="M64" s="62"/>
    </row>
    <row r="65" spans="2:13" s="1" customFormat="1" ht="121.5" customHeight="1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J65" s="62"/>
      <c r="L65" s="62"/>
      <c r="M65" s="62"/>
    </row>
    <row r="66" spans="2:13" s="1" customFormat="1" ht="87.75" customHeight="1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J66" s="62"/>
      <c r="K66" s="62"/>
    </row>
    <row r="67" spans="2:13" s="1" customFormat="1" ht="60" customHeight="1">
      <c r="B67" s="107" t="s">
        <v>137</v>
      </c>
      <c r="C67" s="108"/>
      <c r="D67" s="108"/>
      <c r="E67" s="16">
        <f>SUM(E68:E72)</f>
        <v>1700000</v>
      </c>
      <c r="F67" s="13"/>
      <c r="G67" s="14"/>
      <c r="H67" s="10"/>
      <c r="I67" s="61"/>
      <c r="J67" s="105"/>
    </row>
    <row r="68" spans="2:13" s="1" customFormat="1" ht="36.75" customHeight="1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</row>
    <row r="69" spans="2:13" s="1" customFormat="1" ht="51" customHeight="1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J69" s="62"/>
    </row>
    <row r="70" spans="2:13" s="1" customFormat="1" ht="45" customHeight="1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</row>
    <row r="71" spans="2:13" s="1" customFormat="1" ht="78.7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J71" s="62"/>
    </row>
    <row r="72" spans="2:13" s="1" customFormat="1" ht="67.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</row>
    <row r="73" spans="2:13" s="1" customFormat="1" ht="65.25" customHeight="1">
      <c r="B73" s="107" t="s">
        <v>138</v>
      </c>
      <c r="C73" s="108"/>
      <c r="D73" s="108"/>
      <c r="E73" s="16">
        <f>SUM(E74:E76)</f>
        <v>1753700.5</v>
      </c>
      <c r="F73" s="13"/>
      <c r="G73" s="14"/>
      <c r="H73" s="10"/>
      <c r="I73" s="61"/>
      <c r="J73" s="62"/>
    </row>
    <row r="74" spans="2:13" s="1" customFormat="1" ht="33.7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</row>
    <row r="75" spans="2:13" s="1" customFormat="1" ht="78.7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</row>
    <row r="76" spans="2:13" s="1" customFormat="1" ht="60.75" customHeight="1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K76" s="62"/>
    </row>
    <row r="77" spans="2:13" s="1" customFormat="1" ht="61.5" customHeight="1">
      <c r="B77" s="107" t="s">
        <v>139</v>
      </c>
      <c r="C77" s="108"/>
      <c r="D77" s="108"/>
      <c r="E77" s="16">
        <f>SUM(E78:E79)</f>
        <v>184166.6</v>
      </c>
      <c r="F77" s="13"/>
      <c r="G77" s="14"/>
      <c r="H77" s="10"/>
      <c r="I77" s="61"/>
      <c r="J77" s="62"/>
    </row>
    <row r="78" spans="2:13" s="18" customFormat="1" ht="70.5" customHeight="1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</row>
    <row r="79" spans="2:13" s="1" customFormat="1" ht="75" customHeight="1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</row>
    <row r="80" spans="2:13" s="1" customFormat="1" ht="65.25" customHeight="1">
      <c r="B80" s="118" t="s">
        <v>140</v>
      </c>
      <c r="C80" s="119"/>
      <c r="D80" s="119"/>
      <c r="E80" s="16">
        <f>SUM(E81:E85)</f>
        <v>1350000</v>
      </c>
      <c r="F80" s="13"/>
      <c r="G80" s="14"/>
      <c r="H80" s="60"/>
      <c r="I80" s="61"/>
      <c r="J80" s="62"/>
    </row>
    <row r="81" spans="2:10" s="1" customFormat="1" ht="49.5" customHeight="1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</row>
    <row r="82" spans="2:10" s="1" customFormat="1" ht="33.7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</row>
    <row r="83" spans="2:10" s="1" customFormat="1" ht="60.75" customHeight="1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</row>
    <row r="84" spans="2:10" s="1" customFormat="1" ht="75" customHeight="1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J84" s="62">
        <f>E80-1350000</f>
        <v>0</v>
      </c>
    </row>
    <row r="85" spans="2:10" s="1" customFormat="1" ht="65.25" customHeight="1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</row>
    <row r="86" spans="2:10" s="1" customFormat="1" ht="80.25" customHeight="1">
      <c r="B86" s="107" t="s">
        <v>141</v>
      </c>
      <c r="C86" s="108"/>
      <c r="D86" s="108"/>
      <c r="E86" s="16">
        <f>SUM(E87:E87)</f>
        <v>1250000</v>
      </c>
      <c r="F86" s="13"/>
      <c r="G86" s="14"/>
      <c r="H86" s="10"/>
      <c r="I86" s="61"/>
      <c r="J86" s="62"/>
    </row>
    <row r="87" spans="2:10" s="1" customFormat="1" ht="84.75" customHeight="1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</row>
    <row r="88" spans="2:10" s="1" customFormat="1" ht="57.75" customHeight="1">
      <c r="B88" s="116" t="s">
        <v>142</v>
      </c>
      <c r="C88" s="117"/>
      <c r="D88" s="117"/>
      <c r="E88" s="57">
        <f>SUM(E89:E92)</f>
        <v>4000000</v>
      </c>
      <c r="F88" s="58"/>
      <c r="G88" s="58"/>
      <c r="H88" s="59"/>
      <c r="I88" s="61"/>
      <c r="J88" s="62"/>
    </row>
    <row r="89" spans="2:10" s="18" customFormat="1" ht="29.25" customHeight="1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</row>
    <row r="90" spans="2:10" s="1" customFormat="1" ht="33.7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</row>
    <row r="91" spans="2:10" s="1" customFormat="1" ht="67.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</row>
    <row r="92" spans="2:10" s="1" customFormat="1" ht="83.25" customHeight="1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</row>
    <row r="93" spans="2:10" ht="122.25" customHeight="1">
      <c r="B93" s="107" t="s">
        <v>143</v>
      </c>
      <c r="C93" s="108"/>
      <c r="D93" s="108"/>
      <c r="E93" s="16">
        <f>SUM(E94)</f>
        <v>2190000</v>
      </c>
      <c r="F93" s="13"/>
      <c r="G93" s="14"/>
      <c r="H93" s="10"/>
      <c r="I93" s="61"/>
      <c r="J93" s="63">
        <f>E88-4000000</f>
        <v>0</v>
      </c>
    </row>
    <row r="94" spans="2:10" s="1" customFormat="1" ht="117.75" customHeight="1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</row>
    <row r="95" spans="2:10" s="1" customFormat="1" ht="57" customHeight="1">
      <c r="B95" s="118" t="s">
        <v>144</v>
      </c>
      <c r="C95" s="119"/>
      <c r="D95" s="119"/>
      <c r="E95" s="16">
        <f>SUM(E96:E100)</f>
        <v>474000</v>
      </c>
      <c r="F95" s="13"/>
      <c r="G95" s="60"/>
      <c r="H95" s="60"/>
      <c r="I95" s="61"/>
      <c r="J95" s="62"/>
    </row>
    <row r="96" spans="2:10" s="1" customFormat="1" ht="59.25" customHeight="1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</row>
    <row r="97" spans="2:11" s="1" customFormat="1" ht="38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</row>
    <row r="99" spans="2:11" s="1" customFormat="1" ht="67.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J99" s="62"/>
      <c r="K99" s="62"/>
    </row>
    <row r="100" spans="2:11" s="1" customFormat="1" ht="51" customHeight="1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J100" s="62"/>
      <c r="K100" s="62"/>
    </row>
    <row r="101" spans="2:11" ht="59.25" customHeight="1">
      <c r="B101" s="107" t="s">
        <v>145</v>
      </c>
      <c r="C101" s="108"/>
      <c r="D101" s="108"/>
      <c r="E101" s="16">
        <f>SUM(E102:E104)</f>
        <v>2100000</v>
      </c>
      <c r="F101" s="13"/>
      <c r="G101" s="14"/>
      <c r="H101" s="10"/>
      <c r="I101" s="61"/>
      <c r="J101" s="63"/>
    </row>
    <row r="102" spans="2:11" s="18" customFormat="1" ht="42.75" customHeight="1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</row>
    <row r="103" spans="2:11" s="18" customFormat="1" ht="42.75" customHeight="1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</row>
    <row r="104" spans="2:11" s="1" customFormat="1" ht="80.25" customHeight="1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</row>
    <row r="105" spans="2:11" ht="70.5" customHeight="1">
      <c r="B105" s="107" t="s">
        <v>146</v>
      </c>
      <c r="C105" s="108"/>
      <c r="D105" s="108"/>
      <c r="E105" s="16">
        <f>SUM(E106:E108)</f>
        <v>442800</v>
      </c>
      <c r="F105" s="13"/>
      <c r="G105" s="14"/>
      <c r="H105" s="10"/>
      <c r="I105" s="61"/>
      <c r="J105" s="63"/>
    </row>
    <row r="106" spans="2:11" s="18" customFormat="1" ht="33.7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</row>
    <row r="107" spans="2:11" s="18" customFormat="1" ht="33.7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</row>
    <row r="108" spans="2:11" s="1" customFormat="1" ht="33.7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</row>
  </sheetData>
  <autoFilter ref="A8:H108"/>
  <mergeCells count="20"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  <mergeCell ref="B101:D101"/>
    <mergeCell ref="B105:D105"/>
    <mergeCell ref="B77:D77"/>
    <mergeCell ref="B80:D80"/>
    <mergeCell ref="B86:D86"/>
    <mergeCell ref="B88:D88"/>
    <mergeCell ref="B93:D93"/>
    <mergeCell ref="B95:D9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10"/>
  <sheetViews>
    <sheetView tabSelected="1" view="pageBreakPreview" topLeftCell="B1" zoomScale="110" zoomScaleNormal="100" zoomScaleSheetLayoutView="110" workbookViewId="0">
      <selection activeCell="K44" sqref="K44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5" bestFit="1" customWidth="1"/>
    <col min="12" max="12" width="14.28515625" bestFit="1" customWidth="1"/>
    <col min="13" max="13" width="11.5703125" bestFit="1" customWidth="1"/>
  </cols>
  <sheetData>
    <row r="2" spans="2:11" ht="18.75">
      <c r="B2" s="109" t="s">
        <v>41</v>
      </c>
      <c r="C2" s="109"/>
      <c r="D2" s="109"/>
      <c r="E2" s="109"/>
      <c r="F2" s="109"/>
      <c r="G2" s="109"/>
      <c r="H2" s="109"/>
    </row>
    <row r="3" spans="2:11" ht="18.75">
      <c r="B3" s="110" t="s">
        <v>4</v>
      </c>
      <c r="C3" s="110"/>
      <c r="D3" s="110"/>
      <c r="E3" s="110"/>
      <c r="F3" s="110"/>
      <c r="G3" s="110"/>
      <c r="H3" s="110"/>
    </row>
    <row r="4" spans="2:11">
      <c r="B4" s="111" t="s">
        <v>54</v>
      </c>
      <c r="C4" s="111"/>
      <c r="D4" s="111"/>
      <c r="E4" s="111"/>
      <c r="F4" s="111" t="s">
        <v>21</v>
      </c>
      <c r="G4" s="111"/>
      <c r="H4" s="111"/>
    </row>
    <row r="5" spans="2:11">
      <c r="B5" s="111" t="s">
        <v>20</v>
      </c>
      <c r="C5" s="111"/>
      <c r="D5" s="111"/>
      <c r="E5" s="111"/>
      <c r="F5" s="111" t="s">
        <v>10</v>
      </c>
      <c r="G5" s="111"/>
      <c r="H5" s="111"/>
    </row>
    <row r="6" spans="2:11" ht="24.75" customHeight="1">
      <c r="B6" s="112" t="s">
        <v>22</v>
      </c>
      <c r="C6" s="113"/>
      <c r="D6" s="113"/>
      <c r="E6" s="113"/>
      <c r="F6" s="113"/>
      <c r="G6" s="2">
        <f>E9+E57+E62+E68+E74+E78+E81+E87+E89+E94+E96+E102+E106</f>
        <v>43701916.100000001</v>
      </c>
      <c r="H6" s="3" t="s">
        <v>23</v>
      </c>
    </row>
    <row r="7" spans="2:11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1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1" ht="60.75" customHeight="1">
      <c r="B9" s="114" t="s">
        <v>131</v>
      </c>
      <c r="C9" s="115"/>
      <c r="D9" s="115"/>
      <c r="E9" s="15">
        <f>SUM(E10:E56)</f>
        <v>4177249</v>
      </c>
      <c r="F9" s="11"/>
      <c r="G9" s="9"/>
      <c r="H9" s="10"/>
      <c r="J9">
        <v>4174903</v>
      </c>
      <c r="K9" s="63">
        <f>E9-J9</f>
        <v>2346</v>
      </c>
    </row>
    <row r="10" spans="2:11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  <c r="J10" s="18">
        <v>2700</v>
      </c>
      <c r="K10" s="63">
        <f t="shared" ref="K10:K73" si="1">E10-J10</f>
        <v>0</v>
      </c>
    </row>
    <row r="11" spans="2:11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J11" s="18">
        <v>223000</v>
      </c>
      <c r="K11" s="63">
        <f t="shared" si="1"/>
        <v>0</v>
      </c>
    </row>
    <row r="12" spans="2:11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  <c r="J12" s="18">
        <v>500</v>
      </c>
      <c r="K12" s="63">
        <f t="shared" si="1"/>
        <v>0</v>
      </c>
    </row>
    <row r="13" spans="2:11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  <c r="J13" s="19">
        <v>1600</v>
      </c>
      <c r="K13" s="63">
        <f t="shared" si="1"/>
        <v>0</v>
      </c>
    </row>
    <row r="14" spans="2:11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  <c r="J14" s="106">
        <v>1973</v>
      </c>
      <c r="K14" s="63">
        <f t="shared" si="1"/>
        <v>0</v>
      </c>
    </row>
    <row r="15" spans="2:11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  <c r="J15" s="18">
        <v>23100</v>
      </c>
      <c r="K15" s="63">
        <f t="shared" si="1"/>
        <v>0</v>
      </c>
    </row>
    <row r="16" spans="2:11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  <c r="J16" s="18">
        <v>69000</v>
      </c>
      <c r="K16" s="63">
        <f t="shared" si="1"/>
        <v>0</v>
      </c>
    </row>
    <row r="17" spans="2:11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  <c r="J17" s="18">
        <v>4800</v>
      </c>
      <c r="K17" s="63">
        <f t="shared" si="1"/>
        <v>0</v>
      </c>
    </row>
    <row r="18" spans="2:11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  <c r="J18" s="18">
        <v>10000</v>
      </c>
      <c r="K18" s="63">
        <f t="shared" si="1"/>
        <v>0</v>
      </c>
    </row>
    <row r="19" spans="2:11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  <c r="J19" s="18">
        <v>4800</v>
      </c>
      <c r="K19" s="63">
        <f t="shared" si="1"/>
        <v>0</v>
      </c>
    </row>
    <row r="20" spans="2:11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  <c r="J20" s="18">
        <v>4800</v>
      </c>
      <c r="K20" s="63">
        <f t="shared" si="1"/>
        <v>0</v>
      </c>
    </row>
    <row r="21" spans="2:11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  <c r="J21" s="18">
        <v>4800</v>
      </c>
      <c r="K21" s="63">
        <f t="shared" si="1"/>
        <v>0</v>
      </c>
    </row>
    <row r="22" spans="2:11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  <c r="J22" s="18">
        <v>6750</v>
      </c>
      <c r="K22" s="63">
        <f t="shared" si="1"/>
        <v>0</v>
      </c>
    </row>
    <row r="23" spans="2:11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  <c r="J23" s="18">
        <v>40000</v>
      </c>
      <c r="K23" s="63">
        <f t="shared" si="1"/>
        <v>0</v>
      </c>
    </row>
    <row r="24" spans="2:11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  <c r="J24" s="18">
        <v>30000</v>
      </c>
      <c r="K24" s="63">
        <f t="shared" si="1"/>
        <v>0</v>
      </c>
    </row>
    <row r="25" spans="2:11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  <c r="J25" s="18">
        <v>40000</v>
      </c>
      <c r="K25" s="63">
        <f t="shared" si="1"/>
        <v>0</v>
      </c>
    </row>
    <row r="26" spans="2:11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  <c r="J26" s="1">
        <v>105000</v>
      </c>
      <c r="K26" s="63">
        <f t="shared" si="1"/>
        <v>0</v>
      </c>
    </row>
    <row r="27" spans="2:11" s="18" customFormat="1" ht="56.25">
      <c r="B27" s="67" t="s">
        <v>132</v>
      </c>
      <c r="C27" s="68">
        <v>50100000</v>
      </c>
      <c r="D27" s="68" t="s">
        <v>44</v>
      </c>
      <c r="E27" s="69">
        <v>2080</v>
      </c>
      <c r="F27" s="70" t="s">
        <v>61</v>
      </c>
      <c r="G27" s="71" t="s">
        <v>160</v>
      </c>
      <c r="H27" s="90" t="s">
        <v>85</v>
      </c>
      <c r="J27" s="1"/>
      <c r="K27" s="120">
        <f t="shared" si="1"/>
        <v>2080</v>
      </c>
    </row>
    <row r="28" spans="2:11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  <c r="J28" s="18">
        <v>50000</v>
      </c>
      <c r="K28" s="63">
        <f t="shared" si="1"/>
        <v>0</v>
      </c>
    </row>
    <row r="29" spans="2:11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  <c r="J29" s="18">
        <v>310000</v>
      </c>
      <c r="K29" s="63">
        <f t="shared" si="1"/>
        <v>0</v>
      </c>
    </row>
    <row r="30" spans="2:11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  <c r="J30" s="18">
        <v>85000</v>
      </c>
      <c r="K30" s="63">
        <f t="shared" si="1"/>
        <v>0</v>
      </c>
    </row>
    <row r="31" spans="2:11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  <c r="J31" s="18">
        <v>8000</v>
      </c>
      <c r="K31" s="63">
        <f t="shared" si="1"/>
        <v>0</v>
      </c>
    </row>
    <row r="32" spans="2:11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  <c r="J32" s="18">
        <v>1540800</v>
      </c>
      <c r="K32" s="63">
        <f t="shared" si="1"/>
        <v>0</v>
      </c>
    </row>
    <row r="33" spans="2:11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  <c r="J33" s="18">
        <v>68000</v>
      </c>
      <c r="K33" s="63">
        <f t="shared" si="1"/>
        <v>0</v>
      </c>
    </row>
    <row r="34" spans="2:11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  <c r="J34" s="18">
        <v>188250</v>
      </c>
      <c r="K34" s="63">
        <f t="shared" si="1"/>
        <v>0</v>
      </c>
    </row>
    <row r="35" spans="2:11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  <c r="J35" s="18">
        <v>120000</v>
      </c>
      <c r="K35" s="63">
        <f t="shared" si="1"/>
        <v>0</v>
      </c>
    </row>
    <row r="36" spans="2:11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  <c r="J36" s="18">
        <v>2000</v>
      </c>
      <c r="K36" s="63">
        <f t="shared" si="1"/>
        <v>0</v>
      </c>
    </row>
    <row r="37" spans="2:11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  <c r="J37" s="18">
        <v>6000</v>
      </c>
      <c r="K37" s="63">
        <f t="shared" si="1"/>
        <v>0</v>
      </c>
    </row>
    <row r="38" spans="2:11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  <c r="J38" s="18">
        <v>25000</v>
      </c>
      <c r="K38" s="63">
        <f t="shared" si="1"/>
        <v>0</v>
      </c>
    </row>
    <row r="39" spans="2:11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  <c r="J39" s="18">
        <v>25500</v>
      </c>
      <c r="K39" s="63">
        <f t="shared" si="1"/>
        <v>0</v>
      </c>
    </row>
    <row r="40" spans="2:11" s="18" customFormat="1" ht="33.75">
      <c r="B40" s="65" t="s">
        <v>132</v>
      </c>
      <c r="C40" s="38" t="s">
        <v>18</v>
      </c>
      <c r="D40" s="23" t="s">
        <v>46</v>
      </c>
      <c r="E40" s="56">
        <v>24000</v>
      </c>
      <c r="F40" s="25" t="s">
        <v>60</v>
      </c>
      <c r="G40" s="26" t="s">
        <v>125</v>
      </c>
      <c r="H40" s="33"/>
      <c r="J40" s="18">
        <v>24000</v>
      </c>
      <c r="K40" s="63">
        <f t="shared" si="1"/>
        <v>0</v>
      </c>
    </row>
    <row r="41" spans="2:11" s="18" customFormat="1" ht="33.75">
      <c r="B41" s="65" t="s">
        <v>134</v>
      </c>
      <c r="C41" s="38" t="s">
        <v>114</v>
      </c>
      <c r="D41" s="23" t="s">
        <v>113</v>
      </c>
      <c r="E41" s="56">
        <v>30000</v>
      </c>
      <c r="F41" s="25" t="s">
        <v>64</v>
      </c>
      <c r="G41" s="26" t="s">
        <v>125</v>
      </c>
      <c r="H41" s="26"/>
      <c r="J41" s="18">
        <v>30000</v>
      </c>
      <c r="K41" s="63">
        <f t="shared" si="1"/>
        <v>0</v>
      </c>
    </row>
    <row r="42" spans="2:11" s="18" customFormat="1" ht="33.75">
      <c r="B42" s="65" t="s">
        <v>132</v>
      </c>
      <c r="C42" s="38" t="s">
        <v>55</v>
      </c>
      <c r="D42" s="23" t="s">
        <v>56</v>
      </c>
      <c r="E42" s="56">
        <v>1680</v>
      </c>
      <c r="F42" s="25" t="s">
        <v>91</v>
      </c>
      <c r="G42" s="26" t="s">
        <v>125</v>
      </c>
      <c r="H42" s="33"/>
      <c r="J42" s="18">
        <v>1680</v>
      </c>
      <c r="K42" s="63">
        <f t="shared" si="1"/>
        <v>0</v>
      </c>
    </row>
    <row r="43" spans="2:11" s="18" customFormat="1" ht="57" customHeight="1">
      <c r="B43" s="65" t="s">
        <v>132</v>
      </c>
      <c r="C43" s="77" t="s">
        <v>17</v>
      </c>
      <c r="D43" s="78" t="s">
        <v>16</v>
      </c>
      <c r="E43" s="56">
        <f>90000+34000</f>
        <v>124000</v>
      </c>
      <c r="F43" s="79" t="s">
        <v>61</v>
      </c>
      <c r="G43" s="80" t="s">
        <v>125</v>
      </c>
      <c r="H43" s="80" t="s">
        <v>67</v>
      </c>
      <c r="J43" s="18">
        <v>124000</v>
      </c>
      <c r="K43" s="63">
        <f t="shared" si="1"/>
        <v>0</v>
      </c>
    </row>
    <row r="44" spans="2:11" s="18" customFormat="1" ht="65.25" customHeight="1">
      <c r="B44" s="67" t="s">
        <v>132</v>
      </c>
      <c r="C44" s="76" t="s">
        <v>17</v>
      </c>
      <c r="D44" s="68" t="s">
        <v>16</v>
      </c>
      <c r="E44" s="69">
        <f>150+400+266</f>
        <v>816</v>
      </c>
      <c r="F44" s="70" t="s">
        <v>61</v>
      </c>
      <c r="G44" s="71" t="s">
        <v>125</v>
      </c>
      <c r="H44" s="71"/>
      <c r="J44" s="18">
        <v>550</v>
      </c>
      <c r="K44" s="120">
        <f t="shared" si="1"/>
        <v>266</v>
      </c>
    </row>
    <row r="45" spans="2:11" s="18" customFormat="1" ht="56.25">
      <c r="B45" s="65" t="s">
        <v>132</v>
      </c>
      <c r="C45" s="38" t="s">
        <v>77</v>
      </c>
      <c r="D45" s="23" t="s">
        <v>78</v>
      </c>
      <c r="E45" s="56">
        <v>3000</v>
      </c>
      <c r="F45" s="25" t="s">
        <v>61</v>
      </c>
      <c r="G45" s="26" t="s">
        <v>125</v>
      </c>
      <c r="H45" s="26" t="s">
        <v>79</v>
      </c>
      <c r="J45" s="20">
        <v>3000</v>
      </c>
      <c r="K45" s="63">
        <f t="shared" si="1"/>
        <v>0</v>
      </c>
    </row>
    <row r="46" spans="2:11" s="18" customFormat="1" ht="75" customHeight="1">
      <c r="B46" s="65" t="s">
        <v>132</v>
      </c>
      <c r="C46" s="77" t="s">
        <v>25</v>
      </c>
      <c r="D46" s="78" t="s">
        <v>119</v>
      </c>
      <c r="E46" s="56">
        <v>100000</v>
      </c>
      <c r="F46" s="79" t="s">
        <v>64</v>
      </c>
      <c r="G46" s="80" t="s">
        <v>125</v>
      </c>
      <c r="H46" s="80"/>
      <c r="J46" s="18">
        <v>100000</v>
      </c>
      <c r="K46" s="63">
        <f t="shared" si="1"/>
        <v>0</v>
      </c>
    </row>
    <row r="47" spans="2:11" s="1" customFormat="1" ht="63.75" customHeight="1">
      <c r="B47" s="104" t="s">
        <v>132</v>
      </c>
      <c r="C47" s="23" t="s">
        <v>45</v>
      </c>
      <c r="D47" s="23" t="s">
        <v>63</v>
      </c>
      <c r="E47" s="24">
        <f>6000+3850</f>
        <v>9850</v>
      </c>
      <c r="F47" s="25" t="s">
        <v>64</v>
      </c>
      <c r="G47" s="26" t="s">
        <v>125</v>
      </c>
      <c r="H47" s="26"/>
      <c r="J47" s="18">
        <v>9850</v>
      </c>
      <c r="K47" s="63">
        <f t="shared" si="1"/>
        <v>0</v>
      </c>
    </row>
    <row r="48" spans="2:11" s="18" customFormat="1" ht="63.75" customHeight="1">
      <c r="B48" s="65" t="s">
        <v>132</v>
      </c>
      <c r="C48" s="78" t="s">
        <v>120</v>
      </c>
      <c r="D48" s="78" t="s">
        <v>121</v>
      </c>
      <c r="E48" s="56">
        <v>450</v>
      </c>
      <c r="F48" s="79" t="s">
        <v>61</v>
      </c>
      <c r="G48" s="80" t="s">
        <v>125</v>
      </c>
      <c r="H48" s="80"/>
      <c r="J48" s="1">
        <v>450</v>
      </c>
      <c r="K48" s="63">
        <f t="shared" si="1"/>
        <v>0</v>
      </c>
    </row>
    <row r="49" spans="2:11" s="18" customFormat="1" ht="77.25" customHeight="1">
      <c r="B49" s="65" t="s">
        <v>132</v>
      </c>
      <c r="C49" s="30">
        <v>79700000</v>
      </c>
      <c r="D49" s="23" t="s">
        <v>27</v>
      </c>
      <c r="E49" s="56">
        <v>600000</v>
      </c>
      <c r="F49" s="25" t="s">
        <v>61</v>
      </c>
      <c r="G49" s="26" t="s">
        <v>125</v>
      </c>
      <c r="H49" s="26" t="s">
        <v>80</v>
      </c>
      <c r="J49" s="18">
        <v>600000</v>
      </c>
      <c r="K49" s="63">
        <f t="shared" si="1"/>
        <v>0</v>
      </c>
    </row>
    <row r="50" spans="2:11" s="18" customFormat="1" ht="62.25" customHeight="1">
      <c r="B50" s="65" t="s">
        <v>132</v>
      </c>
      <c r="C50" s="30">
        <v>79800000</v>
      </c>
      <c r="D50" s="23" t="s">
        <v>81</v>
      </c>
      <c r="E50" s="56">
        <v>10000</v>
      </c>
      <c r="F50" s="25" t="s">
        <v>64</v>
      </c>
      <c r="G50" s="26" t="s">
        <v>125</v>
      </c>
      <c r="H50" s="26"/>
      <c r="J50" s="18">
        <v>10000</v>
      </c>
      <c r="K50" s="63">
        <f t="shared" si="1"/>
        <v>0</v>
      </c>
    </row>
    <row r="51" spans="2:11" s="18" customFormat="1" ht="62.25" customHeight="1">
      <c r="B51" s="65" t="s">
        <v>132</v>
      </c>
      <c r="C51" s="23" t="s">
        <v>53</v>
      </c>
      <c r="D51" s="23" t="s">
        <v>65</v>
      </c>
      <c r="E51" s="56">
        <f>20000+12000</f>
        <v>32000</v>
      </c>
      <c r="F51" s="25" t="s">
        <v>61</v>
      </c>
      <c r="G51" s="26" t="s">
        <v>125</v>
      </c>
      <c r="H51" s="23" t="s">
        <v>68</v>
      </c>
      <c r="J51" s="18">
        <v>32000</v>
      </c>
      <c r="K51" s="63">
        <f t="shared" si="1"/>
        <v>0</v>
      </c>
    </row>
    <row r="52" spans="2:11" s="18" customFormat="1" ht="62.25" customHeight="1">
      <c r="B52" s="65" t="s">
        <v>132</v>
      </c>
      <c r="C52" s="38" t="s">
        <v>24</v>
      </c>
      <c r="D52" s="23" t="s">
        <v>71</v>
      </c>
      <c r="E52" s="56">
        <v>12000</v>
      </c>
      <c r="F52" s="25" t="s">
        <v>64</v>
      </c>
      <c r="G52" s="26" t="s">
        <v>125</v>
      </c>
      <c r="H52" s="23"/>
      <c r="J52" s="18">
        <v>12000</v>
      </c>
      <c r="K52" s="63">
        <f t="shared" si="1"/>
        <v>0</v>
      </c>
    </row>
    <row r="53" spans="2:11" s="18" customFormat="1" ht="62.25" customHeight="1">
      <c r="B53" s="65" t="s">
        <v>132</v>
      </c>
      <c r="C53" s="38" t="s">
        <v>122</v>
      </c>
      <c r="D53" s="23" t="s">
        <v>123</v>
      </c>
      <c r="E53" s="56">
        <v>1000</v>
      </c>
      <c r="F53" s="25" t="s">
        <v>61</v>
      </c>
      <c r="G53" s="26" t="s">
        <v>125</v>
      </c>
      <c r="H53" s="23"/>
      <c r="J53" s="18">
        <v>1000</v>
      </c>
      <c r="K53" s="63">
        <f t="shared" si="1"/>
        <v>0</v>
      </c>
    </row>
    <row r="54" spans="2:11" s="18" customFormat="1" ht="60.75" customHeight="1">
      <c r="B54" s="65" t="s">
        <v>132</v>
      </c>
      <c r="C54" s="23" t="s">
        <v>82</v>
      </c>
      <c r="D54" s="23" t="s">
        <v>83</v>
      </c>
      <c r="E54" s="56">
        <v>20000</v>
      </c>
      <c r="F54" s="25" t="s">
        <v>64</v>
      </c>
      <c r="G54" s="26" t="s">
        <v>125</v>
      </c>
      <c r="H54" s="31"/>
      <c r="J54" s="18">
        <v>20000</v>
      </c>
      <c r="K54" s="63">
        <f t="shared" si="1"/>
        <v>0</v>
      </c>
    </row>
    <row r="55" spans="2:11" s="18" customFormat="1" ht="36.75" customHeight="1">
      <c r="B55" s="65" t="s">
        <v>132</v>
      </c>
      <c r="C55" s="78" t="s">
        <v>12</v>
      </c>
      <c r="D55" s="78" t="s">
        <v>19</v>
      </c>
      <c r="E55" s="56">
        <f>80000+110000</f>
        <v>190000</v>
      </c>
      <c r="F55" s="79" t="s">
        <v>64</v>
      </c>
      <c r="G55" s="80" t="s">
        <v>125</v>
      </c>
      <c r="H55" s="81"/>
      <c r="J55" s="18">
        <v>190000</v>
      </c>
      <c r="K55" s="63">
        <f t="shared" si="1"/>
        <v>0</v>
      </c>
    </row>
    <row r="56" spans="2:11" s="18" customFormat="1" ht="54.75" customHeight="1">
      <c r="B56" s="65" t="s">
        <v>132</v>
      </c>
      <c r="C56" s="23" t="s">
        <v>115</v>
      </c>
      <c r="D56" s="23" t="s">
        <v>116</v>
      </c>
      <c r="E56" s="56">
        <v>15000</v>
      </c>
      <c r="F56" s="25" t="s">
        <v>61</v>
      </c>
      <c r="G56" s="26" t="s">
        <v>125</v>
      </c>
      <c r="H56" s="26" t="s">
        <v>79</v>
      </c>
      <c r="J56" s="18">
        <v>15000</v>
      </c>
      <c r="K56" s="63">
        <f t="shared" si="1"/>
        <v>0</v>
      </c>
    </row>
    <row r="57" spans="2:11" s="1" customFormat="1" ht="75" customHeight="1">
      <c r="B57" s="107" t="s">
        <v>135</v>
      </c>
      <c r="C57" s="108"/>
      <c r="D57" s="108"/>
      <c r="E57" s="16">
        <f>SUM(E58:E61)</f>
        <v>1710000</v>
      </c>
      <c r="F57" s="13"/>
      <c r="G57" s="14"/>
      <c r="H57" s="10"/>
      <c r="I57" s="61"/>
      <c r="J57" s="18">
        <v>1710000</v>
      </c>
      <c r="K57" s="63">
        <f t="shared" si="1"/>
        <v>0</v>
      </c>
    </row>
    <row r="58" spans="2:11" s="1" customFormat="1" ht="59.25" customHeight="1">
      <c r="B58" s="104" t="s">
        <v>132</v>
      </c>
      <c r="C58" s="23" t="s">
        <v>24</v>
      </c>
      <c r="D58" s="23" t="s">
        <v>71</v>
      </c>
      <c r="E58" s="24">
        <f>1710000-142500-E60-E59</f>
        <v>1314302.3999999999</v>
      </c>
      <c r="F58" s="25" t="s">
        <v>64</v>
      </c>
      <c r="G58" s="26" t="s">
        <v>125</v>
      </c>
      <c r="H58" s="41"/>
      <c r="J58" s="62">
        <v>1314302.3999999999</v>
      </c>
      <c r="K58" s="63">
        <f t="shared" si="1"/>
        <v>0</v>
      </c>
    </row>
    <row r="59" spans="2:11" s="1" customFormat="1" ht="67.5">
      <c r="B59" s="104" t="s">
        <v>132</v>
      </c>
      <c r="C59" s="23" t="s">
        <v>103</v>
      </c>
      <c r="D59" s="23" t="s">
        <v>71</v>
      </c>
      <c r="E59" s="24">
        <v>33000</v>
      </c>
      <c r="F59" s="25" t="s">
        <v>61</v>
      </c>
      <c r="G59" s="26" t="s">
        <v>151</v>
      </c>
      <c r="H59" s="48" t="s">
        <v>98</v>
      </c>
      <c r="J59" s="62">
        <v>33000</v>
      </c>
      <c r="K59" s="63">
        <f t="shared" si="1"/>
        <v>0</v>
      </c>
    </row>
    <row r="60" spans="2:11" s="1" customFormat="1" ht="67.5">
      <c r="B60" s="104" t="s">
        <v>132</v>
      </c>
      <c r="C60" s="23" t="s">
        <v>103</v>
      </c>
      <c r="D60" s="23" t="s">
        <v>71</v>
      </c>
      <c r="E60" s="24">
        <v>220197.6</v>
      </c>
      <c r="F60" s="25" t="s">
        <v>61</v>
      </c>
      <c r="G60" s="26" t="s">
        <v>150</v>
      </c>
      <c r="H60" s="48" t="s">
        <v>98</v>
      </c>
      <c r="J60" s="62">
        <v>220197.6</v>
      </c>
      <c r="K60" s="63">
        <f t="shared" si="1"/>
        <v>0</v>
      </c>
    </row>
    <row r="61" spans="2:11" s="1" customFormat="1" ht="98.25" customHeight="1">
      <c r="B61" s="104" t="s">
        <v>132</v>
      </c>
      <c r="C61" s="23" t="s">
        <v>24</v>
      </c>
      <c r="D61" s="23" t="s">
        <v>71</v>
      </c>
      <c r="E61" s="24">
        <v>142500</v>
      </c>
      <c r="F61" s="25" t="s">
        <v>61</v>
      </c>
      <c r="G61" s="26" t="s">
        <v>125</v>
      </c>
      <c r="H61" s="48" t="s">
        <v>128</v>
      </c>
      <c r="J61" s="1">
        <v>142500</v>
      </c>
      <c r="K61" s="63">
        <f t="shared" si="1"/>
        <v>0</v>
      </c>
    </row>
    <row r="62" spans="2:11" s="1" customFormat="1" ht="31.5" customHeight="1">
      <c r="B62" s="107" t="s">
        <v>136</v>
      </c>
      <c r="C62" s="108"/>
      <c r="D62" s="108"/>
      <c r="E62" s="16">
        <f>SUM(E63:E67)</f>
        <v>22370000</v>
      </c>
      <c r="F62" s="13"/>
      <c r="G62" s="9"/>
      <c r="H62" s="10"/>
      <c r="I62" s="61"/>
      <c r="J62" s="62">
        <v>22370000</v>
      </c>
      <c r="K62" s="63">
        <f t="shared" si="1"/>
        <v>0</v>
      </c>
    </row>
    <row r="63" spans="2:11" s="1" customFormat="1" ht="75.75" customHeight="1">
      <c r="B63" s="104" t="s">
        <v>132</v>
      </c>
      <c r="C63" s="23" t="s">
        <v>7</v>
      </c>
      <c r="D63" s="23" t="s">
        <v>57</v>
      </c>
      <c r="E63" s="24">
        <f>3750000+400000</f>
        <v>4150000</v>
      </c>
      <c r="F63" s="25" t="s">
        <v>61</v>
      </c>
      <c r="G63" s="26" t="s">
        <v>125</v>
      </c>
      <c r="H63" s="48" t="s">
        <v>97</v>
      </c>
      <c r="J63" s="62">
        <v>4150000</v>
      </c>
      <c r="K63" s="63">
        <f t="shared" si="1"/>
        <v>0</v>
      </c>
    </row>
    <row r="64" spans="2:11" s="1" customFormat="1" ht="75.75" customHeight="1">
      <c r="B64" s="66" t="s">
        <v>133</v>
      </c>
      <c r="C64" s="23" t="s">
        <v>7</v>
      </c>
      <c r="D64" s="23" t="s">
        <v>57</v>
      </c>
      <c r="E64" s="24">
        <v>100000</v>
      </c>
      <c r="F64" s="25" t="s">
        <v>61</v>
      </c>
      <c r="G64" s="26" t="s">
        <v>125</v>
      </c>
      <c r="H64" s="48" t="s">
        <v>97</v>
      </c>
      <c r="J64" s="1">
        <v>100000</v>
      </c>
      <c r="K64" s="63">
        <f t="shared" si="1"/>
        <v>0</v>
      </c>
    </row>
    <row r="65" spans="2:13" s="1" customFormat="1" ht="121.5" customHeight="1">
      <c r="B65" s="104" t="s">
        <v>132</v>
      </c>
      <c r="C65" s="23">
        <v>33600000</v>
      </c>
      <c r="D65" s="23" t="s">
        <v>29</v>
      </c>
      <c r="E65" s="24">
        <f>1440000+270000-22680</f>
        <v>1687320</v>
      </c>
      <c r="F65" s="25" t="s">
        <v>64</v>
      </c>
      <c r="G65" s="26" t="s">
        <v>125</v>
      </c>
      <c r="H65" s="41"/>
      <c r="J65" s="1">
        <v>1687320</v>
      </c>
      <c r="K65" s="63">
        <f t="shared" si="1"/>
        <v>0</v>
      </c>
      <c r="L65" s="62"/>
      <c r="M65" s="62"/>
    </row>
    <row r="66" spans="2:13" s="1" customFormat="1" ht="121.5" customHeight="1">
      <c r="B66" s="104" t="s">
        <v>132</v>
      </c>
      <c r="C66" s="23" t="s">
        <v>32</v>
      </c>
      <c r="D66" s="23" t="s">
        <v>29</v>
      </c>
      <c r="E66" s="24">
        <v>22680</v>
      </c>
      <c r="F66" s="25" t="s">
        <v>61</v>
      </c>
      <c r="G66" s="26" t="s">
        <v>150</v>
      </c>
      <c r="H66" s="48" t="s">
        <v>157</v>
      </c>
      <c r="J66" s="62">
        <v>22680</v>
      </c>
      <c r="K66" s="63">
        <f t="shared" si="1"/>
        <v>0</v>
      </c>
      <c r="L66" s="62"/>
      <c r="M66" s="62"/>
    </row>
    <row r="67" spans="2:13" s="1" customFormat="1" ht="87.75" customHeight="1">
      <c r="B67" s="104" t="s">
        <v>132</v>
      </c>
      <c r="C67" s="23" t="s">
        <v>32</v>
      </c>
      <c r="D67" s="23" t="s">
        <v>29</v>
      </c>
      <c r="E67" s="24">
        <v>16410000</v>
      </c>
      <c r="F67" s="25" t="s">
        <v>61</v>
      </c>
      <c r="G67" s="26" t="s">
        <v>125</v>
      </c>
      <c r="H67" s="48" t="s">
        <v>98</v>
      </c>
      <c r="J67" s="62">
        <v>16410000</v>
      </c>
      <c r="K67" s="63">
        <f t="shared" si="1"/>
        <v>0</v>
      </c>
    </row>
    <row r="68" spans="2:13" s="1" customFormat="1" ht="60" customHeight="1">
      <c r="B68" s="107" t="s">
        <v>137</v>
      </c>
      <c r="C68" s="108"/>
      <c r="D68" s="108"/>
      <c r="E68" s="16">
        <f>SUM(E69:E73)</f>
        <v>1700000</v>
      </c>
      <c r="F68" s="13"/>
      <c r="G68" s="14"/>
      <c r="H68" s="10"/>
      <c r="I68" s="61"/>
      <c r="J68" s="62">
        <v>1700000</v>
      </c>
      <c r="K68" s="63">
        <f t="shared" si="1"/>
        <v>0</v>
      </c>
    </row>
    <row r="69" spans="2:13" s="1" customFormat="1" ht="36.75" customHeight="1">
      <c r="B69" s="104" t="s">
        <v>132</v>
      </c>
      <c r="C69" s="23" t="s">
        <v>7</v>
      </c>
      <c r="D69" s="23" t="s">
        <v>28</v>
      </c>
      <c r="E69" s="24">
        <v>52272.9</v>
      </c>
      <c r="F69" s="25" t="s">
        <v>64</v>
      </c>
      <c r="G69" s="26" t="s">
        <v>125</v>
      </c>
      <c r="H69" s="41"/>
      <c r="J69" s="105">
        <v>52272.9</v>
      </c>
      <c r="K69" s="63">
        <f t="shared" si="1"/>
        <v>0</v>
      </c>
    </row>
    <row r="70" spans="2:13" s="1" customFormat="1" ht="51" customHeight="1">
      <c r="B70" s="104" t="s">
        <v>132</v>
      </c>
      <c r="C70" s="23" t="s">
        <v>32</v>
      </c>
      <c r="D70" s="23" t="s">
        <v>29</v>
      </c>
      <c r="E70" s="24">
        <f>200847.5-132940.36</f>
        <v>67907.140000000014</v>
      </c>
      <c r="F70" s="25" t="s">
        <v>64</v>
      </c>
      <c r="G70" s="26" t="s">
        <v>125</v>
      </c>
      <c r="H70" s="41"/>
      <c r="J70" s="1">
        <v>67907.140000000014</v>
      </c>
      <c r="K70" s="63">
        <f t="shared" si="1"/>
        <v>0</v>
      </c>
    </row>
    <row r="71" spans="2:13" s="1" customFormat="1" ht="45" customHeight="1">
      <c r="B71" s="104" t="s">
        <v>132</v>
      </c>
      <c r="C71" s="23" t="s">
        <v>89</v>
      </c>
      <c r="D71" s="23" t="s">
        <v>90</v>
      </c>
      <c r="E71" s="24">
        <f>816000-200000</f>
        <v>616000</v>
      </c>
      <c r="F71" s="25" t="s">
        <v>64</v>
      </c>
      <c r="G71" s="26" t="s">
        <v>125</v>
      </c>
      <c r="H71" s="48"/>
      <c r="J71" s="62">
        <v>616000</v>
      </c>
      <c r="K71" s="63">
        <f t="shared" si="1"/>
        <v>0</v>
      </c>
    </row>
    <row r="72" spans="2:13" s="1" customFormat="1" ht="78.75">
      <c r="B72" s="104" t="s">
        <v>132</v>
      </c>
      <c r="C72" s="23" t="s">
        <v>24</v>
      </c>
      <c r="D72" s="23" t="s">
        <v>71</v>
      </c>
      <c r="E72" s="24">
        <v>69239.960000000006</v>
      </c>
      <c r="F72" s="25" t="s">
        <v>61</v>
      </c>
      <c r="G72" s="26" t="s">
        <v>125</v>
      </c>
      <c r="H72" s="48" t="s">
        <v>129</v>
      </c>
      <c r="J72" s="1">
        <v>69239.960000000006</v>
      </c>
      <c r="K72" s="63">
        <f t="shared" si="1"/>
        <v>0</v>
      </c>
    </row>
    <row r="73" spans="2:13" s="1" customFormat="1" ht="67.5">
      <c r="B73" s="104" t="s">
        <v>132</v>
      </c>
      <c r="C73" s="23" t="s">
        <v>24</v>
      </c>
      <c r="D73" s="23" t="s">
        <v>71</v>
      </c>
      <c r="E73" s="24">
        <f>894580</f>
        <v>894580</v>
      </c>
      <c r="F73" s="25" t="s">
        <v>61</v>
      </c>
      <c r="G73" s="26" t="s">
        <v>152</v>
      </c>
      <c r="H73" s="48" t="s">
        <v>98</v>
      </c>
      <c r="J73" s="62">
        <v>894580</v>
      </c>
      <c r="K73" s="63">
        <f t="shared" si="1"/>
        <v>0</v>
      </c>
    </row>
    <row r="74" spans="2:13" s="1" customFormat="1" ht="65.25" customHeight="1">
      <c r="B74" s="107" t="s">
        <v>138</v>
      </c>
      <c r="C74" s="108"/>
      <c r="D74" s="108"/>
      <c r="E74" s="16">
        <f>SUM(E75:E77)</f>
        <v>1753700.5</v>
      </c>
      <c r="F74" s="13"/>
      <c r="G74" s="14"/>
      <c r="H74" s="10"/>
      <c r="I74" s="61"/>
      <c r="J74" s="1">
        <v>1753700.5</v>
      </c>
      <c r="K74" s="63">
        <f t="shared" ref="K74:K109" si="2">E74-J74</f>
        <v>0</v>
      </c>
    </row>
    <row r="75" spans="2:13" s="1" customFormat="1" ht="33.75">
      <c r="B75" s="104" t="s">
        <v>132</v>
      </c>
      <c r="C75" s="36" t="s">
        <v>25</v>
      </c>
      <c r="D75" s="36" t="s">
        <v>69</v>
      </c>
      <c r="E75" s="24">
        <v>55000</v>
      </c>
      <c r="F75" s="43" t="s">
        <v>64</v>
      </c>
      <c r="G75" s="26" t="s">
        <v>125</v>
      </c>
      <c r="H75" s="44"/>
      <c r="J75" s="62">
        <v>55000</v>
      </c>
      <c r="K75" s="63">
        <f t="shared" si="2"/>
        <v>0</v>
      </c>
    </row>
    <row r="76" spans="2:13" s="1" customFormat="1" ht="78.75">
      <c r="B76" s="104" t="s">
        <v>132</v>
      </c>
      <c r="C76" s="23">
        <v>85100000</v>
      </c>
      <c r="D76" s="23" t="s">
        <v>71</v>
      </c>
      <c r="E76" s="24">
        <v>127500.5</v>
      </c>
      <c r="F76" s="25" t="s">
        <v>61</v>
      </c>
      <c r="G76" s="26" t="s">
        <v>125</v>
      </c>
      <c r="H76" s="45" t="s">
        <v>124</v>
      </c>
      <c r="J76" s="1">
        <v>127500.5</v>
      </c>
      <c r="K76" s="63">
        <f t="shared" si="2"/>
        <v>0</v>
      </c>
    </row>
    <row r="77" spans="2:13" s="1" customFormat="1" ht="60.75" customHeight="1">
      <c r="B77" s="104" t="s">
        <v>132</v>
      </c>
      <c r="C77" s="23">
        <v>85100000</v>
      </c>
      <c r="D77" s="23" t="s">
        <v>71</v>
      </c>
      <c r="E77" s="24">
        <f>1460000+111200</f>
        <v>1571200</v>
      </c>
      <c r="F77" s="25" t="s">
        <v>61</v>
      </c>
      <c r="G77" s="26" t="s">
        <v>125</v>
      </c>
      <c r="H77" s="48" t="s">
        <v>98</v>
      </c>
      <c r="J77" s="1">
        <v>1571200</v>
      </c>
      <c r="K77" s="63">
        <f t="shared" si="2"/>
        <v>0</v>
      </c>
    </row>
    <row r="78" spans="2:13" s="1" customFormat="1" ht="61.5" customHeight="1">
      <c r="B78" s="107" t="s">
        <v>139</v>
      </c>
      <c r="C78" s="108"/>
      <c r="D78" s="108"/>
      <c r="E78" s="16">
        <f>SUM(E79:E80)</f>
        <v>184166.6</v>
      </c>
      <c r="F78" s="13"/>
      <c r="G78" s="14"/>
      <c r="H78" s="10"/>
      <c r="I78" s="61"/>
      <c r="J78" s="1">
        <v>184166.6</v>
      </c>
      <c r="K78" s="63">
        <f t="shared" si="2"/>
        <v>0</v>
      </c>
    </row>
    <row r="79" spans="2:13" s="18" customFormat="1" ht="70.5" customHeight="1">
      <c r="B79" s="65" t="s">
        <v>132</v>
      </c>
      <c r="C79" s="23" t="s">
        <v>24</v>
      </c>
      <c r="D79" s="23" t="s">
        <v>71</v>
      </c>
      <c r="E79" s="56">
        <v>14166.6</v>
      </c>
      <c r="F79" s="25" t="s">
        <v>61</v>
      </c>
      <c r="G79" s="26" t="s">
        <v>125</v>
      </c>
      <c r="H79" s="48" t="s">
        <v>76</v>
      </c>
      <c r="J79" s="62">
        <v>14166.6</v>
      </c>
      <c r="K79" s="63">
        <f t="shared" si="2"/>
        <v>0</v>
      </c>
    </row>
    <row r="80" spans="2:13" s="1" customFormat="1" ht="75" customHeight="1">
      <c r="B80" s="104" t="s">
        <v>132</v>
      </c>
      <c r="C80" s="23" t="s">
        <v>24</v>
      </c>
      <c r="D80" s="23" t="s">
        <v>71</v>
      </c>
      <c r="E80" s="24">
        <v>170000</v>
      </c>
      <c r="F80" s="25" t="s">
        <v>61</v>
      </c>
      <c r="G80" s="26" t="s">
        <v>125</v>
      </c>
      <c r="H80" s="48" t="s">
        <v>98</v>
      </c>
      <c r="J80" s="18">
        <v>170000</v>
      </c>
      <c r="K80" s="63">
        <f t="shared" si="2"/>
        <v>0</v>
      </c>
    </row>
    <row r="81" spans="2:11" s="1" customFormat="1" ht="65.25" customHeight="1">
      <c r="B81" s="118" t="s">
        <v>140</v>
      </c>
      <c r="C81" s="119"/>
      <c r="D81" s="119"/>
      <c r="E81" s="16">
        <f>SUM(E82:E86)</f>
        <v>1350000</v>
      </c>
      <c r="F81" s="13"/>
      <c r="G81" s="14"/>
      <c r="H81" s="60"/>
      <c r="I81" s="61"/>
      <c r="J81" s="1">
        <v>1350000</v>
      </c>
      <c r="K81" s="63">
        <f t="shared" si="2"/>
        <v>0</v>
      </c>
    </row>
    <row r="82" spans="2:11" s="1" customFormat="1" ht="49.5" customHeight="1">
      <c r="B82" s="104" t="s">
        <v>132</v>
      </c>
      <c r="C82" s="23" t="s">
        <v>14</v>
      </c>
      <c r="D82" s="23" t="s">
        <v>15</v>
      </c>
      <c r="E82" s="24">
        <v>24200</v>
      </c>
      <c r="F82" s="25" t="s">
        <v>60</v>
      </c>
      <c r="G82" s="26" t="s">
        <v>125</v>
      </c>
      <c r="H82" s="41"/>
      <c r="J82" s="62">
        <v>24200</v>
      </c>
      <c r="K82" s="63">
        <f t="shared" si="2"/>
        <v>0</v>
      </c>
    </row>
    <row r="83" spans="2:11" s="1" customFormat="1" ht="33.75">
      <c r="B83" s="104" t="s">
        <v>132</v>
      </c>
      <c r="C83" s="28">
        <v>33100000</v>
      </c>
      <c r="D83" s="28" t="s">
        <v>28</v>
      </c>
      <c r="E83" s="24">
        <f>240004-87983</f>
        <v>152021</v>
      </c>
      <c r="F83" s="29" t="s">
        <v>64</v>
      </c>
      <c r="G83" s="26" t="s">
        <v>125</v>
      </c>
      <c r="H83" s="46"/>
      <c r="J83" s="1">
        <v>152021</v>
      </c>
      <c r="K83" s="63">
        <f t="shared" si="2"/>
        <v>0</v>
      </c>
    </row>
    <row r="84" spans="2:11" s="1" customFormat="1" ht="60.75" customHeight="1">
      <c r="B84" s="104" t="s">
        <v>132</v>
      </c>
      <c r="C84" s="23" t="s">
        <v>59</v>
      </c>
      <c r="D84" s="23" t="s">
        <v>44</v>
      </c>
      <c r="E84" s="24">
        <v>15000</v>
      </c>
      <c r="F84" s="25" t="s">
        <v>64</v>
      </c>
      <c r="G84" s="26" t="s">
        <v>125</v>
      </c>
      <c r="H84" s="41"/>
      <c r="J84" s="1">
        <v>15000</v>
      </c>
      <c r="K84" s="63">
        <f t="shared" si="2"/>
        <v>0</v>
      </c>
    </row>
    <row r="85" spans="2:11" s="1" customFormat="1" ht="75" customHeight="1">
      <c r="B85" s="104" t="s">
        <v>132</v>
      </c>
      <c r="C85" s="23">
        <v>85100000</v>
      </c>
      <c r="D85" s="23" t="s">
        <v>71</v>
      </c>
      <c r="E85" s="24">
        <v>48983</v>
      </c>
      <c r="F85" s="25" t="s">
        <v>61</v>
      </c>
      <c r="G85" s="26" t="s">
        <v>125</v>
      </c>
      <c r="H85" s="48" t="s">
        <v>126</v>
      </c>
      <c r="J85" s="1">
        <v>48983</v>
      </c>
      <c r="K85" s="63">
        <f t="shared" si="2"/>
        <v>0</v>
      </c>
    </row>
    <row r="86" spans="2:11" s="1" customFormat="1" ht="65.25" customHeight="1">
      <c r="B86" s="104" t="s">
        <v>132</v>
      </c>
      <c r="C86" s="23">
        <v>85100000</v>
      </c>
      <c r="D86" s="23" t="s">
        <v>71</v>
      </c>
      <c r="E86" s="24">
        <f>1071996+37800</f>
        <v>1109796</v>
      </c>
      <c r="F86" s="25" t="s">
        <v>61</v>
      </c>
      <c r="G86" s="26" t="s">
        <v>125</v>
      </c>
      <c r="H86" s="48" t="s">
        <v>98</v>
      </c>
      <c r="J86" s="62">
        <v>1109796</v>
      </c>
      <c r="K86" s="63">
        <f t="shared" si="2"/>
        <v>0</v>
      </c>
    </row>
    <row r="87" spans="2:11" s="1" customFormat="1" ht="80.25" customHeight="1">
      <c r="B87" s="107" t="s">
        <v>141</v>
      </c>
      <c r="C87" s="108"/>
      <c r="D87" s="108"/>
      <c r="E87" s="16">
        <f>SUM(E88:E88)</f>
        <v>1250000</v>
      </c>
      <c r="F87" s="13"/>
      <c r="G87" s="14"/>
      <c r="H87" s="10"/>
      <c r="I87" s="61"/>
      <c r="J87" s="1">
        <v>1250000</v>
      </c>
      <c r="K87" s="63">
        <f t="shared" si="2"/>
        <v>0</v>
      </c>
    </row>
    <row r="88" spans="2:11" s="1" customFormat="1" ht="84.75" customHeight="1">
      <c r="B88" s="104" t="s">
        <v>132</v>
      </c>
      <c r="C88" s="23" t="s">
        <v>32</v>
      </c>
      <c r="D88" s="23" t="s">
        <v>29</v>
      </c>
      <c r="E88" s="24">
        <v>1250000</v>
      </c>
      <c r="F88" s="25" t="s">
        <v>61</v>
      </c>
      <c r="G88" s="26" t="s">
        <v>125</v>
      </c>
      <c r="H88" s="48" t="s">
        <v>98</v>
      </c>
      <c r="J88" s="62">
        <v>1250000</v>
      </c>
      <c r="K88" s="63">
        <f t="shared" si="2"/>
        <v>0</v>
      </c>
    </row>
    <row r="89" spans="2:11" s="1" customFormat="1" ht="57.75" customHeight="1">
      <c r="B89" s="116" t="s">
        <v>142</v>
      </c>
      <c r="C89" s="117"/>
      <c r="D89" s="117"/>
      <c r="E89" s="57">
        <f>SUM(E90:E93)</f>
        <v>4000000</v>
      </c>
      <c r="F89" s="58"/>
      <c r="G89" s="58"/>
      <c r="H89" s="59"/>
      <c r="I89" s="61"/>
      <c r="J89" s="1">
        <v>4000000</v>
      </c>
      <c r="K89" s="63">
        <f t="shared" si="2"/>
        <v>0</v>
      </c>
    </row>
    <row r="90" spans="2:11" s="18" customFormat="1" ht="29.25" customHeight="1">
      <c r="B90" s="65" t="s">
        <v>132</v>
      </c>
      <c r="C90" s="38">
        <v>33100000</v>
      </c>
      <c r="D90" s="23" t="s">
        <v>8</v>
      </c>
      <c r="E90" s="56">
        <v>124876.2</v>
      </c>
      <c r="F90" s="25" t="s">
        <v>64</v>
      </c>
      <c r="G90" s="26" t="s">
        <v>125</v>
      </c>
      <c r="H90" s="26"/>
      <c r="J90" s="62">
        <v>124876.2</v>
      </c>
      <c r="K90" s="63">
        <f t="shared" si="2"/>
        <v>0</v>
      </c>
    </row>
    <row r="91" spans="2:11" s="1" customFormat="1" ht="33.75">
      <c r="B91" s="104" t="s">
        <v>132</v>
      </c>
      <c r="C91" s="38" t="s">
        <v>32</v>
      </c>
      <c r="D91" s="23" t="s">
        <v>9</v>
      </c>
      <c r="E91" s="24">
        <f>2995349.4-3495.8-99984.41</f>
        <v>2891869.19</v>
      </c>
      <c r="F91" s="25" t="s">
        <v>64</v>
      </c>
      <c r="G91" s="26" t="s">
        <v>125</v>
      </c>
      <c r="H91" s="26"/>
      <c r="J91" s="18">
        <v>2891869.19</v>
      </c>
      <c r="K91" s="63">
        <f t="shared" si="2"/>
        <v>0</v>
      </c>
    </row>
    <row r="92" spans="2:11" s="1" customFormat="1" ht="67.5">
      <c r="B92" s="104" t="s">
        <v>132</v>
      </c>
      <c r="C92" s="38" t="s">
        <v>24</v>
      </c>
      <c r="D92" s="23" t="s">
        <v>71</v>
      </c>
      <c r="E92" s="24">
        <v>73605.850000000006</v>
      </c>
      <c r="F92" s="25" t="s">
        <v>61</v>
      </c>
      <c r="G92" s="26" t="s">
        <v>125</v>
      </c>
      <c r="H92" s="45" t="s">
        <v>127</v>
      </c>
      <c r="J92" s="1">
        <v>73605.850000000006</v>
      </c>
      <c r="K92" s="63">
        <f t="shared" si="2"/>
        <v>0</v>
      </c>
    </row>
    <row r="93" spans="2:11" s="1" customFormat="1" ht="83.25" customHeight="1">
      <c r="B93" s="104" t="s">
        <v>132</v>
      </c>
      <c r="C93" s="23" t="s">
        <v>24</v>
      </c>
      <c r="D93" s="23" t="s">
        <v>71</v>
      </c>
      <c r="E93" s="24">
        <v>909648.76</v>
      </c>
      <c r="F93" s="25" t="s">
        <v>61</v>
      </c>
      <c r="G93" s="26" t="s">
        <v>152</v>
      </c>
      <c r="H93" s="32" t="s">
        <v>98</v>
      </c>
      <c r="J93" s="1">
        <v>909648.76</v>
      </c>
      <c r="K93" s="63">
        <f t="shared" si="2"/>
        <v>0</v>
      </c>
    </row>
    <row r="94" spans="2:11" ht="122.25" customHeight="1">
      <c r="B94" s="107" t="s">
        <v>143</v>
      </c>
      <c r="C94" s="108"/>
      <c r="D94" s="108"/>
      <c r="E94" s="16">
        <f>SUM(E95)</f>
        <v>2190000</v>
      </c>
      <c r="F94" s="13"/>
      <c r="G94" s="14"/>
      <c r="H94" s="10"/>
      <c r="I94" s="61"/>
      <c r="J94" s="1">
        <v>2190000</v>
      </c>
      <c r="K94" s="63">
        <f t="shared" si="2"/>
        <v>0</v>
      </c>
    </row>
    <row r="95" spans="2:11" s="1" customFormat="1" ht="117.75" customHeight="1">
      <c r="B95" s="104" t="s">
        <v>132</v>
      </c>
      <c r="C95" s="23" t="s">
        <v>32</v>
      </c>
      <c r="D95" s="23" t="s">
        <v>29</v>
      </c>
      <c r="E95" s="24">
        <v>2190000</v>
      </c>
      <c r="F95" s="25" t="s">
        <v>61</v>
      </c>
      <c r="G95" s="26" t="s">
        <v>152</v>
      </c>
      <c r="H95" s="48" t="s">
        <v>98</v>
      </c>
      <c r="J95" s="63">
        <v>2190000</v>
      </c>
      <c r="K95" s="63">
        <f t="shared" si="2"/>
        <v>0</v>
      </c>
    </row>
    <row r="96" spans="2:11" s="1" customFormat="1" ht="57" customHeight="1">
      <c r="B96" s="118" t="s">
        <v>144</v>
      </c>
      <c r="C96" s="119"/>
      <c r="D96" s="119"/>
      <c r="E96" s="16">
        <f>SUM(E97:E101)</f>
        <v>474000</v>
      </c>
      <c r="F96" s="13"/>
      <c r="G96" s="60"/>
      <c r="H96" s="60"/>
      <c r="I96" s="61"/>
      <c r="J96" s="1">
        <v>474000</v>
      </c>
      <c r="K96" s="63">
        <f t="shared" si="2"/>
        <v>0</v>
      </c>
    </row>
    <row r="97" spans="2:11" s="1" customFormat="1" ht="59.25" customHeight="1">
      <c r="B97" s="104" t="s">
        <v>148</v>
      </c>
      <c r="C97" s="23">
        <v>33100000</v>
      </c>
      <c r="D97" s="23" t="s">
        <v>28</v>
      </c>
      <c r="E97" s="24">
        <f>20000+14559.87+22385.83</f>
        <v>56945.700000000004</v>
      </c>
      <c r="F97" s="25" t="s">
        <v>64</v>
      </c>
      <c r="G97" s="26" t="s">
        <v>125</v>
      </c>
      <c r="H97" s="41"/>
      <c r="J97" s="62">
        <v>56945.700000000004</v>
      </c>
      <c r="K97" s="63">
        <f t="shared" si="2"/>
        <v>0</v>
      </c>
    </row>
    <row r="98" spans="2:11" s="1" customFormat="1" ht="38.25">
      <c r="B98" s="104" t="s">
        <v>148</v>
      </c>
      <c r="C98" s="36">
        <v>33600000</v>
      </c>
      <c r="D98" s="36" t="s">
        <v>29</v>
      </c>
      <c r="E98" s="24">
        <f>266824.3+68000-17770</f>
        <v>317054.3</v>
      </c>
      <c r="F98" s="43" t="s">
        <v>64</v>
      </c>
      <c r="G98" s="26" t="s">
        <v>125</v>
      </c>
      <c r="H98" s="44"/>
      <c r="J98" s="1">
        <v>317054.3</v>
      </c>
      <c r="K98" s="63">
        <f t="shared" si="2"/>
        <v>0</v>
      </c>
    </row>
    <row r="99" spans="2:11" s="1" customFormat="1" ht="78.75">
      <c r="B99" s="104" t="s">
        <v>132</v>
      </c>
      <c r="C99" s="38" t="s">
        <v>103</v>
      </c>
      <c r="D99" s="23" t="s">
        <v>71</v>
      </c>
      <c r="E99" s="24">
        <v>8645.83</v>
      </c>
      <c r="F99" s="25" t="s">
        <v>61</v>
      </c>
      <c r="G99" s="26" t="s">
        <v>125</v>
      </c>
      <c r="H99" s="45" t="s">
        <v>130</v>
      </c>
      <c r="J99" s="1">
        <v>8645.83</v>
      </c>
      <c r="K99" s="63">
        <f t="shared" si="2"/>
        <v>0</v>
      </c>
    </row>
    <row r="100" spans="2:11" s="1" customFormat="1" ht="67.5">
      <c r="B100" s="104" t="s">
        <v>132</v>
      </c>
      <c r="C100" s="38" t="s">
        <v>103</v>
      </c>
      <c r="D100" s="23" t="s">
        <v>71</v>
      </c>
      <c r="E100" s="24">
        <v>13740</v>
      </c>
      <c r="F100" s="25" t="s">
        <v>61</v>
      </c>
      <c r="G100" s="26" t="s">
        <v>152</v>
      </c>
      <c r="H100" s="48" t="s">
        <v>98</v>
      </c>
      <c r="J100" s="1">
        <v>13740</v>
      </c>
      <c r="K100" s="63">
        <f t="shared" si="2"/>
        <v>0</v>
      </c>
    </row>
    <row r="101" spans="2:11" s="1" customFormat="1" ht="51" customHeight="1">
      <c r="B101" s="104" t="s">
        <v>132</v>
      </c>
      <c r="C101" s="38" t="s">
        <v>24</v>
      </c>
      <c r="D101" s="23" t="s">
        <v>71</v>
      </c>
      <c r="E101" s="24">
        <v>77614.17</v>
      </c>
      <c r="F101" s="25" t="s">
        <v>64</v>
      </c>
      <c r="G101" s="26" t="s">
        <v>153</v>
      </c>
      <c r="H101" s="45"/>
      <c r="J101" s="62">
        <v>77614.17</v>
      </c>
      <c r="K101" s="63">
        <f t="shared" si="2"/>
        <v>0</v>
      </c>
    </row>
    <row r="102" spans="2:11" ht="59.25" customHeight="1">
      <c r="B102" s="107" t="s">
        <v>145</v>
      </c>
      <c r="C102" s="108"/>
      <c r="D102" s="108"/>
      <c r="E102" s="16">
        <f>SUM(E103:E105)</f>
        <v>2100000</v>
      </c>
      <c r="F102" s="13"/>
      <c r="G102" s="14"/>
      <c r="H102" s="10"/>
      <c r="I102" s="61"/>
      <c r="J102" s="62">
        <v>2100000</v>
      </c>
      <c r="K102" s="63">
        <f t="shared" si="2"/>
        <v>0</v>
      </c>
    </row>
    <row r="103" spans="2:11" s="18" customFormat="1" ht="42.75" customHeight="1">
      <c r="B103" s="65" t="s">
        <v>132</v>
      </c>
      <c r="C103" s="23" t="s">
        <v>25</v>
      </c>
      <c r="D103" s="23" t="s">
        <v>69</v>
      </c>
      <c r="E103" s="56">
        <f>2100000-115976</f>
        <v>1984024</v>
      </c>
      <c r="F103" s="25" t="s">
        <v>64</v>
      </c>
      <c r="G103" s="26" t="s">
        <v>125</v>
      </c>
      <c r="H103" s="53"/>
      <c r="J103" s="63">
        <v>1984024</v>
      </c>
      <c r="K103" s="63">
        <f t="shared" si="2"/>
        <v>0</v>
      </c>
    </row>
    <row r="104" spans="2:11" s="18" customFormat="1" ht="42.75" customHeight="1">
      <c r="B104" s="67" t="s">
        <v>132</v>
      </c>
      <c r="C104" s="68" t="s">
        <v>156</v>
      </c>
      <c r="D104" s="68" t="s">
        <v>69</v>
      </c>
      <c r="E104" s="69">
        <f>5976</f>
        <v>5976</v>
      </c>
      <c r="F104" s="70" t="s">
        <v>61</v>
      </c>
      <c r="G104" s="71" t="s">
        <v>152</v>
      </c>
      <c r="H104" s="92" t="s">
        <v>98</v>
      </c>
      <c r="J104" s="18">
        <v>5976</v>
      </c>
      <c r="K104" s="63">
        <f t="shared" si="2"/>
        <v>0</v>
      </c>
    </row>
    <row r="105" spans="2:11" s="1" customFormat="1" ht="80.25" customHeight="1">
      <c r="B105" s="67" t="s">
        <v>132</v>
      </c>
      <c r="C105" s="68" t="s">
        <v>154</v>
      </c>
      <c r="D105" s="68" t="s">
        <v>155</v>
      </c>
      <c r="E105" s="69">
        <f>115976-5976</f>
        <v>110000</v>
      </c>
      <c r="F105" s="70" t="s">
        <v>61</v>
      </c>
      <c r="G105" s="71" t="s">
        <v>152</v>
      </c>
      <c r="H105" s="92" t="s">
        <v>98</v>
      </c>
      <c r="J105" s="18">
        <v>110000</v>
      </c>
      <c r="K105" s="63">
        <f t="shared" si="2"/>
        <v>0</v>
      </c>
    </row>
    <row r="106" spans="2:11" ht="70.5" customHeight="1">
      <c r="B106" s="107" t="s">
        <v>146</v>
      </c>
      <c r="C106" s="108"/>
      <c r="D106" s="108"/>
      <c r="E106" s="16">
        <f>SUM(E107:E109)</f>
        <v>442800</v>
      </c>
      <c r="F106" s="13"/>
      <c r="G106" s="14"/>
      <c r="H106" s="10"/>
      <c r="I106" s="61"/>
      <c r="J106" s="1">
        <v>442800</v>
      </c>
      <c r="K106" s="63">
        <f t="shared" si="2"/>
        <v>0</v>
      </c>
    </row>
    <row r="107" spans="2:11" s="18" customFormat="1" ht="33.75">
      <c r="B107" s="65" t="s">
        <v>132</v>
      </c>
      <c r="C107" s="99" t="s">
        <v>32</v>
      </c>
      <c r="D107" s="99" t="s">
        <v>29</v>
      </c>
      <c r="E107" s="56">
        <f>264000-4020</f>
        <v>259980</v>
      </c>
      <c r="F107" s="100" t="s">
        <v>64</v>
      </c>
      <c r="G107" s="80" t="s">
        <v>125</v>
      </c>
      <c r="H107" s="101"/>
      <c r="J107" s="63">
        <v>259980</v>
      </c>
      <c r="K107" s="63">
        <f t="shared" si="2"/>
        <v>0</v>
      </c>
    </row>
    <row r="108" spans="2:11" s="18" customFormat="1" ht="33.75">
      <c r="B108" s="65" t="s">
        <v>132</v>
      </c>
      <c r="C108" s="28" t="s">
        <v>7</v>
      </c>
      <c r="D108" s="28" t="s">
        <v>28</v>
      </c>
      <c r="E108" s="24">
        <v>132000</v>
      </c>
      <c r="F108" s="29" t="s">
        <v>64</v>
      </c>
      <c r="G108" s="26" t="s">
        <v>125</v>
      </c>
      <c r="H108" s="55"/>
      <c r="J108" s="18">
        <v>132000</v>
      </c>
      <c r="K108" s="63">
        <f t="shared" si="2"/>
        <v>0</v>
      </c>
    </row>
    <row r="109" spans="2:11" s="1" customFormat="1" ht="33.75">
      <c r="B109" s="104" t="s">
        <v>132</v>
      </c>
      <c r="C109" s="23" t="s">
        <v>14</v>
      </c>
      <c r="D109" s="23" t="s">
        <v>40</v>
      </c>
      <c r="E109" s="24">
        <f>4020+46800</f>
        <v>50820</v>
      </c>
      <c r="F109" s="25" t="s">
        <v>60</v>
      </c>
      <c r="G109" s="26" t="s">
        <v>125</v>
      </c>
      <c r="H109" s="23"/>
      <c r="J109" s="18">
        <v>50820</v>
      </c>
      <c r="K109" s="63">
        <f t="shared" si="2"/>
        <v>0</v>
      </c>
    </row>
    <row r="110" spans="2:11">
      <c r="J110" s="1"/>
    </row>
  </sheetData>
  <autoFilter ref="A8:H109"/>
  <mergeCells count="20">
    <mergeCell ref="B102:D102"/>
    <mergeCell ref="B106:D106"/>
    <mergeCell ref="B78:D78"/>
    <mergeCell ref="B81:D81"/>
    <mergeCell ref="B87:D87"/>
    <mergeCell ref="B89:D89"/>
    <mergeCell ref="B94:D94"/>
    <mergeCell ref="B96:D96"/>
    <mergeCell ref="B74:D74"/>
    <mergeCell ref="B2:H2"/>
    <mergeCell ref="B3:H3"/>
    <mergeCell ref="B4:E4"/>
    <mergeCell ref="F4:H4"/>
    <mergeCell ref="B5:E5"/>
    <mergeCell ref="F5:H5"/>
    <mergeCell ref="B6:F6"/>
    <mergeCell ref="B9:D9"/>
    <mergeCell ref="B57:D57"/>
    <mergeCell ref="B62:D62"/>
    <mergeCell ref="B68:D68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28.01.2019...</vt:lpstr>
      <vt:lpstr>'05.12.2018...'!Print_Area</vt:lpstr>
      <vt:lpstr>'11.01.2019...'!Print_Area</vt:lpstr>
      <vt:lpstr>'14.11.2018...'!Print_Area</vt:lpstr>
      <vt:lpstr>'15.01.2019...'!Print_Area</vt:lpstr>
      <vt:lpstr>'21.01.2019...'!Print_Area</vt:lpstr>
      <vt:lpstr>'25.12.2018....'!Print_Area</vt:lpstr>
      <vt:lpstr>'27.12.2018...'!Print_Area</vt:lpstr>
      <vt:lpstr>'28.01.2019...'!Print_Area</vt:lpstr>
      <vt:lpstr>'4.01.2019..'!Print_Area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2019-01-29T06:17:45Z</cp:lastPrinted>
  <dcterms:created xsi:type="dcterms:W3CDTF">2011-04-12T10:50:13Z</dcterms:created>
  <dcterms:modified xsi:type="dcterms:W3CDTF">2019-01-29T06:17:46Z</dcterms:modified>
</cp:coreProperties>
</file>