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28800" windowHeight="12435" activeTab="7"/>
  </bookViews>
  <sheets>
    <sheet name="13.11.2018.." sheetId="108" r:id="rId1"/>
    <sheet name="14.01.2019" sheetId="109" r:id="rId2"/>
    <sheet name="14.01.2019 (2)" sheetId="110" r:id="rId3"/>
    <sheet name="25.02.2019.." sheetId="111" r:id="rId4"/>
    <sheet name="4.03.2019..." sheetId="112" r:id="rId5"/>
    <sheet name="03.04.2019..." sheetId="113" r:id="rId6"/>
    <sheet name="05.04.2019..." sheetId="114" r:id="rId7"/>
    <sheet name="11.04.2019.." sheetId="115" r:id="rId8"/>
  </sheets>
  <definedNames>
    <definedName name="_xlnm._FilterDatabase" localSheetId="5" hidden="1">'03.04.2019...'!$A$6:$I$47</definedName>
    <definedName name="_xlnm._FilterDatabase" localSheetId="6" hidden="1">'05.04.2019...'!$A$6:$I$47</definedName>
    <definedName name="_xlnm._FilterDatabase" localSheetId="7" hidden="1">'11.04.2019..'!$A$6:$I$48</definedName>
    <definedName name="_xlnm._FilterDatabase" localSheetId="0" hidden="1">'13.11.2018..'!$A$6:$I$46</definedName>
    <definedName name="_xlnm._FilterDatabase" localSheetId="1" hidden="1">'14.01.2019'!$A$6:$I$46</definedName>
    <definedName name="_xlnm._FilterDatabase" localSheetId="2" hidden="1">'14.01.2019 (2)'!$A$6:$I$46</definedName>
    <definedName name="_xlnm._FilterDatabase" localSheetId="3" hidden="1">'25.02.2019..'!$A$6:$I$46</definedName>
    <definedName name="_xlnm._FilterDatabase" localSheetId="4" hidden="1">'4.03.2019...'!$A$6:$I$47</definedName>
    <definedName name="_xlnm.Print_Area" localSheetId="7">'11.04.2019..'!$A$1:$G$49</definedName>
  </definedNames>
  <calcPr calcId="144525"/>
</workbook>
</file>

<file path=xl/calcChain.xml><?xml version="1.0" encoding="utf-8"?>
<calcChain xmlns="http://schemas.openxmlformats.org/spreadsheetml/2006/main">
  <c r="J24" i="115" l="1"/>
  <c r="J25" i="115"/>
  <c r="J26" i="115"/>
  <c r="J27" i="115"/>
  <c r="J28" i="115"/>
  <c r="J29" i="115"/>
  <c r="J30" i="115"/>
  <c r="J31" i="115"/>
  <c r="J32" i="115"/>
  <c r="J33" i="115"/>
  <c r="J34" i="115"/>
  <c r="J35" i="115"/>
  <c r="J36" i="115"/>
  <c r="J37" i="115"/>
  <c r="J38" i="115"/>
  <c r="J39" i="115"/>
  <c r="J40" i="115"/>
  <c r="J41" i="115"/>
  <c r="J42" i="115"/>
  <c r="J43" i="115"/>
  <c r="J44" i="115"/>
  <c r="J45" i="115"/>
  <c r="J46" i="115"/>
  <c r="J47" i="115"/>
  <c r="J48" i="115"/>
  <c r="J9" i="115"/>
  <c r="J10" i="115"/>
  <c r="J11" i="115"/>
  <c r="J12" i="115"/>
  <c r="J13" i="115"/>
  <c r="J15" i="115"/>
  <c r="J16" i="115"/>
  <c r="J17" i="115"/>
  <c r="J21" i="115"/>
  <c r="J22" i="115"/>
  <c r="J23" i="115"/>
  <c r="D14" i="115" l="1"/>
  <c r="J14" i="115" s="1"/>
  <c r="D44" i="115"/>
  <c r="D42" i="115"/>
  <c r="D41" i="115"/>
  <c r="D39" i="115"/>
  <c r="D38" i="115"/>
  <c r="D36" i="115"/>
  <c r="D35" i="115"/>
  <c r="D33" i="115"/>
  <c r="D29" i="115"/>
  <c r="D26" i="115"/>
  <c r="D20" i="115"/>
  <c r="J20" i="115" s="1"/>
  <c r="D19" i="115"/>
  <c r="J19" i="115" s="1"/>
  <c r="D18" i="115"/>
  <c r="J18" i="115" s="1"/>
  <c r="D8" i="115"/>
  <c r="J8" i="115" s="1"/>
  <c r="C6" i="115"/>
  <c r="D6" i="115" s="1"/>
  <c r="E6" i="115" s="1"/>
  <c r="F6" i="115" s="1"/>
  <c r="G6" i="115" s="1"/>
  <c r="B6" i="115"/>
  <c r="D7" i="115" l="1"/>
  <c r="D37" i="114"/>
  <c r="F4" i="115" l="1"/>
  <c r="J7" i="115"/>
  <c r="D43" i="114"/>
  <c r="D41" i="114"/>
  <c r="D40" i="114"/>
  <c r="D38" i="114"/>
  <c r="D35" i="114"/>
  <c r="D34" i="114"/>
  <c r="D32" i="114"/>
  <c r="D28" i="114"/>
  <c r="D25" i="114"/>
  <c r="D20" i="114"/>
  <c r="D19" i="114"/>
  <c r="D18" i="114"/>
  <c r="D14" i="114"/>
  <c r="D7" i="114" s="1"/>
  <c r="F4" i="114" s="1"/>
  <c r="D8" i="114"/>
  <c r="B6" i="114"/>
  <c r="C6" i="114" s="1"/>
  <c r="D6" i="114" s="1"/>
  <c r="E6" i="114" s="1"/>
  <c r="F6" i="114" s="1"/>
  <c r="G6" i="114" s="1"/>
  <c r="D18" i="113" l="1"/>
  <c r="D43" i="113"/>
  <c r="D41" i="113"/>
  <c r="D40" i="113"/>
  <c r="D38" i="113"/>
  <c r="D35" i="113"/>
  <c r="D34" i="113"/>
  <c r="D32" i="113"/>
  <c r="D28" i="113"/>
  <c r="D25" i="113"/>
  <c r="D20" i="113"/>
  <c r="D19" i="113"/>
  <c r="D14" i="113"/>
  <c r="D8" i="113"/>
  <c r="B6" i="113"/>
  <c r="C6" i="113" s="1"/>
  <c r="D6" i="113" s="1"/>
  <c r="E6" i="113" s="1"/>
  <c r="F6" i="113" s="1"/>
  <c r="G6" i="113" s="1"/>
  <c r="D7" i="113" l="1"/>
  <c r="F4" i="113" s="1"/>
  <c r="D38" i="112"/>
  <c r="D43" i="112"/>
  <c r="D41" i="112"/>
  <c r="D40" i="112"/>
  <c r="D35" i="112"/>
  <c r="D34" i="112"/>
  <c r="D32" i="112"/>
  <c r="D28" i="112"/>
  <c r="D25" i="112"/>
  <c r="D20" i="112"/>
  <c r="D19" i="112"/>
  <c r="D14" i="112"/>
  <c r="D8" i="112"/>
  <c r="C6" i="112"/>
  <c r="D6" i="112"/>
  <c r="E6" i="112"/>
  <c r="F6" i="112"/>
  <c r="G6" i="112"/>
  <c r="B6" i="112"/>
  <c r="D7" i="112"/>
  <c r="F4" i="112" s="1"/>
  <c r="D7" i="111"/>
  <c r="D43" i="111"/>
  <c r="D41" i="111"/>
  <c r="D40" i="111"/>
  <c r="D35" i="111"/>
  <c r="D34" i="111"/>
  <c r="D32" i="111"/>
  <c r="D28" i="111"/>
  <c r="D25" i="111"/>
  <c r="D20" i="111"/>
  <c r="D19" i="111"/>
  <c r="D14" i="111"/>
  <c r="D8" i="111"/>
  <c r="C6" i="111"/>
  <c r="D6" i="111"/>
  <c r="E6" i="111"/>
  <c r="F6" i="111"/>
  <c r="G6" i="111"/>
  <c r="B6" i="111"/>
  <c r="F4" i="111"/>
  <c r="D35" i="110"/>
  <c r="D43" i="110"/>
  <c r="D41" i="110"/>
  <c r="D40" i="110"/>
  <c r="D34" i="110"/>
  <c r="D32" i="110"/>
  <c r="D28" i="110"/>
  <c r="D25" i="110"/>
  <c r="D20" i="110"/>
  <c r="D19" i="110"/>
  <c r="D14" i="110"/>
  <c r="D8" i="110"/>
  <c r="D7" i="110"/>
  <c r="F4" i="110"/>
  <c r="D6" i="110"/>
  <c r="E6" i="110"/>
  <c r="F6" i="110"/>
  <c r="G6" i="110"/>
  <c r="C6" i="110"/>
  <c r="B6" i="110"/>
  <c r="D7" i="109"/>
  <c r="D20" i="109"/>
  <c r="D25" i="109"/>
  <c r="D43" i="109"/>
  <c r="D41" i="109"/>
  <c r="D40" i="109"/>
  <c r="D34" i="109"/>
  <c r="D32" i="109"/>
  <c r="D28" i="109"/>
  <c r="D19" i="109"/>
  <c r="D14" i="109"/>
  <c r="D8" i="109"/>
  <c r="B6" i="109"/>
  <c r="C6" i="109"/>
  <c r="D6" i="109"/>
  <c r="E6" i="109"/>
  <c r="F6" i="109"/>
  <c r="G6" i="109"/>
  <c r="F4" i="109"/>
  <c r="D8" i="108"/>
  <c r="D43" i="108"/>
  <c r="D41" i="108"/>
  <c r="D40" i="108"/>
  <c r="D34" i="108"/>
  <c r="D32" i="108"/>
  <c r="D28" i="108"/>
  <c r="D25" i="108"/>
  <c r="D19" i="108"/>
  <c r="D14" i="108"/>
  <c r="B6" i="108"/>
  <c r="C6" i="108"/>
  <c r="D6" i="108"/>
  <c r="E6" i="108"/>
  <c r="F6" i="108"/>
  <c r="G6" i="108"/>
  <c r="D7" i="108"/>
  <c r="F4" i="108"/>
</calcChain>
</file>

<file path=xl/sharedStrings.xml><?xml version="1.0" encoding="utf-8"?>
<sst xmlns="http://schemas.openxmlformats.org/spreadsheetml/2006/main" count="1671" uniqueCount="100">
  <si>
    <t>2. შემსყიდველი ორგანიზაციის საიდენტიფიკაციო კოდი 211324351</t>
  </si>
  <si>
    <t>4. დაფინანსების წყარო: კომერციული საქმიანობით მიღებული შემოსავლები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</si>
  <si>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</si>
  <si>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</si>
  <si>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>N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</si>
  <si>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</si>
  <si>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</si>
  <si>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</si>
  <si>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</si>
  <si>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ვადები</t>
  </si>
  <si>
    <t>შენიშვნა</t>
  </si>
  <si>
    <t>კომერციული საქმიანობით მიღებული შემოსავლები</t>
  </si>
  <si>
    <t>09100000</t>
  </si>
  <si>
    <t>საწვავი</t>
  </si>
  <si>
    <t>03200000</t>
  </si>
  <si>
    <t>ბოსტნეული, ხილი და თხილეული</t>
  </si>
  <si>
    <t xml:space="preserve">15700000 </t>
  </si>
  <si>
    <t xml:space="preserve"> ცხოველების საკვები</t>
  </si>
  <si>
    <t>31400000</t>
  </si>
  <si>
    <t>33100000</t>
  </si>
  <si>
    <t>ბეჭდვა და მასთან დაკავშირებული მომსახურებები</t>
  </si>
  <si>
    <t xml:space="preserve">1. შედგენის თარიღი </t>
  </si>
  <si>
    <t xml:space="preserve">3. შემსყიდველი  ორგანიზაციის დასახელება:  სსიპ  ლ.  საყვარელიძის სახ. დაავადებათა კონტროლისა და საზოგადოებრივი ჯანმრთელობის ეროვნული ცენტრი    </t>
  </si>
  <si>
    <t xml:space="preserve"> </t>
  </si>
  <si>
    <t>გშ</t>
  </si>
  <si>
    <t>კტ</t>
  </si>
  <si>
    <t>33600000</t>
  </si>
  <si>
    <t>ფარმაცევტული პროდუქტები</t>
  </si>
  <si>
    <t>სამედიცინო მოწყობილობები</t>
  </si>
  <si>
    <t>ბაზრის შესწავლა და ეკონომიკური კვლევა, გამოკითხვები და სტატისტიკა</t>
  </si>
  <si>
    <t xml:space="preserve"> 64200000 </t>
  </si>
  <si>
    <t xml:space="preserve">სატელეკომუნიკაციო მომსახურებები                  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</si>
  <si>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</si>
  <si>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79200000</t>
  </si>
  <si>
    <t xml:space="preserve"> საბუღალტრო, აუდიტორული და ფისკალური მომსახურებები</t>
  </si>
  <si>
    <t>33700000</t>
  </si>
  <si>
    <t xml:space="preserve">პირადი ჰიგიენის პროდუქტები 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</si>
  <si>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</si>
  <si>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85100000</t>
  </si>
  <si>
    <t>ჯანდაცვის სფეროს მომსახურებები</t>
  </si>
  <si>
    <t>24400000</t>
  </si>
  <si>
    <t>სასუქები და ნიტროგენული ნაერთები</t>
  </si>
  <si>
    <t>შენობის მოწყობილობების შეკეთება და ტექნიკური მომსახურება</t>
  </si>
  <si>
    <t>14400000</t>
  </si>
  <si>
    <t>მარილისა და სუფთა ნატრიუმის ქლორიდი</t>
  </si>
  <si>
    <t>32300000</t>
  </si>
  <si>
    <t>ტელე- და რადიოსიგნალის მიმღებები და აუდიო- ან ვიდეოგამოსახულების ჩამწერი ან აღწარმოების აპარატურა</t>
  </si>
  <si>
    <t>აკუმულატორები, დენის პირველადი წყაროები და პირველადი ელემენტები</t>
  </si>
  <si>
    <t>79800000</t>
  </si>
  <si>
    <t>სხვადასხვა კომერციული მომსახურება და მასთან დაკავშირებული მომსახურებები</t>
  </si>
  <si>
    <t>ეტ</t>
  </si>
  <si>
    <t>80500000</t>
  </si>
  <si>
    <t xml:space="preserve">სატრენინგო მომსახურებები </t>
  </si>
  <si>
    <t>34300000</t>
  </si>
  <si>
    <t>ნაწილები და აქსესუარები სატრანსპორტო საშუალებებისა და მათი ძრავებისათვის</t>
  </si>
  <si>
    <t>79900000</t>
  </si>
  <si>
    <t>სახელმწიფო შესყიდვების შესახებ საქართველოს 
კანონის 10(1) მუხლის, მე-3 პუნტქის ,,ვ" ქვეპუნქტი</t>
  </si>
  <si>
    <t xml:space="preserve">ბუნებრივი წყალი </t>
  </si>
  <si>
    <t>50100000</t>
  </si>
  <si>
    <t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</t>
  </si>
  <si>
    <t xml:space="preserve">ადმინისტრაციული მომსახურება </t>
  </si>
  <si>
    <t>41100000</t>
  </si>
  <si>
    <t>სახელმწიფო შესყიდვების წლიური გეგმის ფორმა                             დანართი #1.3.</t>
  </si>
  <si>
    <t>ოფისის მუშაობის უზრუნველყოფასთან დაკავშირებული მომსახურებები</t>
  </si>
  <si>
    <t>79500000</t>
  </si>
  <si>
    <t>30100000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</si>
  <si>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</si>
  <si>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39500000</t>
  </si>
  <si>
    <t>ქსოვილის ნივთები</t>
  </si>
  <si>
    <t>39700000</t>
  </si>
  <si>
    <t xml:space="preserve">საოჯახო ტექნიკა </t>
  </si>
  <si>
    <t>71200000</t>
  </si>
  <si>
    <t xml:space="preserve">არქიტექტურული და მასთან დაკავშირებული </t>
  </si>
  <si>
    <t>18300000</t>
  </si>
  <si>
    <t xml:space="preserve">ტანსაცმელი </t>
  </si>
  <si>
    <t>64100000</t>
  </si>
  <si>
    <t>საფოსტო და საკურიერო მომსახურებები</t>
  </si>
  <si>
    <t>35100000</t>
  </si>
  <si>
    <t>საგანგებო სიტუაციებისა და უსაფრთხოების მოწყობილობები</t>
  </si>
  <si>
    <t>ბიზნესსა და მენეჯმენტთან დაკავშირებული კონსულტაციები და მომსახურებები</t>
  </si>
  <si>
    <t>79400000</t>
  </si>
  <si>
    <t>32400000</t>
  </si>
  <si>
    <t xml:space="preserve">ქსელები </t>
  </si>
  <si>
    <t xml:space="preserve">გშ </t>
  </si>
  <si>
    <t>სატელეკომუნიკაციო მოწყობილობები და აქსესუარები</t>
  </si>
  <si>
    <t>კომპიუტერული მოწყობილობები და აქსესუარები</t>
  </si>
  <si>
    <t>90900000</t>
  </si>
  <si>
    <t>დასუფთავება და სანიტარიული მომსახურება</t>
  </si>
  <si>
    <t>უსაფრთხოებისა და თავდაცვის მასალების შეკეთება და ტექნიკური მომსახურება</t>
  </si>
  <si>
    <t> შენობის დასრულების სამუშაოები</t>
  </si>
  <si>
    <t>2018 წლის IV-2019 წლის IV კვარტალი</t>
  </si>
  <si>
    <t>27 01 03 კომერციული საქმიანობით მიღებული შემოსავლები</t>
  </si>
  <si>
    <t>2.2 საქონელი და მომსახურება</t>
  </si>
  <si>
    <t>31 არაფინანსური აქტივების ზრდა</t>
  </si>
  <si>
    <t>79700000</t>
  </si>
  <si>
    <t>გამოძიებასა და უსაფრთხოებასთან დაკავშირებული მომსახურებები</t>
  </si>
  <si>
    <t>2019 წლის I- IV კვარტალი</t>
  </si>
  <si>
    <t>44400000</t>
  </si>
  <si>
    <t>სხვადასხვა ქარხნული წარმოების მასალა და მათთან დაკავშირებული საგნები</t>
  </si>
  <si>
    <t>2019 წლის II- 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</si>
</sst>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Sylfaen"/>
      <family val="1"/>
      <charset val="204"/>
    </font>
    <font>
      <sz val="9"/>
      <name val="Sylfaen"/>
      <family val="1"/>
      <charset val="204"/>
    </font>
    <font>
      <b/>
      <sz val="9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name val="Sylfaen"/>
      <family val="2"/>
    </font>
    <font>
      <sz val="9"/>
      <color theme="1"/>
      <name val="Sylfaen"/>
      <family val="2"/>
    </font>
    <font>
      <b/>
      <sz val="9"/>
      <color theme="1"/>
      <name val="Calibri"/>
      <family val="2"/>
      <charset val="204"/>
      <scheme val="minor"/>
    </font>
    <font>
      <sz val="9"/>
      <color theme="1"/>
      <name val="Sylfaen"/>
      <family val="1"/>
      <charset val="204"/>
    </font>
    <font>
      <sz val="8"/>
      <name val="Sylfaen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8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49" fontId="0" fillId="0" borderId="0" xfId="0" applyNumberFormat="1"/>
    <xf numFmtId="4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165" fontId="5" fillId="3" borderId="3" xfId="0" applyNumberFormat="1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0" fillId="0" borderId="0" xfId="0" applyFont="1"/>
    <xf numFmtId="0" fontId="8" fillId="4" borderId="1" xfId="0" applyFont="1" applyFill="1" applyBorder="1" applyAlignment="1">
      <alignment horizontal="center" vertical="center"/>
    </xf>
    <xf numFmtId="49" fontId="7" fillId="4" borderId="1" xfId="0" applyNumberFormat="1" applyFont="1" applyFill="1" applyBorder="1" applyAlignment="1">
      <alignment horizontal="center" vertical="center" wrapText="1"/>
    </xf>
    <xf numFmtId="4" fontId="7" fillId="4" borderId="1" xfId="0" applyNumberFormat="1" applyFont="1" applyFill="1" applyBorder="1" applyAlignment="1">
      <alignment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43" fontId="0" fillId="4" borderId="0" xfId="0" applyNumberFormat="1" applyFill="1"/>
    <xf numFmtId="0" fontId="0" fillId="4" borderId="0" xfId="0" applyFill="1"/>
    <xf numFmtId="0" fontId="9" fillId="4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/>
    </xf>
    <xf numFmtId="49" fontId="15" fillId="4" borderId="1" xfId="0" applyNumberFormat="1" applyFont="1" applyFill="1" applyBorder="1" applyAlignment="1">
      <alignment horizontal="center" vertical="center" wrapText="1"/>
    </xf>
    <xf numFmtId="4" fontId="15" fillId="4" borderId="1" xfId="0" applyNumberFormat="1" applyFont="1" applyFill="1" applyBorder="1" applyAlignment="1">
      <alignment vertic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49" fontId="6" fillId="4" borderId="1" xfId="0" applyNumberFormat="1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/>
    <xf numFmtId="49" fontId="6" fillId="4" borderId="2" xfId="0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/>
    <xf numFmtId="43" fontId="6" fillId="4" borderId="1" xfId="1" applyFont="1" applyFill="1" applyBorder="1" applyAlignment="1">
      <alignment vertical="center" wrapText="1"/>
    </xf>
    <xf numFmtId="0" fontId="0" fillId="4" borderId="4" xfId="0" applyFill="1" applyBorder="1"/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0" fillId="0" borderId="0" xfId="0" applyFill="1"/>
    <xf numFmtId="0" fontId="0" fillId="0" borderId="1" xfId="0" applyFill="1" applyBorder="1"/>
    <xf numFmtId="4" fontId="15" fillId="0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9" fontId="6" fillId="5" borderId="1" xfId="0" applyNumberFormat="1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 wrapText="1"/>
    </xf>
    <xf numFmtId="4" fontId="15" fillId="5" borderId="1" xfId="0" applyNumberFormat="1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43" fontId="6" fillId="5" borderId="1" xfId="1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3" fontId="6" fillId="5" borderId="1" xfId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/>
    </xf>
    <xf numFmtId="165" fontId="0" fillId="0" borderId="0" xfId="0" applyNumberFormat="1"/>
    <xf numFmtId="165" fontId="0" fillId="6" borderId="0" xfId="0" applyNumberFormat="1" applyFill="1"/>
    <xf numFmtId="0" fontId="5" fillId="3" borderId="2" xfId="0" applyFont="1" applyFill="1" applyBorder="1" applyAlignment="1">
      <alignment horizontal="left" vertical="center" wrapText="1" indent="2"/>
    </xf>
    <xf numFmtId="0" fontId="5" fillId="3" borderId="3" xfId="0" applyFont="1" applyFill="1" applyBorder="1" applyAlignment="1">
      <alignment horizontal="left" vertical="center" wrapText="1" indent="2"/>
    </xf>
    <xf numFmtId="0" fontId="1" fillId="0" borderId="0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  <color rgb="FF66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tenders.procurement.gov.g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tenders.procurement.gov.g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tenders.procurement.gov.g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tenders.procurement.gov.g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filterMode="1"/>
  <dimension ref="A1:H46"/>
  <sheetViews>
    <sheetView zoomScaleNormal="100" workbookViewId="0">
      <selection activeCell="D35" sqref="D35"/>
    </sheetView>
  </sheetViews>
  <sheetFormatPr defaultRowHeight="15" x14ac:dyDescent="0.25"/>
  <cols>
    <col min="1" max="1" width="4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3" t="s">
        <v>62</v>
      </c>
      <c r="B1" s="83"/>
      <c r="C1" s="83"/>
      <c r="D1" s="83"/>
      <c r="E1" s="83"/>
      <c r="F1" s="83"/>
      <c r="G1" s="83"/>
    </row>
    <row r="2" spans="1:8" ht="15.75" x14ac:dyDescent="0.25">
      <c r="A2" s="84" t="s">
        <v>21</v>
      </c>
      <c r="B2" s="84"/>
      <c r="C2" s="84"/>
      <c r="D2" s="84"/>
      <c r="E2" s="84" t="s">
        <v>0</v>
      </c>
      <c r="F2" s="84"/>
      <c r="G2" s="84"/>
    </row>
    <row r="3" spans="1:8" ht="50.25" customHeight="1" x14ac:dyDescent="0.25">
      <c r="A3" s="85" t="s">
        <v>22</v>
      </c>
      <c r="B3" s="85"/>
      <c r="C3" s="85"/>
      <c r="D3" s="85"/>
      <c r="E3" s="85" t="s">
        <v>1</v>
      </c>
      <c r="F3" s="85"/>
      <c r="G3" s="85"/>
    </row>
    <row r="4" spans="1:8" ht="33.75" customHeight="1" x14ac:dyDescent="0.25">
      <c r="A4" s="84" t="s">
        <v>2</v>
      </c>
      <c r="B4" s="84"/>
      <c r="C4" s="84"/>
      <c r="D4" s="84"/>
      <c r="E4" s="84"/>
      <c r="F4" s="3">
        <f>D7</f>
        <v>177862</v>
      </c>
      <c r="G4" s="55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hidden="1" customHeight="1" x14ac:dyDescent="0.25">
      <c r="A7" s="81" t="s">
        <v>11</v>
      </c>
      <c r="B7" s="82"/>
      <c r="C7" s="82"/>
      <c r="D7" s="8">
        <f>SUM(D8:D48)</f>
        <v>177862</v>
      </c>
      <c r="E7" s="11"/>
      <c r="F7" s="9"/>
      <c r="G7" s="10"/>
      <c r="H7" s="5"/>
    </row>
    <row r="8" spans="1:8" s="20" customFormat="1" ht="33" hidden="1" customHeight="1" x14ac:dyDescent="0.25">
      <c r="A8" s="13"/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hidden="1" customHeight="1" x14ac:dyDescent="0.25">
      <c r="A9" s="13"/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hidden="1" customHeight="1" x14ac:dyDescent="0.25">
      <c r="A10" s="13"/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hidden="1" customHeight="1" x14ac:dyDescent="0.25">
      <c r="A11" s="13"/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hidden="1" customHeight="1" x14ac:dyDescent="0.25">
      <c r="A12" s="50"/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2.5" hidden="1" x14ac:dyDescent="0.25">
      <c r="A13" s="34"/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hidden="1" x14ac:dyDescent="0.25">
      <c r="A14" s="46"/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hidden="1" customHeight="1" x14ac:dyDescent="0.25">
      <c r="A15" s="13"/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hidden="1" customHeight="1" x14ac:dyDescent="0.25">
      <c r="A16" s="13"/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hidden="1" customHeight="1" x14ac:dyDescent="0.25">
      <c r="A17" s="22"/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hidden="1" customHeight="1" x14ac:dyDescent="0.25">
      <c r="A18" s="22"/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2.5" hidden="1" x14ac:dyDescent="0.25">
      <c r="A19" s="45"/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22.5" hidden="1" customHeight="1" x14ac:dyDescent="0.25">
      <c r="A20" s="29"/>
      <c r="B20" s="28" t="s">
        <v>53</v>
      </c>
      <c r="C20" s="28" t="s">
        <v>54</v>
      </c>
      <c r="D20" s="35">
        <v>3500</v>
      </c>
      <c r="E20" s="28" t="s">
        <v>24</v>
      </c>
      <c r="F20" s="17" t="s">
        <v>90</v>
      </c>
      <c r="G20" s="29" t="s">
        <v>23</v>
      </c>
    </row>
    <row r="21" spans="1:7" s="20" customFormat="1" ht="22.5" hidden="1" customHeight="1" x14ac:dyDescent="0.25">
      <c r="A21" s="29"/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2.5" hidden="1" customHeight="1" x14ac:dyDescent="0.25">
      <c r="A22" s="48"/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2.5" hidden="1" customHeight="1" x14ac:dyDescent="0.25">
      <c r="A23" s="48"/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41.25" hidden="1" customHeight="1" x14ac:dyDescent="0.25">
      <c r="A24" s="29"/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88.5" hidden="1" customHeight="1" x14ac:dyDescent="0.25">
      <c r="A25" s="27"/>
      <c r="B25" s="27" t="s">
        <v>58</v>
      </c>
      <c r="C25" s="28" t="s">
        <v>59</v>
      </c>
      <c r="D25" s="24">
        <f>350+2000</f>
        <v>2350</v>
      </c>
      <c r="E25" s="27" t="s">
        <v>24</v>
      </c>
      <c r="F25" s="17" t="s">
        <v>90</v>
      </c>
      <c r="G25" s="28"/>
    </row>
    <row r="26" spans="1:7" s="20" customFormat="1" ht="56.25" hidden="1" x14ac:dyDescent="0.25">
      <c r="A26" s="32"/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hidden="1" customHeight="1" x14ac:dyDescent="0.25">
      <c r="A27" s="36"/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2.5" hidden="1" x14ac:dyDescent="0.25">
      <c r="A28" s="28"/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hidden="1" customHeight="1" x14ac:dyDescent="0.25">
      <c r="A29" s="27"/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hidden="1" customHeight="1" x14ac:dyDescent="0.25">
      <c r="A30" s="27"/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hidden="1" customHeight="1" x14ac:dyDescent="0.25">
      <c r="A31" s="43"/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hidden="1" x14ac:dyDescent="0.25">
      <c r="A32" s="29"/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hidden="1" x14ac:dyDescent="0.25">
      <c r="A33" s="29"/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2.5" hidden="1" x14ac:dyDescent="0.25">
      <c r="A34" s="30"/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2.5" x14ac:dyDescent="0.25">
      <c r="A35" s="37"/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hidden="1" customHeight="1" x14ac:dyDescent="0.25">
      <c r="A36" s="32"/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hidden="1" customHeight="1" x14ac:dyDescent="0.25">
      <c r="A37" s="36"/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hidden="1" customHeight="1" x14ac:dyDescent="0.25">
      <c r="A38" s="29"/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2.5" hidden="1" x14ac:dyDescent="0.25">
      <c r="A39" s="29"/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hidden="1" x14ac:dyDescent="0.25">
      <c r="A40" s="29"/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2.5" hidden="1" x14ac:dyDescent="0.25">
      <c r="A41" s="48"/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2.5" hidden="1" x14ac:dyDescent="0.25">
      <c r="A42" s="48"/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2.5" hidden="1" x14ac:dyDescent="0.25">
      <c r="A43" s="29"/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2.5" hidden="1" x14ac:dyDescent="0.25">
      <c r="A44" s="29"/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2.5" hidden="1" x14ac:dyDescent="0.25">
      <c r="A45" s="29"/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2.5" hidden="1" x14ac:dyDescent="0.25">
      <c r="A46" s="29"/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>
    <filterColumn colId="1">
      <filters>
        <filter val="79500000"/>
      </filters>
    </filterColumn>
  </autoFilter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6"/>
  <sheetViews>
    <sheetView zoomScaleNormal="100" workbookViewId="0">
      <selection activeCell="D53" sqref="D53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3" t="s">
        <v>62</v>
      </c>
      <c r="B1" s="83"/>
      <c r="C1" s="83"/>
      <c r="D1" s="83"/>
      <c r="E1" s="83"/>
      <c r="F1" s="83"/>
      <c r="G1" s="83"/>
    </row>
    <row r="2" spans="1:8" ht="15.75" x14ac:dyDescent="0.25">
      <c r="A2" s="84" t="s">
        <v>21</v>
      </c>
      <c r="B2" s="84"/>
      <c r="C2" s="84"/>
      <c r="D2" s="84"/>
      <c r="E2" s="84" t="s">
        <v>0</v>
      </c>
      <c r="F2" s="84"/>
      <c r="G2" s="84"/>
    </row>
    <row r="3" spans="1:8" ht="50.25" customHeight="1" x14ac:dyDescent="0.25">
      <c r="A3" s="85" t="s">
        <v>22</v>
      </c>
      <c r="B3" s="85"/>
      <c r="C3" s="85"/>
      <c r="D3" s="85"/>
      <c r="E3" s="85" t="s">
        <v>1</v>
      </c>
      <c r="F3" s="85"/>
      <c r="G3" s="85"/>
    </row>
    <row r="4" spans="1:8" ht="33.75" customHeight="1" x14ac:dyDescent="0.25">
      <c r="A4" s="84" t="s">
        <v>2</v>
      </c>
      <c r="B4" s="84"/>
      <c r="C4" s="84"/>
      <c r="D4" s="84"/>
      <c r="E4" s="84"/>
      <c r="F4" s="3">
        <f>D7</f>
        <v>181612</v>
      </c>
      <c r="G4" s="5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1" t="s">
        <v>91</v>
      </c>
      <c r="B7" s="82"/>
      <c r="C7" s="82"/>
      <c r="D7" s="8">
        <f>SUM(D8:D48)</f>
        <v>181612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58" t="s">
        <v>53</v>
      </c>
      <c r="C20" s="58" t="s">
        <v>54</v>
      </c>
      <c r="D20" s="62">
        <f>3500+1300</f>
        <v>4800</v>
      </c>
      <c r="E20" s="58" t="s">
        <v>24</v>
      </c>
      <c r="F20" s="60" t="s">
        <v>90</v>
      </c>
      <c r="G20" s="61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57" t="s">
        <v>58</v>
      </c>
      <c r="C25" s="58" t="s">
        <v>59</v>
      </c>
      <c r="D25" s="59">
        <f>350+2000+2450</f>
        <v>4800</v>
      </c>
      <c r="E25" s="57" t="s">
        <v>24</v>
      </c>
      <c r="F25" s="60" t="s">
        <v>90</v>
      </c>
      <c r="G25" s="5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3" t="s">
        <v>92</v>
      </c>
      <c r="B35" s="37" t="s">
        <v>64</v>
      </c>
      <c r="C35" s="39" t="s">
        <v>63</v>
      </c>
      <c r="D35" s="39">
        <v>907</v>
      </c>
      <c r="E35" s="37" t="s">
        <v>24</v>
      </c>
      <c r="F35" s="17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40" zoomScaleNormal="100" workbookViewId="0">
      <selection activeCell="F60" sqref="F60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3" t="s">
        <v>62</v>
      </c>
      <c r="B1" s="83"/>
      <c r="C1" s="83"/>
      <c r="D1" s="83"/>
      <c r="E1" s="83"/>
      <c r="F1" s="83"/>
      <c r="G1" s="83"/>
    </row>
    <row r="2" spans="1:8" ht="15.75" x14ac:dyDescent="0.25">
      <c r="A2" s="84" t="s">
        <v>21</v>
      </c>
      <c r="B2" s="84"/>
      <c r="C2" s="84"/>
      <c r="D2" s="84"/>
      <c r="E2" s="84" t="s">
        <v>0</v>
      </c>
      <c r="F2" s="84"/>
      <c r="G2" s="84"/>
    </row>
    <row r="3" spans="1:8" ht="50.25" customHeight="1" x14ac:dyDescent="0.25">
      <c r="A3" s="85" t="s">
        <v>22</v>
      </c>
      <c r="B3" s="85"/>
      <c r="C3" s="85"/>
      <c r="D3" s="85"/>
      <c r="E3" s="85" t="s">
        <v>1</v>
      </c>
      <c r="F3" s="85"/>
      <c r="G3" s="85"/>
    </row>
    <row r="4" spans="1:8" ht="33.75" customHeight="1" x14ac:dyDescent="0.25">
      <c r="A4" s="84" t="s">
        <v>2</v>
      </c>
      <c r="B4" s="84"/>
      <c r="C4" s="84"/>
      <c r="D4" s="84"/>
      <c r="E4" s="84"/>
      <c r="F4" s="3">
        <f>D7</f>
        <v>185612</v>
      </c>
      <c r="G4" s="6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1" t="s">
        <v>91</v>
      </c>
      <c r="B7" s="82"/>
      <c r="C7" s="82"/>
      <c r="D7" s="8">
        <f>SUM(D8:D48)</f>
        <v>185612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20" customFormat="1" ht="24" x14ac:dyDescent="0.25">
      <c r="A35" s="65" t="s">
        <v>92</v>
      </c>
      <c r="B35" s="58" t="s">
        <v>64</v>
      </c>
      <c r="C35" s="62" t="s">
        <v>63</v>
      </c>
      <c r="D35" s="62">
        <f>907+4000</f>
        <v>4907</v>
      </c>
      <c r="E35" s="58" t="s">
        <v>24</v>
      </c>
      <c r="F35" s="60" t="s">
        <v>90</v>
      </c>
      <c r="G35" s="58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41" zoomScaleNormal="100" workbookViewId="0">
      <selection activeCell="D71" sqref="D7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3" t="s">
        <v>62</v>
      </c>
      <c r="B1" s="83"/>
      <c r="C1" s="83"/>
      <c r="D1" s="83"/>
      <c r="E1" s="83"/>
      <c r="F1" s="83"/>
      <c r="G1" s="83"/>
    </row>
    <row r="2" spans="1:8" ht="15.75" x14ac:dyDescent="0.25">
      <c r="A2" s="84" t="s">
        <v>21</v>
      </c>
      <c r="B2" s="84"/>
      <c r="C2" s="84"/>
      <c r="D2" s="84"/>
      <c r="E2" s="84" t="s">
        <v>0</v>
      </c>
      <c r="F2" s="84"/>
      <c r="G2" s="84"/>
    </row>
    <row r="3" spans="1:8" ht="50.25" customHeight="1" x14ac:dyDescent="0.25">
      <c r="A3" s="85" t="s">
        <v>22</v>
      </c>
      <c r="B3" s="85"/>
      <c r="C3" s="85"/>
      <c r="D3" s="85"/>
      <c r="E3" s="85" t="s">
        <v>1</v>
      </c>
      <c r="F3" s="85"/>
      <c r="G3" s="85"/>
    </row>
    <row r="4" spans="1:8" ht="33.75" customHeight="1" x14ac:dyDescent="0.25">
      <c r="A4" s="84" t="s">
        <v>2</v>
      </c>
      <c r="B4" s="84"/>
      <c r="C4" s="84"/>
      <c r="D4" s="84"/>
      <c r="E4" s="84"/>
      <c r="F4" s="3">
        <f>D7</f>
        <v>190512</v>
      </c>
      <c r="G4" s="66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1" t="s">
        <v>91</v>
      </c>
      <c r="B7" s="82"/>
      <c r="C7" s="82"/>
      <c r="D7" s="8">
        <f>SUM(D8:D48)</f>
        <v>190512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23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v>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ht="24" x14ac:dyDescent="0.25">
      <c r="A47" s="65" t="s">
        <v>92</v>
      </c>
      <c r="B47" s="58" t="s">
        <v>94</v>
      </c>
      <c r="C47" s="58" t="s">
        <v>95</v>
      </c>
      <c r="D47" s="62">
        <v>4900</v>
      </c>
      <c r="E47" s="58" t="s">
        <v>83</v>
      </c>
      <c r="F47" s="60" t="s">
        <v>96</v>
      </c>
      <c r="G47" s="61"/>
    </row>
  </sheetData>
  <autoFilter ref="A6:I46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8" zoomScaleNormal="100" workbookViewId="0">
      <selection activeCell="D54" sqref="D5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3" t="s">
        <v>62</v>
      </c>
      <c r="B1" s="83"/>
      <c r="C1" s="83"/>
      <c r="D1" s="83"/>
      <c r="E1" s="83"/>
      <c r="F1" s="83"/>
      <c r="G1" s="83"/>
    </row>
    <row r="2" spans="1:8" ht="15.75" x14ac:dyDescent="0.25">
      <c r="A2" s="84" t="s">
        <v>21</v>
      </c>
      <c r="B2" s="84"/>
      <c r="C2" s="84"/>
      <c r="D2" s="84"/>
      <c r="E2" s="84" t="s">
        <v>0</v>
      </c>
      <c r="F2" s="84"/>
      <c r="G2" s="84"/>
    </row>
    <row r="3" spans="1:8" ht="50.25" customHeight="1" x14ac:dyDescent="0.25">
      <c r="A3" s="85" t="s">
        <v>22</v>
      </c>
      <c r="B3" s="85"/>
      <c r="C3" s="85"/>
      <c r="D3" s="85"/>
      <c r="E3" s="85" t="s">
        <v>1</v>
      </c>
      <c r="F3" s="85"/>
      <c r="G3" s="85"/>
    </row>
    <row r="4" spans="1:8" ht="33.75" customHeight="1" x14ac:dyDescent="0.25">
      <c r="A4" s="84" t="s">
        <v>2</v>
      </c>
      <c r="B4" s="84"/>
      <c r="C4" s="84"/>
      <c r="D4" s="84"/>
      <c r="E4" s="84"/>
      <c r="F4" s="3">
        <f>D7</f>
        <v>200512</v>
      </c>
      <c r="G4" s="67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1" t="s">
        <v>91</v>
      </c>
      <c r="B7" s="82"/>
      <c r="C7" s="82"/>
      <c r="D7" s="8">
        <f>SUM(D8:D48)</f>
        <v>200512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v>30000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7" zoomScaleNormal="100" workbookViewId="0">
      <selection activeCell="B34" sqref="B34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3" t="s">
        <v>62</v>
      </c>
      <c r="B1" s="83"/>
      <c r="C1" s="83"/>
      <c r="D1" s="83"/>
      <c r="E1" s="83"/>
      <c r="F1" s="83"/>
      <c r="G1" s="83"/>
    </row>
    <row r="2" spans="1:8" ht="15.75" x14ac:dyDescent="0.25">
      <c r="A2" s="84" t="s">
        <v>21</v>
      </c>
      <c r="B2" s="84"/>
      <c r="C2" s="84"/>
      <c r="D2" s="84"/>
      <c r="E2" s="84" t="s">
        <v>0</v>
      </c>
      <c r="F2" s="84"/>
      <c r="G2" s="84"/>
    </row>
    <row r="3" spans="1:8" ht="50.25" customHeight="1" x14ac:dyDescent="0.25">
      <c r="A3" s="85" t="s">
        <v>22</v>
      </c>
      <c r="B3" s="85"/>
      <c r="C3" s="85"/>
      <c r="D3" s="85"/>
      <c r="E3" s="85" t="s">
        <v>1</v>
      </c>
      <c r="F3" s="85"/>
      <c r="G3" s="85"/>
    </row>
    <row r="4" spans="1:8" ht="33.75" customHeight="1" x14ac:dyDescent="0.25">
      <c r="A4" s="84" t="s">
        <v>2</v>
      </c>
      <c r="B4" s="84"/>
      <c r="C4" s="84"/>
      <c r="D4" s="84"/>
      <c r="E4" s="84"/>
      <c r="F4" s="3">
        <f>D7</f>
        <v>275548</v>
      </c>
      <c r="G4" s="69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1" t="s">
        <v>91</v>
      </c>
      <c r="B7" s="82"/>
      <c r="C7" s="82"/>
      <c r="D7" s="8">
        <f>SUM(D8:D48)</f>
        <v>275548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5" t="s">
        <v>92</v>
      </c>
      <c r="B18" s="70" t="s">
        <v>26</v>
      </c>
      <c r="C18" s="71" t="s">
        <v>27</v>
      </c>
      <c r="D18" s="59">
        <f>30000+44631+16363+14042</f>
        <v>105036</v>
      </c>
      <c r="E18" s="72" t="s">
        <v>50</v>
      </c>
      <c r="F18" s="60" t="s">
        <v>90</v>
      </c>
      <c r="G18" s="73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3" t="s">
        <v>92</v>
      </c>
      <c r="B37" s="28" t="s">
        <v>48</v>
      </c>
      <c r="C37" s="28" t="s">
        <v>20</v>
      </c>
      <c r="D37" s="35">
        <v>3000</v>
      </c>
      <c r="E37" s="28" t="s">
        <v>24</v>
      </c>
      <c r="F37" s="17" t="s">
        <v>90</v>
      </c>
      <c r="G37" s="28"/>
    </row>
    <row r="38" spans="1:7" s="20" customFormat="1" ht="57.75" customHeight="1" x14ac:dyDescent="0.25">
      <c r="A38" s="65" t="s">
        <v>92</v>
      </c>
      <c r="B38" s="58" t="s">
        <v>55</v>
      </c>
      <c r="C38" s="58" t="s">
        <v>49</v>
      </c>
      <c r="D38" s="62">
        <f>4500+10000</f>
        <v>14500</v>
      </c>
      <c r="E38" s="58" t="s">
        <v>24</v>
      </c>
      <c r="F38" s="60" t="s">
        <v>90</v>
      </c>
      <c r="G38" s="5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34" zoomScaleNormal="100" workbookViewId="0">
      <selection activeCell="C41" sqref="C41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8" ht="18.75" x14ac:dyDescent="0.25">
      <c r="A1" s="83" t="s">
        <v>62</v>
      </c>
      <c r="B1" s="83"/>
      <c r="C1" s="83"/>
      <c r="D1" s="83"/>
      <c r="E1" s="83"/>
      <c r="F1" s="83"/>
      <c r="G1" s="83"/>
    </row>
    <row r="2" spans="1:8" ht="15.75" x14ac:dyDescent="0.25">
      <c r="A2" s="84" t="s">
        <v>21</v>
      </c>
      <c r="B2" s="84"/>
      <c r="C2" s="84"/>
      <c r="D2" s="84"/>
      <c r="E2" s="84" t="s">
        <v>0</v>
      </c>
      <c r="F2" s="84"/>
      <c r="G2" s="84"/>
    </row>
    <row r="3" spans="1:8" ht="50.25" customHeight="1" x14ac:dyDescent="0.25">
      <c r="A3" s="85" t="s">
        <v>22</v>
      </c>
      <c r="B3" s="85"/>
      <c r="C3" s="85"/>
      <c r="D3" s="85"/>
      <c r="E3" s="85" t="s">
        <v>1</v>
      </c>
      <c r="F3" s="85"/>
      <c r="G3" s="85"/>
    </row>
    <row r="4" spans="1:8" ht="33.75" customHeight="1" x14ac:dyDescent="0.25">
      <c r="A4" s="84" t="s">
        <v>2</v>
      </c>
      <c r="B4" s="84"/>
      <c r="C4" s="84"/>
      <c r="D4" s="84"/>
      <c r="E4" s="84"/>
      <c r="F4" s="3">
        <f>D7</f>
        <v>277448</v>
      </c>
      <c r="G4" s="74" t="s">
        <v>3</v>
      </c>
      <c r="H4" s="4"/>
    </row>
    <row r="5" spans="1:8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8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8" ht="39" customHeight="1" x14ac:dyDescent="0.25">
      <c r="A7" s="81" t="s">
        <v>91</v>
      </c>
      <c r="B7" s="82"/>
      <c r="C7" s="82"/>
      <c r="D7" s="8">
        <f>SUM(D8:D48)</f>
        <v>277448</v>
      </c>
      <c r="E7" s="11"/>
      <c r="F7" s="9"/>
      <c r="G7" s="10"/>
      <c r="H7" s="5"/>
    </row>
    <row r="8" spans="1:8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</row>
    <row r="9" spans="1:8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</row>
    <row r="10" spans="1:8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</row>
    <row r="11" spans="1:8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</row>
    <row r="12" spans="1:8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</row>
    <row r="13" spans="1:8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</row>
    <row r="14" spans="1:8" s="47" customFormat="1" ht="45" x14ac:dyDescent="0.25">
      <c r="A14" s="63" t="s">
        <v>92</v>
      </c>
      <c r="B14" s="37" t="s">
        <v>65</v>
      </c>
      <c r="C14" s="37" t="s">
        <v>66</v>
      </c>
      <c r="D14" s="40">
        <f>2000+600</f>
        <v>2600</v>
      </c>
      <c r="E14" s="41" t="s">
        <v>24</v>
      </c>
      <c r="F14" s="17" t="s">
        <v>90</v>
      </c>
      <c r="G14" s="42"/>
    </row>
    <row r="15" spans="1:8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</row>
    <row r="16" spans="1:8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</row>
    <row r="17" spans="1:7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</row>
    <row r="18" spans="1:7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</row>
    <row r="19" spans="1:7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</row>
    <row r="20" spans="1:7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</row>
    <row r="21" spans="1:7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</row>
    <row r="22" spans="1:7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</row>
    <row r="23" spans="1:7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</row>
    <row r="24" spans="1:7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</row>
    <row r="25" spans="1:7" s="20" customFormat="1" ht="45" x14ac:dyDescent="0.25">
      <c r="A25" s="63" t="s">
        <v>92</v>
      </c>
      <c r="B25" s="27" t="s">
        <v>58</v>
      </c>
      <c r="C25" s="28" t="s">
        <v>59</v>
      </c>
      <c r="D25" s="24">
        <f>350+2000+2450</f>
        <v>4800</v>
      </c>
      <c r="E25" s="27" t="s">
        <v>24</v>
      </c>
      <c r="F25" s="17" t="s">
        <v>90</v>
      </c>
      <c r="G25" s="28"/>
    </row>
    <row r="26" spans="1:7" s="20" customFormat="1" ht="56.25" x14ac:dyDescent="0.25">
      <c r="A26" s="63" t="s">
        <v>92</v>
      </c>
      <c r="B26" s="27">
        <v>50300000</v>
      </c>
      <c r="C26" s="28" t="s">
        <v>37</v>
      </c>
      <c r="D26" s="15">
        <v>3000</v>
      </c>
      <c r="E26" s="31" t="s">
        <v>24</v>
      </c>
      <c r="F26" s="17" t="s">
        <v>90</v>
      </c>
      <c r="G26" s="32" t="s">
        <v>23</v>
      </c>
    </row>
    <row r="27" spans="1:7" s="20" customFormat="1" ht="115.5" customHeight="1" x14ac:dyDescent="0.25">
      <c r="A27" s="63" t="s">
        <v>92</v>
      </c>
      <c r="B27" s="28">
        <v>50700000</v>
      </c>
      <c r="C27" s="28" t="s">
        <v>42</v>
      </c>
      <c r="D27" s="35">
        <v>1000</v>
      </c>
      <c r="E27" s="28" t="s">
        <v>24</v>
      </c>
      <c r="F27" s="17" t="s">
        <v>90</v>
      </c>
      <c r="G27" s="28"/>
    </row>
    <row r="28" spans="1:7" s="20" customFormat="1" ht="24" x14ac:dyDescent="0.25">
      <c r="A28" s="63" t="s">
        <v>92</v>
      </c>
      <c r="B28" s="27" t="s">
        <v>75</v>
      </c>
      <c r="C28" s="28" t="s">
        <v>76</v>
      </c>
      <c r="D28" s="15">
        <f>680+1100</f>
        <v>1780</v>
      </c>
      <c r="E28" s="31" t="s">
        <v>24</v>
      </c>
      <c r="F28" s="17" t="s">
        <v>90</v>
      </c>
      <c r="G28" s="17"/>
    </row>
    <row r="29" spans="1:7" s="20" customFormat="1" ht="88.5" customHeight="1" x14ac:dyDescent="0.25">
      <c r="A29" s="63" t="s">
        <v>92</v>
      </c>
      <c r="B29" s="27" t="s">
        <v>30</v>
      </c>
      <c r="C29" s="28" t="s">
        <v>31</v>
      </c>
      <c r="D29" s="24">
        <v>1500</v>
      </c>
      <c r="E29" s="27" t="s">
        <v>24</v>
      </c>
      <c r="F29" s="17" t="s">
        <v>90</v>
      </c>
      <c r="G29" s="28"/>
    </row>
    <row r="30" spans="1:7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5000</v>
      </c>
      <c r="E30" s="27" t="s">
        <v>24</v>
      </c>
      <c r="F30" s="17" t="s">
        <v>90</v>
      </c>
      <c r="G30" s="28" t="s">
        <v>32</v>
      </c>
    </row>
    <row r="31" spans="1:7" s="47" customFormat="1" ht="88.5" customHeight="1" x14ac:dyDescent="0.25">
      <c r="A31" s="63" t="s">
        <v>92</v>
      </c>
      <c r="B31" s="43" t="s">
        <v>71</v>
      </c>
      <c r="C31" s="37" t="s">
        <v>72</v>
      </c>
      <c r="D31" s="49">
        <v>920</v>
      </c>
      <c r="E31" s="43" t="s">
        <v>24</v>
      </c>
      <c r="F31" s="17" t="s">
        <v>90</v>
      </c>
      <c r="G31" s="37"/>
    </row>
    <row r="32" spans="1:7" s="20" customFormat="1" ht="67.5" x14ac:dyDescent="0.25">
      <c r="A32" s="63" t="s">
        <v>92</v>
      </c>
      <c r="B32" s="28">
        <v>75100000</v>
      </c>
      <c r="C32" s="28" t="s">
        <v>60</v>
      </c>
      <c r="D32" s="35">
        <f>1000-600-110+500+1000</f>
        <v>1790</v>
      </c>
      <c r="E32" s="28" t="s">
        <v>24</v>
      </c>
      <c r="F32" s="17" t="s">
        <v>90</v>
      </c>
      <c r="G32" s="28" t="s">
        <v>32</v>
      </c>
    </row>
    <row r="33" spans="1:7" s="20" customFormat="1" ht="25.5" x14ac:dyDescent="0.25">
      <c r="A33" s="63" t="s">
        <v>92</v>
      </c>
      <c r="B33" s="23">
        <v>79300000</v>
      </c>
      <c r="C33" s="23" t="s">
        <v>29</v>
      </c>
      <c r="D33" s="15">
        <v>4900</v>
      </c>
      <c r="E33" s="16" t="s">
        <v>24</v>
      </c>
      <c r="F33" s="17" t="s">
        <v>90</v>
      </c>
      <c r="G33" s="26"/>
    </row>
    <row r="34" spans="1:7" s="20" customFormat="1" ht="24" x14ac:dyDescent="0.25">
      <c r="A34" s="63" t="s">
        <v>92</v>
      </c>
      <c r="B34" s="27" t="s">
        <v>33</v>
      </c>
      <c r="C34" s="28" t="s">
        <v>34</v>
      </c>
      <c r="D34" s="15">
        <f>4900-2000+1900</f>
        <v>4800</v>
      </c>
      <c r="E34" s="31" t="s">
        <v>24</v>
      </c>
      <c r="F34" s="17" t="s">
        <v>90</v>
      </c>
      <c r="G34" s="17"/>
    </row>
    <row r="35" spans="1:7" s="47" customFormat="1" ht="24" x14ac:dyDescent="0.25">
      <c r="A35" s="68" t="s">
        <v>92</v>
      </c>
      <c r="B35" s="37" t="s">
        <v>64</v>
      </c>
      <c r="C35" s="39" t="s">
        <v>63</v>
      </c>
      <c r="D35" s="39">
        <f>907+4000</f>
        <v>4907</v>
      </c>
      <c r="E35" s="37" t="s">
        <v>24</v>
      </c>
      <c r="F35" s="38" t="s">
        <v>90</v>
      </c>
      <c r="G35" s="37"/>
    </row>
    <row r="36" spans="1:7" s="20" customFormat="1" ht="42.75" customHeight="1" x14ac:dyDescent="0.25">
      <c r="A36" s="63" t="s">
        <v>92</v>
      </c>
      <c r="B36" s="27" t="s">
        <v>38</v>
      </c>
      <c r="C36" s="28" t="s">
        <v>39</v>
      </c>
      <c r="D36" s="15">
        <v>12000</v>
      </c>
      <c r="E36" s="33" t="s">
        <v>50</v>
      </c>
      <c r="F36" s="17" t="s">
        <v>90</v>
      </c>
      <c r="G36" s="33" t="s">
        <v>23</v>
      </c>
    </row>
    <row r="37" spans="1:7" s="20" customFormat="1" ht="115.5" customHeight="1" x14ac:dyDescent="0.25">
      <c r="A37" s="65" t="s">
        <v>92</v>
      </c>
      <c r="B37" s="58" t="s">
        <v>48</v>
      </c>
      <c r="C37" s="58" t="s">
        <v>20</v>
      </c>
      <c r="D37" s="62">
        <f>3000+1900</f>
        <v>4900</v>
      </c>
      <c r="E37" s="58" t="s">
        <v>24</v>
      </c>
      <c r="F37" s="60" t="s">
        <v>90</v>
      </c>
      <c r="G37" s="58"/>
    </row>
    <row r="38" spans="1:7" s="20" customFormat="1" ht="57.75" customHeight="1" x14ac:dyDescent="0.25">
      <c r="A38" s="63" t="s">
        <v>92</v>
      </c>
      <c r="B38" s="28" t="s">
        <v>55</v>
      </c>
      <c r="C38" s="28" t="s">
        <v>49</v>
      </c>
      <c r="D38" s="35">
        <f>4500+10000</f>
        <v>14500</v>
      </c>
      <c r="E38" s="28" t="s">
        <v>24</v>
      </c>
      <c r="F38" s="17" t="s">
        <v>90</v>
      </c>
      <c r="G38" s="28" t="s">
        <v>56</v>
      </c>
    </row>
    <row r="39" spans="1:7" s="20" customFormat="1" ht="24" x14ac:dyDescent="0.25">
      <c r="A39" s="63" t="s">
        <v>92</v>
      </c>
      <c r="B39" s="28" t="s">
        <v>51</v>
      </c>
      <c r="C39" s="28" t="s">
        <v>52</v>
      </c>
      <c r="D39" s="35">
        <v>3500</v>
      </c>
      <c r="E39" s="28" t="s">
        <v>24</v>
      </c>
      <c r="F39" s="17" t="s">
        <v>90</v>
      </c>
      <c r="G39" s="29" t="s">
        <v>23</v>
      </c>
    </row>
    <row r="40" spans="1:7" s="20" customFormat="1" ht="33.75" x14ac:dyDescent="0.25">
      <c r="A40" s="63" t="s">
        <v>92</v>
      </c>
      <c r="B40" s="28" t="s">
        <v>80</v>
      </c>
      <c r="C40" s="28" t="s">
        <v>79</v>
      </c>
      <c r="D40" s="35">
        <f>20000-5620-2580</f>
        <v>11800</v>
      </c>
      <c r="E40" s="28" t="s">
        <v>50</v>
      </c>
      <c r="F40" s="17" t="s">
        <v>90</v>
      </c>
      <c r="G40" s="29"/>
    </row>
    <row r="41" spans="1:7" s="47" customFormat="1" ht="24" x14ac:dyDescent="0.25">
      <c r="A41" s="63" t="s">
        <v>93</v>
      </c>
      <c r="B41" s="37" t="s">
        <v>81</v>
      </c>
      <c r="C41" s="37" t="s">
        <v>82</v>
      </c>
      <c r="D41" s="39">
        <f>470+1315+550+700</f>
        <v>3035</v>
      </c>
      <c r="E41" s="37" t="s">
        <v>83</v>
      </c>
      <c r="F41" s="17" t="s">
        <v>90</v>
      </c>
      <c r="G41" s="48"/>
    </row>
    <row r="42" spans="1:7" s="47" customFormat="1" ht="24" x14ac:dyDescent="0.25">
      <c r="A42" s="63" t="s">
        <v>92</v>
      </c>
      <c r="B42" s="37">
        <v>32500000</v>
      </c>
      <c r="C42" s="37" t="s">
        <v>84</v>
      </c>
      <c r="D42" s="39">
        <v>470</v>
      </c>
      <c r="E42" s="37" t="s">
        <v>83</v>
      </c>
      <c r="F42" s="17" t="s">
        <v>90</v>
      </c>
      <c r="G42" s="48"/>
    </row>
    <row r="43" spans="1:7" s="20" customFormat="1" ht="24" x14ac:dyDescent="0.25">
      <c r="A43" s="63" t="s">
        <v>92</v>
      </c>
      <c r="B43" s="28">
        <v>30200000</v>
      </c>
      <c r="C43" s="28" t="s">
        <v>85</v>
      </c>
      <c r="D43" s="35">
        <f>160+2600+1455+500</f>
        <v>4715</v>
      </c>
      <c r="E43" s="28" t="s">
        <v>83</v>
      </c>
      <c r="F43" s="17" t="s">
        <v>90</v>
      </c>
      <c r="G43" s="29"/>
    </row>
    <row r="44" spans="1:7" s="20" customFormat="1" ht="24" x14ac:dyDescent="0.25">
      <c r="A44" s="63" t="s">
        <v>92</v>
      </c>
      <c r="B44" s="28" t="s">
        <v>86</v>
      </c>
      <c r="C44" s="28" t="s">
        <v>87</v>
      </c>
      <c r="D44" s="35">
        <v>4900</v>
      </c>
      <c r="E44" s="28" t="s">
        <v>83</v>
      </c>
      <c r="F44" s="17" t="s">
        <v>90</v>
      </c>
      <c r="G44" s="29"/>
    </row>
    <row r="45" spans="1:7" s="20" customFormat="1" ht="24" x14ac:dyDescent="0.25">
      <c r="A45" s="63" t="s">
        <v>92</v>
      </c>
      <c r="B45" s="28">
        <v>50600000</v>
      </c>
      <c r="C45" s="28" t="s">
        <v>88</v>
      </c>
      <c r="D45" s="35">
        <v>1795</v>
      </c>
      <c r="E45" s="28" t="s">
        <v>83</v>
      </c>
      <c r="F45" s="17" t="s">
        <v>90</v>
      </c>
      <c r="G45" s="29"/>
    </row>
    <row r="46" spans="1:7" s="20" customFormat="1" ht="24" x14ac:dyDescent="0.25">
      <c r="A46" s="63" t="s">
        <v>92</v>
      </c>
      <c r="B46" s="28">
        <v>45400000</v>
      </c>
      <c r="C46" s="28" t="s">
        <v>89</v>
      </c>
      <c r="D46" s="35">
        <v>2375</v>
      </c>
      <c r="E46" s="28" t="s">
        <v>83</v>
      </c>
      <c r="F46" s="17" t="s">
        <v>90</v>
      </c>
      <c r="G46" s="29"/>
    </row>
    <row r="47" spans="1:7" s="20" customFormat="1" ht="24" x14ac:dyDescent="0.25">
      <c r="A47" s="63" t="s">
        <v>92</v>
      </c>
      <c r="B47" s="28" t="s">
        <v>94</v>
      </c>
      <c r="C47" s="28" t="s">
        <v>95</v>
      </c>
      <c r="D47" s="35">
        <v>4900</v>
      </c>
      <c r="E47" s="28" t="s">
        <v>83</v>
      </c>
      <c r="F47" s="17" t="s">
        <v>96</v>
      </c>
      <c r="G47" s="29"/>
    </row>
  </sheetData>
  <autoFilter ref="A6:I47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7" r:id="rId1" display="https://tenders.procurement.gov.ge/"/>
  </hyperlinks>
  <pageMargins left="0.7" right="0.7" top="0.75" bottom="0.75" header="0.3" footer="0.3"/>
  <pageSetup scale="8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"/>
  <sheetViews>
    <sheetView tabSelected="1" view="pageBreakPreview" zoomScaleNormal="100" zoomScaleSheetLayoutView="100" workbookViewId="0">
      <selection activeCell="I46" sqref="I46"/>
    </sheetView>
  </sheetViews>
  <sheetFormatPr defaultRowHeight="15" x14ac:dyDescent="0.25"/>
  <cols>
    <col min="1" max="1" width="17.85546875" customWidth="1"/>
    <col min="2" max="2" width="12.7109375" customWidth="1"/>
    <col min="3" max="3" width="35" customWidth="1"/>
    <col min="4" max="4" width="15" customWidth="1"/>
    <col min="5" max="5" width="17.7109375" style="12" customWidth="1"/>
    <col min="6" max="6" width="18.140625" customWidth="1"/>
    <col min="7" max="7" width="20.28515625" customWidth="1"/>
    <col min="8" max="8" width="13.85546875" customWidth="1"/>
    <col min="9" max="9" width="25" customWidth="1"/>
    <col min="10" max="11" width="35.140625" customWidth="1"/>
  </cols>
  <sheetData>
    <row r="1" spans="1:10" ht="18.75" x14ac:dyDescent="0.25">
      <c r="A1" s="83" t="s">
        <v>62</v>
      </c>
      <c r="B1" s="83"/>
      <c r="C1" s="83"/>
      <c r="D1" s="83"/>
      <c r="E1" s="83"/>
      <c r="F1" s="83"/>
      <c r="G1" s="83"/>
    </row>
    <row r="2" spans="1:10" ht="15.75" x14ac:dyDescent="0.25">
      <c r="A2" s="84" t="s">
        <v>21</v>
      </c>
      <c r="B2" s="84"/>
      <c r="C2" s="84"/>
      <c r="D2" s="84"/>
      <c r="E2" s="84" t="s">
        <v>0</v>
      </c>
      <c r="F2" s="84"/>
      <c r="G2" s="84"/>
    </row>
    <row r="3" spans="1:10" ht="50.25" customHeight="1" x14ac:dyDescent="0.25">
      <c r="A3" s="85" t="s">
        <v>22</v>
      </c>
      <c r="B3" s="85"/>
      <c r="C3" s="85"/>
      <c r="D3" s="85"/>
      <c r="E3" s="85" t="s">
        <v>1</v>
      </c>
      <c r="F3" s="85"/>
      <c r="G3" s="85"/>
    </row>
    <row r="4" spans="1:10" ht="33.75" customHeight="1" x14ac:dyDescent="0.25">
      <c r="A4" s="84" t="s">
        <v>2</v>
      </c>
      <c r="B4" s="84"/>
      <c r="C4" s="84"/>
      <c r="D4" s="84"/>
      <c r="E4" s="84"/>
      <c r="F4" s="3">
        <f>D7</f>
        <v>283458</v>
      </c>
      <c r="G4" s="75" t="s">
        <v>3</v>
      </c>
      <c r="H4" s="4"/>
    </row>
    <row r="5" spans="1:10" ht="25.5" x14ac:dyDescent="0.25">
      <c r="A5" s="1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10" x14ac:dyDescent="0.25">
      <c r="A6" s="6">
        <v>1</v>
      </c>
      <c r="B6" s="6">
        <f t="shared" ref="B6:G6" si="0">A6+1</f>
        <v>2</v>
      </c>
      <c r="C6" s="6">
        <f t="shared" si="0"/>
        <v>3</v>
      </c>
      <c r="D6" s="7">
        <f t="shared" si="0"/>
        <v>4</v>
      </c>
      <c r="E6" s="6">
        <f t="shared" si="0"/>
        <v>5</v>
      </c>
      <c r="F6" s="6">
        <f t="shared" si="0"/>
        <v>6</v>
      </c>
      <c r="G6" s="6">
        <f t="shared" si="0"/>
        <v>7</v>
      </c>
    </row>
    <row r="7" spans="1:10" ht="39" customHeight="1" x14ac:dyDescent="0.25">
      <c r="A7" s="81" t="s">
        <v>91</v>
      </c>
      <c r="B7" s="82"/>
      <c r="C7" s="82"/>
      <c r="D7" s="8">
        <f>SUM(D8:D49)</f>
        <v>283458</v>
      </c>
      <c r="E7" s="11"/>
      <c r="F7" s="9"/>
      <c r="G7" s="10"/>
      <c r="H7" s="5"/>
      <c r="I7">
        <v>277448</v>
      </c>
      <c r="J7" s="79">
        <f>D7-I7</f>
        <v>6010</v>
      </c>
    </row>
    <row r="8" spans="1:10" s="20" customFormat="1" ht="88.5" customHeight="1" x14ac:dyDescent="0.25">
      <c r="A8" s="63" t="s">
        <v>92</v>
      </c>
      <c r="B8" s="14" t="s">
        <v>12</v>
      </c>
      <c r="C8" s="14" t="s">
        <v>13</v>
      </c>
      <c r="D8" s="15">
        <f>15000-2900</f>
        <v>12100</v>
      </c>
      <c r="E8" s="16" t="s">
        <v>25</v>
      </c>
      <c r="F8" s="17" t="s">
        <v>90</v>
      </c>
      <c r="G8" s="18"/>
      <c r="H8" s="19"/>
      <c r="I8" s="20">
        <v>12100</v>
      </c>
      <c r="J8" s="79">
        <f t="shared" ref="J8:J48" si="1">D8-I8</f>
        <v>0</v>
      </c>
    </row>
    <row r="9" spans="1:10" s="20" customFormat="1" ht="30.75" customHeight="1" x14ac:dyDescent="0.25">
      <c r="A9" s="63" t="s">
        <v>92</v>
      </c>
      <c r="B9" s="14" t="s">
        <v>14</v>
      </c>
      <c r="C9" s="14" t="s">
        <v>15</v>
      </c>
      <c r="D9" s="15">
        <v>1200</v>
      </c>
      <c r="E9" s="16" t="s">
        <v>24</v>
      </c>
      <c r="F9" s="17" t="s">
        <v>90</v>
      </c>
      <c r="G9" s="18"/>
      <c r="H9" s="19"/>
      <c r="I9" s="20">
        <v>1200</v>
      </c>
      <c r="J9" s="79">
        <f t="shared" si="1"/>
        <v>0</v>
      </c>
    </row>
    <row r="10" spans="1:10" s="20" customFormat="1" ht="30.75" customHeight="1" x14ac:dyDescent="0.25">
      <c r="A10" s="63" t="s">
        <v>92</v>
      </c>
      <c r="B10" s="14" t="s">
        <v>43</v>
      </c>
      <c r="C10" s="14" t="s">
        <v>44</v>
      </c>
      <c r="D10" s="15">
        <v>4800</v>
      </c>
      <c r="E10" s="16" t="s">
        <v>24</v>
      </c>
      <c r="F10" s="17" t="s">
        <v>90</v>
      </c>
      <c r="G10" s="18"/>
      <c r="H10" s="19"/>
      <c r="I10" s="20">
        <v>4800</v>
      </c>
      <c r="J10" s="79">
        <f t="shared" si="1"/>
        <v>0</v>
      </c>
    </row>
    <row r="11" spans="1:10" s="20" customFormat="1" ht="31.5" customHeight="1" x14ac:dyDescent="0.25">
      <c r="A11" s="63" t="s">
        <v>92</v>
      </c>
      <c r="B11" s="14" t="s">
        <v>16</v>
      </c>
      <c r="C11" s="14" t="s">
        <v>17</v>
      </c>
      <c r="D11" s="15">
        <v>1500</v>
      </c>
      <c r="E11" s="16" t="s">
        <v>24</v>
      </c>
      <c r="F11" s="17" t="s">
        <v>90</v>
      </c>
      <c r="G11" s="18"/>
      <c r="I11" s="20">
        <v>1500</v>
      </c>
      <c r="J11" s="79">
        <f t="shared" si="1"/>
        <v>0</v>
      </c>
    </row>
    <row r="12" spans="1:10" s="47" customFormat="1" ht="31.5" customHeight="1" x14ac:dyDescent="0.25">
      <c r="A12" s="63" t="s">
        <v>92</v>
      </c>
      <c r="B12" s="51" t="s">
        <v>73</v>
      </c>
      <c r="C12" s="51" t="s">
        <v>74</v>
      </c>
      <c r="D12" s="44">
        <v>300</v>
      </c>
      <c r="E12" s="52" t="s">
        <v>24</v>
      </c>
      <c r="F12" s="17" t="s">
        <v>90</v>
      </c>
      <c r="G12" s="53"/>
      <c r="I12" s="47">
        <v>300</v>
      </c>
      <c r="J12" s="79">
        <f t="shared" si="1"/>
        <v>0</v>
      </c>
    </row>
    <row r="13" spans="1:10" s="20" customFormat="1" ht="24" x14ac:dyDescent="0.25">
      <c r="A13" s="63" t="s">
        <v>92</v>
      </c>
      <c r="B13" s="28" t="s">
        <v>40</v>
      </c>
      <c r="C13" s="28" t="s">
        <v>41</v>
      </c>
      <c r="D13" s="35">
        <v>700</v>
      </c>
      <c r="E13" s="31" t="s">
        <v>24</v>
      </c>
      <c r="F13" s="17" t="s">
        <v>90</v>
      </c>
      <c r="G13" s="32" t="s">
        <v>23</v>
      </c>
      <c r="I13" s="20">
        <v>700</v>
      </c>
      <c r="J13" s="79">
        <f t="shared" si="1"/>
        <v>0</v>
      </c>
    </row>
    <row r="14" spans="1:10" s="47" customFormat="1" ht="45" x14ac:dyDescent="0.25">
      <c r="A14" s="65" t="s">
        <v>92</v>
      </c>
      <c r="B14" s="58" t="s">
        <v>65</v>
      </c>
      <c r="C14" s="58" t="s">
        <v>66</v>
      </c>
      <c r="D14" s="76">
        <f>2000+600+1110</f>
        <v>3710</v>
      </c>
      <c r="E14" s="77" t="s">
        <v>24</v>
      </c>
      <c r="F14" s="60" t="s">
        <v>90</v>
      </c>
      <c r="G14" s="78"/>
      <c r="I14" s="47">
        <v>2600</v>
      </c>
      <c r="J14" s="80">
        <f t="shared" si="1"/>
        <v>1110</v>
      </c>
    </row>
    <row r="15" spans="1:10" s="20" customFormat="1" ht="31.5" customHeight="1" x14ac:dyDescent="0.25">
      <c r="A15" s="63" t="s">
        <v>92</v>
      </c>
      <c r="B15" s="14" t="s">
        <v>18</v>
      </c>
      <c r="C15" s="14" t="s">
        <v>47</v>
      </c>
      <c r="D15" s="15">
        <v>1300</v>
      </c>
      <c r="E15" s="16" t="s">
        <v>24</v>
      </c>
      <c r="F15" s="17" t="s">
        <v>90</v>
      </c>
      <c r="G15" s="21"/>
      <c r="I15" s="20">
        <v>1300</v>
      </c>
      <c r="J15" s="79">
        <f t="shared" si="1"/>
        <v>0</v>
      </c>
    </row>
    <row r="16" spans="1:10" s="20" customFormat="1" ht="45" customHeight="1" x14ac:dyDescent="0.25">
      <c r="A16" s="63" t="s">
        <v>92</v>
      </c>
      <c r="B16" s="14" t="s">
        <v>45</v>
      </c>
      <c r="C16" s="14" t="s">
        <v>46</v>
      </c>
      <c r="D16" s="15">
        <v>2000</v>
      </c>
      <c r="E16" s="16" t="s">
        <v>24</v>
      </c>
      <c r="F16" s="17" t="s">
        <v>90</v>
      </c>
      <c r="G16" s="21"/>
      <c r="I16" s="20">
        <v>2000</v>
      </c>
      <c r="J16" s="79">
        <f t="shared" si="1"/>
        <v>0</v>
      </c>
    </row>
    <row r="17" spans="1:10" s="20" customFormat="1" ht="33" customHeight="1" x14ac:dyDescent="0.25">
      <c r="A17" s="63" t="s">
        <v>92</v>
      </c>
      <c r="B17" s="23" t="s">
        <v>19</v>
      </c>
      <c r="C17" s="23" t="s">
        <v>28</v>
      </c>
      <c r="D17" s="24">
        <v>25000</v>
      </c>
      <c r="E17" s="25" t="s">
        <v>50</v>
      </c>
      <c r="F17" s="17" t="s">
        <v>90</v>
      </c>
      <c r="G17" s="21"/>
      <c r="I17" s="20">
        <v>25000</v>
      </c>
      <c r="J17" s="79">
        <f t="shared" si="1"/>
        <v>0</v>
      </c>
    </row>
    <row r="18" spans="1:10" s="20" customFormat="1" ht="33" customHeight="1" x14ac:dyDescent="0.25">
      <c r="A18" s="63" t="s">
        <v>92</v>
      </c>
      <c r="B18" s="23" t="s">
        <v>26</v>
      </c>
      <c r="C18" s="14" t="s">
        <v>27</v>
      </c>
      <c r="D18" s="24">
        <f>30000+44631+16363+14042</f>
        <v>105036</v>
      </c>
      <c r="E18" s="25" t="s">
        <v>50</v>
      </c>
      <c r="F18" s="17" t="s">
        <v>90</v>
      </c>
      <c r="G18" s="26"/>
      <c r="I18" s="20">
        <v>105036</v>
      </c>
      <c r="J18" s="79">
        <f t="shared" si="1"/>
        <v>0</v>
      </c>
    </row>
    <row r="19" spans="1:10" s="20" customFormat="1" ht="24" x14ac:dyDescent="0.25">
      <c r="A19" s="63" t="s">
        <v>92</v>
      </c>
      <c r="B19" s="43" t="s">
        <v>35</v>
      </c>
      <c r="C19" s="37" t="s">
        <v>36</v>
      </c>
      <c r="D19" s="44">
        <f>6000-655</f>
        <v>5345</v>
      </c>
      <c r="E19" s="54" t="s">
        <v>50</v>
      </c>
      <c r="F19" s="17" t="s">
        <v>90</v>
      </c>
      <c r="G19" s="38"/>
      <c r="I19" s="20">
        <v>5345</v>
      </c>
      <c r="J19" s="79">
        <f t="shared" si="1"/>
        <v>0</v>
      </c>
    </row>
    <row r="20" spans="1:10" s="20" customFormat="1" ht="35.25" customHeight="1" x14ac:dyDescent="0.25">
      <c r="A20" s="63" t="s">
        <v>92</v>
      </c>
      <c r="B20" s="28" t="s">
        <v>53</v>
      </c>
      <c r="C20" s="28" t="s">
        <v>54</v>
      </c>
      <c r="D20" s="35">
        <f>3500+1300</f>
        <v>4800</v>
      </c>
      <c r="E20" s="28" t="s">
        <v>24</v>
      </c>
      <c r="F20" s="17" t="s">
        <v>90</v>
      </c>
      <c r="G20" s="29" t="s">
        <v>23</v>
      </c>
      <c r="I20" s="20">
        <v>4800</v>
      </c>
      <c r="J20" s="79">
        <f t="shared" si="1"/>
        <v>0</v>
      </c>
    </row>
    <row r="21" spans="1:10" s="20" customFormat="1" ht="24" x14ac:dyDescent="0.25">
      <c r="A21" s="63" t="s">
        <v>92</v>
      </c>
      <c r="B21" s="28" t="s">
        <v>77</v>
      </c>
      <c r="C21" s="28" t="s">
        <v>78</v>
      </c>
      <c r="D21" s="35">
        <v>120</v>
      </c>
      <c r="E21" s="28" t="s">
        <v>24</v>
      </c>
      <c r="F21" s="17" t="s">
        <v>90</v>
      </c>
      <c r="G21" s="29"/>
      <c r="I21" s="20">
        <v>120</v>
      </c>
      <c r="J21" s="79">
        <f t="shared" si="1"/>
        <v>0</v>
      </c>
    </row>
    <row r="22" spans="1:10" s="47" customFormat="1" ht="24" x14ac:dyDescent="0.25">
      <c r="A22" s="63" t="s">
        <v>92</v>
      </c>
      <c r="B22" s="37" t="s">
        <v>67</v>
      </c>
      <c r="C22" s="37" t="s">
        <v>68</v>
      </c>
      <c r="D22" s="39">
        <v>4750</v>
      </c>
      <c r="E22" s="37" t="s">
        <v>24</v>
      </c>
      <c r="F22" s="17" t="s">
        <v>90</v>
      </c>
      <c r="G22" s="48"/>
      <c r="I22" s="47">
        <v>4750</v>
      </c>
      <c r="J22" s="79">
        <f t="shared" si="1"/>
        <v>0</v>
      </c>
    </row>
    <row r="23" spans="1:10" s="47" customFormat="1" ht="24" x14ac:dyDescent="0.25">
      <c r="A23" s="63" t="s">
        <v>92</v>
      </c>
      <c r="B23" s="37" t="s">
        <v>69</v>
      </c>
      <c r="C23" s="37" t="s">
        <v>70</v>
      </c>
      <c r="D23" s="39">
        <v>110</v>
      </c>
      <c r="E23" s="37" t="s">
        <v>24</v>
      </c>
      <c r="F23" s="17" t="s">
        <v>90</v>
      </c>
      <c r="G23" s="48"/>
      <c r="I23" s="47">
        <v>110</v>
      </c>
      <c r="J23" s="79">
        <f t="shared" si="1"/>
        <v>0</v>
      </c>
    </row>
    <row r="24" spans="1:10" s="20" customFormat="1" ht="24" x14ac:dyDescent="0.25">
      <c r="A24" s="63" t="s">
        <v>92</v>
      </c>
      <c r="B24" s="28" t="s">
        <v>61</v>
      </c>
      <c r="C24" s="28" t="s">
        <v>57</v>
      </c>
      <c r="D24" s="35">
        <v>2500</v>
      </c>
      <c r="E24" s="28" t="s">
        <v>24</v>
      </c>
      <c r="F24" s="17" t="s">
        <v>90</v>
      </c>
      <c r="G24" s="28"/>
      <c r="I24" s="20">
        <v>2500</v>
      </c>
      <c r="J24" s="79">
        <f t="shared" si="1"/>
        <v>0</v>
      </c>
    </row>
    <row r="25" spans="1:10" s="20" customFormat="1" ht="24" x14ac:dyDescent="0.25">
      <c r="A25" s="65" t="s">
        <v>92</v>
      </c>
      <c r="B25" s="58" t="s">
        <v>97</v>
      </c>
      <c r="C25" s="58" t="s">
        <v>98</v>
      </c>
      <c r="D25" s="62">
        <v>4900</v>
      </c>
      <c r="E25" s="58" t="s">
        <v>24</v>
      </c>
      <c r="F25" s="58" t="s">
        <v>99</v>
      </c>
      <c r="G25" s="58"/>
      <c r="J25" s="79">
        <f t="shared" si="1"/>
        <v>4900</v>
      </c>
    </row>
    <row r="26" spans="1:10" s="20" customFormat="1" ht="45" x14ac:dyDescent="0.25">
      <c r="A26" s="63" t="s">
        <v>92</v>
      </c>
      <c r="B26" s="27" t="s">
        <v>58</v>
      </c>
      <c r="C26" s="28" t="s">
        <v>59</v>
      </c>
      <c r="D26" s="24">
        <f>350+2000+2450</f>
        <v>4800</v>
      </c>
      <c r="E26" s="27" t="s">
        <v>24</v>
      </c>
      <c r="F26" s="17" t="s">
        <v>90</v>
      </c>
      <c r="G26" s="28"/>
      <c r="I26" s="20">
        <v>4800</v>
      </c>
      <c r="J26" s="79">
        <f t="shared" si="1"/>
        <v>0</v>
      </c>
    </row>
    <row r="27" spans="1:10" s="20" customFormat="1" ht="56.25" x14ac:dyDescent="0.25">
      <c r="A27" s="63" t="s">
        <v>92</v>
      </c>
      <c r="B27" s="27">
        <v>50300000</v>
      </c>
      <c r="C27" s="28" t="s">
        <v>37</v>
      </c>
      <c r="D27" s="15">
        <v>3000</v>
      </c>
      <c r="E27" s="31" t="s">
        <v>24</v>
      </c>
      <c r="F27" s="17" t="s">
        <v>90</v>
      </c>
      <c r="G27" s="32" t="s">
        <v>23</v>
      </c>
      <c r="I27" s="20">
        <v>3000</v>
      </c>
      <c r="J27" s="79">
        <f t="shared" si="1"/>
        <v>0</v>
      </c>
    </row>
    <row r="28" spans="1:10" s="20" customFormat="1" ht="115.5" customHeight="1" x14ac:dyDescent="0.25">
      <c r="A28" s="63" t="s">
        <v>92</v>
      </c>
      <c r="B28" s="28">
        <v>50700000</v>
      </c>
      <c r="C28" s="28" t="s">
        <v>42</v>
      </c>
      <c r="D28" s="35">
        <v>1000</v>
      </c>
      <c r="E28" s="28" t="s">
        <v>24</v>
      </c>
      <c r="F28" s="17" t="s">
        <v>90</v>
      </c>
      <c r="G28" s="28"/>
      <c r="I28" s="20">
        <v>1000</v>
      </c>
      <c r="J28" s="79">
        <f t="shared" si="1"/>
        <v>0</v>
      </c>
    </row>
    <row r="29" spans="1:10" s="20" customFormat="1" ht="24" x14ac:dyDescent="0.25">
      <c r="A29" s="63" t="s">
        <v>92</v>
      </c>
      <c r="B29" s="27" t="s">
        <v>75</v>
      </c>
      <c r="C29" s="28" t="s">
        <v>76</v>
      </c>
      <c r="D29" s="15">
        <f>680+1100</f>
        <v>1780</v>
      </c>
      <c r="E29" s="31" t="s">
        <v>24</v>
      </c>
      <c r="F29" s="17" t="s">
        <v>90</v>
      </c>
      <c r="G29" s="17"/>
      <c r="I29" s="20">
        <v>1780</v>
      </c>
      <c r="J29" s="79">
        <f t="shared" si="1"/>
        <v>0</v>
      </c>
    </row>
    <row r="30" spans="1:10" s="20" customFormat="1" ht="88.5" customHeight="1" x14ac:dyDescent="0.25">
      <c r="A30" s="63" t="s">
        <v>92</v>
      </c>
      <c r="B30" s="27" t="s">
        <v>30</v>
      </c>
      <c r="C30" s="28" t="s">
        <v>31</v>
      </c>
      <c r="D30" s="24">
        <v>1500</v>
      </c>
      <c r="E30" s="27" t="s">
        <v>24</v>
      </c>
      <c r="F30" s="17" t="s">
        <v>90</v>
      </c>
      <c r="G30" s="28"/>
      <c r="I30" s="20">
        <v>1500</v>
      </c>
      <c r="J30" s="79">
        <f t="shared" si="1"/>
        <v>0</v>
      </c>
    </row>
    <row r="31" spans="1:10" s="20" customFormat="1" ht="88.5" customHeight="1" x14ac:dyDescent="0.25">
      <c r="A31" s="63" t="s">
        <v>92</v>
      </c>
      <c r="B31" s="27" t="s">
        <v>30</v>
      </c>
      <c r="C31" s="28" t="s">
        <v>31</v>
      </c>
      <c r="D31" s="24">
        <v>5000</v>
      </c>
      <c r="E31" s="27" t="s">
        <v>24</v>
      </c>
      <c r="F31" s="17" t="s">
        <v>90</v>
      </c>
      <c r="G31" s="28" t="s">
        <v>32</v>
      </c>
      <c r="I31" s="20">
        <v>5000</v>
      </c>
      <c r="J31" s="79">
        <f t="shared" si="1"/>
        <v>0</v>
      </c>
    </row>
    <row r="32" spans="1:10" s="47" customFormat="1" ht="88.5" customHeight="1" x14ac:dyDescent="0.25">
      <c r="A32" s="63" t="s">
        <v>92</v>
      </c>
      <c r="B32" s="43" t="s">
        <v>71</v>
      </c>
      <c r="C32" s="37" t="s">
        <v>72</v>
      </c>
      <c r="D32" s="49">
        <v>920</v>
      </c>
      <c r="E32" s="43" t="s">
        <v>24</v>
      </c>
      <c r="F32" s="17" t="s">
        <v>90</v>
      </c>
      <c r="G32" s="37"/>
      <c r="I32" s="20">
        <v>920</v>
      </c>
      <c r="J32" s="79">
        <f t="shared" si="1"/>
        <v>0</v>
      </c>
    </row>
    <row r="33" spans="1:10" s="20" customFormat="1" ht="67.5" x14ac:dyDescent="0.25">
      <c r="A33" s="63" t="s">
        <v>92</v>
      </c>
      <c r="B33" s="28">
        <v>75100000</v>
      </c>
      <c r="C33" s="28" t="s">
        <v>60</v>
      </c>
      <c r="D33" s="35">
        <f>1000-600-110+500+1000</f>
        <v>1790</v>
      </c>
      <c r="E33" s="28" t="s">
        <v>24</v>
      </c>
      <c r="F33" s="17" t="s">
        <v>90</v>
      </c>
      <c r="G33" s="28" t="s">
        <v>32</v>
      </c>
      <c r="I33" s="47">
        <v>1790</v>
      </c>
      <c r="J33" s="79">
        <f t="shared" si="1"/>
        <v>0</v>
      </c>
    </row>
    <row r="34" spans="1:10" s="20" customFormat="1" ht="25.5" x14ac:dyDescent="0.25">
      <c r="A34" s="63" t="s">
        <v>92</v>
      </c>
      <c r="B34" s="23">
        <v>79300000</v>
      </c>
      <c r="C34" s="23" t="s">
        <v>29</v>
      </c>
      <c r="D34" s="15">
        <v>4900</v>
      </c>
      <c r="E34" s="16" t="s">
        <v>24</v>
      </c>
      <c r="F34" s="17" t="s">
        <v>90</v>
      </c>
      <c r="G34" s="26"/>
      <c r="I34" s="20">
        <v>4900</v>
      </c>
      <c r="J34" s="79">
        <f t="shared" si="1"/>
        <v>0</v>
      </c>
    </row>
    <row r="35" spans="1:10" s="20" customFormat="1" ht="24" x14ac:dyDescent="0.25">
      <c r="A35" s="63" t="s">
        <v>92</v>
      </c>
      <c r="B35" s="27" t="s">
        <v>33</v>
      </c>
      <c r="C35" s="28" t="s">
        <v>34</v>
      </c>
      <c r="D35" s="15">
        <f>4900-2000+1900</f>
        <v>4800</v>
      </c>
      <c r="E35" s="31" t="s">
        <v>24</v>
      </c>
      <c r="F35" s="17" t="s">
        <v>90</v>
      </c>
      <c r="G35" s="17"/>
      <c r="I35" s="20">
        <v>4800</v>
      </c>
      <c r="J35" s="79">
        <f t="shared" si="1"/>
        <v>0</v>
      </c>
    </row>
    <row r="36" spans="1:10" s="47" customFormat="1" ht="24" x14ac:dyDescent="0.25">
      <c r="A36" s="68" t="s">
        <v>92</v>
      </c>
      <c r="B36" s="37" t="s">
        <v>64</v>
      </c>
      <c r="C36" s="39" t="s">
        <v>63</v>
      </c>
      <c r="D36" s="39">
        <f>907+4000</f>
        <v>4907</v>
      </c>
      <c r="E36" s="37" t="s">
        <v>24</v>
      </c>
      <c r="F36" s="38" t="s">
        <v>90</v>
      </c>
      <c r="G36" s="37"/>
      <c r="I36" s="20">
        <v>4907</v>
      </c>
      <c r="J36" s="79">
        <f t="shared" si="1"/>
        <v>0</v>
      </c>
    </row>
    <row r="37" spans="1:10" s="20" customFormat="1" ht="42.75" customHeight="1" x14ac:dyDescent="0.25">
      <c r="A37" s="63" t="s">
        <v>92</v>
      </c>
      <c r="B37" s="27" t="s">
        <v>38</v>
      </c>
      <c r="C37" s="28" t="s">
        <v>39</v>
      </c>
      <c r="D37" s="15">
        <v>12000</v>
      </c>
      <c r="E37" s="33" t="s">
        <v>50</v>
      </c>
      <c r="F37" s="17" t="s">
        <v>90</v>
      </c>
      <c r="G37" s="33" t="s">
        <v>23</v>
      </c>
      <c r="I37" s="47">
        <v>12000</v>
      </c>
      <c r="J37" s="79">
        <f t="shared" si="1"/>
        <v>0</v>
      </c>
    </row>
    <row r="38" spans="1:10" s="20" customFormat="1" ht="115.5" customHeight="1" x14ac:dyDescent="0.25">
      <c r="A38" s="63" t="s">
        <v>92</v>
      </c>
      <c r="B38" s="28" t="s">
        <v>48</v>
      </c>
      <c r="C38" s="28" t="s">
        <v>20</v>
      </c>
      <c r="D38" s="35">
        <f>3000+1900</f>
        <v>4900</v>
      </c>
      <c r="E38" s="28" t="s">
        <v>24</v>
      </c>
      <c r="F38" s="17" t="s">
        <v>90</v>
      </c>
      <c r="G38" s="28"/>
      <c r="I38" s="20">
        <v>4900</v>
      </c>
      <c r="J38" s="79">
        <f t="shared" si="1"/>
        <v>0</v>
      </c>
    </row>
    <row r="39" spans="1:10" s="20" customFormat="1" ht="57.75" customHeight="1" x14ac:dyDescent="0.25">
      <c r="A39" s="63" t="s">
        <v>92</v>
      </c>
      <c r="B39" s="28" t="s">
        <v>55</v>
      </c>
      <c r="C39" s="28" t="s">
        <v>49</v>
      </c>
      <c r="D39" s="35">
        <f>4500+10000</f>
        <v>14500</v>
      </c>
      <c r="E39" s="28" t="s">
        <v>24</v>
      </c>
      <c r="F39" s="17" t="s">
        <v>90</v>
      </c>
      <c r="G39" s="28" t="s">
        <v>56</v>
      </c>
      <c r="I39" s="20">
        <v>14500</v>
      </c>
      <c r="J39" s="79">
        <f t="shared" si="1"/>
        <v>0</v>
      </c>
    </row>
    <row r="40" spans="1:10" s="20" customFormat="1" ht="24" x14ac:dyDescent="0.25">
      <c r="A40" s="63" t="s">
        <v>92</v>
      </c>
      <c r="B40" s="28" t="s">
        <v>51</v>
      </c>
      <c r="C40" s="28" t="s">
        <v>52</v>
      </c>
      <c r="D40" s="35">
        <v>3500</v>
      </c>
      <c r="E40" s="28" t="s">
        <v>24</v>
      </c>
      <c r="F40" s="17" t="s">
        <v>90</v>
      </c>
      <c r="G40" s="29" t="s">
        <v>23</v>
      </c>
      <c r="I40" s="20">
        <v>3500</v>
      </c>
      <c r="J40" s="79">
        <f t="shared" si="1"/>
        <v>0</v>
      </c>
    </row>
    <row r="41" spans="1:10" s="20" customFormat="1" ht="33.75" x14ac:dyDescent="0.25">
      <c r="A41" s="63" t="s">
        <v>92</v>
      </c>
      <c r="B41" s="28" t="s">
        <v>80</v>
      </c>
      <c r="C41" s="28" t="s">
        <v>79</v>
      </c>
      <c r="D41" s="35">
        <f>20000-5620-2580</f>
        <v>11800</v>
      </c>
      <c r="E41" s="28" t="s">
        <v>50</v>
      </c>
      <c r="F41" s="17" t="s">
        <v>90</v>
      </c>
      <c r="G41" s="29"/>
      <c r="I41" s="20">
        <v>11800</v>
      </c>
      <c r="J41" s="79">
        <f t="shared" si="1"/>
        <v>0</v>
      </c>
    </row>
    <row r="42" spans="1:10" s="47" customFormat="1" ht="24" x14ac:dyDescent="0.25">
      <c r="A42" s="63" t="s">
        <v>93</v>
      </c>
      <c r="B42" s="37" t="s">
        <v>81</v>
      </c>
      <c r="C42" s="37" t="s">
        <v>82</v>
      </c>
      <c r="D42" s="39">
        <f>470+1315+550+700</f>
        <v>3035</v>
      </c>
      <c r="E42" s="37" t="s">
        <v>83</v>
      </c>
      <c r="F42" s="17" t="s">
        <v>90</v>
      </c>
      <c r="G42" s="48"/>
      <c r="I42" s="20">
        <v>3035</v>
      </c>
      <c r="J42" s="79">
        <f t="shared" si="1"/>
        <v>0</v>
      </c>
    </row>
    <row r="43" spans="1:10" s="47" customFormat="1" ht="24" x14ac:dyDescent="0.25">
      <c r="A43" s="63" t="s">
        <v>92</v>
      </c>
      <c r="B43" s="37">
        <v>32500000</v>
      </c>
      <c r="C43" s="37" t="s">
        <v>84</v>
      </c>
      <c r="D43" s="39">
        <v>470</v>
      </c>
      <c r="E43" s="37" t="s">
        <v>83</v>
      </c>
      <c r="F43" s="17" t="s">
        <v>90</v>
      </c>
      <c r="G43" s="48"/>
      <c r="I43" s="47">
        <v>470</v>
      </c>
      <c r="J43" s="79">
        <f t="shared" si="1"/>
        <v>0</v>
      </c>
    </row>
    <row r="44" spans="1:10" s="20" customFormat="1" ht="24" x14ac:dyDescent="0.25">
      <c r="A44" s="63" t="s">
        <v>92</v>
      </c>
      <c r="B44" s="28">
        <v>30200000</v>
      </c>
      <c r="C44" s="28" t="s">
        <v>85</v>
      </c>
      <c r="D44" s="35">
        <f>160+2600+1455+500</f>
        <v>4715</v>
      </c>
      <c r="E44" s="28" t="s">
        <v>83</v>
      </c>
      <c r="F44" s="17" t="s">
        <v>90</v>
      </c>
      <c r="G44" s="29"/>
      <c r="I44" s="47">
        <v>4715</v>
      </c>
      <c r="J44" s="79">
        <f t="shared" si="1"/>
        <v>0</v>
      </c>
    </row>
    <row r="45" spans="1:10" s="20" customFormat="1" ht="24" x14ac:dyDescent="0.25">
      <c r="A45" s="63" t="s">
        <v>92</v>
      </c>
      <c r="B45" s="28" t="s">
        <v>86</v>
      </c>
      <c r="C45" s="28" t="s">
        <v>87</v>
      </c>
      <c r="D45" s="35">
        <v>4900</v>
      </c>
      <c r="E45" s="28" t="s">
        <v>83</v>
      </c>
      <c r="F45" s="17" t="s">
        <v>90</v>
      </c>
      <c r="G45" s="29"/>
      <c r="I45" s="20">
        <v>4900</v>
      </c>
      <c r="J45" s="79">
        <f t="shared" si="1"/>
        <v>0</v>
      </c>
    </row>
    <row r="46" spans="1:10" s="20" customFormat="1" ht="24" x14ac:dyDescent="0.25">
      <c r="A46" s="63" t="s">
        <v>92</v>
      </c>
      <c r="B46" s="28">
        <v>50600000</v>
      </c>
      <c r="C46" s="28" t="s">
        <v>88</v>
      </c>
      <c r="D46" s="35">
        <v>1795</v>
      </c>
      <c r="E46" s="28" t="s">
        <v>83</v>
      </c>
      <c r="F46" s="17" t="s">
        <v>90</v>
      </c>
      <c r="G46" s="29"/>
      <c r="I46" s="20">
        <v>1795</v>
      </c>
      <c r="J46" s="79">
        <f t="shared" si="1"/>
        <v>0</v>
      </c>
    </row>
    <row r="47" spans="1:10" s="20" customFormat="1" ht="24" x14ac:dyDescent="0.25">
      <c r="A47" s="63" t="s">
        <v>92</v>
      </c>
      <c r="B47" s="28">
        <v>45400000</v>
      </c>
      <c r="C47" s="28" t="s">
        <v>89</v>
      </c>
      <c r="D47" s="35">
        <v>2375</v>
      </c>
      <c r="E47" s="28" t="s">
        <v>83</v>
      </c>
      <c r="F47" s="17" t="s">
        <v>90</v>
      </c>
      <c r="G47" s="29"/>
      <c r="I47" s="20">
        <v>2375</v>
      </c>
      <c r="J47" s="79">
        <f t="shared" si="1"/>
        <v>0</v>
      </c>
    </row>
    <row r="48" spans="1:10" s="20" customFormat="1" ht="24" x14ac:dyDescent="0.25">
      <c r="A48" s="63" t="s">
        <v>92</v>
      </c>
      <c r="B48" s="28" t="s">
        <v>94</v>
      </c>
      <c r="C48" s="28" t="s">
        <v>95</v>
      </c>
      <c r="D48" s="35">
        <v>4900</v>
      </c>
      <c r="E48" s="28" t="s">
        <v>83</v>
      </c>
      <c r="F48" s="17" t="s">
        <v>96</v>
      </c>
      <c r="G48" s="29"/>
      <c r="I48" s="20">
        <v>4900</v>
      </c>
      <c r="J48" s="79">
        <f t="shared" si="1"/>
        <v>0</v>
      </c>
    </row>
    <row r="49" spans="9:9" x14ac:dyDescent="0.25">
      <c r="I49" s="20"/>
    </row>
  </sheetData>
  <autoFilter ref="A6:I48"/>
  <mergeCells count="7">
    <mergeCell ref="A7:C7"/>
    <mergeCell ref="A1:G1"/>
    <mergeCell ref="A2:D2"/>
    <mergeCell ref="E2:G2"/>
    <mergeCell ref="A3:D3"/>
    <mergeCell ref="E3:G3"/>
    <mergeCell ref="A4:E4"/>
  </mergeCells>
  <hyperlinks>
    <hyperlink ref="C48" r:id="rId1" display="https://tenders.procurement.gov.ge/"/>
  </hyperlinks>
  <pageMargins left="0.7" right="0.7" top="0.75" bottom="0.75" header="0.3" footer="0.3"/>
  <pageSetup scale="66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13.11.2018..</vt:lpstr>
      <vt:lpstr>14.01.2019</vt:lpstr>
      <vt:lpstr>14.01.2019 (2)</vt:lpstr>
      <vt:lpstr>25.02.2019..</vt:lpstr>
      <vt:lpstr>4.03.2019...</vt:lpstr>
      <vt:lpstr>03.04.2019...</vt:lpstr>
      <vt:lpstr>05.04.2019...</vt:lpstr>
      <vt:lpstr>11.04.2019..</vt:lpstr>
      <vt:lpstr>'11.04.2019..'!Print_Area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Juna Gersamia</cp:lastModifiedBy>
  <cp:lastPrinted>2019-04-16T07:23:01Z</cp:lastPrinted>
  <dcterms:created xsi:type="dcterms:W3CDTF">2013-11-14T06:42:51Z</dcterms:created>
  <dcterms:modified xsi:type="dcterms:W3CDTF">2019-04-24T06:55:49Z</dcterms:modified>
</cp:coreProperties>
</file>