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NCDC\1.2\"/>
    </mc:Choice>
  </mc:AlternateContent>
  <bookViews>
    <workbookView xWindow="0" yWindow="0" windowWidth="20490" windowHeight="7650" firstSheet="7" activeTab="15"/>
  </bookViews>
  <sheets>
    <sheet name="04.11.2019..." sheetId="108" r:id="rId1"/>
    <sheet name="10.01.2020..." sheetId="109" r:id="rId2"/>
    <sheet name="28.01.2020..." sheetId="110" r:id="rId3"/>
    <sheet name="28.01.2020... (2)" sheetId="111" r:id="rId4"/>
    <sheet name="13.02.2020..." sheetId="112" r:id="rId5"/>
    <sheet name="25.02.2020.." sheetId="113" r:id="rId6"/>
    <sheet name="27.02.2020.." sheetId="114" r:id="rId7"/>
    <sheet name="04.03.2020." sheetId="115" r:id="rId8"/>
    <sheet name="09.03.2020.." sheetId="116" r:id="rId9"/>
    <sheet name="12.03.2020.." sheetId="117" r:id="rId10"/>
    <sheet name="18.03.2020..." sheetId="118" r:id="rId11"/>
    <sheet name="24.03.2020...." sheetId="119" r:id="rId12"/>
    <sheet name="25.03.2020..." sheetId="120" r:id="rId13"/>
    <sheet name="06.04.2020..." sheetId="121" r:id="rId14"/>
    <sheet name="23.04.2020..." sheetId="122" r:id="rId15"/>
    <sheet name="05.05.2020...." sheetId="123" r:id="rId16"/>
  </sheets>
  <definedNames>
    <definedName name="_xlnm._FilterDatabase" localSheetId="7" hidden="1">'04.03.2020.'!$A$6:$I$53</definedName>
    <definedName name="_xlnm._FilterDatabase" localSheetId="0" hidden="1">'04.11.2019...'!$A$6:$I$48</definedName>
    <definedName name="_xlnm._FilterDatabase" localSheetId="15" hidden="1">'05.05.2020....'!$A$6:$I$56</definedName>
    <definedName name="_xlnm._FilterDatabase" localSheetId="13" hidden="1">'06.04.2020...'!$A$6:$I$56</definedName>
    <definedName name="_xlnm._FilterDatabase" localSheetId="8" hidden="1">'09.03.2020..'!$A$6:$I$54</definedName>
    <definedName name="_xlnm._FilterDatabase" localSheetId="1" hidden="1">'10.01.2020...'!$A$6:$I$49</definedName>
    <definedName name="_xlnm._FilterDatabase" localSheetId="9" hidden="1">'12.03.2020..'!$A$6:$I$54</definedName>
    <definedName name="_xlnm._FilterDatabase" localSheetId="4" hidden="1">'13.02.2020...'!$A$6:$I$49</definedName>
    <definedName name="_xlnm._FilterDatabase" localSheetId="10" hidden="1">'18.03.2020...'!$A$6:$I$54</definedName>
    <definedName name="_xlnm._FilterDatabase" localSheetId="14" hidden="1">'23.04.2020...'!$A$6:$I$56</definedName>
    <definedName name="_xlnm._FilterDatabase" localSheetId="11" hidden="1">'24.03.2020....'!$A$6:$I$54</definedName>
    <definedName name="_xlnm._FilterDatabase" localSheetId="5" hidden="1">'25.02.2020..'!$A$6:$I$51</definedName>
    <definedName name="_xlnm._FilterDatabase" localSheetId="12" hidden="1">'25.03.2020...'!$A$6:$I$56</definedName>
    <definedName name="_xlnm._FilterDatabase" localSheetId="6" hidden="1">'27.02.2020..'!$A$6:$I$51</definedName>
    <definedName name="_xlnm._FilterDatabase" localSheetId="2" hidden="1">'28.01.2020...'!$A$6:$I$49</definedName>
    <definedName name="_xlnm._FilterDatabase" localSheetId="3" hidden="1">'28.01.2020... (2)'!$A$6:$I$49</definedName>
    <definedName name="_xlnm.Print_Area" localSheetId="15">'05.05.2020....'!$A$1:$G$56</definedName>
    <definedName name="_xlnm.Print_Area" localSheetId="12">'25.03.2020...'!$A$1:$G$56</definedName>
  </definedNames>
  <calcPr calcId="162913"/>
</workbook>
</file>

<file path=xl/calcChain.xml><?xml version="1.0" encoding="utf-8"?>
<calcChain xmlns="http://schemas.openxmlformats.org/spreadsheetml/2006/main">
  <c r="I8" i="123" l="1"/>
  <c r="I9" i="123"/>
  <c r="I10" i="123"/>
  <c r="I11" i="123"/>
  <c r="I12" i="123"/>
  <c r="I13" i="123"/>
  <c r="I14" i="123"/>
  <c r="I15" i="123"/>
  <c r="I16" i="123"/>
  <c r="I17" i="123"/>
  <c r="I18" i="123"/>
  <c r="I19" i="123"/>
  <c r="I20" i="123"/>
  <c r="I21" i="123"/>
  <c r="I22" i="123"/>
  <c r="I23" i="123"/>
  <c r="I24" i="123"/>
  <c r="I25" i="123"/>
  <c r="I26" i="123"/>
  <c r="I27" i="123"/>
  <c r="I28" i="123"/>
  <c r="I29" i="123"/>
  <c r="I30" i="123"/>
  <c r="I31" i="123"/>
  <c r="I32" i="123"/>
  <c r="I33" i="123"/>
  <c r="I34" i="123"/>
  <c r="I35" i="123"/>
  <c r="I36" i="123"/>
  <c r="I37" i="123"/>
  <c r="I38" i="123"/>
  <c r="I39" i="123"/>
  <c r="I40" i="123"/>
  <c r="I41" i="123"/>
  <c r="I42" i="123"/>
  <c r="I43" i="123"/>
  <c r="I44" i="123"/>
  <c r="I45" i="123"/>
  <c r="I46" i="123"/>
  <c r="I47" i="123"/>
  <c r="I48" i="123"/>
  <c r="I49" i="123"/>
  <c r="I50" i="123"/>
  <c r="I51" i="123"/>
  <c r="I52" i="123"/>
  <c r="I53" i="123"/>
  <c r="I54" i="123"/>
  <c r="I55" i="123"/>
  <c r="I56" i="123"/>
  <c r="I7" i="123"/>
  <c r="D20" i="123" l="1"/>
  <c r="D40" i="123" l="1"/>
  <c r="D53" i="123"/>
  <c r="D48" i="123"/>
  <c r="D45" i="123"/>
  <c r="D44" i="123"/>
  <c r="D42" i="123"/>
  <c r="D41" i="123"/>
  <c r="D38" i="123"/>
  <c r="D37" i="123"/>
  <c r="D35" i="123"/>
  <c r="D33" i="123"/>
  <c r="D31" i="123"/>
  <c r="D29" i="123"/>
  <c r="D27" i="123"/>
  <c r="D26" i="123"/>
  <c r="D22" i="123"/>
  <c r="D19" i="123"/>
  <c r="D18" i="123"/>
  <c r="D15" i="123"/>
  <c r="D14" i="123"/>
  <c r="D13" i="123"/>
  <c r="D8" i="123"/>
  <c r="B6" i="123"/>
  <c r="C6" i="123" s="1"/>
  <c r="D6" i="123" s="1"/>
  <c r="E6" i="123" s="1"/>
  <c r="F6" i="123" s="1"/>
  <c r="G6" i="123" s="1"/>
  <c r="D7" i="123" l="1"/>
  <c r="F4" i="123" s="1"/>
  <c r="D53" i="122"/>
  <c r="D48" i="122"/>
  <c r="D45" i="122"/>
  <c r="D44" i="122"/>
  <c r="D42" i="122"/>
  <c r="D41" i="122"/>
  <c r="D38" i="122"/>
  <c r="D37" i="122"/>
  <c r="D35" i="122"/>
  <c r="D33" i="122"/>
  <c r="D31" i="122"/>
  <c r="D29" i="122"/>
  <c r="D27" i="122"/>
  <c r="D26" i="122"/>
  <c r="D22" i="122"/>
  <c r="D20" i="122"/>
  <c r="D19" i="122"/>
  <c r="D18" i="122"/>
  <c r="D15" i="122"/>
  <c r="D14" i="122"/>
  <c r="D13" i="122"/>
  <c r="D8" i="122"/>
  <c r="B6" i="122"/>
  <c r="C6" i="122" s="1"/>
  <c r="D6" i="122" s="1"/>
  <c r="E6" i="122" s="1"/>
  <c r="F6" i="122" s="1"/>
  <c r="G6" i="122" s="1"/>
  <c r="D7" i="122" l="1"/>
  <c r="F4" i="122" s="1"/>
  <c r="D45" i="121"/>
  <c r="D48" i="121" l="1"/>
  <c r="D44" i="121"/>
  <c r="D42" i="121"/>
  <c r="D41" i="121"/>
  <c r="D38" i="121"/>
  <c r="D37" i="121"/>
  <c r="D35" i="121"/>
  <c r="D33" i="121"/>
  <c r="D31" i="121"/>
  <c r="D29" i="121"/>
  <c r="D27" i="121"/>
  <c r="D26" i="121"/>
  <c r="D22" i="121"/>
  <c r="D20" i="121"/>
  <c r="D19" i="121"/>
  <c r="D18" i="121"/>
  <c r="D15" i="121"/>
  <c r="D14" i="121"/>
  <c r="D13" i="121"/>
  <c r="D8" i="121"/>
  <c r="D7" i="121" s="1"/>
  <c r="F4" i="121" s="1"/>
  <c r="B6" i="121"/>
  <c r="C6" i="121" s="1"/>
  <c r="D6" i="121" s="1"/>
  <c r="E6" i="121" s="1"/>
  <c r="F6" i="121" s="1"/>
  <c r="G6" i="121" s="1"/>
  <c r="D48" i="120" l="1"/>
  <c r="D45" i="120"/>
  <c r="D44" i="120"/>
  <c r="D42" i="120"/>
  <c r="D41" i="120"/>
  <c r="D38" i="120"/>
  <c r="D37" i="120"/>
  <c r="D35" i="120"/>
  <c r="D33" i="120"/>
  <c r="D31" i="120"/>
  <c r="D29" i="120"/>
  <c r="D27" i="120"/>
  <c r="D26" i="120"/>
  <c r="D22" i="120"/>
  <c r="D20" i="120"/>
  <c r="D19" i="120"/>
  <c r="D18" i="120"/>
  <c r="D15" i="120"/>
  <c r="D14" i="120"/>
  <c r="D13" i="120"/>
  <c r="D8" i="120"/>
  <c r="B6" i="120"/>
  <c r="C6" i="120" s="1"/>
  <c r="D6" i="120" s="1"/>
  <c r="E6" i="120" s="1"/>
  <c r="F6" i="120" s="1"/>
  <c r="G6" i="120" s="1"/>
  <c r="D7" i="120" l="1"/>
  <c r="F4" i="120" s="1"/>
  <c r="D48" i="119"/>
  <c r="D45" i="119"/>
  <c r="D44" i="119"/>
  <c r="D42" i="119"/>
  <c r="D41" i="119"/>
  <c r="D38" i="119"/>
  <c r="D37" i="119"/>
  <c r="D35" i="119"/>
  <c r="D33" i="119"/>
  <c r="D31" i="119"/>
  <c r="D29" i="119"/>
  <c r="D27" i="119"/>
  <c r="D26" i="119"/>
  <c r="D22" i="119"/>
  <c r="D20" i="119"/>
  <c r="D19" i="119"/>
  <c r="D18" i="119"/>
  <c r="D15" i="119"/>
  <c r="D14" i="119"/>
  <c r="D7" i="119" s="1"/>
  <c r="F4" i="119" s="1"/>
  <c r="D13" i="119"/>
  <c r="D8" i="119"/>
  <c r="B6" i="119"/>
  <c r="C6" i="119" s="1"/>
  <c r="D6" i="119" s="1"/>
  <c r="E6" i="119" s="1"/>
  <c r="F6" i="119" s="1"/>
  <c r="G6" i="119" s="1"/>
  <c r="D20" i="118" l="1"/>
  <c r="D19" i="118"/>
  <c r="D42" i="118"/>
  <c r="D35" i="118"/>
  <c r="D31" i="118"/>
  <c r="D45" i="118"/>
  <c r="D37" i="118"/>
  <c r="D41" i="118"/>
  <c r="D8" i="118"/>
  <c r="D18" i="118"/>
  <c r="D15" i="117" l="1"/>
  <c r="D48" i="118" l="1"/>
  <c r="D44" i="118"/>
  <c r="D38" i="118"/>
  <c r="D33" i="118"/>
  <c r="D29" i="118"/>
  <c r="D27" i="118"/>
  <c r="D26" i="118"/>
  <c r="D22" i="118"/>
  <c r="D15" i="118"/>
  <c r="D14" i="118"/>
  <c r="D13" i="118"/>
  <c r="B6" i="118"/>
  <c r="C6" i="118" s="1"/>
  <c r="D6" i="118" s="1"/>
  <c r="E6" i="118" s="1"/>
  <c r="F6" i="118" s="1"/>
  <c r="G6" i="118" s="1"/>
  <c r="D7" i="118" l="1"/>
  <c r="F4" i="118" s="1"/>
  <c r="D48" i="117"/>
  <c r="D44" i="117"/>
  <c r="D42" i="117"/>
  <c r="D41" i="117"/>
  <c r="D38" i="117"/>
  <c r="D35" i="117"/>
  <c r="D33" i="117"/>
  <c r="D29" i="117"/>
  <c r="D27" i="117"/>
  <c r="D26" i="117"/>
  <c r="D22" i="117"/>
  <c r="D20" i="117"/>
  <c r="D14" i="117"/>
  <c r="D13" i="117"/>
  <c r="D8" i="117"/>
  <c r="B6" i="117"/>
  <c r="C6" i="117" s="1"/>
  <c r="D6" i="117" s="1"/>
  <c r="E6" i="117" s="1"/>
  <c r="F6" i="117" s="1"/>
  <c r="G6" i="117" s="1"/>
  <c r="D7" i="117" l="1"/>
  <c r="F4" i="117" s="1"/>
  <c r="D13" i="116"/>
  <c r="D48" i="116"/>
  <c r="D44" i="116"/>
  <c r="D42" i="116"/>
  <c r="D41" i="116"/>
  <c r="D38" i="116"/>
  <c r="D35" i="116"/>
  <c r="D33" i="116"/>
  <c r="D29" i="116"/>
  <c r="D27" i="116"/>
  <c r="D26" i="116"/>
  <c r="D22" i="116"/>
  <c r="D20" i="116"/>
  <c r="D15" i="116"/>
  <c r="D14" i="116"/>
  <c r="D8" i="116"/>
  <c r="D7" i="116" s="1"/>
  <c r="F4" i="116" s="1"/>
  <c r="B6" i="116"/>
  <c r="C6" i="116" s="1"/>
  <c r="D6" i="116" s="1"/>
  <c r="E6" i="116" s="1"/>
  <c r="F6" i="116" s="1"/>
  <c r="G6" i="116" s="1"/>
  <c r="D14" i="115" l="1"/>
  <c r="D48" i="115"/>
  <c r="D44" i="115" l="1"/>
  <c r="D42" i="115"/>
  <c r="D41" i="115"/>
  <c r="D38" i="115"/>
  <c r="D35" i="115"/>
  <c r="D33" i="115"/>
  <c r="D29" i="115"/>
  <c r="D27" i="115"/>
  <c r="D26" i="115"/>
  <c r="D22" i="115"/>
  <c r="D20" i="115"/>
  <c r="D15" i="115"/>
  <c r="D7" i="115" s="1"/>
  <c r="F4" i="115" s="1"/>
  <c r="D8" i="115"/>
  <c r="B6" i="115"/>
  <c r="C6" i="115" s="1"/>
  <c r="D6" i="115" s="1"/>
  <c r="E6" i="115" s="1"/>
  <c r="F6" i="115" s="1"/>
  <c r="G6" i="115" s="1"/>
  <c r="D44" i="114" l="1"/>
  <c r="D42" i="114"/>
  <c r="D41" i="114"/>
  <c r="D38" i="114"/>
  <c r="D35" i="114"/>
  <c r="D33" i="114"/>
  <c r="D29" i="114"/>
  <c r="D27" i="114"/>
  <c r="D26" i="114"/>
  <c r="D22" i="114"/>
  <c r="D20" i="114"/>
  <c r="D15" i="114"/>
  <c r="D7" i="114" s="1"/>
  <c r="F4" i="114" s="1"/>
  <c r="D8" i="114"/>
  <c r="B6" i="114"/>
  <c r="C6" i="114" s="1"/>
  <c r="D6" i="114" s="1"/>
  <c r="E6" i="114" s="1"/>
  <c r="F6" i="114" s="1"/>
  <c r="G6" i="114" s="1"/>
  <c r="D44" i="113" l="1"/>
  <c r="D42" i="113"/>
  <c r="D41" i="113"/>
  <c r="D38" i="113"/>
  <c r="D35" i="113"/>
  <c r="D33" i="113"/>
  <c r="D29" i="113"/>
  <c r="D27" i="113"/>
  <c r="D26" i="113"/>
  <c r="D22" i="113"/>
  <c r="D20" i="113"/>
  <c r="D15" i="113"/>
  <c r="D8" i="113"/>
  <c r="D7" i="113" s="1"/>
  <c r="F4" i="113" s="1"/>
  <c r="B6" i="113"/>
  <c r="C6" i="113" s="1"/>
  <c r="D6" i="113" s="1"/>
  <c r="E6" i="113" s="1"/>
  <c r="F6" i="113" s="1"/>
  <c r="G6" i="113" s="1"/>
  <c r="D37" i="112" l="1"/>
  <c r="D26" i="112" l="1"/>
  <c r="D43" i="112"/>
  <c r="D41" i="112"/>
  <c r="D40" i="112"/>
  <c r="D34" i="112"/>
  <c r="D32" i="112"/>
  <c r="D28" i="112"/>
  <c r="D25" i="112"/>
  <c r="D21" i="112"/>
  <c r="D19" i="112"/>
  <c r="D14" i="112"/>
  <c r="D8" i="112"/>
  <c r="B6" i="112"/>
  <c r="C6" i="112" s="1"/>
  <c r="D6" i="112" s="1"/>
  <c r="E6" i="112" s="1"/>
  <c r="F6" i="112" s="1"/>
  <c r="G6" i="112" s="1"/>
  <c r="D7" i="112" l="1"/>
  <c r="F4" i="112" s="1"/>
  <c r="D28" i="111"/>
  <c r="D43" i="111"/>
  <c r="D41" i="111"/>
  <c r="D40" i="111"/>
  <c r="D34" i="111"/>
  <c r="D32" i="111"/>
  <c r="D25" i="111"/>
  <c r="D21" i="111"/>
  <c r="D19" i="111"/>
  <c r="D14" i="111"/>
  <c r="D8" i="111"/>
  <c r="B6" i="111"/>
  <c r="C6" i="111" s="1"/>
  <c r="D6" i="111" s="1"/>
  <c r="E6" i="111" s="1"/>
  <c r="F6" i="111" s="1"/>
  <c r="G6" i="111" s="1"/>
  <c r="D28" i="110"/>
  <c r="D7" i="111" l="1"/>
  <c r="F4" i="111" s="1"/>
  <c r="D21" i="110"/>
  <c r="D43" i="110"/>
  <c r="D41" i="110"/>
  <c r="D40" i="110"/>
  <c r="D34" i="110"/>
  <c r="D32" i="110"/>
  <c r="D25" i="110"/>
  <c r="D19" i="110"/>
  <c r="D14" i="110"/>
  <c r="D8" i="110"/>
  <c r="D7" i="110" s="1"/>
  <c r="F4" i="110" s="1"/>
  <c r="C6" i="110"/>
  <c r="D6" i="110" s="1"/>
  <c r="E6" i="110" s="1"/>
  <c r="F6" i="110" s="1"/>
  <c r="G6" i="110" s="1"/>
  <c r="B6" i="110"/>
  <c r="D28" i="109" l="1"/>
  <c r="D43" i="109" l="1"/>
  <c r="D41" i="109"/>
  <c r="D40" i="109"/>
  <c r="D34" i="109"/>
  <c r="D32" i="109"/>
  <c r="D25" i="109"/>
  <c r="D19" i="109"/>
  <c r="D14" i="109"/>
  <c r="D8" i="109"/>
  <c r="B6" i="109"/>
  <c r="C6" i="109" s="1"/>
  <c r="D6" i="109" s="1"/>
  <c r="E6" i="109" s="1"/>
  <c r="F6" i="109" s="1"/>
  <c r="G6" i="109" s="1"/>
  <c r="D28" i="108"/>
  <c r="D7" i="109" l="1"/>
  <c r="F4" i="109" s="1"/>
  <c r="D8" i="108" l="1"/>
  <c r="D43" i="108"/>
  <c r="D41" i="108"/>
  <c r="D40" i="108"/>
  <c r="D34" i="108"/>
  <c r="D32" i="108"/>
  <c r="D25" i="108"/>
  <c r="D19" i="108"/>
  <c r="D14" i="108"/>
  <c r="B6" i="108"/>
  <c r="C6" i="108"/>
  <c r="D6" i="108" s="1"/>
  <c r="E6" i="108" s="1"/>
  <c r="F6" i="108" s="1"/>
  <c r="G6" i="108" s="1"/>
  <c r="D7" i="108" l="1"/>
  <c r="F4" i="108" s="1"/>
</calcChain>
</file>

<file path=xl/sharedStrings.xml><?xml version="1.0" encoding="utf-8"?>
<sst xmlns="http://schemas.openxmlformats.org/spreadsheetml/2006/main" count="3837" uniqueCount="110">
  <si>
    <t>2. შემსყიდველი ორგანიზაციის საიდენტიფიკაციო კოდი 211324351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</si>
  <si>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</si>
  <si>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</si>
  <si>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</si>
  <si>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</si>
  <si>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</si>
  <si>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</si>
  <si>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</si>
  <si>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</si>
  <si>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</si>
  <si>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</si>
  <si>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09100000</t>
  </si>
  <si>
    <t>საწვავი</t>
  </si>
  <si>
    <t>03200000</t>
  </si>
  <si>
    <t>ბოსტნეული, ხილი და თხილეული</t>
  </si>
  <si>
    <t xml:space="preserve">15700000 </t>
  </si>
  <si>
    <t xml:space="preserve"> ცხოველების საკვები</t>
  </si>
  <si>
    <t>31400000</t>
  </si>
  <si>
    <t>33100000</t>
  </si>
  <si>
    <t>ბეჭდვა და მასთან დაკავშირებული მომსახურებები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</si>
  <si>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</si>
  <si>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</si>
  <si>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</si>
  <si>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>გშ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</si>
  <si>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</si>
  <si>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</si>
  <si>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</si>
  <si>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</si>
  <si>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ბაზრის შესწავლა და ეკონომიკური კვლევა, გამოკითხვები და სტატისტიკა</t>
  </si>
  <si>
    <t xml:space="preserve"> 64200000 </t>
  </si>
  <si>
    <t xml:space="preserve">სატელეკომუნიკაციო მომსახურებები                  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</si>
  <si>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</si>
  <si>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79200000</t>
  </si>
  <si>
    <t xml:space="preserve"> საბუღალტრო, აუდიტორული და ფისკალური მომსახურებები</t>
  </si>
  <si>
    <t>33700000</t>
  </si>
  <si>
    <t xml:space="preserve">პირადი ჰიგიენის პროდუქტები 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</si>
  <si>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</si>
  <si>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85100000</t>
  </si>
  <si>
    <t>ჯანდაცვის სფეროს მომსახურებები</t>
  </si>
  <si>
    <t>24400000</t>
  </si>
  <si>
    <t>სასუქები და ნიტროგენული ნაერთები</t>
  </si>
  <si>
    <t>შენობის მოწყობილობების შეკეთება და ტექნიკური მომსახურება</t>
  </si>
  <si>
    <t>14400000</t>
  </si>
  <si>
    <t>მარილისა და სუფთა ნატრიუმის ქლორიდი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</si>
  <si>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</si>
  <si>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</si>
  <si>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აკუმულატორები, დენის პირველადი წყაროები და პირველადი ელემენტები</t>
  </si>
  <si>
    <t>79800000</t>
  </si>
  <si>
    <t>სხვადასხვა კომერციული მომსახურება და მასთან დაკავშირებული მომსახურებები</t>
  </si>
  <si>
    <t>ეტ</t>
  </si>
  <si>
    <t>80500000</t>
  </si>
  <si>
    <t xml:space="preserve">სატრენინგო მომსახურებები 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</si>
  <si>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</si>
  <si>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</si>
  <si>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79900000</t>
  </si>
  <si>
    <t>სახელმწიფო შესყიდვების შესახებ საქართველოს 
კანონის 10(1) მუხლის, მე-3 პუნტქის ,,ვ" ქვეპუნქტი</t>
  </si>
  <si>
    <t xml:space="preserve">ბუნებრივი წყალი 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</si>
  <si>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</si>
  <si>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</si>
  <si>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ადმინისტრაციული მომსახურება </t>
  </si>
  <si>
    <t>41100000</t>
  </si>
  <si>
    <t>ოფისის მუშაობის უზრუნველყოფასთან დაკავშირებული მომსახურებები</t>
  </si>
  <si>
    <t>79500000</t>
  </si>
  <si>
    <t>30100000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</si>
  <si>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</si>
  <si>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39500000</t>
  </si>
  <si>
    <t>ქსოვილის ნივთები</t>
  </si>
  <si>
    <t>39700000</t>
  </si>
  <si>
    <t xml:space="preserve">საოჯახო ტექნიკა </t>
  </si>
  <si>
    <t>71200000</t>
  </si>
  <si>
    <t xml:space="preserve">არქიტექტურული და მასთან დაკავშირებული </t>
  </si>
  <si>
    <t>18300000</t>
  </si>
  <si>
    <t xml:space="preserve">ტანსაცმელი </t>
  </si>
  <si>
    <t>64100000</t>
  </si>
  <si>
    <t>საფოსტო და საკურიერო მომსახურებები</t>
  </si>
  <si>
    <t>35100000</t>
  </si>
  <si>
    <t>საგანგებო სიტუაციებისა და უსაფრთხოების მოწყობილობები</t>
  </si>
  <si>
    <t>ბიზნესსა და მენეჯმენტთან დაკავშირებული კონსულტაციები და მომსახურებები</t>
  </si>
  <si>
    <t>79400000</t>
  </si>
  <si>
    <t>32400000</t>
  </si>
  <si>
    <t xml:space="preserve">ქსელები </t>
  </si>
  <si>
    <t xml:space="preserve">გშ </t>
  </si>
  <si>
    <t>სატელეკომუნიკაციო მოწყობილობები და აქსესუარები</t>
  </si>
  <si>
    <t>კომპიუტერული მოწყობილობები და აქსესუარები</t>
  </si>
  <si>
    <t>90900000</t>
  </si>
  <si>
    <t>დასუფთავება და სანიტარიული მომსახურება</t>
  </si>
  <si>
    <t>უსაფრთხოებისა და თავდაცვის მასალების შეკეთება და ტექნიკური მომსახურება</t>
  </si>
  <si>
    <t> შენობის დასრულების სამუშაოები</t>
  </si>
  <si>
    <t>სახელმწიფო შესყიდვების წლიური გეგმის ფორმა                             დანართი #1.2</t>
  </si>
  <si>
    <t>2019 წლის IV-2020 წლის IV კვარტალი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</si>
  <si>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</si>
  <si>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ტყავის, ტექსტილის, რეზინისა და პლასტმასის ნარჩენი</t>
  </si>
  <si>
    <t>27 01 03 კომერციული საქმიანობით მიღებული შემოსავლები</t>
  </si>
  <si>
    <t>2.2 საქონელი და მომსახურება</t>
  </si>
  <si>
    <t>3.1 არაფინანსური აქტივების ზრდა</t>
  </si>
  <si>
    <t>31100000</t>
  </si>
  <si>
    <t>ელექტროძრავები, გენერატორები და ტრანსფორმატორები</t>
  </si>
  <si>
    <t>2020 წლის I- IV კვარტალი</t>
  </si>
  <si>
    <t>ფიზიკური მახასიათებლების კონტროლის ხელსაწყოები</t>
  </si>
  <si>
    <t>18200000</t>
  </si>
  <si>
    <t>გარედან ჩასაცმელი ტანსაცმელი</t>
  </si>
  <si>
    <t>66100000</t>
  </si>
  <si>
    <t>39300000</t>
  </si>
  <si>
    <t>18100000</t>
  </si>
  <si>
    <t>საბანკო და საინვესტიციო მომსახურებები</t>
  </si>
  <si>
    <t>სხვადასხვა სახის მოწყობილობები</t>
  </si>
  <si>
    <t>სამუშაო ტანსაცმელი, სპეცტანსაცმელი და აქსესუარები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</si>
  <si>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</si>
  <si>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39100000</t>
  </si>
  <si>
    <t>ავეჯი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</si>
</sst>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sz val="9"/>
      <color theme="1"/>
      <name val="Sylfaen"/>
      <family val="1"/>
      <charset val="204"/>
    </font>
    <font>
      <sz val="8"/>
      <name val="Sylfaen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0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5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0" borderId="0" xfId="0" applyFont="1"/>
    <xf numFmtId="49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0" fillId="4" borderId="0" xfId="0" applyNumberFormat="1" applyFill="1"/>
    <xf numFmtId="0" fontId="0" fillId="4" borderId="0" xfId="0" applyFill="1"/>
    <xf numFmtId="0" fontId="9" fillId="4" borderId="6" xfId="0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9" fontId="15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43" fontId="6" fillId="4" borderId="1" xfId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0" fillId="0" borderId="1" xfId="0" applyFill="1" applyBorder="1"/>
    <xf numFmtId="4" fontId="14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3" fontId="6" fillId="5" borderId="1" xfId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0" fillId="0" borderId="0" xfId="0" applyNumberFormat="1"/>
    <xf numFmtId="49" fontId="6" fillId="5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4" borderId="0" xfId="0" applyFont="1" applyFill="1"/>
    <xf numFmtId="0" fontId="17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3" fontId="18" fillId="4" borderId="1" xfId="1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0" fillId="4" borderId="0" xfId="0" applyNumberFormat="1" applyFill="1"/>
    <xf numFmtId="0" fontId="10" fillId="4" borderId="0" xfId="0" applyFont="1" applyFill="1"/>
    <xf numFmtId="0" fontId="2" fillId="0" borderId="1" xfId="0" applyFont="1" applyBorder="1" applyAlignment="1">
      <alignment horizontal="left" vertical="center" wrapText="1"/>
    </xf>
    <xf numFmtId="43" fontId="6" fillId="5" borderId="1" xfId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/>
    <xf numFmtId="4" fontId="0" fillId="4" borderId="1" xfId="0" applyNumberFormat="1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8"/>
  <sheetViews>
    <sheetView topLeftCell="A7" zoomScaleNormal="100" workbookViewId="0">
      <selection activeCell="D49" sqref="D49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88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20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21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180822</v>
      </c>
      <c r="G4" s="47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92</v>
      </c>
      <c r="B7" s="96"/>
      <c r="C7" s="96"/>
      <c r="D7" s="8">
        <f>SUM(D8:D48)</f>
        <v>180822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22.5" customHeight="1" x14ac:dyDescent="0.25">
      <c r="A21" s="48" t="s">
        <v>93</v>
      </c>
      <c r="B21" s="26" t="s">
        <v>75</v>
      </c>
      <c r="C21" s="26" t="s">
        <v>76</v>
      </c>
      <c r="D21" s="31">
        <v>120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</f>
        <v>1780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</sheetData>
  <autoFilter ref="A6:I48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7" zoomScaleNormal="100" workbookViewId="0">
      <selection activeCell="H17" sqref="H17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88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20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21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208394</v>
      </c>
      <c r="G4" s="7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92</v>
      </c>
      <c r="B7" s="96"/>
      <c r="C7" s="96"/>
      <c r="D7" s="8">
        <f>SUM(D8:D57)</f>
        <v>208394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31">
        <f>700+375</f>
        <v>1075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50" t="s">
        <v>93</v>
      </c>
      <c r="B15" s="51" t="s">
        <v>63</v>
      </c>
      <c r="C15" s="51" t="s">
        <v>64</v>
      </c>
      <c r="D15" s="79">
        <f>2000+600+2380</f>
        <v>4980</v>
      </c>
      <c r="E15" s="60" t="s">
        <v>23</v>
      </c>
      <c r="F15" s="53" t="s">
        <v>89</v>
      </c>
      <c r="G15" s="80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31">
        <f>560+630</f>
        <v>1190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31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31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31">
        <v>100</v>
      </c>
      <c r="E54" s="26" t="s">
        <v>81</v>
      </c>
      <c r="F54" s="16" t="s">
        <v>97</v>
      </c>
      <c r="G54" s="27"/>
    </row>
    <row r="55" spans="1:7" s="19" customFormat="1" x14ac:dyDescent="0.25">
      <c r="D55" s="76"/>
      <c r="E55" s="77"/>
    </row>
  </sheetData>
  <autoFilter ref="A6:I54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" zoomScaleNormal="100" workbookViewId="0">
      <selection activeCell="J26" sqref="J26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88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20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21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208394</v>
      </c>
      <c r="G4" s="78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92</v>
      </c>
      <c r="B7" s="96"/>
      <c r="C7" s="96"/>
      <c r="D7" s="8">
        <f>SUM(D8:D57)</f>
        <v>208394</v>
      </c>
      <c r="E7" s="11"/>
      <c r="F7" s="9"/>
      <c r="G7" s="10"/>
      <c r="H7" s="5"/>
    </row>
    <row r="8" spans="1:8" s="19" customFormat="1" ht="24" x14ac:dyDescent="0.25">
      <c r="A8" s="50" t="s">
        <v>93</v>
      </c>
      <c r="B8" s="69" t="s">
        <v>11</v>
      </c>
      <c r="C8" s="69" t="s">
        <v>12</v>
      </c>
      <c r="D8" s="59">
        <f>15000-2900-7000</f>
        <v>5100</v>
      </c>
      <c r="E8" s="70" t="s">
        <v>24</v>
      </c>
      <c r="F8" s="53" t="s">
        <v>89</v>
      </c>
      <c r="G8" s="86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50" t="s">
        <v>93</v>
      </c>
      <c r="B18" s="84" t="s">
        <v>18</v>
      </c>
      <c r="C18" s="84" t="s">
        <v>27</v>
      </c>
      <c r="D18" s="59">
        <f>25000-14600</f>
        <v>10400</v>
      </c>
      <c r="E18" s="83" t="s">
        <v>49</v>
      </c>
      <c r="F18" s="53" t="s">
        <v>89</v>
      </c>
      <c r="G18" s="71"/>
    </row>
    <row r="19" spans="1:7" s="19" customFormat="1" ht="33" customHeight="1" x14ac:dyDescent="0.25">
      <c r="A19" s="50" t="s">
        <v>93</v>
      </c>
      <c r="B19" s="84" t="s">
        <v>25</v>
      </c>
      <c r="C19" s="84" t="s">
        <v>26</v>
      </c>
      <c r="D19" s="59">
        <f>30000-25000</f>
        <v>5000</v>
      </c>
      <c r="E19" s="83" t="s">
        <v>49</v>
      </c>
      <c r="F19" s="53" t="s">
        <v>89</v>
      </c>
      <c r="G19" s="85"/>
    </row>
    <row r="20" spans="1:7" s="19" customFormat="1" ht="24" x14ac:dyDescent="0.25">
      <c r="A20" s="50" t="s">
        <v>93</v>
      </c>
      <c r="B20" s="58" t="s">
        <v>34</v>
      </c>
      <c r="C20" s="51" t="s">
        <v>35</v>
      </c>
      <c r="D20" s="59">
        <f>6000-655+75000</f>
        <v>80345</v>
      </c>
      <c r="E20" s="83" t="s">
        <v>49</v>
      </c>
      <c r="F20" s="53" t="s">
        <v>89</v>
      </c>
      <c r="G20" s="5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40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50" t="s">
        <v>93</v>
      </c>
      <c r="B31" s="58" t="s">
        <v>29</v>
      </c>
      <c r="C31" s="51" t="s">
        <v>30</v>
      </c>
      <c r="D31" s="59">
        <f>5000-3000</f>
        <v>2000</v>
      </c>
      <c r="E31" s="58" t="s">
        <v>23</v>
      </c>
      <c r="F31" s="53" t="s">
        <v>89</v>
      </c>
      <c r="G31" s="51" t="s">
        <v>31</v>
      </c>
    </row>
    <row r="32" spans="1:7" s="40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50" t="s">
        <v>93</v>
      </c>
      <c r="B35" s="58" t="s">
        <v>32</v>
      </c>
      <c r="C35" s="51" t="s">
        <v>33</v>
      </c>
      <c r="D35" s="59">
        <f>4900-2000+1900-2000</f>
        <v>2800</v>
      </c>
      <c r="E35" s="60" t="s">
        <v>23</v>
      </c>
      <c r="F35" s="53" t="s">
        <v>89</v>
      </c>
      <c r="G35" s="53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50" t="s">
        <v>93</v>
      </c>
      <c r="B37" s="58" t="s">
        <v>37</v>
      </c>
      <c r="C37" s="51" t="s">
        <v>38</v>
      </c>
      <c r="D37" s="59">
        <f>12000-10000</f>
        <v>2000</v>
      </c>
      <c r="E37" s="87" t="s">
        <v>49</v>
      </c>
      <c r="F37" s="53" t="s">
        <v>89</v>
      </c>
      <c r="G37" s="87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50" t="s">
        <v>93</v>
      </c>
      <c r="B41" s="51" t="s">
        <v>78</v>
      </c>
      <c r="C41" s="51" t="s">
        <v>77</v>
      </c>
      <c r="D41" s="59">
        <f>20000-5620-2580-10000</f>
        <v>1800</v>
      </c>
      <c r="E41" s="51" t="s">
        <v>49</v>
      </c>
      <c r="F41" s="53" t="s">
        <v>89</v>
      </c>
      <c r="G41" s="54"/>
    </row>
    <row r="42" spans="1:7" s="40" customFormat="1" ht="24" x14ac:dyDescent="0.25">
      <c r="A42" s="50" t="s">
        <v>94</v>
      </c>
      <c r="B42" s="51" t="s">
        <v>79</v>
      </c>
      <c r="C42" s="51" t="s">
        <v>80</v>
      </c>
      <c r="D42" s="59">
        <f>470+1315+550+700-400</f>
        <v>2635</v>
      </c>
      <c r="E42" s="51" t="s">
        <v>81</v>
      </c>
      <c r="F42" s="53" t="s">
        <v>89</v>
      </c>
      <c r="G42" s="54"/>
    </row>
    <row r="43" spans="1:7" s="40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50" t="s">
        <v>93</v>
      </c>
      <c r="B45" s="51" t="s">
        <v>84</v>
      </c>
      <c r="C45" s="51" t="s">
        <v>85</v>
      </c>
      <c r="D45" s="59">
        <f>4900-3000</f>
        <v>1900</v>
      </c>
      <c r="E45" s="51" t="s">
        <v>81</v>
      </c>
      <c r="F45" s="53" t="s">
        <v>89</v>
      </c>
      <c r="G45" s="54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x14ac:dyDescent="0.25">
      <c r="D55" s="76"/>
      <c r="E55" s="77"/>
    </row>
  </sheetData>
  <autoFilter ref="A6:I54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9" zoomScaleNormal="100" workbookViewId="0">
      <selection activeCell="K28" sqref="K28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88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20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21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213294</v>
      </c>
      <c r="G4" s="81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92</v>
      </c>
      <c r="B7" s="96"/>
      <c r="C7" s="96"/>
      <c r="D7" s="8">
        <f>SUM(D8:D57)</f>
        <v>213294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25" t="s">
        <v>34</v>
      </c>
      <c r="C20" s="26" t="s">
        <v>35</v>
      </c>
      <c r="D20" s="14">
        <f>6000-655+75000</f>
        <v>80345</v>
      </c>
      <c r="E20" s="23" t="s">
        <v>49</v>
      </c>
      <c r="F20" s="16" t="s">
        <v>89</v>
      </c>
      <c r="G20" s="16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</row>
    <row r="32" spans="1:7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</row>
    <row r="42" spans="1:7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</row>
    <row r="43" spans="1:7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14">
        <f>4900-3000</f>
        <v>1900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ht="33.75" x14ac:dyDescent="0.25">
      <c r="A55" s="50" t="s">
        <v>93</v>
      </c>
      <c r="B55" s="51">
        <v>22400000</v>
      </c>
      <c r="C55" s="51" t="s">
        <v>107</v>
      </c>
      <c r="D55" s="90">
        <v>4900</v>
      </c>
      <c r="E55" s="51" t="s">
        <v>81</v>
      </c>
      <c r="F55" s="53" t="s">
        <v>97</v>
      </c>
      <c r="G55" s="54"/>
    </row>
    <row r="56" spans="1:7" x14ac:dyDescent="0.25">
      <c r="A56" s="89"/>
      <c r="B56" s="89"/>
      <c r="C56" s="89"/>
    </row>
  </sheetData>
  <autoFilter ref="A6:I54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33" zoomScaleNormal="100" workbookViewId="0">
      <selection activeCell="D45" sqref="D45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88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20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21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214294</v>
      </c>
      <c r="G4" s="88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92</v>
      </c>
      <c r="B7" s="96"/>
      <c r="C7" s="96"/>
      <c r="D7" s="8">
        <f>SUM(D8:D57)</f>
        <v>214294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25" t="s">
        <v>34</v>
      </c>
      <c r="C20" s="26" t="s">
        <v>35</v>
      </c>
      <c r="D20" s="14">
        <f>6000-655+75000</f>
        <v>80345</v>
      </c>
      <c r="E20" s="23" t="s">
        <v>49</v>
      </c>
      <c r="F20" s="16" t="s">
        <v>89</v>
      </c>
      <c r="G20" s="16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</row>
    <row r="32" spans="1:7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</row>
    <row r="42" spans="1:7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</row>
    <row r="43" spans="1:7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14">
        <f>4900-3000</f>
        <v>1900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ht="33.75" x14ac:dyDescent="0.25">
      <c r="A55" s="48" t="s">
        <v>93</v>
      </c>
      <c r="B55" s="26">
        <v>22400000</v>
      </c>
      <c r="C55" s="26" t="s">
        <v>107</v>
      </c>
      <c r="D55" s="91">
        <v>4900</v>
      </c>
      <c r="E55" s="26" t="s">
        <v>81</v>
      </c>
      <c r="F55" s="16" t="s">
        <v>97</v>
      </c>
      <c r="G55" s="27"/>
    </row>
    <row r="56" spans="1:7" s="19" customFormat="1" ht="24" x14ac:dyDescent="0.25">
      <c r="A56" s="50" t="s">
        <v>93</v>
      </c>
      <c r="B56" s="51" t="s">
        <v>108</v>
      </c>
      <c r="C56" s="51" t="s">
        <v>109</v>
      </c>
      <c r="D56" s="90">
        <v>1000</v>
      </c>
      <c r="E56" s="51" t="s">
        <v>81</v>
      </c>
      <c r="F56" s="53" t="s">
        <v>97</v>
      </c>
      <c r="G56" s="54"/>
    </row>
  </sheetData>
  <autoFilter ref="A6:I5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40" zoomScaleNormal="100" workbookViewId="0">
      <selection activeCell="J60" sqref="J60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88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20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21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216294</v>
      </c>
      <c r="G4" s="92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92</v>
      </c>
      <c r="B7" s="96"/>
      <c r="C7" s="96"/>
      <c r="D7" s="8">
        <f>SUM(D8:D57)</f>
        <v>216294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25" t="s">
        <v>34</v>
      </c>
      <c r="C20" s="26" t="s">
        <v>35</v>
      </c>
      <c r="D20" s="14">
        <f>6000-655+75000</f>
        <v>80345</v>
      </c>
      <c r="E20" s="23" t="s">
        <v>49</v>
      </c>
      <c r="F20" s="16" t="s">
        <v>89</v>
      </c>
      <c r="G20" s="16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</row>
    <row r="32" spans="1:7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</row>
    <row r="42" spans="1:7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</row>
    <row r="43" spans="1:7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8.5" customHeight="1" x14ac:dyDescent="0.25">
      <c r="A45" s="50" t="s">
        <v>93</v>
      </c>
      <c r="B45" s="51" t="s">
        <v>84</v>
      </c>
      <c r="C45" s="51" t="s">
        <v>85</v>
      </c>
      <c r="D45" s="59">
        <f>4900-3000+2000</f>
        <v>3900</v>
      </c>
      <c r="E45" s="51" t="s">
        <v>81</v>
      </c>
      <c r="F45" s="53" t="s">
        <v>89</v>
      </c>
      <c r="G45" s="54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ht="33.75" x14ac:dyDescent="0.25">
      <c r="A55" s="48" t="s">
        <v>93</v>
      </c>
      <c r="B55" s="26">
        <v>22400000</v>
      </c>
      <c r="C55" s="26" t="s">
        <v>107</v>
      </c>
      <c r="D55" s="91">
        <v>4900</v>
      </c>
      <c r="E55" s="26" t="s">
        <v>81</v>
      </c>
      <c r="F55" s="16" t="s">
        <v>97</v>
      </c>
      <c r="G55" s="27"/>
    </row>
    <row r="56" spans="1:7" s="19" customFormat="1" ht="24" x14ac:dyDescent="0.25">
      <c r="A56" s="48" t="s">
        <v>93</v>
      </c>
      <c r="B56" s="26" t="s">
        <v>108</v>
      </c>
      <c r="C56" s="26" t="s">
        <v>109</v>
      </c>
      <c r="D56" s="91">
        <v>1000</v>
      </c>
      <c r="E56" s="26" t="s">
        <v>81</v>
      </c>
      <c r="F56" s="16" t="s">
        <v>97</v>
      </c>
      <c r="G56" s="27"/>
    </row>
  </sheetData>
  <autoFilter ref="A6:I5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34" zoomScaleNormal="100" workbookViewId="0">
      <selection activeCell="C34" sqref="C34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88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20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21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216654</v>
      </c>
      <c r="G4" s="9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92</v>
      </c>
      <c r="B7" s="96"/>
      <c r="C7" s="96"/>
      <c r="D7" s="8">
        <f>SUM(D8:D57)</f>
        <v>216654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25" t="s">
        <v>34</v>
      </c>
      <c r="C20" s="26" t="s">
        <v>35</v>
      </c>
      <c r="D20" s="14">
        <f>6000-655+75000</f>
        <v>80345</v>
      </c>
      <c r="E20" s="23" t="s">
        <v>49</v>
      </c>
      <c r="F20" s="16" t="s">
        <v>89</v>
      </c>
      <c r="G20" s="16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</row>
    <row r="32" spans="1:7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</row>
    <row r="42" spans="1:7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</row>
    <row r="43" spans="1:7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8.5" customHeight="1" x14ac:dyDescent="0.25">
      <c r="A45" s="48" t="s">
        <v>93</v>
      </c>
      <c r="B45" s="26" t="s">
        <v>84</v>
      </c>
      <c r="C45" s="26" t="s">
        <v>85</v>
      </c>
      <c r="D45" s="14">
        <f>4900-3000+2000</f>
        <v>3900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50" t="s">
        <v>93</v>
      </c>
      <c r="B53" s="51" t="s">
        <v>102</v>
      </c>
      <c r="C53" s="51" t="s">
        <v>105</v>
      </c>
      <c r="D53" s="59">
        <f>1500+360</f>
        <v>1860</v>
      </c>
      <c r="E53" s="51" t="s">
        <v>81</v>
      </c>
      <c r="F53" s="53" t="s">
        <v>97</v>
      </c>
      <c r="G53" s="54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ht="33.75" x14ac:dyDescent="0.25">
      <c r="A55" s="48" t="s">
        <v>93</v>
      </c>
      <c r="B55" s="26">
        <v>22400000</v>
      </c>
      <c r="C55" s="26" t="s">
        <v>107</v>
      </c>
      <c r="D55" s="91">
        <v>4900</v>
      </c>
      <c r="E55" s="26" t="s">
        <v>81</v>
      </c>
      <c r="F55" s="16" t="s">
        <v>97</v>
      </c>
      <c r="G55" s="27"/>
    </row>
    <row r="56" spans="1:7" s="19" customFormat="1" ht="24" x14ac:dyDescent="0.25">
      <c r="A56" s="48" t="s">
        <v>93</v>
      </c>
      <c r="B56" s="26" t="s">
        <v>108</v>
      </c>
      <c r="C56" s="26" t="s">
        <v>109</v>
      </c>
      <c r="D56" s="91">
        <v>1000</v>
      </c>
      <c r="E56" s="26" t="s">
        <v>81</v>
      </c>
      <c r="F56" s="16" t="s">
        <v>97</v>
      </c>
      <c r="G56" s="27"/>
    </row>
  </sheetData>
  <autoFilter ref="A6:I5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view="pageBreakPreview" zoomScaleNormal="100" zoomScaleSheetLayoutView="100" workbookViewId="0">
      <selection activeCell="I40" sqref="I40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9" ht="18.75" x14ac:dyDescent="0.25">
      <c r="A1" s="97" t="s">
        <v>88</v>
      </c>
      <c r="B1" s="97"/>
      <c r="C1" s="97"/>
      <c r="D1" s="97"/>
      <c r="E1" s="97"/>
      <c r="F1" s="97"/>
      <c r="G1" s="97"/>
    </row>
    <row r="2" spans="1:9" ht="15.75" x14ac:dyDescent="0.25">
      <c r="A2" s="98" t="s">
        <v>20</v>
      </c>
      <c r="B2" s="98"/>
      <c r="C2" s="98"/>
      <c r="D2" s="98"/>
      <c r="E2" s="98" t="s">
        <v>0</v>
      </c>
      <c r="F2" s="98"/>
      <c r="G2" s="98"/>
    </row>
    <row r="3" spans="1:9" ht="50.25" customHeight="1" x14ac:dyDescent="0.25">
      <c r="A3" s="99" t="s">
        <v>21</v>
      </c>
      <c r="B3" s="99"/>
      <c r="C3" s="99"/>
      <c r="D3" s="99"/>
      <c r="E3" s="99" t="s">
        <v>1</v>
      </c>
      <c r="F3" s="99"/>
      <c r="G3" s="99"/>
    </row>
    <row r="4" spans="1:9" ht="33.75" customHeight="1" x14ac:dyDescent="0.25">
      <c r="A4" s="98" t="s">
        <v>2</v>
      </c>
      <c r="B4" s="98"/>
      <c r="C4" s="98"/>
      <c r="D4" s="98"/>
      <c r="E4" s="98"/>
      <c r="F4" s="3">
        <f>D7</f>
        <v>216654</v>
      </c>
      <c r="G4" s="94" t="s">
        <v>3</v>
      </c>
      <c r="H4" s="4"/>
    </row>
    <row r="5" spans="1:9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9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9" ht="39" customHeight="1" x14ac:dyDescent="0.25">
      <c r="A7" s="95" t="s">
        <v>92</v>
      </c>
      <c r="B7" s="96"/>
      <c r="C7" s="96"/>
      <c r="D7" s="8">
        <f>SUM(D8:D57)</f>
        <v>216654</v>
      </c>
      <c r="E7" s="11"/>
      <c r="F7" s="9"/>
      <c r="G7" s="10"/>
      <c r="H7" s="5">
        <v>216654</v>
      </c>
      <c r="I7" s="5">
        <f>D7-H7</f>
        <v>0</v>
      </c>
    </row>
    <row r="8" spans="1:9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>
        <v>5100</v>
      </c>
      <c r="I8" s="5">
        <f t="shared" ref="I8:I56" si="1">D8-H8</f>
        <v>0</v>
      </c>
    </row>
    <row r="9" spans="1:9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>
        <v>1200</v>
      </c>
      <c r="I9" s="5">
        <f t="shared" si="1"/>
        <v>0</v>
      </c>
    </row>
    <row r="10" spans="1:9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>
        <v>4800</v>
      </c>
      <c r="I10" s="5">
        <f t="shared" si="1"/>
        <v>0</v>
      </c>
    </row>
    <row r="11" spans="1:9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  <c r="H11" s="19">
        <v>1500</v>
      </c>
      <c r="I11" s="5">
        <f t="shared" si="1"/>
        <v>0</v>
      </c>
    </row>
    <row r="12" spans="1:9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  <c r="H12" s="19">
        <v>300</v>
      </c>
      <c r="I12" s="5">
        <f t="shared" si="1"/>
        <v>0</v>
      </c>
    </row>
    <row r="13" spans="1:9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  <c r="H13" s="19">
        <v>4950</v>
      </c>
      <c r="I13" s="5">
        <f t="shared" si="1"/>
        <v>0</v>
      </c>
    </row>
    <row r="14" spans="1:9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  <c r="H14" s="19">
        <v>1075</v>
      </c>
      <c r="I14" s="5">
        <f t="shared" si="1"/>
        <v>0</v>
      </c>
    </row>
    <row r="15" spans="1:9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  <c r="H15" s="19">
        <v>4980</v>
      </c>
      <c r="I15" s="5">
        <f t="shared" si="1"/>
        <v>0</v>
      </c>
    </row>
    <row r="16" spans="1:9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  <c r="H16" s="19">
        <v>1300</v>
      </c>
      <c r="I16" s="5">
        <f t="shared" si="1"/>
        <v>0</v>
      </c>
    </row>
    <row r="17" spans="1:9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  <c r="H17" s="19">
        <v>2000</v>
      </c>
      <c r="I17" s="5">
        <f t="shared" si="1"/>
        <v>0</v>
      </c>
    </row>
    <row r="18" spans="1:9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  <c r="H18" s="19">
        <v>10400</v>
      </c>
      <c r="I18" s="5">
        <f t="shared" si="1"/>
        <v>0</v>
      </c>
    </row>
    <row r="19" spans="1:9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  <c r="H19" s="19">
        <v>5000</v>
      </c>
      <c r="I19" s="5">
        <f t="shared" si="1"/>
        <v>0</v>
      </c>
    </row>
    <row r="20" spans="1:9" s="19" customFormat="1" ht="24" x14ac:dyDescent="0.25">
      <c r="A20" s="50" t="s">
        <v>93</v>
      </c>
      <c r="B20" s="58" t="s">
        <v>34</v>
      </c>
      <c r="C20" s="51" t="s">
        <v>35</v>
      </c>
      <c r="D20" s="59">
        <f>6000-655+75000-1370</f>
        <v>78975</v>
      </c>
      <c r="E20" s="83" t="s">
        <v>49</v>
      </c>
      <c r="F20" s="53" t="s">
        <v>89</v>
      </c>
      <c r="G20" s="53"/>
      <c r="H20" s="19">
        <v>80345</v>
      </c>
      <c r="I20" s="5">
        <f t="shared" si="1"/>
        <v>-1370</v>
      </c>
    </row>
    <row r="21" spans="1:9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  <c r="H21" s="19">
        <v>3500</v>
      </c>
      <c r="I21" s="5">
        <f t="shared" si="1"/>
        <v>0</v>
      </c>
    </row>
    <row r="22" spans="1:9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  <c r="H22" s="19">
        <v>3407</v>
      </c>
      <c r="I22" s="5">
        <f t="shared" si="1"/>
        <v>0</v>
      </c>
    </row>
    <row r="23" spans="1:9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  <c r="H23" s="19">
        <v>4750</v>
      </c>
      <c r="I23" s="5">
        <f t="shared" si="1"/>
        <v>0</v>
      </c>
    </row>
    <row r="24" spans="1:9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  <c r="H24" s="19">
        <v>110</v>
      </c>
      <c r="I24" s="5">
        <f t="shared" si="1"/>
        <v>0</v>
      </c>
    </row>
    <row r="25" spans="1:9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  <c r="H25" s="19">
        <v>2500</v>
      </c>
      <c r="I25" s="5">
        <f t="shared" si="1"/>
        <v>0</v>
      </c>
    </row>
    <row r="26" spans="1:9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  <c r="H26" s="19">
        <v>2350</v>
      </c>
      <c r="I26" s="5">
        <f t="shared" si="1"/>
        <v>0</v>
      </c>
    </row>
    <row r="27" spans="1:9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  <c r="H27" s="19">
        <v>3850</v>
      </c>
      <c r="I27" s="5">
        <f t="shared" si="1"/>
        <v>0</v>
      </c>
    </row>
    <row r="28" spans="1:9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  <c r="H28" s="19">
        <v>1000</v>
      </c>
      <c r="I28" s="5">
        <f t="shared" si="1"/>
        <v>0</v>
      </c>
    </row>
    <row r="29" spans="1:9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  <c r="H29" s="19">
        <v>4980</v>
      </c>
      <c r="I29" s="5">
        <f t="shared" si="1"/>
        <v>0</v>
      </c>
    </row>
    <row r="30" spans="1:9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  <c r="H30" s="19">
        <v>1500</v>
      </c>
      <c r="I30" s="5">
        <f t="shared" si="1"/>
        <v>0</v>
      </c>
    </row>
    <row r="31" spans="1:9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  <c r="H31" s="19">
        <v>2000</v>
      </c>
      <c r="I31" s="5">
        <f t="shared" si="1"/>
        <v>0</v>
      </c>
    </row>
    <row r="32" spans="1:9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  <c r="H32" s="19">
        <v>920</v>
      </c>
      <c r="I32" s="5">
        <f t="shared" si="1"/>
        <v>0</v>
      </c>
    </row>
    <row r="33" spans="1:9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  <c r="H33" s="19">
        <v>1790</v>
      </c>
      <c r="I33" s="5">
        <f t="shared" si="1"/>
        <v>0</v>
      </c>
    </row>
    <row r="34" spans="1:9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  <c r="H34" s="19">
        <v>4900</v>
      </c>
      <c r="I34" s="5">
        <f t="shared" si="1"/>
        <v>0</v>
      </c>
    </row>
    <row r="35" spans="1:9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  <c r="H35" s="19">
        <v>2800</v>
      </c>
      <c r="I35" s="5">
        <f t="shared" si="1"/>
        <v>0</v>
      </c>
    </row>
    <row r="36" spans="1:9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  <c r="H36" s="19">
        <v>907</v>
      </c>
      <c r="I36" s="5">
        <f t="shared" si="1"/>
        <v>0</v>
      </c>
    </row>
    <row r="37" spans="1:9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  <c r="H37" s="19">
        <v>2000</v>
      </c>
      <c r="I37" s="5">
        <f t="shared" si="1"/>
        <v>0</v>
      </c>
    </row>
    <row r="38" spans="1:9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  <c r="H38" s="64">
        <v>4900</v>
      </c>
      <c r="I38" s="5">
        <f t="shared" si="1"/>
        <v>0</v>
      </c>
    </row>
    <row r="39" spans="1:9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  <c r="H39" s="19">
        <v>4500</v>
      </c>
      <c r="I39" s="5">
        <f t="shared" si="1"/>
        <v>0</v>
      </c>
    </row>
    <row r="40" spans="1:9" s="19" customFormat="1" ht="24" x14ac:dyDescent="0.25">
      <c r="A40" s="50" t="s">
        <v>93</v>
      </c>
      <c r="B40" s="51" t="s">
        <v>50</v>
      </c>
      <c r="C40" s="51" t="s">
        <v>51</v>
      </c>
      <c r="D40" s="59">
        <f>3500+1370</f>
        <v>4870</v>
      </c>
      <c r="E40" s="51" t="s">
        <v>23</v>
      </c>
      <c r="F40" s="53" t="s">
        <v>89</v>
      </c>
      <c r="G40" s="54" t="s">
        <v>22</v>
      </c>
      <c r="H40" s="19">
        <v>3500</v>
      </c>
      <c r="I40" s="5">
        <f t="shared" si="1"/>
        <v>1370</v>
      </c>
    </row>
    <row r="41" spans="1:9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  <c r="H41" s="19">
        <v>1800</v>
      </c>
      <c r="I41" s="5">
        <f t="shared" si="1"/>
        <v>0</v>
      </c>
    </row>
    <row r="42" spans="1:9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  <c r="H42" s="19">
        <v>2635</v>
      </c>
      <c r="I42" s="5">
        <f t="shared" si="1"/>
        <v>0</v>
      </c>
    </row>
    <row r="43" spans="1:9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  <c r="H43" s="19">
        <v>470</v>
      </c>
      <c r="I43" s="5">
        <f t="shared" si="1"/>
        <v>0</v>
      </c>
    </row>
    <row r="44" spans="1:9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  <c r="H44" s="19">
        <v>4715</v>
      </c>
      <c r="I44" s="5">
        <f t="shared" si="1"/>
        <v>0</v>
      </c>
    </row>
    <row r="45" spans="1:9" s="19" customFormat="1" ht="28.5" customHeight="1" x14ac:dyDescent="0.25">
      <c r="A45" s="48" t="s">
        <v>93</v>
      </c>
      <c r="B45" s="26" t="s">
        <v>84</v>
      </c>
      <c r="C45" s="26" t="s">
        <v>85</v>
      </c>
      <c r="D45" s="14">
        <f>4900-3000+2000</f>
        <v>3900</v>
      </c>
      <c r="E45" s="26" t="s">
        <v>81</v>
      </c>
      <c r="F45" s="16" t="s">
        <v>89</v>
      </c>
      <c r="G45" s="27"/>
      <c r="H45" s="19">
        <v>3900</v>
      </c>
      <c r="I45" s="5">
        <f t="shared" si="1"/>
        <v>0</v>
      </c>
    </row>
    <row r="46" spans="1:9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  <c r="H46" s="19">
        <v>1795</v>
      </c>
      <c r="I46" s="5">
        <f t="shared" si="1"/>
        <v>0</v>
      </c>
    </row>
    <row r="47" spans="1:9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  <c r="H47" s="19">
        <v>2375</v>
      </c>
      <c r="I47" s="5">
        <f t="shared" si="1"/>
        <v>0</v>
      </c>
    </row>
    <row r="48" spans="1:9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  <c r="H48" s="19">
        <v>1190</v>
      </c>
      <c r="I48" s="5">
        <f t="shared" si="1"/>
        <v>0</v>
      </c>
    </row>
    <row r="49" spans="1:9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  <c r="H49" s="19">
        <v>2400</v>
      </c>
      <c r="I49" s="5">
        <f t="shared" si="1"/>
        <v>0</v>
      </c>
    </row>
    <row r="50" spans="1:9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  <c r="H50" s="19">
        <v>4800</v>
      </c>
      <c r="I50" s="5">
        <f t="shared" si="1"/>
        <v>0</v>
      </c>
    </row>
    <row r="51" spans="1:9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  <c r="H51" s="19">
        <v>3000</v>
      </c>
      <c r="I51" s="5">
        <f t="shared" si="1"/>
        <v>0</v>
      </c>
    </row>
    <row r="52" spans="1:9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  <c r="H52" s="19">
        <v>600</v>
      </c>
      <c r="I52" s="5">
        <f t="shared" si="1"/>
        <v>0</v>
      </c>
    </row>
    <row r="53" spans="1:9" s="19" customFormat="1" ht="24" x14ac:dyDescent="0.25">
      <c r="A53" s="48" t="s">
        <v>93</v>
      </c>
      <c r="B53" s="26" t="s">
        <v>102</v>
      </c>
      <c r="C53" s="26" t="s">
        <v>105</v>
      </c>
      <c r="D53" s="14">
        <f>1500+360</f>
        <v>1860</v>
      </c>
      <c r="E53" s="26" t="s">
        <v>81</v>
      </c>
      <c r="F53" s="16" t="s">
        <v>97</v>
      </c>
      <c r="G53" s="27"/>
      <c r="H53" s="19">
        <v>1860</v>
      </c>
      <c r="I53" s="5">
        <f t="shared" si="1"/>
        <v>0</v>
      </c>
    </row>
    <row r="54" spans="1:9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  <c r="H54" s="19">
        <v>100</v>
      </c>
      <c r="I54" s="5">
        <f t="shared" si="1"/>
        <v>0</v>
      </c>
    </row>
    <row r="55" spans="1:9" s="19" customFormat="1" ht="33.75" x14ac:dyDescent="0.25">
      <c r="A55" s="48" t="s">
        <v>93</v>
      </c>
      <c r="B55" s="26">
        <v>22400000</v>
      </c>
      <c r="C55" s="26" t="s">
        <v>107</v>
      </c>
      <c r="D55" s="91">
        <v>4900</v>
      </c>
      <c r="E55" s="26" t="s">
        <v>81</v>
      </c>
      <c r="F55" s="16" t="s">
        <v>97</v>
      </c>
      <c r="G55" s="27"/>
      <c r="H55" s="19">
        <v>4900</v>
      </c>
      <c r="I55" s="5">
        <f t="shared" si="1"/>
        <v>0</v>
      </c>
    </row>
    <row r="56" spans="1:9" s="19" customFormat="1" ht="24" x14ac:dyDescent="0.25">
      <c r="A56" s="48" t="s">
        <v>93</v>
      </c>
      <c r="B56" s="26" t="s">
        <v>108</v>
      </c>
      <c r="C56" s="26" t="s">
        <v>109</v>
      </c>
      <c r="D56" s="91">
        <v>1000</v>
      </c>
      <c r="E56" s="26" t="s">
        <v>81</v>
      </c>
      <c r="F56" s="16" t="s">
        <v>97</v>
      </c>
      <c r="G56" s="27"/>
      <c r="H56" s="19">
        <v>1000</v>
      </c>
      <c r="I56" s="5">
        <f t="shared" si="1"/>
        <v>0</v>
      </c>
    </row>
  </sheetData>
  <autoFilter ref="A6:I5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3" zoomScaleNormal="100" workbookViewId="0">
      <selection activeCell="E58" sqref="E58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88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20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21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186622</v>
      </c>
      <c r="G4" s="4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92</v>
      </c>
      <c r="B7" s="96"/>
      <c r="C7" s="96"/>
      <c r="D7" s="8">
        <f>SUM(D8:D50)</f>
        <v>186622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22.5" customHeight="1" x14ac:dyDescent="0.25">
      <c r="A21" s="48" t="s">
        <v>93</v>
      </c>
      <c r="B21" s="26" t="s">
        <v>75</v>
      </c>
      <c r="C21" s="26" t="s">
        <v>76</v>
      </c>
      <c r="D21" s="31">
        <v>120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680+1100+1000</f>
        <v>2780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ht="24" x14ac:dyDescent="0.25">
      <c r="A49" s="50" t="s">
        <v>93</v>
      </c>
      <c r="B49" s="51" t="s">
        <v>95</v>
      </c>
      <c r="C49" s="51" t="s">
        <v>96</v>
      </c>
      <c r="D49" s="52">
        <v>4800</v>
      </c>
      <c r="E49" s="51" t="s">
        <v>81</v>
      </c>
      <c r="F49" s="53" t="s">
        <v>97</v>
      </c>
      <c r="G49" s="54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28" zoomScaleNormal="100" workbookViewId="0">
      <selection activeCell="D54" sqref="D54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88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20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21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189909</v>
      </c>
      <c r="G4" s="5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92</v>
      </c>
      <c r="B7" s="96"/>
      <c r="C7" s="96"/>
      <c r="D7" s="8">
        <f>SUM(D8:D50)</f>
        <v>189909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44.25" customHeight="1" x14ac:dyDescent="0.25">
      <c r="A21" s="50" t="s">
        <v>94</v>
      </c>
      <c r="B21" s="51" t="s">
        <v>75</v>
      </c>
      <c r="C21" s="51" t="s">
        <v>76</v>
      </c>
      <c r="D21" s="52">
        <f>120+3287</f>
        <v>3407</v>
      </c>
      <c r="E21" s="51" t="s">
        <v>23</v>
      </c>
      <c r="F21" s="53" t="s">
        <v>89</v>
      </c>
      <c r="G21" s="54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680+1100+1000</f>
        <v>2780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 t="s">
        <v>95</v>
      </c>
      <c r="C49" s="26" t="s">
        <v>96</v>
      </c>
      <c r="D49" s="31">
        <v>4800</v>
      </c>
      <c r="E49" s="26" t="s">
        <v>81</v>
      </c>
      <c r="F49" s="16" t="s">
        <v>97</v>
      </c>
      <c r="G49" s="27"/>
    </row>
    <row r="54" spans="1:7" x14ac:dyDescent="0.25">
      <c r="D54" s="57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D53" sqref="D53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88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20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21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192109</v>
      </c>
      <c r="G4" s="5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92</v>
      </c>
      <c r="B7" s="96"/>
      <c r="C7" s="96"/>
      <c r="D7" s="8">
        <f>SUM(D8:D50)</f>
        <v>192109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44.25" customHeight="1" x14ac:dyDescent="0.25">
      <c r="A21" s="48" t="s">
        <v>94</v>
      </c>
      <c r="B21" s="26" t="s">
        <v>75</v>
      </c>
      <c r="C21" s="26" t="s">
        <v>76</v>
      </c>
      <c r="D21" s="31">
        <f>120+3287</f>
        <v>3407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50" t="s">
        <v>93</v>
      </c>
      <c r="B28" s="58" t="s">
        <v>73</v>
      </c>
      <c r="C28" s="51" t="s">
        <v>74</v>
      </c>
      <c r="D28" s="59">
        <f>680+1100+1000+2200</f>
        <v>4980</v>
      </c>
      <c r="E28" s="60" t="s">
        <v>23</v>
      </c>
      <c r="F28" s="53" t="s">
        <v>89</v>
      </c>
      <c r="G28" s="53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 t="s">
        <v>95</v>
      </c>
      <c r="C49" s="26" t="s">
        <v>96</v>
      </c>
      <c r="D49" s="31">
        <v>4800</v>
      </c>
      <c r="E49" s="26" t="s">
        <v>81</v>
      </c>
      <c r="F49" s="16" t="s">
        <v>97</v>
      </c>
      <c r="G49" s="27"/>
    </row>
    <row r="54" spans="1:7" x14ac:dyDescent="0.25">
      <c r="D54" s="57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34" zoomScaleNormal="100" workbookViewId="0">
      <selection activeCell="A37" sqref="A37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88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20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21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194859</v>
      </c>
      <c r="G4" s="61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92</v>
      </c>
      <c r="B7" s="96"/>
      <c r="C7" s="96"/>
      <c r="D7" s="8">
        <f>SUM(D8:D50)</f>
        <v>194859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44.25" customHeight="1" x14ac:dyDescent="0.25">
      <c r="A21" s="48" t="s">
        <v>94</v>
      </c>
      <c r="B21" s="26" t="s">
        <v>75</v>
      </c>
      <c r="C21" s="26" t="s">
        <v>76</v>
      </c>
      <c r="D21" s="31">
        <f>120+3287</f>
        <v>3407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50" t="s">
        <v>93</v>
      </c>
      <c r="B26" s="58">
        <v>50300000</v>
      </c>
      <c r="C26" s="51" t="s">
        <v>36</v>
      </c>
      <c r="D26" s="59">
        <f>3000+850</f>
        <v>3850</v>
      </c>
      <c r="E26" s="60" t="s">
        <v>23</v>
      </c>
      <c r="F26" s="53" t="s">
        <v>89</v>
      </c>
      <c r="G26" s="62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680+1100+1000+2200</f>
        <v>4980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50" t="s">
        <v>93</v>
      </c>
      <c r="B37" s="51" t="s">
        <v>47</v>
      </c>
      <c r="C37" s="51" t="s">
        <v>19</v>
      </c>
      <c r="D37" s="52">
        <f>3000+1900</f>
        <v>4900</v>
      </c>
      <c r="E37" s="51" t="s">
        <v>23</v>
      </c>
      <c r="F37" s="53" t="s">
        <v>89</v>
      </c>
      <c r="G37" s="51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 t="s">
        <v>95</v>
      </c>
      <c r="C49" s="26" t="s">
        <v>96</v>
      </c>
      <c r="D49" s="31">
        <v>4800</v>
      </c>
      <c r="E49" s="26" t="s">
        <v>81</v>
      </c>
      <c r="F49" s="16" t="s">
        <v>97</v>
      </c>
      <c r="G49" s="27"/>
    </row>
    <row r="54" spans="1:7" x14ac:dyDescent="0.25">
      <c r="D54" s="57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zoomScaleNormal="100" workbookViewId="0">
      <selection activeCell="E58" sqref="E58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88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20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21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199299</v>
      </c>
      <c r="G4" s="6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92</v>
      </c>
      <c r="B7" s="96"/>
      <c r="C7" s="96"/>
      <c r="D7" s="8">
        <f>SUM(D8:D57)</f>
        <v>199299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40" customFormat="1" ht="31.5" customHeight="1" x14ac:dyDescent="0.25">
      <c r="A13" s="50" t="s">
        <v>93</v>
      </c>
      <c r="B13" s="69" t="s">
        <v>99</v>
      </c>
      <c r="C13" s="69" t="s">
        <v>100</v>
      </c>
      <c r="D13" s="59">
        <v>1440</v>
      </c>
      <c r="E13" s="70" t="s">
        <v>23</v>
      </c>
      <c r="F13" s="53" t="s">
        <v>97</v>
      </c>
      <c r="G13" s="71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31">
        <v>700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ht="33.75" x14ac:dyDescent="0.25">
      <c r="A48" s="48" t="s">
        <v>93</v>
      </c>
      <c r="B48" s="26">
        <v>44600000</v>
      </c>
      <c r="C48" s="26" t="s">
        <v>90</v>
      </c>
      <c r="D48" s="31">
        <v>560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ht="24" x14ac:dyDescent="0.25">
      <c r="A51" s="50" t="s">
        <v>93</v>
      </c>
      <c r="B51" s="51">
        <v>38400000</v>
      </c>
      <c r="C51" s="51" t="s">
        <v>98</v>
      </c>
      <c r="D51" s="52">
        <v>3000</v>
      </c>
      <c r="E51" s="51" t="s">
        <v>81</v>
      </c>
      <c r="F51" s="53" t="s">
        <v>97</v>
      </c>
      <c r="G51" s="54"/>
    </row>
    <row r="55" spans="1:7" x14ac:dyDescent="0.25">
      <c r="D55" s="57"/>
    </row>
  </sheetData>
  <autoFilter ref="A6:I51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7" zoomScaleNormal="100" workbookViewId="0">
      <selection activeCell="K10" sqref="K10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88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20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21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199359</v>
      </c>
      <c r="G4" s="72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92</v>
      </c>
      <c r="B7" s="96"/>
      <c r="C7" s="96"/>
      <c r="D7" s="8">
        <f>SUM(D8:D57)</f>
        <v>199359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40" customFormat="1" ht="31.5" customHeight="1" x14ac:dyDescent="0.25">
      <c r="A13" s="50" t="s">
        <v>93</v>
      </c>
      <c r="B13" s="69" t="s">
        <v>99</v>
      </c>
      <c r="C13" s="69" t="s">
        <v>100</v>
      </c>
      <c r="D13" s="59">
        <v>1500</v>
      </c>
      <c r="E13" s="70" t="s">
        <v>23</v>
      </c>
      <c r="F13" s="53" t="s">
        <v>97</v>
      </c>
      <c r="G13" s="71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31">
        <v>700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ht="33.75" x14ac:dyDescent="0.25">
      <c r="A48" s="48" t="s">
        <v>93</v>
      </c>
      <c r="B48" s="26">
        <v>44600000</v>
      </c>
      <c r="C48" s="26" t="s">
        <v>90</v>
      </c>
      <c r="D48" s="31">
        <v>560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5" spans="1:7" x14ac:dyDescent="0.25">
      <c r="D55" s="57"/>
    </row>
  </sheetData>
  <autoFilter ref="A6:I51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7" zoomScaleNormal="100" workbookViewId="0">
      <selection activeCell="K19" sqref="K19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88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20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21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202564</v>
      </c>
      <c r="G4" s="7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92</v>
      </c>
      <c r="B7" s="96"/>
      <c r="C7" s="96"/>
      <c r="D7" s="8">
        <f>SUM(D8:D57)</f>
        <v>202564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v>1500</v>
      </c>
      <c r="E13" s="15" t="s">
        <v>23</v>
      </c>
      <c r="F13" s="16" t="s">
        <v>97</v>
      </c>
      <c r="G13" s="20"/>
    </row>
    <row r="14" spans="1:8" s="19" customFormat="1" ht="24" x14ac:dyDescent="0.25">
      <c r="A14" s="50" t="s">
        <v>93</v>
      </c>
      <c r="B14" s="51" t="s">
        <v>39</v>
      </c>
      <c r="C14" s="51" t="s">
        <v>40</v>
      </c>
      <c r="D14" s="52">
        <f>700+375</f>
        <v>1075</v>
      </c>
      <c r="E14" s="60" t="s">
        <v>23</v>
      </c>
      <c r="F14" s="53" t="s">
        <v>89</v>
      </c>
      <c r="G14" s="62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ht="33.75" x14ac:dyDescent="0.25">
      <c r="A48" s="50" t="s">
        <v>93</v>
      </c>
      <c r="B48" s="51">
        <v>44600000</v>
      </c>
      <c r="C48" s="51" t="s">
        <v>90</v>
      </c>
      <c r="D48" s="52">
        <f>560+630</f>
        <v>1190</v>
      </c>
      <c r="E48" s="51" t="s">
        <v>81</v>
      </c>
      <c r="F48" s="53" t="s">
        <v>89</v>
      </c>
      <c r="G48" s="54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50" t="s">
        <v>93</v>
      </c>
      <c r="B52" s="51" t="s">
        <v>101</v>
      </c>
      <c r="C52" s="51" t="s">
        <v>104</v>
      </c>
      <c r="D52" s="52">
        <v>600</v>
      </c>
      <c r="E52" s="51" t="s">
        <v>81</v>
      </c>
      <c r="F52" s="53" t="s">
        <v>97</v>
      </c>
      <c r="G52" s="54"/>
    </row>
    <row r="53" spans="1:7" s="19" customFormat="1" ht="24" x14ac:dyDescent="0.25">
      <c r="A53" s="50" t="s">
        <v>93</v>
      </c>
      <c r="B53" s="51" t="s">
        <v>102</v>
      </c>
      <c r="C53" s="51" t="s">
        <v>105</v>
      </c>
      <c r="D53" s="52">
        <v>1500</v>
      </c>
      <c r="E53" s="51" t="s">
        <v>81</v>
      </c>
      <c r="F53" s="53" t="s">
        <v>97</v>
      </c>
      <c r="G53" s="54"/>
    </row>
    <row r="54" spans="1:7" s="19" customFormat="1" ht="24" x14ac:dyDescent="0.25">
      <c r="A54" s="50" t="s">
        <v>93</v>
      </c>
      <c r="B54" s="51" t="s">
        <v>103</v>
      </c>
      <c r="C54" s="51" t="s">
        <v>106</v>
      </c>
      <c r="D54" s="52">
        <v>100</v>
      </c>
      <c r="E54" s="51" t="s">
        <v>81</v>
      </c>
      <c r="F54" s="53" t="s">
        <v>97</v>
      </c>
      <c r="G54" s="54"/>
    </row>
    <row r="55" spans="1:7" x14ac:dyDescent="0.25">
      <c r="D55" s="57"/>
    </row>
  </sheetData>
  <autoFilter ref="A6:I53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55"/>
  <sheetViews>
    <sheetView zoomScaleNormal="100" workbookViewId="0">
      <selection activeCell="D70" sqref="D70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88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20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21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206014</v>
      </c>
      <c r="G4" s="7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hidden="1" customHeight="1" x14ac:dyDescent="0.25">
      <c r="A7" s="95" t="s">
        <v>92</v>
      </c>
      <c r="B7" s="96"/>
      <c r="C7" s="96"/>
      <c r="D7" s="8">
        <f>SUM(D8:D57)</f>
        <v>206014</v>
      </c>
      <c r="E7" s="11"/>
      <c r="F7" s="9"/>
      <c r="G7" s="10"/>
      <c r="H7" s="5"/>
    </row>
    <row r="8" spans="1:8" s="19" customFormat="1" ht="24" hidden="1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hidden="1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hidden="1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hidden="1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hidden="1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31.5" hidden="1" customHeight="1" x14ac:dyDescent="0.25">
      <c r="A13" s="50" t="s">
        <v>93</v>
      </c>
      <c r="B13" s="69" t="s">
        <v>99</v>
      </c>
      <c r="C13" s="69" t="s">
        <v>100</v>
      </c>
      <c r="D13" s="59">
        <f>1500+3450</f>
        <v>4950</v>
      </c>
      <c r="E13" s="70" t="s">
        <v>23</v>
      </c>
      <c r="F13" s="53" t="s">
        <v>97</v>
      </c>
      <c r="G13" s="71"/>
    </row>
    <row r="14" spans="1:8" s="19" customFormat="1" ht="24" hidden="1" x14ac:dyDescent="0.25">
      <c r="A14" s="48" t="s">
        <v>93</v>
      </c>
      <c r="B14" s="26" t="s">
        <v>39</v>
      </c>
      <c r="C14" s="26" t="s">
        <v>40</v>
      </c>
      <c r="D14" s="31">
        <f>700+375</f>
        <v>1075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hidden="1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hidden="1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hidden="1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hidden="1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hidden="1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hidden="1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hidden="1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hidden="1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hidden="1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hidden="1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hidden="1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hidden="1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hidden="1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hidden="1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hidden="1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hidden="1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hidden="1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hidden="1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hidden="1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hidden="1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hidden="1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hidden="1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hidden="1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hidden="1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hidden="1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hidden="1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hidden="1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hidden="1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hidden="1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hidden="1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hidden="1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hidden="1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s="19" customFormat="1" ht="33.75" hidden="1" x14ac:dyDescent="0.25">
      <c r="A48" s="48" t="s">
        <v>93</v>
      </c>
      <c r="B48" s="26">
        <v>44600000</v>
      </c>
      <c r="C48" s="26" t="s">
        <v>90</v>
      </c>
      <c r="D48" s="31">
        <f>560+630</f>
        <v>1190</v>
      </c>
      <c r="E48" s="26" t="s">
        <v>81</v>
      </c>
      <c r="F48" s="16" t="s">
        <v>89</v>
      </c>
      <c r="G48" s="27"/>
    </row>
    <row r="49" spans="1:7" ht="24" hidden="1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hidden="1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hidden="1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2" spans="1:7" s="19" customFormat="1" ht="24" hidden="1" x14ac:dyDescent="0.25">
      <c r="A52" s="48" t="s">
        <v>93</v>
      </c>
      <c r="B52" s="26" t="s">
        <v>101</v>
      </c>
      <c r="C52" s="26" t="s">
        <v>104</v>
      </c>
      <c r="D52" s="31">
        <v>600</v>
      </c>
      <c r="E52" s="26" t="s">
        <v>81</v>
      </c>
      <c r="F52" s="16" t="s">
        <v>97</v>
      </c>
      <c r="G52" s="27"/>
    </row>
    <row r="53" spans="1:7" s="19" customFormat="1" ht="24" hidden="1" x14ac:dyDescent="0.25">
      <c r="A53" s="48" t="s">
        <v>93</v>
      </c>
      <c r="B53" s="26" t="s">
        <v>102</v>
      </c>
      <c r="C53" s="26" t="s">
        <v>105</v>
      </c>
      <c r="D53" s="31">
        <v>1500</v>
      </c>
      <c r="E53" s="26" t="s">
        <v>81</v>
      </c>
      <c r="F53" s="16" t="s">
        <v>97</v>
      </c>
      <c r="G53" s="27"/>
    </row>
    <row r="54" spans="1:7" s="19" customFormat="1" ht="24" hidden="1" x14ac:dyDescent="0.25">
      <c r="A54" s="48" t="s">
        <v>93</v>
      </c>
      <c r="B54" s="26" t="s">
        <v>103</v>
      </c>
      <c r="C54" s="26" t="s">
        <v>106</v>
      </c>
      <c r="D54" s="31">
        <v>100</v>
      </c>
      <c r="E54" s="26" t="s">
        <v>81</v>
      </c>
      <c r="F54" s="16" t="s">
        <v>97</v>
      </c>
      <c r="G54" s="27"/>
    </row>
    <row r="55" spans="1:7" s="19" customFormat="1" x14ac:dyDescent="0.25">
      <c r="D55" s="76"/>
      <c r="E55" s="77"/>
    </row>
  </sheetData>
  <autoFilter ref="A6:I54">
    <filterColumn colId="1">
      <filters>
        <filter val="30100000"/>
      </filters>
    </filterColumn>
  </autoFilter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04.11.2019...</vt:lpstr>
      <vt:lpstr>10.01.2020...</vt:lpstr>
      <vt:lpstr>28.01.2020...</vt:lpstr>
      <vt:lpstr>28.01.2020... (2)</vt:lpstr>
      <vt:lpstr>13.02.2020...</vt:lpstr>
      <vt:lpstr>25.02.2020..</vt:lpstr>
      <vt:lpstr>27.02.2020..</vt:lpstr>
      <vt:lpstr>04.03.2020.</vt:lpstr>
      <vt:lpstr>09.03.2020..</vt:lpstr>
      <vt:lpstr>12.03.2020..</vt:lpstr>
      <vt:lpstr>18.03.2020...</vt:lpstr>
      <vt:lpstr>24.03.2020....</vt:lpstr>
      <vt:lpstr>25.03.2020...</vt:lpstr>
      <vt:lpstr>06.04.2020...</vt:lpstr>
      <vt:lpstr>23.04.2020...</vt:lpstr>
      <vt:lpstr>05.05.2020....</vt:lpstr>
      <vt:lpstr>'05.05.2020....'!Print_Area</vt:lpstr>
      <vt:lpstr>'25.03.2020...'!Print_Area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</cp:lastModifiedBy>
  <cp:lastPrinted>2020-04-14T06:47:39Z</cp:lastPrinted>
  <dcterms:created xsi:type="dcterms:W3CDTF">2013-11-14T06:42:51Z</dcterms:created>
  <dcterms:modified xsi:type="dcterms:W3CDTF">2020-05-06T09:37:03Z</dcterms:modified>
</cp:coreProperties>
</file>