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NCDC\1.2\"/>
    </mc:Choice>
  </mc:AlternateContent>
  <bookViews>
    <workbookView xWindow="0" yWindow="0" windowWidth="28800" windowHeight="12435" firstSheet="9" activeTab="17"/>
  </bookViews>
  <sheets>
    <sheet name="04.11.2019..." sheetId="108" r:id="rId1"/>
    <sheet name="10.01.2020..." sheetId="109" r:id="rId2"/>
    <sheet name="28.01.2020..." sheetId="110" r:id="rId3"/>
    <sheet name="28.01.2020... (2)" sheetId="111" r:id="rId4"/>
    <sheet name="13.02.2020..." sheetId="112" r:id="rId5"/>
    <sheet name="25.02.2020.." sheetId="113" r:id="rId6"/>
    <sheet name="27.02.2020.." sheetId="114" r:id="rId7"/>
    <sheet name="04.03.2020." sheetId="115" r:id="rId8"/>
    <sheet name="09.03.2020.." sheetId="116" r:id="rId9"/>
    <sheet name="12.03.2020.." sheetId="117" r:id="rId10"/>
    <sheet name="18.03.2020..." sheetId="118" r:id="rId11"/>
    <sheet name="24.03.2020...." sheetId="119" r:id="rId12"/>
    <sheet name="25.03.2020..." sheetId="120" r:id="rId13"/>
    <sheet name="06.04.2020..." sheetId="121" r:id="rId14"/>
    <sheet name="23.04.2020..." sheetId="122" r:id="rId15"/>
    <sheet name="05.05.2020...." sheetId="123" r:id="rId16"/>
    <sheet name="09.06.2020..." sheetId="124" r:id="rId17"/>
    <sheet name="25.06.2020..." sheetId="125" r:id="rId18"/>
  </sheets>
  <definedNames>
    <definedName name="_xlnm._FilterDatabase" localSheetId="7" hidden="1">'04.03.2020.'!$A$6:$I$53</definedName>
    <definedName name="_xlnm._FilterDatabase" localSheetId="0" hidden="1">'04.11.2019...'!$A$6:$I$48</definedName>
    <definedName name="_xlnm._FilterDatabase" localSheetId="15" hidden="1">'05.05.2020....'!$A$6:$I$56</definedName>
    <definedName name="_xlnm._FilterDatabase" localSheetId="13" hidden="1">'06.04.2020...'!$A$6:$I$56</definedName>
    <definedName name="_xlnm._FilterDatabase" localSheetId="8" hidden="1">'09.03.2020..'!$A$6:$I$54</definedName>
    <definedName name="_xlnm._FilterDatabase" localSheetId="16" hidden="1">'09.06.2020...'!$A$6:$I$61</definedName>
    <definedName name="_xlnm._FilterDatabase" localSheetId="1" hidden="1">'10.01.2020...'!$A$6:$I$49</definedName>
    <definedName name="_xlnm._FilterDatabase" localSheetId="9" hidden="1">'12.03.2020..'!$A$6:$I$54</definedName>
    <definedName name="_xlnm._FilterDatabase" localSheetId="4" hidden="1">'13.02.2020...'!$A$6:$I$49</definedName>
    <definedName name="_xlnm._FilterDatabase" localSheetId="10" hidden="1">'18.03.2020...'!$A$6:$I$54</definedName>
    <definedName name="_xlnm._FilterDatabase" localSheetId="14" hidden="1">'23.04.2020...'!$A$6:$I$56</definedName>
    <definedName name="_xlnm._FilterDatabase" localSheetId="11" hidden="1">'24.03.2020....'!$A$6:$I$54</definedName>
    <definedName name="_xlnm._FilterDatabase" localSheetId="5" hidden="1">'25.02.2020..'!$A$6:$I$51</definedName>
    <definedName name="_xlnm._FilterDatabase" localSheetId="12" hidden="1">'25.03.2020...'!$A$6:$I$56</definedName>
    <definedName name="_xlnm._FilterDatabase" localSheetId="17" hidden="1">'25.06.2020...'!$A$6:$I$62</definedName>
    <definedName name="_xlnm._FilterDatabase" localSheetId="6" hidden="1">'27.02.2020..'!$A$6:$I$51</definedName>
    <definedName name="_xlnm._FilterDatabase" localSheetId="2" hidden="1">'28.01.2020...'!$A$6:$I$49</definedName>
    <definedName name="_xlnm._FilterDatabase" localSheetId="3" hidden="1">'28.01.2020... (2)'!$A$6:$I$49</definedName>
    <definedName name="_xlnm.Print_Area" localSheetId="12">'25.03.2020...'!$A$1:$G$56</definedName>
  </definedNames>
  <calcPr calcId="162913"/>
</workbook>
</file>

<file path=xl/calcChain.xml><?xml version="1.0" encoding="utf-8"?>
<calcChain xmlns="http://schemas.openxmlformats.org/spreadsheetml/2006/main">
  <c r="J8" i="125" l="1"/>
  <c r="J9" i="125"/>
  <c r="J10" i="125"/>
  <c r="J11" i="125"/>
  <c r="J12" i="125"/>
  <c r="J13" i="125"/>
  <c r="J14" i="125"/>
  <c r="J15" i="125"/>
  <c r="J16" i="125"/>
  <c r="J17" i="125"/>
  <c r="J18" i="125"/>
  <c r="J19" i="125"/>
  <c r="J20" i="125"/>
  <c r="J21" i="125"/>
  <c r="J22" i="125"/>
  <c r="J23" i="125"/>
  <c r="J24" i="125"/>
  <c r="J25" i="125"/>
  <c r="J26" i="125"/>
  <c r="J27" i="125"/>
  <c r="J28" i="125"/>
  <c r="J29" i="125"/>
  <c r="J30" i="125"/>
  <c r="J31" i="125"/>
  <c r="J32" i="125"/>
  <c r="J33" i="125"/>
  <c r="J34" i="125"/>
  <c r="J35" i="125"/>
  <c r="J36" i="125"/>
  <c r="J37" i="125"/>
  <c r="J38" i="125"/>
  <c r="J39" i="125"/>
  <c r="J40" i="125"/>
  <c r="J41" i="125"/>
  <c r="J42" i="125"/>
  <c r="J43" i="125"/>
  <c r="J44" i="125"/>
  <c r="J45" i="125"/>
  <c r="J46" i="125"/>
  <c r="J47" i="125"/>
  <c r="J48" i="125"/>
  <c r="J49" i="125"/>
  <c r="J50" i="125"/>
  <c r="J51" i="125"/>
  <c r="J52" i="125"/>
  <c r="J53" i="125"/>
  <c r="J54" i="125"/>
  <c r="J55" i="125"/>
  <c r="J56" i="125"/>
  <c r="J57" i="125"/>
  <c r="J58" i="125"/>
  <c r="J59" i="125"/>
  <c r="J60" i="125"/>
  <c r="J61" i="125"/>
  <c r="J62" i="125"/>
  <c r="J7" i="125"/>
  <c r="D26" i="125" l="1"/>
  <c r="D20" i="125"/>
  <c r="D57" i="125"/>
  <c r="D54" i="125"/>
  <c r="D53" i="125"/>
  <c r="D48" i="125"/>
  <c r="D45" i="125"/>
  <c r="D44" i="125"/>
  <c r="D42" i="125"/>
  <c r="D41" i="125"/>
  <c r="D40" i="125"/>
  <c r="D38" i="125"/>
  <c r="D37" i="125"/>
  <c r="D35" i="125"/>
  <c r="D33" i="125"/>
  <c r="D31" i="125"/>
  <c r="D29" i="125"/>
  <c r="D27" i="125"/>
  <c r="D22" i="125"/>
  <c r="D19" i="125"/>
  <c r="D18" i="125"/>
  <c r="D15" i="125"/>
  <c r="D14" i="125"/>
  <c r="D13" i="125"/>
  <c r="D8" i="125"/>
  <c r="B6" i="125"/>
  <c r="C6" i="125" s="1"/>
  <c r="D6" i="125" s="1"/>
  <c r="E6" i="125" s="1"/>
  <c r="F6" i="125" s="1"/>
  <c r="G6" i="125" s="1"/>
  <c r="D7" i="125" l="1"/>
  <c r="F4" i="125" s="1"/>
  <c r="D20" i="124"/>
  <c r="D54" i="124" l="1"/>
  <c r="D57" i="124"/>
  <c r="D53" i="124"/>
  <c r="D48" i="124"/>
  <c r="D45" i="124"/>
  <c r="D44" i="124"/>
  <c r="D42" i="124"/>
  <c r="D41" i="124"/>
  <c r="D40" i="124"/>
  <c r="D38" i="124"/>
  <c r="D37" i="124"/>
  <c r="D35" i="124"/>
  <c r="D33" i="124"/>
  <c r="D31" i="124"/>
  <c r="D29" i="124"/>
  <c r="D27" i="124"/>
  <c r="D26" i="124"/>
  <c r="D22" i="124"/>
  <c r="D19" i="124"/>
  <c r="D18" i="124"/>
  <c r="D15" i="124"/>
  <c r="D14" i="124"/>
  <c r="D13" i="124"/>
  <c r="D8" i="124"/>
  <c r="B6" i="124"/>
  <c r="C6" i="124" s="1"/>
  <c r="D6" i="124" s="1"/>
  <c r="E6" i="124" s="1"/>
  <c r="F6" i="124" s="1"/>
  <c r="G6" i="124" s="1"/>
  <c r="D7" i="124" l="1"/>
  <c r="F4" i="124" s="1"/>
  <c r="D35" i="123"/>
  <c r="D20" i="123" l="1"/>
  <c r="D40" i="123" l="1"/>
  <c r="D53" i="123"/>
  <c r="D48" i="123"/>
  <c r="D45" i="123"/>
  <c r="D44" i="123"/>
  <c r="D42" i="123"/>
  <c r="D41" i="123"/>
  <c r="D38" i="123"/>
  <c r="D37" i="123"/>
  <c r="D33" i="123"/>
  <c r="D31" i="123"/>
  <c r="D29" i="123"/>
  <c r="D27" i="123"/>
  <c r="D26" i="123"/>
  <c r="D22" i="123"/>
  <c r="D19" i="123"/>
  <c r="D18" i="123"/>
  <c r="D15" i="123"/>
  <c r="D14" i="123"/>
  <c r="D13" i="123"/>
  <c r="D8" i="123"/>
  <c r="B6" i="123"/>
  <c r="C6" i="123" s="1"/>
  <c r="D6" i="123" s="1"/>
  <c r="E6" i="123" s="1"/>
  <c r="F6" i="123" s="1"/>
  <c r="G6" i="123" s="1"/>
  <c r="D7" i="123" l="1"/>
  <c r="F4" i="123" s="1"/>
  <c r="D53" i="122"/>
  <c r="D48" i="122"/>
  <c r="D45" i="122"/>
  <c r="D44" i="122"/>
  <c r="D42" i="122"/>
  <c r="D41" i="122"/>
  <c r="D38" i="122"/>
  <c r="D37" i="122"/>
  <c r="D35" i="122"/>
  <c r="D33" i="122"/>
  <c r="D31" i="122"/>
  <c r="D29" i="122"/>
  <c r="D27" i="122"/>
  <c r="D26" i="122"/>
  <c r="D22" i="122"/>
  <c r="D20" i="122"/>
  <c r="D19" i="122"/>
  <c r="D18" i="122"/>
  <c r="D15" i="122"/>
  <c r="D14" i="122"/>
  <c r="D13" i="122"/>
  <c r="D8" i="122"/>
  <c r="B6" i="122"/>
  <c r="C6" i="122" s="1"/>
  <c r="D6" i="122" s="1"/>
  <c r="E6" i="122" s="1"/>
  <c r="F6" i="122" s="1"/>
  <c r="G6" i="122" s="1"/>
  <c r="D7" i="122" l="1"/>
  <c r="F4" i="122" s="1"/>
  <c r="D45" i="121"/>
  <c r="D48" i="121" l="1"/>
  <c r="D44" i="121"/>
  <c r="D42" i="121"/>
  <c r="D41" i="121"/>
  <c r="D38" i="121"/>
  <c r="D37" i="121"/>
  <c r="D35" i="121"/>
  <c r="D33" i="121"/>
  <c r="D31" i="121"/>
  <c r="D29" i="121"/>
  <c r="D27" i="121"/>
  <c r="D26" i="121"/>
  <c r="D22" i="121"/>
  <c r="D20" i="121"/>
  <c r="D19" i="121"/>
  <c r="D18" i="121"/>
  <c r="D15" i="121"/>
  <c r="D14" i="121"/>
  <c r="D13" i="121"/>
  <c r="D8" i="121"/>
  <c r="D7" i="121" s="1"/>
  <c r="F4" i="121" s="1"/>
  <c r="B6" i="121"/>
  <c r="C6" i="121" s="1"/>
  <c r="D6" i="121" s="1"/>
  <c r="E6" i="121" s="1"/>
  <c r="F6" i="121" s="1"/>
  <c r="G6" i="121" s="1"/>
  <c r="D48" i="120" l="1"/>
  <c r="D45" i="120"/>
  <c r="D44" i="120"/>
  <c r="D42" i="120"/>
  <c r="D41" i="120"/>
  <c r="D38" i="120"/>
  <c r="D37" i="120"/>
  <c r="D35" i="120"/>
  <c r="D33" i="120"/>
  <c r="D31" i="120"/>
  <c r="D29" i="120"/>
  <c r="D27" i="120"/>
  <c r="D26" i="120"/>
  <c r="D22" i="120"/>
  <c r="D20" i="120"/>
  <c r="D19" i="120"/>
  <c r="D18" i="120"/>
  <c r="D15" i="120"/>
  <c r="D14" i="120"/>
  <c r="D13" i="120"/>
  <c r="D8" i="120"/>
  <c r="B6" i="120"/>
  <c r="C6" i="120" s="1"/>
  <c r="D6" i="120" s="1"/>
  <c r="E6" i="120" s="1"/>
  <c r="F6" i="120" s="1"/>
  <c r="G6" i="120" s="1"/>
  <c r="D7" i="120" l="1"/>
  <c r="F4" i="120" s="1"/>
  <c r="D48" i="119"/>
  <c r="D45" i="119"/>
  <c r="D44" i="119"/>
  <c r="D42" i="119"/>
  <c r="D41" i="119"/>
  <c r="D38" i="119"/>
  <c r="D37" i="119"/>
  <c r="D35" i="119"/>
  <c r="D33" i="119"/>
  <c r="D31" i="119"/>
  <c r="D29" i="119"/>
  <c r="D27" i="119"/>
  <c r="D26" i="119"/>
  <c r="D22" i="119"/>
  <c r="D20" i="119"/>
  <c r="D19" i="119"/>
  <c r="D18" i="119"/>
  <c r="D15" i="119"/>
  <c r="D14" i="119"/>
  <c r="D13" i="119"/>
  <c r="D7" i="119" s="1"/>
  <c r="F4" i="119" s="1"/>
  <c r="D8" i="119"/>
  <c r="B6" i="119"/>
  <c r="C6" i="119" s="1"/>
  <c r="D6" i="119" s="1"/>
  <c r="E6" i="119" s="1"/>
  <c r="F6" i="119" s="1"/>
  <c r="G6" i="119" s="1"/>
  <c r="D20" i="118" l="1"/>
  <c r="D19" i="118"/>
  <c r="D42" i="118"/>
  <c r="D35" i="118"/>
  <c r="D31" i="118"/>
  <c r="D45" i="118"/>
  <c r="D37" i="118"/>
  <c r="D41" i="118"/>
  <c r="D8" i="118"/>
  <c r="D18" i="118"/>
  <c r="D15" i="117" l="1"/>
  <c r="D48" i="118" l="1"/>
  <c r="D44" i="118"/>
  <c r="D38" i="118"/>
  <c r="D33" i="118"/>
  <c r="D29" i="118"/>
  <c r="D27" i="118"/>
  <c r="D26" i="118"/>
  <c r="D22" i="118"/>
  <c r="D15" i="118"/>
  <c r="D14" i="118"/>
  <c r="D13" i="118"/>
  <c r="B6" i="118"/>
  <c r="C6" i="118" s="1"/>
  <c r="D6" i="118" s="1"/>
  <c r="E6" i="118" s="1"/>
  <c r="F6" i="118" s="1"/>
  <c r="G6" i="118" s="1"/>
  <c r="D7" i="118" l="1"/>
  <c r="F4" i="118" s="1"/>
  <c r="D48" i="117"/>
  <c r="D44" i="117"/>
  <c r="D42" i="117"/>
  <c r="D41" i="117"/>
  <c r="D38" i="117"/>
  <c r="D35" i="117"/>
  <c r="D33" i="117"/>
  <c r="D29" i="117"/>
  <c r="D27" i="117"/>
  <c r="D26" i="117"/>
  <c r="D22" i="117"/>
  <c r="D20" i="117"/>
  <c r="D14" i="117"/>
  <c r="D13" i="117"/>
  <c r="D8" i="117"/>
  <c r="B6" i="117"/>
  <c r="C6" i="117" s="1"/>
  <c r="D6" i="117" s="1"/>
  <c r="E6" i="117" s="1"/>
  <c r="F6" i="117" s="1"/>
  <c r="G6" i="117" s="1"/>
  <c r="D7" i="117" l="1"/>
  <c r="F4" i="117" s="1"/>
  <c r="D13" i="116"/>
  <c r="D48" i="116"/>
  <c r="D44" i="116"/>
  <c r="D42" i="116"/>
  <c r="D41" i="116"/>
  <c r="D38" i="116"/>
  <c r="D35" i="116"/>
  <c r="D33" i="116"/>
  <c r="D29" i="116"/>
  <c r="D27" i="116"/>
  <c r="D26" i="116"/>
  <c r="D22" i="116"/>
  <c r="D20" i="116"/>
  <c r="D15" i="116"/>
  <c r="D14" i="116"/>
  <c r="D8" i="116"/>
  <c r="D7" i="116"/>
  <c r="F4" i="116" s="1"/>
  <c r="C6" i="116"/>
  <c r="D6" i="116" s="1"/>
  <c r="E6" i="116" s="1"/>
  <c r="F6" i="116" s="1"/>
  <c r="G6" i="116" s="1"/>
  <c r="B6" i="116"/>
  <c r="D14" i="115" l="1"/>
  <c r="D48" i="115"/>
  <c r="D44" i="115" l="1"/>
  <c r="D42" i="115"/>
  <c r="D41" i="115"/>
  <c r="D38" i="115"/>
  <c r="D35" i="115"/>
  <c r="D33" i="115"/>
  <c r="D29" i="115"/>
  <c r="D27" i="115"/>
  <c r="D26" i="115"/>
  <c r="D22" i="115"/>
  <c r="D20" i="115"/>
  <c r="D15" i="115"/>
  <c r="D7" i="115" s="1"/>
  <c r="F4" i="115" s="1"/>
  <c r="D8" i="115"/>
  <c r="B6" i="115"/>
  <c r="C6" i="115" s="1"/>
  <c r="D6" i="115" s="1"/>
  <c r="E6" i="115" s="1"/>
  <c r="F6" i="115" s="1"/>
  <c r="G6" i="115" s="1"/>
  <c r="D44" i="114" l="1"/>
  <c r="D42" i="114"/>
  <c r="D41" i="114"/>
  <c r="D38" i="114"/>
  <c r="D35" i="114"/>
  <c r="D33" i="114"/>
  <c r="D29" i="114"/>
  <c r="D27" i="114"/>
  <c r="D26" i="114"/>
  <c r="D22" i="114"/>
  <c r="D20" i="114"/>
  <c r="D15" i="114"/>
  <c r="D8" i="114"/>
  <c r="D7" i="114" s="1"/>
  <c r="F4" i="114" s="1"/>
  <c r="B6" i="114"/>
  <c r="C6" i="114" s="1"/>
  <c r="D6" i="114" s="1"/>
  <c r="E6" i="114" s="1"/>
  <c r="F6" i="114" s="1"/>
  <c r="G6" i="114" s="1"/>
  <c r="D44" i="113" l="1"/>
  <c r="D42" i="113"/>
  <c r="D41" i="113"/>
  <c r="D38" i="113"/>
  <c r="D35" i="113"/>
  <c r="D33" i="113"/>
  <c r="D29" i="113"/>
  <c r="D27" i="113"/>
  <c r="D26" i="113"/>
  <c r="D22" i="113"/>
  <c r="D20" i="113"/>
  <c r="D15" i="113"/>
  <c r="D8" i="113"/>
  <c r="D7" i="113" s="1"/>
  <c r="F4" i="113" s="1"/>
  <c r="B6" i="113"/>
  <c r="C6" i="113" s="1"/>
  <c r="D6" i="113" s="1"/>
  <c r="E6" i="113" s="1"/>
  <c r="F6" i="113" s="1"/>
  <c r="G6" i="113" s="1"/>
  <c r="D37" i="112" l="1"/>
  <c r="D26" i="112" l="1"/>
  <c r="D43" i="112"/>
  <c r="D41" i="112"/>
  <c r="D40" i="112"/>
  <c r="D34" i="112"/>
  <c r="D32" i="112"/>
  <c r="D28" i="112"/>
  <c r="D25" i="112"/>
  <c r="D21" i="112"/>
  <c r="D19" i="112"/>
  <c r="D14" i="112"/>
  <c r="D8" i="112"/>
  <c r="B6" i="112"/>
  <c r="C6" i="112" s="1"/>
  <c r="D6" i="112" s="1"/>
  <c r="E6" i="112" s="1"/>
  <c r="F6" i="112" s="1"/>
  <c r="G6" i="112" s="1"/>
  <c r="D7" i="112" l="1"/>
  <c r="F4" i="112" s="1"/>
  <c r="D28" i="111"/>
  <c r="D43" i="111"/>
  <c r="D41" i="111"/>
  <c r="D40" i="111"/>
  <c r="D34" i="111"/>
  <c r="D32" i="111"/>
  <c r="D25" i="111"/>
  <c r="D21" i="111"/>
  <c r="D19" i="111"/>
  <c r="D14" i="111"/>
  <c r="D8" i="111"/>
  <c r="B6" i="111"/>
  <c r="C6" i="111" s="1"/>
  <c r="D6" i="111" s="1"/>
  <c r="E6" i="111" s="1"/>
  <c r="F6" i="111" s="1"/>
  <c r="G6" i="111" s="1"/>
  <c r="D28" i="110"/>
  <c r="D7" i="111" l="1"/>
  <c r="F4" i="111" s="1"/>
  <c r="D21" i="110"/>
  <c r="D43" i="110"/>
  <c r="D41" i="110"/>
  <c r="D40" i="110"/>
  <c r="D34" i="110"/>
  <c r="D32" i="110"/>
  <c r="D25" i="110"/>
  <c r="D19" i="110"/>
  <c r="D14" i="110"/>
  <c r="D8" i="110"/>
  <c r="D7" i="110" s="1"/>
  <c r="F4" i="110" s="1"/>
  <c r="B6" i="110"/>
  <c r="C6" i="110" s="1"/>
  <c r="D6" i="110" s="1"/>
  <c r="E6" i="110" s="1"/>
  <c r="F6" i="110" s="1"/>
  <c r="G6" i="110" s="1"/>
  <c r="D28" i="109" l="1"/>
  <c r="D43" i="109" l="1"/>
  <c r="D41" i="109"/>
  <c r="D40" i="109"/>
  <c r="D34" i="109"/>
  <c r="D32" i="109"/>
  <c r="D25" i="109"/>
  <c r="D19" i="109"/>
  <c r="D14" i="109"/>
  <c r="D8" i="109"/>
  <c r="B6" i="109"/>
  <c r="C6" i="109" s="1"/>
  <c r="D6" i="109" s="1"/>
  <c r="E6" i="109" s="1"/>
  <c r="F6" i="109" s="1"/>
  <c r="G6" i="109" s="1"/>
  <c r="D28" i="108"/>
  <c r="D7" i="109" l="1"/>
  <c r="F4" i="109"/>
  <c r="D8" i="108" l="1"/>
  <c r="D43" i="108"/>
  <c r="D41" i="108"/>
  <c r="D40" i="108"/>
  <c r="D34" i="108"/>
  <c r="D32" i="108"/>
  <c r="D25" i="108"/>
  <c r="D19" i="108"/>
  <c r="D14" i="108"/>
  <c r="B6" i="108"/>
  <c r="C6" i="108"/>
  <c r="D6" i="108" s="1"/>
  <c r="E6" i="108" s="1"/>
  <c r="F6" i="108" s="1"/>
  <c r="G6" i="108" s="1"/>
  <c r="D7" i="108" l="1"/>
  <c r="F4" i="108" s="1"/>
</calcChain>
</file>

<file path=xl/sharedStrings.xml><?xml version="1.0" encoding="utf-8"?>
<sst xmlns="http://schemas.openxmlformats.org/spreadsheetml/2006/main" count="4399" uniqueCount="118">
  <si>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</si>
  <si>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</si>
  <si>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</si>
  <si>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</si>
  <si>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</si>
  <si>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</si>
  <si>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</si>
  <si>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</si>
  <si>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</si>
  <si>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</si>
  <si>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</si>
  <si>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</si>
  <si>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</si>
  <si>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</si>
  <si>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</si>
  <si>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</si>
  <si>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</si>
  <si>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</si>
  <si>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</si>
  <si>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</si>
  <si>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</si>
  <si>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</si>
  <si>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</si>
  <si>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</si>
  <si>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</si>
  <si>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</si>
  <si>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</si>
  <si>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</si>
  <si>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</si>
  <si>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</si>
  <si>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</si>
  <si>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</si>
  <si>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</si>
  <si>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</si>
  <si>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</si>
  <si>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</si>
  <si>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</si>
  <si>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</si>
  <si>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</si>
  <si>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</si>
  <si>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</si>
  <si>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</si>
  <si>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</si>
  <si>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</si>
  <si>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</si>
  <si>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</si>
  <si>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</si>
  <si>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</si>
  <si>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</si>
  <si>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</si>
  <si>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</si>
  <si>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</si>
  <si>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</si>
  <si>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</si>
  <si>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</si>
  <si>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</si>
  <si>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</si>
  <si>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</si>
  <si>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</si>
  <si>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</si>
  <si>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</si>
  <si>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</si>
  <si>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</si>
  <si>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</si>
  <si>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</si>
  <si>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</si>
  <si>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</si>
  <si>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</si>
  <si>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</si>
  <si>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</si>
  <si>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</si>
  <si>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</si>
  <si>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</si>
  <si>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</si>
  <si>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</si>
  <si>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</si>
  <si>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</si>
  <si>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</si>
  <si>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</si>
  <si>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</si>
  <si>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</si>
  <si>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</si>
  <si>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</si>
  <si>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</si>
  <si>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</si>
  <si>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</si>
  <si>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</si>
  <si>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</si>
  <si>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სახელმწიფო შესყიდვების წლიური გეგმის ფორმა                             დანართი #1.2</t>
  </si>
  <si>
    <t>2019 წლის IV-2020 წლის IV კვარტალი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</si>
  <si>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</si>
  <si>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ტყავის, ტექსტილის, რეზინისა და პლასტმასის ნარჩენი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</si>
  <si>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</si>
  <si>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</si>
  <si>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3.1 არაფინანსური აქტივების ზრდა</t>
  </si>
  <si>
    <t>31100000</t>
  </si>
  <si>
    <t>ელექტროძრავები, გენერატორები და ტრანსფორმატორები</t>
  </si>
  <si>
    <t>2020 წლის I- IV კვარტალი</t>
  </si>
  <si>
    <t>ფიზიკური მახასიათებლების კონტროლის ხელსაწყოები</t>
  </si>
  <si>
    <t>18200000</t>
  </si>
  <si>
    <t>გარედან ჩასაცმელი ტანსაცმელი</t>
  </si>
  <si>
    <t>66100000</t>
  </si>
  <si>
    <t>39300000</t>
  </si>
  <si>
    <t>18100000</t>
  </si>
  <si>
    <t>საბანკო და საინვესტიციო მომსახურებები</t>
  </si>
  <si>
    <t>სხვადასხვა სახის მოწყობილობები</t>
  </si>
  <si>
    <t>სამუშაო ტანსაცმელი, სპეცტანსაცმელი და აქსესუარები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</si>
  <si>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</si>
  <si>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39100000</t>
  </si>
  <si>
    <t>ავეჯი</t>
  </si>
  <si>
    <t>34900000</t>
  </si>
  <si>
    <t> ხელსაწყოები, საკეტები, გასაღებები, ანჯამები, დამჭერები, ჭაჯვები და ზამბარები/რესორები</t>
  </si>
  <si>
    <t>2020წლის  II- IV კვარტალი</t>
  </si>
  <si>
    <t>ელექტროენერგიის გამანაწილებელი და საკონტროლო აპარატურა</t>
  </si>
  <si>
    <t>სამშენებლო მასალები და დამხმარე სამშენებლო მასალები</t>
  </si>
  <si>
    <t>ამწე და გადასაზიდი მოწყობილობები და მათი ნაწილები</t>
  </si>
  <si>
    <t> სხვადასხვა სატრანსპორტო მოწყობილობა და სათადარიგო ნაწილები</t>
  </si>
  <si>
    <t>დანადგარები მექანიკური ენერგიის წარმოებისა და გამოყენებისთვის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</si>
</sst>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  <numFmt numFmtId="166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1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0" fillId="0" borderId="1" xfId="0" applyFill="1" applyBorder="1"/>
    <xf numFmtId="4" fontId="14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3" fontId="6" fillId="5" borderId="1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0" borderId="0" xfId="0" applyNumberFormat="1"/>
    <xf numFmtId="49" fontId="6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0" xfId="0" applyFont="1" applyFill="1"/>
    <xf numFmtId="0" fontId="17" fillId="4" borderId="1" xfId="0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3" fontId="18" fillId="4" borderId="1" xfId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0" fillId="4" borderId="0" xfId="0" applyNumberFormat="1" applyFill="1"/>
    <xf numFmtId="0" fontId="10" fillId="4" borderId="0" xfId="0" applyFont="1" applyFill="1"/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4" fontId="0" fillId="4" borderId="1" xfId="0" applyNumberFormat="1" applyFill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6" xfId="0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2" fillId="0" borderId="1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7" zoomScaleNormal="100" workbookViewId="0">
      <selection activeCell="D49" sqref="D4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180822</v>
      </c>
      <c r="G4" s="4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SUM(D8:D48)</f>
        <v>180822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</f>
        <v>1780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H17" sqref="H1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208394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50" t="s">
        <v>93</v>
      </c>
      <c r="B15" s="51" t="s">
        <v>63</v>
      </c>
      <c r="C15" s="51" t="s">
        <v>64</v>
      </c>
      <c r="D15" s="79">
        <f>2000+600+2380</f>
        <v>4980</v>
      </c>
      <c r="E15" s="60" t="s">
        <v>23</v>
      </c>
      <c r="F15" s="53" t="s">
        <v>89</v>
      </c>
      <c r="G15" s="80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zoomScaleNormal="100" workbookViewId="0">
      <selection activeCell="J26" sqref="J26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208394</v>
      </c>
      <c r="G4" s="7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208394</v>
      </c>
      <c r="E7" s="11"/>
      <c r="F7" s="9"/>
      <c r="G7" s="10"/>
      <c r="H7" s="5"/>
    </row>
    <row r="8" spans="1:8" s="19" customFormat="1" ht="24" x14ac:dyDescent="0.25">
      <c r="A8" s="50" t="s">
        <v>93</v>
      </c>
      <c r="B8" s="69" t="s">
        <v>11</v>
      </c>
      <c r="C8" s="69" t="s">
        <v>12</v>
      </c>
      <c r="D8" s="59">
        <f>15000-2900-7000</f>
        <v>5100</v>
      </c>
      <c r="E8" s="70" t="s">
        <v>24</v>
      </c>
      <c r="F8" s="53" t="s">
        <v>89</v>
      </c>
      <c r="G8" s="86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50" t="s">
        <v>93</v>
      </c>
      <c r="B18" s="84" t="s">
        <v>18</v>
      </c>
      <c r="C18" s="84" t="s">
        <v>27</v>
      </c>
      <c r="D18" s="59">
        <f>25000-14600</f>
        <v>10400</v>
      </c>
      <c r="E18" s="83" t="s">
        <v>49</v>
      </c>
      <c r="F18" s="53" t="s">
        <v>89</v>
      </c>
      <c r="G18" s="71"/>
    </row>
    <row r="19" spans="1:7" s="19" customFormat="1" ht="33" customHeight="1" x14ac:dyDescent="0.25">
      <c r="A19" s="50" t="s">
        <v>93</v>
      </c>
      <c r="B19" s="84" t="s">
        <v>25</v>
      </c>
      <c r="C19" s="84" t="s">
        <v>26</v>
      </c>
      <c r="D19" s="59">
        <f>30000-25000</f>
        <v>5000</v>
      </c>
      <c r="E19" s="83" t="s">
        <v>49</v>
      </c>
      <c r="F19" s="53" t="s">
        <v>89</v>
      </c>
      <c r="G19" s="85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</f>
        <v>80345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40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50" t="s">
        <v>93</v>
      </c>
      <c r="B31" s="58" t="s">
        <v>29</v>
      </c>
      <c r="C31" s="51" t="s">
        <v>30</v>
      </c>
      <c r="D31" s="59">
        <f>5000-3000</f>
        <v>2000</v>
      </c>
      <c r="E31" s="58" t="s">
        <v>23</v>
      </c>
      <c r="F31" s="53" t="s">
        <v>89</v>
      </c>
      <c r="G31" s="51" t="s">
        <v>31</v>
      </c>
    </row>
    <row r="32" spans="1:7" s="40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50" t="s">
        <v>93</v>
      </c>
      <c r="B35" s="58" t="s">
        <v>32</v>
      </c>
      <c r="C35" s="51" t="s">
        <v>33</v>
      </c>
      <c r="D35" s="59">
        <f>4900-2000+1900-2000</f>
        <v>2800</v>
      </c>
      <c r="E35" s="60" t="s">
        <v>23</v>
      </c>
      <c r="F35" s="53" t="s">
        <v>89</v>
      </c>
      <c r="G35" s="53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50" t="s">
        <v>93</v>
      </c>
      <c r="B37" s="58" t="s">
        <v>37</v>
      </c>
      <c r="C37" s="51" t="s">
        <v>38</v>
      </c>
      <c r="D37" s="59">
        <f>12000-10000</f>
        <v>2000</v>
      </c>
      <c r="E37" s="87" t="s">
        <v>49</v>
      </c>
      <c r="F37" s="53" t="s">
        <v>89</v>
      </c>
      <c r="G37" s="87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50" t="s">
        <v>93</v>
      </c>
      <c r="B41" s="51" t="s">
        <v>78</v>
      </c>
      <c r="C41" s="51" t="s">
        <v>77</v>
      </c>
      <c r="D41" s="59">
        <f>20000-5620-2580-10000</f>
        <v>1800</v>
      </c>
      <c r="E41" s="51" t="s">
        <v>49</v>
      </c>
      <c r="F41" s="53" t="s">
        <v>89</v>
      </c>
      <c r="G41" s="54"/>
    </row>
    <row r="42" spans="1:7" s="40" customFormat="1" ht="24" x14ac:dyDescent="0.25">
      <c r="A42" s="50" t="s">
        <v>94</v>
      </c>
      <c r="B42" s="51" t="s">
        <v>79</v>
      </c>
      <c r="C42" s="51" t="s">
        <v>80</v>
      </c>
      <c r="D42" s="59">
        <f>470+1315+550+700-400</f>
        <v>2635</v>
      </c>
      <c r="E42" s="51" t="s">
        <v>81</v>
      </c>
      <c r="F42" s="53" t="s">
        <v>89</v>
      </c>
      <c r="G42" s="54"/>
    </row>
    <row r="43" spans="1:7" s="40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50" t="s">
        <v>93</v>
      </c>
      <c r="B45" s="51" t="s">
        <v>84</v>
      </c>
      <c r="C45" s="51" t="s">
        <v>85</v>
      </c>
      <c r="D45" s="59">
        <f>4900-3000</f>
        <v>1900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9" zoomScaleNormal="100" workbookViewId="0">
      <selection activeCell="K28" sqref="K2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213294</v>
      </c>
      <c r="G4" s="8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213294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50" t="s">
        <v>93</v>
      </c>
      <c r="B55" s="51">
        <v>22400000</v>
      </c>
      <c r="C55" s="51" t="s">
        <v>107</v>
      </c>
      <c r="D55" s="90">
        <v>4900</v>
      </c>
      <c r="E55" s="51" t="s">
        <v>81</v>
      </c>
      <c r="F55" s="53" t="s">
        <v>97</v>
      </c>
      <c r="G55" s="54"/>
    </row>
    <row r="56" spans="1:7" x14ac:dyDescent="0.25">
      <c r="A56" s="89"/>
      <c r="B56" s="89"/>
      <c r="C56" s="89"/>
    </row>
  </sheetData>
  <autoFilter ref="A6:I54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3" zoomScaleNormal="100" workbookViewId="0">
      <selection activeCell="D45" sqref="D45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214294</v>
      </c>
      <c r="G4" s="88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214294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14">
        <f>4900-3000</f>
        <v>1900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50" t="s">
        <v>93</v>
      </c>
      <c r="B56" s="51" t="s">
        <v>108</v>
      </c>
      <c r="C56" s="51" t="s">
        <v>109</v>
      </c>
      <c r="D56" s="90">
        <v>1000</v>
      </c>
      <c r="E56" s="51" t="s">
        <v>81</v>
      </c>
      <c r="F56" s="53" t="s">
        <v>97</v>
      </c>
      <c r="G56" s="54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0" zoomScaleNormal="100" workbookViewId="0">
      <selection activeCell="J60" sqref="J6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216294</v>
      </c>
      <c r="G4" s="9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216294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8.5" customHeight="1" x14ac:dyDescent="0.25">
      <c r="A45" s="50" t="s">
        <v>93</v>
      </c>
      <c r="B45" s="51" t="s">
        <v>84</v>
      </c>
      <c r="C45" s="51" t="s">
        <v>85</v>
      </c>
      <c r="D45" s="59">
        <f>4900-3000+2000</f>
        <v>3900</v>
      </c>
      <c r="E45" s="51" t="s">
        <v>81</v>
      </c>
      <c r="F45" s="53" t="s">
        <v>89</v>
      </c>
      <c r="G45" s="54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v>1500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34" zoomScaleNormal="100" workbookViewId="0">
      <selection activeCell="C34" sqref="C3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216654</v>
      </c>
      <c r="G4" s="9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216654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25" t="s">
        <v>34</v>
      </c>
      <c r="C20" s="26" t="s">
        <v>35</v>
      </c>
      <c r="D20" s="14">
        <f>6000-655+75000</f>
        <v>80345</v>
      </c>
      <c r="E20" s="23" t="s">
        <v>49</v>
      </c>
      <c r="F20" s="16" t="s">
        <v>89</v>
      </c>
      <c r="G20" s="16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14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7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7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7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9">
        <f>1500+360</f>
        <v>1860</v>
      </c>
      <c r="E53" s="51" t="s">
        <v>81</v>
      </c>
      <c r="F53" s="53" t="s">
        <v>97</v>
      </c>
      <c r="G53" s="54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19" zoomScaleNormal="100" workbookViewId="0">
      <selection activeCell="J43" sqref="J43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216654</v>
      </c>
      <c r="G4" s="9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216654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6000-655+75000-1370</f>
        <v>78975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9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9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9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9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9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9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9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9" s="19" customFormat="1" ht="24" x14ac:dyDescent="0.25">
      <c r="A40" s="50" t="s">
        <v>93</v>
      </c>
      <c r="B40" s="51" t="s">
        <v>50</v>
      </c>
      <c r="C40" s="51" t="s">
        <v>51</v>
      </c>
      <c r="D40" s="59">
        <f>3500+1370</f>
        <v>4870</v>
      </c>
      <c r="E40" s="51" t="s">
        <v>23</v>
      </c>
      <c r="F40" s="53" t="s">
        <v>89</v>
      </c>
      <c r="G40" s="54" t="s">
        <v>22</v>
      </c>
    </row>
    <row r="41" spans="1:9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9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9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  <c r="I43" s="76"/>
    </row>
    <row r="44" spans="1:9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9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</row>
    <row r="46" spans="1:9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9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9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f>1500+360</f>
        <v>1860</v>
      </c>
      <c r="E53" s="26" t="s">
        <v>81</v>
      </c>
      <c r="F53" s="16" t="s">
        <v>97</v>
      </c>
      <c r="G53" s="27"/>
    </row>
    <row r="54" spans="1:7" s="19" customFormat="1" ht="24" x14ac:dyDescent="0.25">
      <c r="A54" s="48" t="s">
        <v>93</v>
      </c>
      <c r="B54" s="26" t="s">
        <v>103</v>
      </c>
      <c r="C54" s="26" t="s">
        <v>106</v>
      </c>
      <c r="D54" s="14">
        <v>100</v>
      </c>
      <c r="E54" s="26" t="s">
        <v>81</v>
      </c>
      <c r="F54" s="16" t="s">
        <v>97</v>
      </c>
      <c r="G54" s="27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</sheetData>
  <autoFilter ref="A6:I5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5" zoomScaleNormal="100" workbookViewId="0">
      <selection activeCell="D21" sqref="D21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216655</v>
      </c>
      <c r="G4" s="9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SUM(D8:D65)</f>
        <v>216655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</row>
    <row r="15" spans="1:8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6000-655+75000-1370-4165</f>
        <v>74810</v>
      </c>
      <c r="E20" s="83" t="s">
        <v>49</v>
      </c>
      <c r="F20" s="53" t="s">
        <v>89</v>
      </c>
      <c r="G20" s="5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</row>
    <row r="23" spans="1:7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</row>
    <row r="24" spans="1:7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14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</row>
    <row r="32" spans="1:7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</row>
    <row r="33" spans="1:9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9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9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</row>
    <row r="36" spans="1:9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</row>
    <row r="37" spans="1:9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</row>
    <row r="38" spans="1:9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</row>
    <row r="39" spans="1:9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</row>
    <row r="40" spans="1:9" s="19" customFormat="1" ht="24" x14ac:dyDescent="0.25">
      <c r="A40" s="48" t="s">
        <v>93</v>
      </c>
      <c r="B40" s="26" t="s">
        <v>50</v>
      </c>
      <c r="C40" s="26" t="s">
        <v>51</v>
      </c>
      <c r="D40" s="14">
        <f>3500+1370</f>
        <v>4870</v>
      </c>
      <c r="E40" s="26" t="s">
        <v>23</v>
      </c>
      <c r="F40" s="16" t="s">
        <v>89</v>
      </c>
      <c r="G40" s="27" t="s">
        <v>22</v>
      </c>
    </row>
    <row r="41" spans="1:9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</row>
    <row r="42" spans="1:9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</row>
    <row r="43" spans="1:9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  <c r="I43" s="76"/>
    </row>
    <row r="44" spans="1:9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</row>
    <row r="45" spans="1:9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</row>
    <row r="46" spans="1:9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</row>
    <row r="47" spans="1:9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</row>
    <row r="48" spans="1:9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</row>
    <row r="53" spans="1:7" s="19" customFormat="1" ht="24" x14ac:dyDescent="0.25">
      <c r="A53" s="48" t="s">
        <v>93</v>
      </c>
      <c r="B53" s="26" t="s">
        <v>102</v>
      </c>
      <c r="C53" s="26" t="s">
        <v>105</v>
      </c>
      <c r="D53" s="14">
        <f>1500+360</f>
        <v>1860</v>
      </c>
      <c r="E53" s="26" t="s">
        <v>81</v>
      </c>
      <c r="F53" s="16" t="s">
        <v>97</v>
      </c>
      <c r="G53" s="27"/>
    </row>
    <row r="54" spans="1:7" s="19" customFormat="1" ht="24" x14ac:dyDescent="0.25">
      <c r="A54" s="50" t="s">
        <v>93</v>
      </c>
      <c r="B54" s="51" t="s">
        <v>103</v>
      </c>
      <c r="C54" s="51" t="s">
        <v>106</v>
      </c>
      <c r="D54" s="59">
        <f>100+160</f>
        <v>260</v>
      </c>
      <c r="E54" s="51" t="s">
        <v>81</v>
      </c>
      <c r="F54" s="53" t="s">
        <v>97</v>
      </c>
      <c r="G54" s="54"/>
    </row>
    <row r="55" spans="1:7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</row>
    <row r="56" spans="1:7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</row>
    <row r="57" spans="1:7" ht="50.25" customHeight="1" x14ac:dyDescent="0.25">
      <c r="A57" s="96" t="s">
        <v>93</v>
      </c>
      <c r="B57" s="97">
        <v>44500000</v>
      </c>
      <c r="C57" s="97" t="s">
        <v>111</v>
      </c>
      <c r="D57" s="59">
        <f>1196+297</f>
        <v>1493</v>
      </c>
      <c r="E57" s="97" t="s">
        <v>81</v>
      </c>
      <c r="F57" s="98" t="s">
        <v>112</v>
      </c>
      <c r="G57" s="99"/>
    </row>
    <row r="58" spans="1:7" ht="24" x14ac:dyDescent="0.25">
      <c r="A58" s="50" t="s">
        <v>93</v>
      </c>
      <c r="B58" s="51">
        <v>31200000</v>
      </c>
      <c r="C58" s="97" t="s">
        <v>113</v>
      </c>
      <c r="D58" s="59">
        <v>100</v>
      </c>
      <c r="E58" s="51" t="s">
        <v>81</v>
      </c>
      <c r="F58" s="53" t="s">
        <v>112</v>
      </c>
      <c r="G58" s="54"/>
    </row>
    <row r="59" spans="1:7" ht="24" x14ac:dyDescent="0.25">
      <c r="A59" s="50" t="s">
        <v>93</v>
      </c>
      <c r="B59" s="51">
        <v>44100000</v>
      </c>
      <c r="C59" s="97" t="s">
        <v>114</v>
      </c>
      <c r="D59" s="59">
        <v>2087</v>
      </c>
      <c r="E59" s="51" t="s">
        <v>81</v>
      </c>
      <c r="F59" s="53" t="s">
        <v>112</v>
      </c>
      <c r="G59" s="54"/>
    </row>
    <row r="60" spans="1:7" ht="24" x14ac:dyDescent="0.25">
      <c r="A60" s="50" t="s">
        <v>93</v>
      </c>
      <c r="B60" s="51">
        <v>42400000</v>
      </c>
      <c r="C60" s="97" t="s">
        <v>115</v>
      </c>
      <c r="D60" s="59">
        <v>152</v>
      </c>
      <c r="E60" s="51" t="s">
        <v>81</v>
      </c>
      <c r="F60" s="53" t="s">
        <v>112</v>
      </c>
      <c r="G60" s="54"/>
    </row>
    <row r="61" spans="1:7" ht="24" x14ac:dyDescent="0.25">
      <c r="A61" s="50" t="s">
        <v>93</v>
      </c>
      <c r="B61" s="51" t="s">
        <v>110</v>
      </c>
      <c r="C61" s="97" t="s">
        <v>116</v>
      </c>
      <c r="D61" s="59">
        <v>40</v>
      </c>
      <c r="E61" s="51" t="s">
        <v>81</v>
      </c>
      <c r="F61" s="53" t="s">
        <v>112</v>
      </c>
      <c r="G61" s="54"/>
    </row>
    <row r="62" spans="1:7" ht="24" x14ac:dyDescent="0.25">
      <c r="A62" s="50" t="s">
        <v>93</v>
      </c>
      <c r="B62" s="51">
        <v>42100000</v>
      </c>
      <c r="C62" s="51" t="s">
        <v>117</v>
      </c>
      <c r="D62" s="59">
        <v>134</v>
      </c>
      <c r="E62" s="51" t="s">
        <v>81</v>
      </c>
      <c r="F62" s="53" t="s">
        <v>112</v>
      </c>
      <c r="G62" s="54"/>
    </row>
  </sheetData>
  <autoFilter ref="A6:I6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zoomScaleNormal="100" workbookViewId="0">
      <selection activeCell="J7" sqref="J7:J62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10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10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10" ht="33.75" customHeight="1" x14ac:dyDescent="0.25">
      <c r="A4" s="108" t="s">
        <v>2</v>
      </c>
      <c r="B4" s="108"/>
      <c r="C4" s="108"/>
      <c r="D4" s="108"/>
      <c r="E4" s="108"/>
      <c r="F4" s="3">
        <f>D7</f>
        <v>216655</v>
      </c>
      <c r="G4" s="100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105" t="s">
        <v>92</v>
      </c>
      <c r="B7" s="106"/>
      <c r="C7" s="106"/>
      <c r="D7" s="8">
        <f>SUM(D8:D65)</f>
        <v>216655</v>
      </c>
      <c r="E7" s="11"/>
      <c r="F7" s="9"/>
      <c r="G7" s="10"/>
      <c r="H7" s="5"/>
      <c r="I7">
        <v>216655</v>
      </c>
      <c r="J7" s="110">
        <f>D7-I7</f>
        <v>0</v>
      </c>
    </row>
    <row r="8" spans="1:10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15000-2900-7000</f>
        <v>5100</v>
      </c>
      <c r="E8" s="15" t="s">
        <v>24</v>
      </c>
      <c r="F8" s="16" t="s">
        <v>89</v>
      </c>
      <c r="G8" s="17"/>
      <c r="H8" s="18"/>
      <c r="I8" s="19">
        <v>5100</v>
      </c>
      <c r="J8" s="110">
        <f t="shared" ref="J8:J62" si="1">D8-I8</f>
        <v>0</v>
      </c>
    </row>
    <row r="9" spans="1:10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  <c r="I9" s="19">
        <v>1200</v>
      </c>
      <c r="J9" s="110">
        <f t="shared" si="1"/>
        <v>0</v>
      </c>
    </row>
    <row r="10" spans="1:10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  <c r="I10" s="19">
        <v>4800</v>
      </c>
      <c r="J10" s="110">
        <f t="shared" si="1"/>
        <v>0</v>
      </c>
    </row>
    <row r="11" spans="1:10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  <c r="I11" s="19">
        <v>1500</v>
      </c>
      <c r="J11" s="110">
        <f t="shared" si="1"/>
        <v>0</v>
      </c>
    </row>
    <row r="12" spans="1:10" s="19" customFormat="1" ht="31.5" customHeight="1" x14ac:dyDescent="0.25">
      <c r="A12" s="48" t="s">
        <v>93</v>
      </c>
      <c r="B12" s="13" t="s">
        <v>71</v>
      </c>
      <c r="C12" s="13" t="s">
        <v>72</v>
      </c>
      <c r="D12" s="14">
        <v>300</v>
      </c>
      <c r="E12" s="15" t="s">
        <v>23</v>
      </c>
      <c r="F12" s="16" t="s">
        <v>89</v>
      </c>
      <c r="G12" s="20"/>
      <c r="I12" s="19">
        <v>300</v>
      </c>
      <c r="J12" s="110">
        <f t="shared" si="1"/>
        <v>0</v>
      </c>
    </row>
    <row r="13" spans="1:10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f>1500+3450</f>
        <v>4950</v>
      </c>
      <c r="E13" s="15" t="s">
        <v>23</v>
      </c>
      <c r="F13" s="16" t="s">
        <v>97</v>
      </c>
      <c r="G13" s="20"/>
      <c r="I13" s="19">
        <v>4950</v>
      </c>
      <c r="J13" s="110">
        <f t="shared" si="1"/>
        <v>0</v>
      </c>
    </row>
    <row r="14" spans="1:10" s="19" customFormat="1" ht="24" x14ac:dyDescent="0.25">
      <c r="A14" s="48" t="s">
        <v>93</v>
      </c>
      <c r="B14" s="26" t="s">
        <v>39</v>
      </c>
      <c r="C14" s="26" t="s">
        <v>40</v>
      </c>
      <c r="D14" s="14">
        <f>700+375</f>
        <v>1075</v>
      </c>
      <c r="E14" s="28" t="s">
        <v>23</v>
      </c>
      <c r="F14" s="16" t="s">
        <v>89</v>
      </c>
      <c r="G14" s="29" t="s">
        <v>22</v>
      </c>
      <c r="I14" s="19">
        <v>1075</v>
      </c>
      <c r="J14" s="110">
        <f t="shared" si="1"/>
        <v>0</v>
      </c>
    </row>
    <row r="15" spans="1:10" s="19" customFormat="1" ht="45" x14ac:dyDescent="0.25">
      <c r="A15" s="48" t="s">
        <v>93</v>
      </c>
      <c r="B15" s="26" t="s">
        <v>63</v>
      </c>
      <c r="C15" s="26" t="s">
        <v>64</v>
      </c>
      <c r="D15" s="14">
        <f>2000+600+2380</f>
        <v>4980</v>
      </c>
      <c r="E15" s="28" t="s">
        <v>23</v>
      </c>
      <c r="F15" s="16" t="s">
        <v>89</v>
      </c>
      <c r="G15" s="82"/>
      <c r="I15" s="19">
        <v>4980</v>
      </c>
      <c r="J15" s="110">
        <f t="shared" si="1"/>
        <v>0</v>
      </c>
    </row>
    <row r="16" spans="1:10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  <c r="I16" s="19">
        <v>1300</v>
      </c>
      <c r="J16" s="110">
        <f t="shared" si="1"/>
        <v>0</v>
      </c>
    </row>
    <row r="17" spans="1:10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  <c r="I17" s="19">
        <v>2000</v>
      </c>
      <c r="J17" s="110">
        <f t="shared" si="1"/>
        <v>0</v>
      </c>
    </row>
    <row r="18" spans="1:10" s="19" customFormat="1" ht="33" customHeight="1" x14ac:dyDescent="0.25">
      <c r="A18" s="48" t="s">
        <v>93</v>
      </c>
      <c r="B18" s="21" t="s">
        <v>18</v>
      </c>
      <c r="C18" s="21" t="s">
        <v>27</v>
      </c>
      <c r="D18" s="14">
        <f>25000-14600</f>
        <v>10400</v>
      </c>
      <c r="E18" s="23" t="s">
        <v>49</v>
      </c>
      <c r="F18" s="16" t="s">
        <v>89</v>
      </c>
      <c r="G18" s="20"/>
      <c r="I18" s="19">
        <v>10400</v>
      </c>
      <c r="J18" s="110">
        <f t="shared" si="1"/>
        <v>0</v>
      </c>
    </row>
    <row r="19" spans="1:10" s="19" customFormat="1" ht="33" customHeight="1" x14ac:dyDescent="0.25">
      <c r="A19" s="48" t="s">
        <v>93</v>
      </c>
      <c r="B19" s="21" t="s">
        <v>25</v>
      </c>
      <c r="C19" s="21" t="s">
        <v>26</v>
      </c>
      <c r="D19" s="14">
        <f>30000-25000</f>
        <v>5000</v>
      </c>
      <c r="E19" s="23" t="s">
        <v>49</v>
      </c>
      <c r="F19" s="16" t="s">
        <v>89</v>
      </c>
      <c r="G19" s="24"/>
      <c r="I19" s="19">
        <v>5000</v>
      </c>
      <c r="J19" s="110">
        <f t="shared" si="1"/>
        <v>0</v>
      </c>
    </row>
    <row r="20" spans="1:10" s="19" customFormat="1" ht="24" x14ac:dyDescent="0.25">
      <c r="A20" s="50" t="s">
        <v>93</v>
      </c>
      <c r="B20" s="58" t="s">
        <v>34</v>
      </c>
      <c r="C20" s="51" t="s">
        <v>35</v>
      </c>
      <c r="D20" s="59">
        <f>6000-655+75000-1370-4165-1500</f>
        <v>73310</v>
      </c>
      <c r="E20" s="83" t="s">
        <v>49</v>
      </c>
      <c r="F20" s="53" t="s">
        <v>89</v>
      </c>
      <c r="G20" s="53"/>
      <c r="I20" s="19">
        <v>74810</v>
      </c>
      <c r="J20" s="110">
        <f t="shared" si="1"/>
        <v>-1500</v>
      </c>
    </row>
    <row r="21" spans="1:10" s="19" customFormat="1" ht="22.5" customHeight="1" x14ac:dyDescent="0.25">
      <c r="A21" s="48" t="s">
        <v>93</v>
      </c>
      <c r="B21" s="26" t="s">
        <v>52</v>
      </c>
      <c r="C21" s="26" t="s">
        <v>53</v>
      </c>
      <c r="D21" s="14">
        <v>3500</v>
      </c>
      <c r="E21" s="26" t="s">
        <v>23</v>
      </c>
      <c r="F21" s="16" t="s">
        <v>89</v>
      </c>
      <c r="G21" s="27" t="s">
        <v>22</v>
      </c>
      <c r="I21" s="19">
        <v>3500</v>
      </c>
      <c r="J21" s="110">
        <f t="shared" si="1"/>
        <v>0</v>
      </c>
    </row>
    <row r="22" spans="1:10" s="19" customFormat="1" ht="44.25" customHeight="1" x14ac:dyDescent="0.25">
      <c r="A22" s="48" t="s">
        <v>94</v>
      </c>
      <c r="B22" s="26" t="s">
        <v>75</v>
      </c>
      <c r="C22" s="26" t="s">
        <v>76</v>
      </c>
      <c r="D22" s="14">
        <f>120+3287</f>
        <v>3407</v>
      </c>
      <c r="E22" s="26" t="s">
        <v>23</v>
      </c>
      <c r="F22" s="16" t="s">
        <v>89</v>
      </c>
      <c r="G22" s="27"/>
      <c r="I22" s="19">
        <v>3407</v>
      </c>
      <c r="J22" s="110">
        <f t="shared" si="1"/>
        <v>0</v>
      </c>
    </row>
    <row r="23" spans="1:10" s="19" customFormat="1" ht="22.5" customHeight="1" x14ac:dyDescent="0.25">
      <c r="A23" s="48" t="s">
        <v>93</v>
      </c>
      <c r="B23" s="26" t="s">
        <v>65</v>
      </c>
      <c r="C23" s="26" t="s">
        <v>66</v>
      </c>
      <c r="D23" s="14">
        <v>4750</v>
      </c>
      <c r="E23" s="26" t="s">
        <v>23</v>
      </c>
      <c r="F23" s="16" t="s">
        <v>89</v>
      </c>
      <c r="G23" s="27"/>
      <c r="I23" s="19">
        <v>4750</v>
      </c>
      <c r="J23" s="110">
        <f t="shared" si="1"/>
        <v>0</v>
      </c>
    </row>
    <row r="24" spans="1:10" s="19" customFormat="1" ht="22.5" customHeight="1" x14ac:dyDescent="0.25">
      <c r="A24" s="48" t="s">
        <v>93</v>
      </c>
      <c r="B24" s="26" t="s">
        <v>67</v>
      </c>
      <c r="C24" s="26" t="s">
        <v>68</v>
      </c>
      <c r="D24" s="14">
        <v>110</v>
      </c>
      <c r="E24" s="26" t="s">
        <v>23</v>
      </c>
      <c r="F24" s="16" t="s">
        <v>89</v>
      </c>
      <c r="G24" s="27"/>
      <c r="I24" s="19">
        <v>110</v>
      </c>
      <c r="J24" s="110">
        <f t="shared" si="1"/>
        <v>0</v>
      </c>
    </row>
    <row r="25" spans="1:10" s="19" customFormat="1" ht="41.25" customHeight="1" x14ac:dyDescent="0.25">
      <c r="A25" s="48" t="s">
        <v>93</v>
      </c>
      <c r="B25" s="26" t="s">
        <v>60</v>
      </c>
      <c r="C25" s="26" t="s">
        <v>56</v>
      </c>
      <c r="D25" s="14">
        <v>2500</v>
      </c>
      <c r="E25" s="26" t="s">
        <v>23</v>
      </c>
      <c r="F25" s="16" t="s">
        <v>89</v>
      </c>
      <c r="G25" s="26"/>
      <c r="I25" s="19">
        <v>2500</v>
      </c>
      <c r="J25" s="110">
        <f t="shared" si="1"/>
        <v>0</v>
      </c>
    </row>
    <row r="26" spans="1:10" s="19" customFormat="1" ht="88.5" customHeight="1" x14ac:dyDescent="0.25">
      <c r="A26" s="50" t="s">
        <v>93</v>
      </c>
      <c r="B26" s="58" t="s">
        <v>57</v>
      </c>
      <c r="C26" s="51" t="s">
        <v>58</v>
      </c>
      <c r="D26" s="59">
        <f>350+2000+1500</f>
        <v>3850</v>
      </c>
      <c r="E26" s="58" t="s">
        <v>23</v>
      </c>
      <c r="F26" s="53" t="s">
        <v>89</v>
      </c>
      <c r="G26" s="51"/>
      <c r="I26" s="19">
        <v>2350</v>
      </c>
      <c r="J26" s="110">
        <f t="shared" si="1"/>
        <v>1500</v>
      </c>
    </row>
    <row r="27" spans="1:10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  <c r="I27" s="19">
        <v>3850</v>
      </c>
      <c r="J27" s="110">
        <f t="shared" si="1"/>
        <v>0</v>
      </c>
    </row>
    <row r="28" spans="1:10" s="19" customFormat="1" ht="115.5" customHeight="1" x14ac:dyDescent="0.25">
      <c r="A28" s="48" t="s">
        <v>93</v>
      </c>
      <c r="B28" s="26">
        <v>50700000</v>
      </c>
      <c r="C28" s="26" t="s">
        <v>41</v>
      </c>
      <c r="D28" s="14">
        <v>1000</v>
      </c>
      <c r="E28" s="26" t="s">
        <v>23</v>
      </c>
      <c r="F28" s="16" t="s">
        <v>89</v>
      </c>
      <c r="G28" s="26"/>
      <c r="I28" s="19">
        <v>1000</v>
      </c>
      <c r="J28" s="110">
        <f t="shared" si="1"/>
        <v>0</v>
      </c>
    </row>
    <row r="29" spans="1:10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  <c r="I29" s="19">
        <v>4980</v>
      </c>
      <c r="J29" s="110">
        <f t="shared" si="1"/>
        <v>0</v>
      </c>
    </row>
    <row r="30" spans="1:10" s="19" customFormat="1" ht="88.5" customHeight="1" x14ac:dyDescent="0.25">
      <c r="A30" s="48" t="s">
        <v>93</v>
      </c>
      <c r="B30" s="25" t="s">
        <v>29</v>
      </c>
      <c r="C30" s="26" t="s">
        <v>30</v>
      </c>
      <c r="D30" s="14">
        <v>1500</v>
      </c>
      <c r="E30" s="25" t="s">
        <v>23</v>
      </c>
      <c r="F30" s="16" t="s">
        <v>89</v>
      </c>
      <c r="G30" s="26"/>
      <c r="I30" s="19">
        <v>1500</v>
      </c>
      <c r="J30" s="110">
        <f t="shared" si="1"/>
        <v>0</v>
      </c>
    </row>
    <row r="31" spans="1:10" s="19" customFormat="1" ht="88.5" customHeight="1" x14ac:dyDescent="0.25">
      <c r="A31" s="48" t="s">
        <v>93</v>
      </c>
      <c r="B31" s="25" t="s">
        <v>29</v>
      </c>
      <c r="C31" s="26" t="s">
        <v>30</v>
      </c>
      <c r="D31" s="14">
        <f>5000-3000</f>
        <v>2000</v>
      </c>
      <c r="E31" s="25" t="s">
        <v>23</v>
      </c>
      <c r="F31" s="16" t="s">
        <v>89</v>
      </c>
      <c r="G31" s="26" t="s">
        <v>31</v>
      </c>
      <c r="I31" s="19">
        <v>2000</v>
      </c>
      <c r="J31" s="110">
        <f t="shared" si="1"/>
        <v>0</v>
      </c>
    </row>
    <row r="32" spans="1:10" s="19" customFormat="1" ht="88.5" customHeight="1" x14ac:dyDescent="0.25">
      <c r="A32" s="48" t="s">
        <v>93</v>
      </c>
      <c r="B32" s="25" t="s">
        <v>69</v>
      </c>
      <c r="C32" s="26" t="s">
        <v>70</v>
      </c>
      <c r="D32" s="14">
        <v>920</v>
      </c>
      <c r="E32" s="25" t="s">
        <v>23</v>
      </c>
      <c r="F32" s="16" t="s">
        <v>89</v>
      </c>
      <c r="G32" s="26"/>
      <c r="I32" s="19">
        <v>920</v>
      </c>
      <c r="J32" s="110">
        <f t="shared" si="1"/>
        <v>0</v>
      </c>
    </row>
    <row r="33" spans="1:10" s="19" customFormat="1" ht="67.5" x14ac:dyDescent="0.25">
      <c r="A33" s="48" t="s">
        <v>93</v>
      </c>
      <c r="B33" s="26">
        <v>75100000</v>
      </c>
      <c r="C33" s="26" t="s">
        <v>59</v>
      </c>
      <c r="D33" s="14">
        <f>1000-600-110+500+1000</f>
        <v>1790</v>
      </c>
      <c r="E33" s="26" t="s">
        <v>23</v>
      </c>
      <c r="F33" s="16" t="s">
        <v>89</v>
      </c>
      <c r="G33" s="26" t="s">
        <v>31</v>
      </c>
      <c r="I33" s="19">
        <v>1790</v>
      </c>
      <c r="J33" s="110">
        <f t="shared" si="1"/>
        <v>0</v>
      </c>
    </row>
    <row r="34" spans="1:10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  <c r="I34" s="19">
        <v>4900</v>
      </c>
      <c r="J34" s="110">
        <f t="shared" si="1"/>
        <v>0</v>
      </c>
    </row>
    <row r="35" spans="1:10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4900-2000+1900-2000</f>
        <v>2800</v>
      </c>
      <c r="E35" s="28" t="s">
        <v>23</v>
      </c>
      <c r="F35" s="16" t="s">
        <v>89</v>
      </c>
      <c r="G35" s="16"/>
      <c r="I35" s="19">
        <v>2800</v>
      </c>
      <c r="J35" s="110">
        <f t="shared" si="1"/>
        <v>0</v>
      </c>
    </row>
    <row r="36" spans="1:10" s="19" customFormat="1" ht="24" x14ac:dyDescent="0.25">
      <c r="A36" s="48" t="s">
        <v>93</v>
      </c>
      <c r="B36" s="26" t="s">
        <v>62</v>
      </c>
      <c r="C36" s="31" t="s">
        <v>61</v>
      </c>
      <c r="D36" s="14">
        <v>907</v>
      </c>
      <c r="E36" s="26" t="s">
        <v>23</v>
      </c>
      <c r="F36" s="16" t="s">
        <v>89</v>
      </c>
      <c r="G36" s="26"/>
      <c r="I36" s="19">
        <v>907</v>
      </c>
      <c r="J36" s="110">
        <f t="shared" si="1"/>
        <v>0</v>
      </c>
    </row>
    <row r="37" spans="1:10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f>12000-10000</f>
        <v>2000</v>
      </c>
      <c r="E37" s="30" t="s">
        <v>49</v>
      </c>
      <c r="F37" s="16" t="s">
        <v>89</v>
      </c>
      <c r="G37" s="30" t="s">
        <v>22</v>
      </c>
      <c r="I37" s="19">
        <v>2000</v>
      </c>
      <c r="J37" s="110">
        <f t="shared" si="1"/>
        <v>0</v>
      </c>
    </row>
    <row r="38" spans="1:10" s="64" customFormat="1" ht="115.5" customHeight="1" x14ac:dyDescent="0.25">
      <c r="A38" s="65" t="s">
        <v>93</v>
      </c>
      <c r="B38" s="66" t="s">
        <v>47</v>
      </c>
      <c r="C38" s="66" t="s">
        <v>19</v>
      </c>
      <c r="D38" s="14">
        <f>3000+1900</f>
        <v>4900</v>
      </c>
      <c r="E38" s="66" t="s">
        <v>23</v>
      </c>
      <c r="F38" s="68" t="s">
        <v>89</v>
      </c>
      <c r="G38" s="66"/>
      <c r="I38" s="64">
        <v>4900</v>
      </c>
      <c r="J38" s="110">
        <f t="shared" si="1"/>
        <v>0</v>
      </c>
    </row>
    <row r="39" spans="1:10" s="19" customFormat="1" ht="57.75" customHeight="1" x14ac:dyDescent="0.25">
      <c r="A39" s="48" t="s">
        <v>93</v>
      </c>
      <c r="B39" s="26" t="s">
        <v>54</v>
      </c>
      <c r="C39" s="26" t="s">
        <v>48</v>
      </c>
      <c r="D39" s="14">
        <v>4500</v>
      </c>
      <c r="E39" s="26" t="s">
        <v>23</v>
      </c>
      <c r="F39" s="16" t="s">
        <v>89</v>
      </c>
      <c r="G39" s="26" t="s">
        <v>55</v>
      </c>
      <c r="I39" s="19">
        <v>4500</v>
      </c>
      <c r="J39" s="110">
        <f t="shared" si="1"/>
        <v>0</v>
      </c>
    </row>
    <row r="40" spans="1:10" s="19" customFormat="1" ht="24" x14ac:dyDescent="0.25">
      <c r="A40" s="48" t="s">
        <v>93</v>
      </c>
      <c r="B40" s="26" t="s">
        <v>50</v>
      </c>
      <c r="C40" s="26" t="s">
        <v>51</v>
      </c>
      <c r="D40" s="14">
        <f>3500+1370</f>
        <v>4870</v>
      </c>
      <c r="E40" s="26" t="s">
        <v>23</v>
      </c>
      <c r="F40" s="16" t="s">
        <v>89</v>
      </c>
      <c r="G40" s="27" t="s">
        <v>22</v>
      </c>
      <c r="I40" s="19">
        <v>4870</v>
      </c>
      <c r="J40" s="110">
        <f t="shared" si="1"/>
        <v>0</v>
      </c>
    </row>
    <row r="41" spans="1:10" s="19" customFormat="1" ht="33.75" x14ac:dyDescent="0.25">
      <c r="A41" s="48" t="s">
        <v>93</v>
      </c>
      <c r="B41" s="26" t="s">
        <v>78</v>
      </c>
      <c r="C41" s="26" t="s">
        <v>77</v>
      </c>
      <c r="D41" s="14">
        <f>20000-5620-2580-10000</f>
        <v>1800</v>
      </c>
      <c r="E41" s="26" t="s">
        <v>49</v>
      </c>
      <c r="F41" s="16" t="s">
        <v>89</v>
      </c>
      <c r="G41" s="27"/>
      <c r="I41" s="19">
        <v>1800</v>
      </c>
      <c r="J41" s="110">
        <f t="shared" si="1"/>
        <v>0</v>
      </c>
    </row>
    <row r="42" spans="1:10" s="19" customFormat="1" ht="24" x14ac:dyDescent="0.25">
      <c r="A42" s="48" t="s">
        <v>94</v>
      </c>
      <c r="B42" s="26" t="s">
        <v>79</v>
      </c>
      <c r="C42" s="26" t="s">
        <v>80</v>
      </c>
      <c r="D42" s="14">
        <f>470+1315+550+700-400</f>
        <v>2635</v>
      </c>
      <c r="E42" s="26" t="s">
        <v>81</v>
      </c>
      <c r="F42" s="16" t="s">
        <v>89</v>
      </c>
      <c r="G42" s="27"/>
      <c r="I42" s="19">
        <v>2635</v>
      </c>
      <c r="J42" s="110">
        <f t="shared" si="1"/>
        <v>0</v>
      </c>
    </row>
    <row r="43" spans="1:10" s="19" customFormat="1" ht="24" x14ac:dyDescent="0.25">
      <c r="A43" s="48" t="s">
        <v>93</v>
      </c>
      <c r="B43" s="26">
        <v>32500000</v>
      </c>
      <c r="C43" s="26" t="s">
        <v>82</v>
      </c>
      <c r="D43" s="14">
        <v>470</v>
      </c>
      <c r="E43" s="26" t="s">
        <v>81</v>
      </c>
      <c r="F43" s="16" t="s">
        <v>89</v>
      </c>
      <c r="G43" s="27"/>
      <c r="I43" s="76">
        <v>470</v>
      </c>
      <c r="J43" s="110">
        <f t="shared" si="1"/>
        <v>0</v>
      </c>
    </row>
    <row r="44" spans="1:10" s="19" customFormat="1" ht="24" x14ac:dyDescent="0.25">
      <c r="A44" s="48" t="s">
        <v>93</v>
      </c>
      <c r="B44" s="26">
        <v>30200000</v>
      </c>
      <c r="C44" s="26" t="s">
        <v>83</v>
      </c>
      <c r="D44" s="14">
        <f>160+2600+1455+500</f>
        <v>4715</v>
      </c>
      <c r="E44" s="26" t="s">
        <v>81</v>
      </c>
      <c r="F44" s="16" t="s">
        <v>89</v>
      </c>
      <c r="G44" s="27"/>
      <c r="I44" s="19">
        <v>4715</v>
      </c>
      <c r="J44" s="110">
        <f t="shared" si="1"/>
        <v>0</v>
      </c>
    </row>
    <row r="45" spans="1:10" s="19" customFormat="1" ht="28.5" customHeight="1" x14ac:dyDescent="0.25">
      <c r="A45" s="48" t="s">
        <v>93</v>
      </c>
      <c r="B45" s="26" t="s">
        <v>84</v>
      </c>
      <c r="C45" s="26" t="s">
        <v>85</v>
      </c>
      <c r="D45" s="14">
        <f>4900-3000+2000</f>
        <v>3900</v>
      </c>
      <c r="E45" s="26" t="s">
        <v>81</v>
      </c>
      <c r="F45" s="16" t="s">
        <v>89</v>
      </c>
      <c r="G45" s="27"/>
      <c r="I45" s="19">
        <v>3900</v>
      </c>
      <c r="J45" s="110">
        <f t="shared" si="1"/>
        <v>0</v>
      </c>
    </row>
    <row r="46" spans="1:10" s="19" customFormat="1" ht="24" x14ac:dyDescent="0.25">
      <c r="A46" s="48" t="s">
        <v>93</v>
      </c>
      <c r="B46" s="26">
        <v>50600000</v>
      </c>
      <c r="C46" s="26" t="s">
        <v>86</v>
      </c>
      <c r="D46" s="14">
        <v>1795</v>
      </c>
      <c r="E46" s="26" t="s">
        <v>81</v>
      </c>
      <c r="F46" s="16" t="s">
        <v>89</v>
      </c>
      <c r="G46" s="27"/>
      <c r="I46" s="19">
        <v>1795</v>
      </c>
      <c r="J46" s="110">
        <f t="shared" si="1"/>
        <v>0</v>
      </c>
    </row>
    <row r="47" spans="1:10" s="19" customFormat="1" ht="24" x14ac:dyDescent="0.25">
      <c r="A47" s="48" t="s">
        <v>93</v>
      </c>
      <c r="B47" s="26">
        <v>45400000</v>
      </c>
      <c r="C47" s="26" t="s">
        <v>87</v>
      </c>
      <c r="D47" s="14">
        <v>2375</v>
      </c>
      <c r="E47" s="26" t="s">
        <v>81</v>
      </c>
      <c r="F47" s="16" t="s">
        <v>89</v>
      </c>
      <c r="G47" s="27"/>
      <c r="I47" s="19">
        <v>2375</v>
      </c>
      <c r="J47" s="110">
        <f t="shared" si="1"/>
        <v>0</v>
      </c>
    </row>
    <row r="48" spans="1:10" s="19" customFormat="1" ht="33.75" x14ac:dyDescent="0.25">
      <c r="A48" s="48" t="s">
        <v>93</v>
      </c>
      <c r="B48" s="26">
        <v>44600000</v>
      </c>
      <c r="C48" s="26" t="s">
        <v>90</v>
      </c>
      <c r="D48" s="14">
        <f>560+630</f>
        <v>1190</v>
      </c>
      <c r="E48" s="26" t="s">
        <v>81</v>
      </c>
      <c r="F48" s="16" t="s">
        <v>89</v>
      </c>
      <c r="G48" s="27"/>
      <c r="I48" s="19">
        <v>1190</v>
      </c>
      <c r="J48" s="110">
        <f t="shared" si="1"/>
        <v>0</v>
      </c>
    </row>
    <row r="49" spans="1:10" s="19" customFormat="1" ht="24" x14ac:dyDescent="0.25">
      <c r="A49" s="48" t="s">
        <v>93</v>
      </c>
      <c r="B49" s="26">
        <v>19600000</v>
      </c>
      <c r="C49" s="26" t="s">
        <v>91</v>
      </c>
      <c r="D49" s="14">
        <v>2400</v>
      </c>
      <c r="E49" s="26" t="s">
        <v>81</v>
      </c>
      <c r="F49" s="16" t="s">
        <v>89</v>
      </c>
      <c r="G49" s="27"/>
      <c r="I49" s="19">
        <v>2400</v>
      </c>
      <c r="J49" s="110">
        <f t="shared" si="1"/>
        <v>0</v>
      </c>
    </row>
    <row r="50" spans="1:10" s="19" customFormat="1" ht="24" x14ac:dyDescent="0.25">
      <c r="A50" s="48" t="s">
        <v>93</v>
      </c>
      <c r="B50" s="26" t="s">
        <v>95</v>
      </c>
      <c r="C50" s="26" t="s">
        <v>96</v>
      </c>
      <c r="D50" s="14">
        <v>4800</v>
      </c>
      <c r="E50" s="26" t="s">
        <v>81</v>
      </c>
      <c r="F50" s="16" t="s">
        <v>97</v>
      </c>
      <c r="G50" s="27"/>
      <c r="I50" s="19">
        <v>4800</v>
      </c>
      <c r="J50" s="110">
        <f t="shared" si="1"/>
        <v>0</v>
      </c>
    </row>
    <row r="51" spans="1:10" s="19" customFormat="1" ht="24" x14ac:dyDescent="0.25">
      <c r="A51" s="48" t="s">
        <v>93</v>
      </c>
      <c r="B51" s="26">
        <v>38400000</v>
      </c>
      <c r="C51" s="26" t="s">
        <v>98</v>
      </c>
      <c r="D51" s="14">
        <v>3000</v>
      </c>
      <c r="E51" s="26" t="s">
        <v>81</v>
      </c>
      <c r="F51" s="16" t="s">
        <v>97</v>
      </c>
      <c r="G51" s="27"/>
      <c r="I51" s="19">
        <v>3000</v>
      </c>
      <c r="J51" s="110">
        <f t="shared" si="1"/>
        <v>0</v>
      </c>
    </row>
    <row r="52" spans="1:10" s="19" customFormat="1" ht="24" x14ac:dyDescent="0.25">
      <c r="A52" s="48" t="s">
        <v>93</v>
      </c>
      <c r="B52" s="26" t="s">
        <v>101</v>
      </c>
      <c r="C52" s="26" t="s">
        <v>104</v>
      </c>
      <c r="D52" s="14">
        <v>600</v>
      </c>
      <c r="E52" s="26" t="s">
        <v>81</v>
      </c>
      <c r="F52" s="16" t="s">
        <v>97</v>
      </c>
      <c r="G52" s="27"/>
      <c r="I52" s="19">
        <v>600</v>
      </c>
      <c r="J52" s="110">
        <f t="shared" si="1"/>
        <v>0</v>
      </c>
    </row>
    <row r="53" spans="1:10" s="19" customFormat="1" ht="24" x14ac:dyDescent="0.25">
      <c r="A53" s="48" t="s">
        <v>93</v>
      </c>
      <c r="B53" s="26" t="s">
        <v>102</v>
      </c>
      <c r="C53" s="26" t="s">
        <v>105</v>
      </c>
      <c r="D53" s="14">
        <f>1500+360</f>
        <v>1860</v>
      </c>
      <c r="E53" s="26" t="s">
        <v>81</v>
      </c>
      <c r="F53" s="16" t="s">
        <v>97</v>
      </c>
      <c r="G53" s="27"/>
      <c r="I53" s="19">
        <v>1860</v>
      </c>
      <c r="J53" s="110">
        <f t="shared" si="1"/>
        <v>0</v>
      </c>
    </row>
    <row r="54" spans="1:10" s="19" customFormat="1" ht="24" x14ac:dyDescent="0.25">
      <c r="A54" s="48" t="s">
        <v>93</v>
      </c>
      <c r="B54" s="26" t="s">
        <v>103</v>
      </c>
      <c r="C54" s="26" t="s">
        <v>106</v>
      </c>
      <c r="D54" s="14">
        <f>100+160</f>
        <v>260</v>
      </c>
      <c r="E54" s="26" t="s">
        <v>81</v>
      </c>
      <c r="F54" s="16" t="s">
        <v>97</v>
      </c>
      <c r="G54" s="27"/>
      <c r="I54" s="19">
        <v>260</v>
      </c>
      <c r="J54" s="110">
        <f t="shared" si="1"/>
        <v>0</v>
      </c>
    </row>
    <row r="55" spans="1:10" s="19" customFormat="1" ht="33.75" x14ac:dyDescent="0.25">
      <c r="A55" s="48" t="s">
        <v>93</v>
      </c>
      <c r="B55" s="26">
        <v>22400000</v>
      </c>
      <c r="C55" s="26" t="s">
        <v>107</v>
      </c>
      <c r="D55" s="91">
        <v>4900</v>
      </c>
      <c r="E55" s="26" t="s">
        <v>81</v>
      </c>
      <c r="F55" s="16" t="s">
        <v>97</v>
      </c>
      <c r="G55" s="27"/>
      <c r="I55" s="19">
        <v>4900</v>
      </c>
      <c r="J55" s="110">
        <f t="shared" si="1"/>
        <v>0</v>
      </c>
    </row>
    <row r="56" spans="1:10" s="19" customFormat="1" ht="24" x14ac:dyDescent="0.25">
      <c r="A56" s="48" t="s">
        <v>93</v>
      </c>
      <c r="B56" s="26" t="s">
        <v>108</v>
      </c>
      <c r="C56" s="26" t="s">
        <v>109</v>
      </c>
      <c r="D56" s="91">
        <v>1000</v>
      </c>
      <c r="E56" s="26" t="s">
        <v>81</v>
      </c>
      <c r="F56" s="16" t="s">
        <v>97</v>
      </c>
      <c r="G56" s="27"/>
      <c r="I56" s="19">
        <v>1000</v>
      </c>
      <c r="J56" s="110">
        <f t="shared" si="1"/>
        <v>0</v>
      </c>
    </row>
    <row r="57" spans="1:10" s="19" customFormat="1" ht="50.25" customHeight="1" x14ac:dyDescent="0.25">
      <c r="A57" s="101" t="s">
        <v>93</v>
      </c>
      <c r="B57" s="102">
        <v>44500000</v>
      </c>
      <c r="C57" s="102" t="s">
        <v>111</v>
      </c>
      <c r="D57" s="14">
        <f>1196+297</f>
        <v>1493</v>
      </c>
      <c r="E57" s="102" t="s">
        <v>81</v>
      </c>
      <c r="F57" s="103" t="s">
        <v>112</v>
      </c>
      <c r="G57" s="104"/>
      <c r="I57" s="19">
        <v>1493</v>
      </c>
      <c r="J57" s="110">
        <f t="shared" si="1"/>
        <v>0</v>
      </c>
    </row>
    <row r="58" spans="1:10" s="19" customFormat="1" ht="24" x14ac:dyDescent="0.25">
      <c r="A58" s="48" t="s">
        <v>93</v>
      </c>
      <c r="B58" s="26">
        <v>31200000</v>
      </c>
      <c r="C58" s="102" t="s">
        <v>113</v>
      </c>
      <c r="D58" s="14">
        <v>100</v>
      </c>
      <c r="E58" s="26" t="s">
        <v>81</v>
      </c>
      <c r="F58" s="16" t="s">
        <v>112</v>
      </c>
      <c r="G58" s="27"/>
      <c r="I58" s="19">
        <v>100</v>
      </c>
      <c r="J58" s="110">
        <f t="shared" si="1"/>
        <v>0</v>
      </c>
    </row>
    <row r="59" spans="1:10" s="19" customFormat="1" ht="24" x14ac:dyDescent="0.25">
      <c r="A59" s="48" t="s">
        <v>93</v>
      </c>
      <c r="B59" s="26">
        <v>44100000</v>
      </c>
      <c r="C59" s="102" t="s">
        <v>114</v>
      </c>
      <c r="D59" s="14">
        <v>2087</v>
      </c>
      <c r="E59" s="26" t="s">
        <v>81</v>
      </c>
      <c r="F59" s="16" t="s">
        <v>112</v>
      </c>
      <c r="G59" s="27"/>
      <c r="I59" s="19">
        <v>2087</v>
      </c>
      <c r="J59" s="110">
        <f t="shared" si="1"/>
        <v>0</v>
      </c>
    </row>
    <row r="60" spans="1:10" s="19" customFormat="1" ht="24" x14ac:dyDescent="0.25">
      <c r="A60" s="48" t="s">
        <v>93</v>
      </c>
      <c r="B60" s="26">
        <v>42400000</v>
      </c>
      <c r="C60" s="102" t="s">
        <v>115</v>
      </c>
      <c r="D60" s="14">
        <v>152</v>
      </c>
      <c r="E60" s="26" t="s">
        <v>81</v>
      </c>
      <c r="F60" s="16" t="s">
        <v>112</v>
      </c>
      <c r="G60" s="27"/>
      <c r="I60" s="19">
        <v>152</v>
      </c>
      <c r="J60" s="110">
        <f t="shared" si="1"/>
        <v>0</v>
      </c>
    </row>
    <row r="61" spans="1:10" s="19" customFormat="1" ht="24" x14ac:dyDescent="0.25">
      <c r="A61" s="48" t="s">
        <v>93</v>
      </c>
      <c r="B61" s="26" t="s">
        <v>110</v>
      </c>
      <c r="C61" s="102" t="s">
        <v>116</v>
      </c>
      <c r="D61" s="14">
        <v>40</v>
      </c>
      <c r="E61" s="26" t="s">
        <v>81</v>
      </c>
      <c r="F61" s="16" t="s">
        <v>112</v>
      </c>
      <c r="G61" s="27"/>
      <c r="I61" s="19">
        <v>40</v>
      </c>
      <c r="J61" s="110">
        <f t="shared" si="1"/>
        <v>0</v>
      </c>
    </row>
    <row r="62" spans="1:10" s="19" customFormat="1" ht="24" x14ac:dyDescent="0.25">
      <c r="A62" s="48" t="s">
        <v>93</v>
      </c>
      <c r="B62" s="26">
        <v>42100000</v>
      </c>
      <c r="C62" s="26" t="s">
        <v>117</v>
      </c>
      <c r="D62" s="14">
        <v>134</v>
      </c>
      <c r="E62" s="26" t="s">
        <v>81</v>
      </c>
      <c r="F62" s="16" t="s">
        <v>112</v>
      </c>
      <c r="G62" s="27"/>
      <c r="I62" s="19">
        <v>134</v>
      </c>
      <c r="J62" s="110">
        <f t="shared" si="1"/>
        <v>0</v>
      </c>
    </row>
    <row r="63" spans="1:10" s="19" customFormat="1" x14ac:dyDescent="0.25">
      <c r="E63" s="77"/>
    </row>
  </sheetData>
  <autoFilter ref="A6:I62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186622</v>
      </c>
      <c r="G4" s="4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SUM(D8:D50)</f>
        <v>186622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22.5" customHeight="1" x14ac:dyDescent="0.25">
      <c r="A21" s="48" t="s">
        <v>93</v>
      </c>
      <c r="B21" s="26" t="s">
        <v>75</v>
      </c>
      <c r="C21" s="26" t="s">
        <v>76</v>
      </c>
      <c r="D21" s="31">
        <v>120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ht="24" x14ac:dyDescent="0.25">
      <c r="A49" s="50" t="s">
        <v>93</v>
      </c>
      <c r="B49" s="51" t="s">
        <v>95</v>
      </c>
      <c r="C49" s="51" t="s">
        <v>96</v>
      </c>
      <c r="D49" s="52">
        <v>4800</v>
      </c>
      <c r="E49" s="51" t="s">
        <v>81</v>
      </c>
      <c r="F49" s="53" t="s">
        <v>97</v>
      </c>
      <c r="G49" s="54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189909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SUM(D8:D50)</f>
        <v>189909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50" t="s">
        <v>94</v>
      </c>
      <c r="B21" s="51" t="s">
        <v>75</v>
      </c>
      <c r="C21" s="51" t="s">
        <v>76</v>
      </c>
      <c r="D21" s="52">
        <f>120+3287</f>
        <v>3407</v>
      </c>
      <c r="E21" s="51" t="s">
        <v>23</v>
      </c>
      <c r="F21" s="53" t="s">
        <v>89</v>
      </c>
      <c r="G21" s="54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</f>
        <v>2780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D53" sqref="D53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192109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SUM(D8:D50)</f>
        <v>192109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48" t="s">
        <v>93</v>
      </c>
      <c r="B26" s="25">
        <v>50300000</v>
      </c>
      <c r="C26" s="26" t="s">
        <v>36</v>
      </c>
      <c r="D26" s="14">
        <v>3000</v>
      </c>
      <c r="E26" s="28" t="s">
        <v>23</v>
      </c>
      <c r="F26" s="16" t="s">
        <v>89</v>
      </c>
      <c r="G26" s="29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50" t="s">
        <v>93</v>
      </c>
      <c r="B28" s="58" t="s">
        <v>73</v>
      </c>
      <c r="C28" s="51" t="s">
        <v>74</v>
      </c>
      <c r="D28" s="59">
        <f>680+1100+1000+2200</f>
        <v>4980</v>
      </c>
      <c r="E28" s="60" t="s">
        <v>23</v>
      </c>
      <c r="F28" s="53" t="s">
        <v>89</v>
      </c>
      <c r="G28" s="53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48" t="s">
        <v>93</v>
      </c>
      <c r="B37" s="26" t="s">
        <v>47</v>
      </c>
      <c r="C37" s="26" t="s">
        <v>19</v>
      </c>
      <c r="D37" s="31">
        <v>3000</v>
      </c>
      <c r="E37" s="26" t="s">
        <v>23</v>
      </c>
      <c r="F37" s="16" t="s">
        <v>89</v>
      </c>
      <c r="G37" s="26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4" zoomScaleNormal="100" workbookViewId="0">
      <selection activeCell="A37" sqref="A37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194859</v>
      </c>
      <c r="G4" s="61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SUM(D8:D50)</f>
        <v>194859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24" x14ac:dyDescent="0.25">
      <c r="A13" s="48" t="s">
        <v>93</v>
      </c>
      <c r="B13" s="26" t="s">
        <v>39</v>
      </c>
      <c r="C13" s="26" t="s">
        <v>40</v>
      </c>
      <c r="D13" s="31">
        <v>700</v>
      </c>
      <c r="E13" s="28" t="s">
        <v>23</v>
      </c>
      <c r="F13" s="16" t="s">
        <v>89</v>
      </c>
      <c r="G13" s="29" t="s">
        <v>22</v>
      </c>
    </row>
    <row r="14" spans="1:8" s="40" customFormat="1" ht="45" x14ac:dyDescent="0.25">
      <c r="A14" s="48" t="s">
        <v>93</v>
      </c>
      <c r="B14" s="32" t="s">
        <v>63</v>
      </c>
      <c r="C14" s="32" t="s">
        <v>64</v>
      </c>
      <c r="D14" s="35">
        <f>2000+600</f>
        <v>2600</v>
      </c>
      <c r="E14" s="36" t="s">
        <v>23</v>
      </c>
      <c r="F14" s="16" t="s">
        <v>89</v>
      </c>
      <c r="G14" s="37"/>
    </row>
    <row r="15" spans="1:8" s="19" customFormat="1" ht="31.5" customHeight="1" x14ac:dyDescent="0.25">
      <c r="A15" s="48" t="s">
        <v>93</v>
      </c>
      <c r="B15" s="13" t="s">
        <v>17</v>
      </c>
      <c r="C15" s="13" t="s">
        <v>46</v>
      </c>
      <c r="D15" s="14">
        <v>1300</v>
      </c>
      <c r="E15" s="15" t="s">
        <v>23</v>
      </c>
      <c r="F15" s="16" t="s">
        <v>89</v>
      </c>
      <c r="G15" s="20"/>
    </row>
    <row r="16" spans="1:8" s="19" customFormat="1" ht="45" customHeight="1" x14ac:dyDescent="0.25">
      <c r="A16" s="48" t="s">
        <v>93</v>
      </c>
      <c r="B16" s="13" t="s">
        <v>44</v>
      </c>
      <c r="C16" s="13" t="s">
        <v>45</v>
      </c>
      <c r="D16" s="14">
        <v>2000</v>
      </c>
      <c r="E16" s="15" t="s">
        <v>23</v>
      </c>
      <c r="F16" s="16" t="s">
        <v>89</v>
      </c>
      <c r="G16" s="20"/>
    </row>
    <row r="17" spans="1:7" s="19" customFormat="1" ht="33" customHeight="1" x14ac:dyDescent="0.25">
      <c r="A17" s="48" t="s">
        <v>93</v>
      </c>
      <c r="B17" s="21" t="s">
        <v>18</v>
      </c>
      <c r="C17" s="21" t="s">
        <v>27</v>
      </c>
      <c r="D17" s="22">
        <v>25000</v>
      </c>
      <c r="E17" s="23" t="s">
        <v>49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25</v>
      </c>
      <c r="C18" s="21" t="s">
        <v>26</v>
      </c>
      <c r="D18" s="22">
        <v>30000</v>
      </c>
      <c r="E18" s="23" t="s">
        <v>49</v>
      </c>
      <c r="F18" s="16" t="s">
        <v>89</v>
      </c>
      <c r="G18" s="24"/>
    </row>
    <row r="19" spans="1:7" s="19" customFormat="1" ht="24" x14ac:dyDescent="0.25">
      <c r="A19" s="48" t="s">
        <v>93</v>
      </c>
      <c r="B19" s="38" t="s">
        <v>34</v>
      </c>
      <c r="C19" s="32" t="s">
        <v>35</v>
      </c>
      <c r="D19" s="39">
        <f>6000-655</f>
        <v>5345</v>
      </c>
      <c r="E19" s="46" t="s">
        <v>49</v>
      </c>
      <c r="F19" s="16" t="s">
        <v>89</v>
      </c>
      <c r="G19" s="33"/>
    </row>
    <row r="20" spans="1:7" s="19" customFormat="1" ht="22.5" customHeight="1" x14ac:dyDescent="0.25">
      <c r="A20" s="48" t="s">
        <v>93</v>
      </c>
      <c r="B20" s="26" t="s">
        <v>52</v>
      </c>
      <c r="C20" s="26" t="s">
        <v>53</v>
      </c>
      <c r="D20" s="31">
        <v>3500</v>
      </c>
      <c r="E20" s="26" t="s">
        <v>23</v>
      </c>
      <c r="F20" s="16" t="s">
        <v>89</v>
      </c>
      <c r="G20" s="27" t="s">
        <v>22</v>
      </c>
    </row>
    <row r="21" spans="1:7" s="19" customFormat="1" ht="44.25" customHeight="1" x14ac:dyDescent="0.25">
      <c r="A21" s="48" t="s">
        <v>94</v>
      </c>
      <c r="B21" s="26" t="s">
        <v>75</v>
      </c>
      <c r="C21" s="26" t="s">
        <v>76</v>
      </c>
      <c r="D21" s="31">
        <f>120+3287</f>
        <v>3407</v>
      </c>
      <c r="E21" s="26" t="s">
        <v>23</v>
      </c>
      <c r="F21" s="16" t="s">
        <v>89</v>
      </c>
      <c r="G21" s="27"/>
    </row>
    <row r="22" spans="1:7" s="40" customFormat="1" ht="22.5" customHeight="1" x14ac:dyDescent="0.25">
      <c r="A22" s="48" t="s">
        <v>93</v>
      </c>
      <c r="B22" s="32" t="s">
        <v>65</v>
      </c>
      <c r="C22" s="32" t="s">
        <v>66</v>
      </c>
      <c r="D22" s="34">
        <v>4750</v>
      </c>
      <c r="E22" s="32" t="s">
        <v>23</v>
      </c>
      <c r="F22" s="16" t="s">
        <v>89</v>
      </c>
      <c r="G22" s="41"/>
    </row>
    <row r="23" spans="1:7" s="40" customFormat="1" ht="22.5" customHeight="1" x14ac:dyDescent="0.25">
      <c r="A23" s="48" t="s">
        <v>93</v>
      </c>
      <c r="B23" s="32" t="s">
        <v>67</v>
      </c>
      <c r="C23" s="32" t="s">
        <v>68</v>
      </c>
      <c r="D23" s="34">
        <v>110</v>
      </c>
      <c r="E23" s="32" t="s">
        <v>23</v>
      </c>
      <c r="F23" s="16" t="s">
        <v>89</v>
      </c>
      <c r="G23" s="41"/>
    </row>
    <row r="24" spans="1:7" s="19" customFormat="1" ht="41.25" customHeight="1" x14ac:dyDescent="0.25">
      <c r="A24" s="48" t="s">
        <v>93</v>
      </c>
      <c r="B24" s="26" t="s">
        <v>60</v>
      </c>
      <c r="C24" s="26" t="s">
        <v>56</v>
      </c>
      <c r="D24" s="31">
        <v>2500</v>
      </c>
      <c r="E24" s="26" t="s">
        <v>23</v>
      </c>
      <c r="F24" s="16" t="s">
        <v>89</v>
      </c>
      <c r="G24" s="26"/>
    </row>
    <row r="25" spans="1:7" s="19" customFormat="1" ht="88.5" customHeight="1" x14ac:dyDescent="0.25">
      <c r="A25" s="48" t="s">
        <v>93</v>
      </c>
      <c r="B25" s="25" t="s">
        <v>57</v>
      </c>
      <c r="C25" s="26" t="s">
        <v>58</v>
      </c>
      <c r="D25" s="22">
        <f>350+2000</f>
        <v>2350</v>
      </c>
      <c r="E25" s="25" t="s">
        <v>23</v>
      </c>
      <c r="F25" s="16" t="s">
        <v>89</v>
      </c>
      <c r="G25" s="26"/>
    </row>
    <row r="26" spans="1:7" s="19" customFormat="1" ht="56.25" x14ac:dyDescent="0.25">
      <c r="A26" s="50" t="s">
        <v>93</v>
      </c>
      <c r="B26" s="58">
        <v>50300000</v>
      </c>
      <c r="C26" s="51" t="s">
        <v>36</v>
      </c>
      <c r="D26" s="59">
        <f>3000+850</f>
        <v>3850</v>
      </c>
      <c r="E26" s="60" t="s">
        <v>23</v>
      </c>
      <c r="F26" s="53" t="s">
        <v>89</v>
      </c>
      <c r="G26" s="62" t="s">
        <v>22</v>
      </c>
    </row>
    <row r="27" spans="1:7" s="19" customFormat="1" ht="115.5" customHeight="1" x14ac:dyDescent="0.25">
      <c r="A27" s="48" t="s">
        <v>93</v>
      </c>
      <c r="B27" s="26">
        <v>50700000</v>
      </c>
      <c r="C27" s="26" t="s">
        <v>41</v>
      </c>
      <c r="D27" s="31">
        <v>1000</v>
      </c>
      <c r="E27" s="26" t="s">
        <v>23</v>
      </c>
      <c r="F27" s="16" t="s">
        <v>89</v>
      </c>
      <c r="G27" s="26"/>
    </row>
    <row r="28" spans="1:7" s="19" customFormat="1" ht="40.5" customHeight="1" x14ac:dyDescent="0.25">
      <c r="A28" s="48" t="s">
        <v>93</v>
      </c>
      <c r="B28" s="25" t="s">
        <v>73</v>
      </c>
      <c r="C28" s="26" t="s">
        <v>74</v>
      </c>
      <c r="D28" s="14">
        <f>680+1100+1000+2200</f>
        <v>4980</v>
      </c>
      <c r="E28" s="28" t="s">
        <v>23</v>
      </c>
      <c r="F28" s="16" t="s">
        <v>89</v>
      </c>
      <c r="G28" s="16"/>
    </row>
    <row r="29" spans="1:7" s="19" customFormat="1" ht="88.5" customHeight="1" x14ac:dyDescent="0.25">
      <c r="A29" s="48" t="s">
        <v>93</v>
      </c>
      <c r="B29" s="25" t="s">
        <v>29</v>
      </c>
      <c r="C29" s="26" t="s">
        <v>30</v>
      </c>
      <c r="D29" s="22">
        <v>1500</v>
      </c>
      <c r="E29" s="25" t="s">
        <v>23</v>
      </c>
      <c r="F29" s="16" t="s">
        <v>89</v>
      </c>
      <c r="G29" s="2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5000</v>
      </c>
      <c r="E30" s="25" t="s">
        <v>23</v>
      </c>
      <c r="F30" s="16" t="s">
        <v>89</v>
      </c>
      <c r="G30" s="26" t="s">
        <v>31</v>
      </c>
    </row>
    <row r="31" spans="1:7" s="40" customFormat="1" ht="88.5" customHeight="1" x14ac:dyDescent="0.25">
      <c r="A31" s="48" t="s">
        <v>93</v>
      </c>
      <c r="B31" s="38" t="s">
        <v>69</v>
      </c>
      <c r="C31" s="32" t="s">
        <v>70</v>
      </c>
      <c r="D31" s="42">
        <v>920</v>
      </c>
      <c r="E31" s="38" t="s">
        <v>23</v>
      </c>
      <c r="F31" s="16" t="s">
        <v>89</v>
      </c>
      <c r="G31" s="32"/>
    </row>
    <row r="32" spans="1:7" s="19" customFormat="1" ht="67.5" x14ac:dyDescent="0.25">
      <c r="A32" s="48" t="s">
        <v>93</v>
      </c>
      <c r="B32" s="26">
        <v>75100000</v>
      </c>
      <c r="C32" s="26" t="s">
        <v>59</v>
      </c>
      <c r="D32" s="31">
        <f>1000-600-110+500+1000</f>
        <v>1790</v>
      </c>
      <c r="E32" s="26" t="s">
        <v>23</v>
      </c>
      <c r="F32" s="16" t="s">
        <v>89</v>
      </c>
      <c r="G32" s="26" t="s">
        <v>31</v>
      </c>
    </row>
    <row r="33" spans="1:7" s="19" customFormat="1" ht="25.5" x14ac:dyDescent="0.25">
      <c r="A33" s="48" t="s">
        <v>93</v>
      </c>
      <c r="B33" s="21">
        <v>79300000</v>
      </c>
      <c r="C33" s="21" t="s">
        <v>28</v>
      </c>
      <c r="D33" s="14">
        <v>4900</v>
      </c>
      <c r="E33" s="15" t="s">
        <v>23</v>
      </c>
      <c r="F33" s="16" t="s">
        <v>89</v>
      </c>
      <c r="G33" s="24"/>
    </row>
    <row r="34" spans="1:7" s="19" customFormat="1" ht="24" x14ac:dyDescent="0.25">
      <c r="A34" s="48" t="s">
        <v>93</v>
      </c>
      <c r="B34" s="25" t="s">
        <v>32</v>
      </c>
      <c r="C34" s="26" t="s">
        <v>33</v>
      </c>
      <c r="D34" s="14">
        <f>4900-2000+1900</f>
        <v>4800</v>
      </c>
      <c r="E34" s="28" t="s">
        <v>23</v>
      </c>
      <c r="F34" s="16" t="s">
        <v>89</v>
      </c>
      <c r="G34" s="16"/>
    </row>
    <row r="35" spans="1:7" s="19" customFormat="1" ht="24" x14ac:dyDescent="0.25">
      <c r="A35" s="48" t="s">
        <v>93</v>
      </c>
      <c r="B35" s="32" t="s">
        <v>62</v>
      </c>
      <c r="C35" s="34" t="s">
        <v>61</v>
      </c>
      <c r="D35" s="34">
        <v>907</v>
      </c>
      <c r="E35" s="32" t="s">
        <v>23</v>
      </c>
      <c r="F35" s="16" t="s">
        <v>89</v>
      </c>
      <c r="G35" s="32"/>
    </row>
    <row r="36" spans="1:7" s="19" customFormat="1" ht="42.75" customHeight="1" x14ac:dyDescent="0.25">
      <c r="A36" s="48" t="s">
        <v>93</v>
      </c>
      <c r="B36" s="25" t="s">
        <v>37</v>
      </c>
      <c r="C36" s="26" t="s">
        <v>38</v>
      </c>
      <c r="D36" s="14">
        <v>12000</v>
      </c>
      <c r="E36" s="30" t="s">
        <v>49</v>
      </c>
      <c r="F36" s="16" t="s">
        <v>89</v>
      </c>
      <c r="G36" s="30" t="s">
        <v>22</v>
      </c>
    </row>
    <row r="37" spans="1:7" s="19" customFormat="1" ht="115.5" customHeight="1" x14ac:dyDescent="0.25">
      <c r="A37" s="50" t="s">
        <v>93</v>
      </c>
      <c r="B37" s="51" t="s">
        <v>47</v>
      </c>
      <c r="C37" s="51" t="s">
        <v>19</v>
      </c>
      <c r="D37" s="52">
        <f>3000+1900</f>
        <v>4900</v>
      </c>
      <c r="E37" s="51" t="s">
        <v>23</v>
      </c>
      <c r="F37" s="53" t="s">
        <v>89</v>
      </c>
      <c r="G37" s="51"/>
    </row>
    <row r="38" spans="1:7" s="19" customFormat="1" ht="57.75" customHeight="1" x14ac:dyDescent="0.25">
      <c r="A38" s="48" t="s">
        <v>93</v>
      </c>
      <c r="B38" s="26" t="s">
        <v>54</v>
      </c>
      <c r="C38" s="26" t="s">
        <v>48</v>
      </c>
      <c r="D38" s="31">
        <v>4500</v>
      </c>
      <c r="E38" s="26" t="s">
        <v>23</v>
      </c>
      <c r="F38" s="16" t="s">
        <v>89</v>
      </c>
      <c r="G38" s="26" t="s">
        <v>55</v>
      </c>
    </row>
    <row r="39" spans="1:7" s="19" customFormat="1" ht="24" x14ac:dyDescent="0.25">
      <c r="A39" s="48" t="s">
        <v>93</v>
      </c>
      <c r="B39" s="26" t="s">
        <v>50</v>
      </c>
      <c r="C39" s="26" t="s">
        <v>51</v>
      </c>
      <c r="D39" s="31">
        <v>3500</v>
      </c>
      <c r="E39" s="26" t="s">
        <v>23</v>
      </c>
      <c r="F39" s="16" t="s">
        <v>89</v>
      </c>
      <c r="G39" s="27" t="s">
        <v>22</v>
      </c>
    </row>
    <row r="40" spans="1:7" s="19" customFormat="1" ht="33.75" x14ac:dyDescent="0.25">
      <c r="A40" s="48" t="s">
        <v>93</v>
      </c>
      <c r="B40" s="26" t="s">
        <v>78</v>
      </c>
      <c r="C40" s="26" t="s">
        <v>77</v>
      </c>
      <c r="D40" s="31">
        <f>20000-5620-2580</f>
        <v>11800</v>
      </c>
      <c r="E40" s="26" t="s">
        <v>49</v>
      </c>
      <c r="F40" s="16" t="s">
        <v>89</v>
      </c>
      <c r="G40" s="27"/>
    </row>
    <row r="41" spans="1:7" s="40" customFormat="1" ht="24" x14ac:dyDescent="0.25">
      <c r="A41" s="48" t="s">
        <v>94</v>
      </c>
      <c r="B41" s="32" t="s">
        <v>79</v>
      </c>
      <c r="C41" s="32" t="s">
        <v>80</v>
      </c>
      <c r="D41" s="34">
        <f>470+1315+550+700</f>
        <v>3035</v>
      </c>
      <c r="E41" s="32" t="s">
        <v>81</v>
      </c>
      <c r="F41" s="16" t="s">
        <v>89</v>
      </c>
      <c r="G41" s="41"/>
    </row>
    <row r="42" spans="1:7" s="40" customFormat="1" ht="24" x14ac:dyDescent="0.25">
      <c r="A42" s="48" t="s">
        <v>93</v>
      </c>
      <c r="B42" s="32">
        <v>32500000</v>
      </c>
      <c r="C42" s="32" t="s">
        <v>82</v>
      </c>
      <c r="D42" s="34">
        <v>470</v>
      </c>
      <c r="E42" s="32" t="s">
        <v>81</v>
      </c>
      <c r="F42" s="16" t="s">
        <v>89</v>
      </c>
      <c r="G42" s="41"/>
    </row>
    <row r="43" spans="1:7" s="19" customFormat="1" ht="24" x14ac:dyDescent="0.25">
      <c r="A43" s="48" t="s">
        <v>93</v>
      </c>
      <c r="B43" s="26">
        <v>30200000</v>
      </c>
      <c r="C43" s="26" t="s">
        <v>83</v>
      </c>
      <c r="D43" s="31">
        <f>160+2600+1455+500</f>
        <v>4715</v>
      </c>
      <c r="E43" s="26" t="s">
        <v>81</v>
      </c>
      <c r="F43" s="16" t="s">
        <v>89</v>
      </c>
      <c r="G43" s="27"/>
    </row>
    <row r="44" spans="1:7" s="19" customFormat="1" ht="24" x14ac:dyDescent="0.25">
      <c r="A44" s="48" t="s">
        <v>93</v>
      </c>
      <c r="B44" s="26" t="s">
        <v>84</v>
      </c>
      <c r="C44" s="26" t="s">
        <v>85</v>
      </c>
      <c r="D44" s="31">
        <v>4900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>
        <v>50600000</v>
      </c>
      <c r="C45" s="26" t="s">
        <v>86</v>
      </c>
      <c r="D45" s="31">
        <v>1795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45400000</v>
      </c>
      <c r="C46" s="26" t="s">
        <v>87</v>
      </c>
      <c r="D46" s="31">
        <v>2375</v>
      </c>
      <c r="E46" s="26" t="s">
        <v>81</v>
      </c>
      <c r="F46" s="16" t="s">
        <v>89</v>
      </c>
      <c r="G46" s="27"/>
    </row>
    <row r="47" spans="1:7" ht="33.75" x14ac:dyDescent="0.25">
      <c r="A47" s="48" t="s">
        <v>93</v>
      </c>
      <c r="B47" s="26">
        <v>44600000</v>
      </c>
      <c r="C47" s="26" t="s">
        <v>90</v>
      </c>
      <c r="D47" s="31">
        <v>560</v>
      </c>
      <c r="E47" s="26" t="s">
        <v>81</v>
      </c>
      <c r="F47" s="16" t="s">
        <v>89</v>
      </c>
      <c r="G47" s="27"/>
    </row>
    <row r="48" spans="1:7" ht="24" x14ac:dyDescent="0.25">
      <c r="A48" s="48" t="s">
        <v>93</v>
      </c>
      <c r="B48" s="26">
        <v>19600000</v>
      </c>
      <c r="C48" s="26" t="s">
        <v>91</v>
      </c>
      <c r="D48" s="31">
        <v>2400</v>
      </c>
      <c r="E48" s="26" t="s">
        <v>81</v>
      </c>
      <c r="F48" s="16" t="s">
        <v>89</v>
      </c>
      <c r="G48" s="27"/>
    </row>
    <row r="49" spans="1:7" s="19" customFormat="1" ht="24" x14ac:dyDescent="0.25">
      <c r="A49" s="48" t="s">
        <v>93</v>
      </c>
      <c r="B49" s="26" t="s">
        <v>95</v>
      </c>
      <c r="C49" s="26" t="s">
        <v>96</v>
      </c>
      <c r="D49" s="31">
        <v>4800</v>
      </c>
      <c r="E49" s="26" t="s">
        <v>81</v>
      </c>
      <c r="F49" s="16" t="s">
        <v>97</v>
      </c>
      <c r="G49" s="27"/>
    </row>
    <row r="54" spans="1:7" x14ac:dyDescent="0.25">
      <c r="D54" s="57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Normal="100" workbookViewId="0">
      <selection activeCell="E58" sqref="E58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199299</v>
      </c>
      <c r="G4" s="6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199299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1440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ht="24" x14ac:dyDescent="0.25">
      <c r="A51" s="50" t="s">
        <v>93</v>
      </c>
      <c r="B51" s="51">
        <v>38400000</v>
      </c>
      <c r="C51" s="51" t="s">
        <v>98</v>
      </c>
      <c r="D51" s="52">
        <v>3000</v>
      </c>
      <c r="E51" s="51" t="s">
        <v>81</v>
      </c>
      <c r="F51" s="53" t="s">
        <v>97</v>
      </c>
      <c r="G51" s="54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0" sqref="K1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199359</v>
      </c>
      <c r="G4" s="7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199359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40" customFormat="1" ht="31.5" customHeight="1" x14ac:dyDescent="0.25">
      <c r="A13" s="50" t="s">
        <v>93</v>
      </c>
      <c r="B13" s="69" t="s">
        <v>99</v>
      </c>
      <c r="C13" s="69" t="s">
        <v>100</v>
      </c>
      <c r="D13" s="59">
        <v>1500</v>
      </c>
      <c r="E13" s="70" t="s">
        <v>23</v>
      </c>
      <c r="F13" s="53" t="s">
        <v>97</v>
      </c>
      <c r="G13" s="71"/>
    </row>
    <row r="14" spans="1:8" s="19" customFormat="1" ht="24" x14ac:dyDescent="0.25">
      <c r="A14" s="48" t="s">
        <v>93</v>
      </c>
      <c r="B14" s="26" t="s">
        <v>39</v>
      </c>
      <c r="C14" s="26" t="s">
        <v>40</v>
      </c>
      <c r="D14" s="31">
        <v>700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48" t="s">
        <v>93</v>
      </c>
      <c r="B48" s="26">
        <v>44600000</v>
      </c>
      <c r="C48" s="26" t="s">
        <v>90</v>
      </c>
      <c r="D48" s="31">
        <v>560</v>
      </c>
      <c r="E48" s="26" t="s">
        <v>81</v>
      </c>
      <c r="F48" s="16" t="s">
        <v>89</v>
      </c>
      <c r="G48" s="27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5" spans="1:7" x14ac:dyDescent="0.25">
      <c r="D55" s="57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7" zoomScaleNormal="100" workbookViewId="0">
      <selection activeCell="K19" sqref="K19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202564</v>
      </c>
      <c r="G4" s="7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105" t="s">
        <v>92</v>
      </c>
      <c r="B7" s="106"/>
      <c r="C7" s="106"/>
      <c r="D7" s="8">
        <f>SUM(D8:D57)</f>
        <v>202564</v>
      </c>
      <c r="E7" s="11"/>
      <c r="F7" s="9"/>
      <c r="G7" s="10"/>
      <c r="H7" s="5"/>
    </row>
    <row r="8" spans="1:8" s="19" customFormat="1" ht="24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customHeight="1" x14ac:dyDescent="0.25">
      <c r="A13" s="48" t="s">
        <v>93</v>
      </c>
      <c r="B13" s="13" t="s">
        <v>99</v>
      </c>
      <c r="C13" s="13" t="s">
        <v>100</v>
      </c>
      <c r="D13" s="14">
        <v>1500</v>
      </c>
      <c r="E13" s="15" t="s">
        <v>23</v>
      </c>
      <c r="F13" s="16" t="s">
        <v>97</v>
      </c>
      <c r="G13" s="20"/>
    </row>
    <row r="14" spans="1:8" s="19" customFormat="1" ht="24" x14ac:dyDescent="0.25">
      <c r="A14" s="50" t="s">
        <v>93</v>
      </c>
      <c r="B14" s="51" t="s">
        <v>39</v>
      </c>
      <c r="C14" s="51" t="s">
        <v>40</v>
      </c>
      <c r="D14" s="52">
        <f>700+375</f>
        <v>1075</v>
      </c>
      <c r="E14" s="60" t="s">
        <v>23</v>
      </c>
      <c r="F14" s="53" t="s">
        <v>89</v>
      </c>
      <c r="G14" s="62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ht="33.75" x14ac:dyDescent="0.25">
      <c r="A48" s="50" t="s">
        <v>93</v>
      </c>
      <c r="B48" s="51">
        <v>44600000</v>
      </c>
      <c r="C48" s="51" t="s">
        <v>90</v>
      </c>
      <c r="D48" s="52">
        <f>560+630</f>
        <v>1190</v>
      </c>
      <c r="E48" s="51" t="s">
        <v>81</v>
      </c>
      <c r="F48" s="53" t="s">
        <v>89</v>
      </c>
      <c r="G48" s="54"/>
    </row>
    <row r="49" spans="1:7" ht="24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x14ac:dyDescent="0.25">
      <c r="A52" s="50" t="s">
        <v>93</v>
      </c>
      <c r="B52" s="51" t="s">
        <v>101</v>
      </c>
      <c r="C52" s="51" t="s">
        <v>104</v>
      </c>
      <c r="D52" s="52">
        <v>600</v>
      </c>
      <c r="E52" s="51" t="s">
        <v>81</v>
      </c>
      <c r="F52" s="53" t="s">
        <v>97</v>
      </c>
      <c r="G52" s="54"/>
    </row>
    <row r="53" spans="1:7" s="19" customFormat="1" ht="24" x14ac:dyDescent="0.25">
      <c r="A53" s="50" t="s">
        <v>93</v>
      </c>
      <c r="B53" s="51" t="s">
        <v>102</v>
      </c>
      <c r="C53" s="51" t="s">
        <v>105</v>
      </c>
      <c r="D53" s="52">
        <v>1500</v>
      </c>
      <c r="E53" s="51" t="s">
        <v>81</v>
      </c>
      <c r="F53" s="53" t="s">
        <v>97</v>
      </c>
      <c r="G53" s="54"/>
    </row>
    <row r="54" spans="1:7" s="19" customFormat="1" ht="24" x14ac:dyDescent="0.25">
      <c r="A54" s="50" t="s">
        <v>93</v>
      </c>
      <c r="B54" s="51" t="s">
        <v>103</v>
      </c>
      <c r="C54" s="51" t="s">
        <v>106</v>
      </c>
      <c r="D54" s="52">
        <v>100</v>
      </c>
      <c r="E54" s="51" t="s">
        <v>81</v>
      </c>
      <c r="F54" s="53" t="s">
        <v>97</v>
      </c>
      <c r="G54" s="54"/>
    </row>
    <row r="55" spans="1:7" x14ac:dyDescent="0.25">
      <c r="D55" s="57"/>
    </row>
  </sheetData>
  <autoFilter ref="A6:I5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55"/>
  <sheetViews>
    <sheetView zoomScaleNormal="100" workbookViewId="0">
      <selection activeCell="D70" sqref="D70"/>
    </sheetView>
  </sheetViews>
  <sheetFormatPr defaultRowHeight="15" x14ac:dyDescent="0.25"/>
  <cols>
    <col min="1" max="1" width="16.570312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107" t="s">
        <v>88</v>
      </c>
      <c r="B1" s="107"/>
      <c r="C1" s="107"/>
      <c r="D1" s="107"/>
      <c r="E1" s="107"/>
      <c r="F1" s="107"/>
      <c r="G1" s="107"/>
    </row>
    <row r="2" spans="1:8" ht="15.75" x14ac:dyDescent="0.25">
      <c r="A2" s="108" t="s">
        <v>20</v>
      </c>
      <c r="B2" s="108"/>
      <c r="C2" s="108"/>
      <c r="D2" s="108"/>
      <c r="E2" s="108" t="s">
        <v>0</v>
      </c>
      <c r="F2" s="108"/>
      <c r="G2" s="108"/>
    </row>
    <row r="3" spans="1:8" ht="50.25" customHeight="1" x14ac:dyDescent="0.25">
      <c r="A3" s="109" t="s">
        <v>21</v>
      </c>
      <c r="B3" s="109"/>
      <c r="C3" s="109"/>
      <c r="D3" s="109"/>
      <c r="E3" s="109" t="s">
        <v>1</v>
      </c>
      <c r="F3" s="109"/>
      <c r="G3" s="109"/>
    </row>
    <row r="4" spans="1:8" ht="33.75" customHeight="1" x14ac:dyDescent="0.25">
      <c r="A4" s="108" t="s">
        <v>2</v>
      </c>
      <c r="B4" s="108"/>
      <c r="C4" s="108"/>
      <c r="D4" s="108"/>
      <c r="E4" s="108"/>
      <c r="F4" s="3">
        <f>D7</f>
        <v>206014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105" t="s">
        <v>92</v>
      </c>
      <c r="B7" s="106"/>
      <c r="C7" s="106"/>
      <c r="D7" s="8">
        <f>SUM(D8:D57)</f>
        <v>206014</v>
      </c>
      <c r="E7" s="11"/>
      <c r="F7" s="9"/>
      <c r="G7" s="10"/>
      <c r="H7" s="5"/>
    </row>
    <row r="8" spans="1:8" s="19" customFormat="1" ht="24" hidden="1" x14ac:dyDescent="0.25">
      <c r="A8" s="48" t="s">
        <v>93</v>
      </c>
      <c r="B8" s="13" t="s">
        <v>11</v>
      </c>
      <c r="C8" s="13" t="s">
        <v>12</v>
      </c>
      <c r="D8" s="14">
        <f>15000-2900</f>
        <v>12100</v>
      </c>
      <c r="E8" s="15" t="s">
        <v>24</v>
      </c>
      <c r="F8" s="16" t="s">
        <v>89</v>
      </c>
      <c r="G8" s="17"/>
      <c r="H8" s="18"/>
    </row>
    <row r="9" spans="1:8" s="19" customFormat="1" ht="30.75" hidden="1" customHeight="1" x14ac:dyDescent="0.25">
      <c r="A9" s="48" t="s">
        <v>93</v>
      </c>
      <c r="B9" s="13" t="s">
        <v>13</v>
      </c>
      <c r="C9" s="13" t="s">
        <v>14</v>
      </c>
      <c r="D9" s="14">
        <v>1200</v>
      </c>
      <c r="E9" s="15" t="s">
        <v>23</v>
      </c>
      <c r="F9" s="16" t="s">
        <v>89</v>
      </c>
      <c r="G9" s="17"/>
      <c r="H9" s="18"/>
    </row>
    <row r="10" spans="1:8" s="19" customFormat="1" ht="30.75" hidden="1" customHeight="1" x14ac:dyDescent="0.25">
      <c r="A10" s="48" t="s">
        <v>93</v>
      </c>
      <c r="B10" s="13" t="s">
        <v>42</v>
      </c>
      <c r="C10" s="13" t="s">
        <v>43</v>
      </c>
      <c r="D10" s="14">
        <v>4800</v>
      </c>
      <c r="E10" s="15" t="s">
        <v>23</v>
      </c>
      <c r="F10" s="16" t="s">
        <v>89</v>
      </c>
      <c r="G10" s="17"/>
      <c r="H10" s="18"/>
    </row>
    <row r="11" spans="1:8" s="19" customFormat="1" ht="31.5" hidden="1" customHeight="1" x14ac:dyDescent="0.25">
      <c r="A11" s="48" t="s">
        <v>93</v>
      </c>
      <c r="B11" s="13" t="s">
        <v>15</v>
      </c>
      <c r="C11" s="13" t="s">
        <v>16</v>
      </c>
      <c r="D11" s="14">
        <v>1500</v>
      </c>
      <c r="E11" s="15" t="s">
        <v>23</v>
      </c>
      <c r="F11" s="16" t="s">
        <v>89</v>
      </c>
      <c r="G11" s="17"/>
    </row>
    <row r="12" spans="1:8" s="40" customFormat="1" ht="31.5" hidden="1" customHeight="1" x14ac:dyDescent="0.25">
      <c r="A12" s="48" t="s">
        <v>93</v>
      </c>
      <c r="B12" s="43" t="s">
        <v>71</v>
      </c>
      <c r="C12" s="43" t="s">
        <v>72</v>
      </c>
      <c r="D12" s="39">
        <v>300</v>
      </c>
      <c r="E12" s="44" t="s">
        <v>23</v>
      </c>
      <c r="F12" s="16" t="s">
        <v>89</v>
      </c>
      <c r="G12" s="45"/>
    </row>
    <row r="13" spans="1:8" s="19" customFormat="1" ht="31.5" hidden="1" customHeight="1" x14ac:dyDescent="0.25">
      <c r="A13" s="50" t="s">
        <v>93</v>
      </c>
      <c r="B13" s="69" t="s">
        <v>99</v>
      </c>
      <c r="C13" s="69" t="s">
        <v>100</v>
      </c>
      <c r="D13" s="59">
        <f>1500+3450</f>
        <v>4950</v>
      </c>
      <c r="E13" s="70" t="s">
        <v>23</v>
      </c>
      <c r="F13" s="53" t="s">
        <v>97</v>
      </c>
      <c r="G13" s="71"/>
    </row>
    <row r="14" spans="1:8" s="19" customFormat="1" ht="24" hidden="1" x14ac:dyDescent="0.25">
      <c r="A14" s="48" t="s">
        <v>93</v>
      </c>
      <c r="B14" s="26" t="s">
        <v>39</v>
      </c>
      <c r="C14" s="26" t="s">
        <v>40</v>
      </c>
      <c r="D14" s="31">
        <f>700+375</f>
        <v>1075</v>
      </c>
      <c r="E14" s="28" t="s">
        <v>23</v>
      </c>
      <c r="F14" s="16" t="s">
        <v>89</v>
      </c>
      <c r="G14" s="29" t="s">
        <v>22</v>
      </c>
    </row>
    <row r="15" spans="1:8" s="40" customFormat="1" ht="45" x14ac:dyDescent="0.25">
      <c r="A15" s="48" t="s">
        <v>93</v>
      </c>
      <c r="B15" s="32" t="s">
        <v>63</v>
      </c>
      <c r="C15" s="32" t="s">
        <v>64</v>
      </c>
      <c r="D15" s="35">
        <f>2000+600</f>
        <v>2600</v>
      </c>
      <c r="E15" s="36" t="s">
        <v>23</v>
      </c>
      <c r="F15" s="16" t="s">
        <v>89</v>
      </c>
      <c r="G15" s="37"/>
    </row>
    <row r="16" spans="1:8" s="19" customFormat="1" ht="31.5" hidden="1" customHeight="1" x14ac:dyDescent="0.25">
      <c r="A16" s="48" t="s">
        <v>93</v>
      </c>
      <c r="B16" s="13" t="s">
        <v>17</v>
      </c>
      <c r="C16" s="13" t="s">
        <v>46</v>
      </c>
      <c r="D16" s="14">
        <v>1300</v>
      </c>
      <c r="E16" s="15" t="s">
        <v>23</v>
      </c>
      <c r="F16" s="16" t="s">
        <v>89</v>
      </c>
      <c r="G16" s="20"/>
    </row>
    <row r="17" spans="1:7" s="19" customFormat="1" ht="45" hidden="1" customHeight="1" x14ac:dyDescent="0.25">
      <c r="A17" s="48" t="s">
        <v>93</v>
      </c>
      <c r="B17" s="13" t="s">
        <v>44</v>
      </c>
      <c r="C17" s="13" t="s">
        <v>45</v>
      </c>
      <c r="D17" s="14">
        <v>2000</v>
      </c>
      <c r="E17" s="15" t="s">
        <v>23</v>
      </c>
      <c r="F17" s="16" t="s">
        <v>89</v>
      </c>
      <c r="G17" s="20"/>
    </row>
    <row r="18" spans="1:7" s="19" customFormat="1" ht="33" hidden="1" customHeight="1" x14ac:dyDescent="0.25">
      <c r="A18" s="48" t="s">
        <v>93</v>
      </c>
      <c r="B18" s="21" t="s">
        <v>18</v>
      </c>
      <c r="C18" s="21" t="s">
        <v>27</v>
      </c>
      <c r="D18" s="22">
        <v>25000</v>
      </c>
      <c r="E18" s="23" t="s">
        <v>49</v>
      </c>
      <c r="F18" s="16" t="s">
        <v>89</v>
      </c>
      <c r="G18" s="20"/>
    </row>
    <row r="19" spans="1:7" s="19" customFormat="1" ht="33" hidden="1" customHeight="1" x14ac:dyDescent="0.25">
      <c r="A19" s="48" t="s">
        <v>93</v>
      </c>
      <c r="B19" s="21" t="s">
        <v>25</v>
      </c>
      <c r="C19" s="21" t="s">
        <v>26</v>
      </c>
      <c r="D19" s="22">
        <v>30000</v>
      </c>
      <c r="E19" s="23" t="s">
        <v>49</v>
      </c>
      <c r="F19" s="16" t="s">
        <v>89</v>
      </c>
      <c r="G19" s="24"/>
    </row>
    <row r="20" spans="1:7" s="19" customFormat="1" ht="24" hidden="1" x14ac:dyDescent="0.25">
      <c r="A20" s="48" t="s">
        <v>93</v>
      </c>
      <c r="B20" s="38" t="s">
        <v>34</v>
      </c>
      <c r="C20" s="32" t="s">
        <v>35</v>
      </c>
      <c r="D20" s="39">
        <f>6000-655</f>
        <v>5345</v>
      </c>
      <c r="E20" s="46" t="s">
        <v>49</v>
      </c>
      <c r="F20" s="16" t="s">
        <v>89</v>
      </c>
      <c r="G20" s="33"/>
    </row>
    <row r="21" spans="1:7" s="19" customFormat="1" ht="22.5" hidden="1" customHeight="1" x14ac:dyDescent="0.25">
      <c r="A21" s="48" t="s">
        <v>93</v>
      </c>
      <c r="B21" s="26" t="s">
        <v>52</v>
      </c>
      <c r="C21" s="26" t="s">
        <v>53</v>
      </c>
      <c r="D21" s="31">
        <v>3500</v>
      </c>
      <c r="E21" s="26" t="s">
        <v>23</v>
      </c>
      <c r="F21" s="16" t="s">
        <v>89</v>
      </c>
      <c r="G21" s="27" t="s">
        <v>22</v>
      </c>
    </row>
    <row r="22" spans="1:7" s="19" customFormat="1" ht="44.25" hidden="1" customHeight="1" x14ac:dyDescent="0.25">
      <c r="A22" s="48" t="s">
        <v>94</v>
      </c>
      <c r="B22" s="26" t="s">
        <v>75</v>
      </c>
      <c r="C22" s="26" t="s">
        <v>76</v>
      </c>
      <c r="D22" s="31">
        <f>120+3287</f>
        <v>3407</v>
      </c>
      <c r="E22" s="26" t="s">
        <v>23</v>
      </c>
      <c r="F22" s="16" t="s">
        <v>89</v>
      </c>
      <c r="G22" s="27"/>
    </row>
    <row r="23" spans="1:7" s="40" customFormat="1" ht="22.5" hidden="1" customHeight="1" x14ac:dyDescent="0.25">
      <c r="A23" s="48" t="s">
        <v>93</v>
      </c>
      <c r="B23" s="32" t="s">
        <v>65</v>
      </c>
      <c r="C23" s="32" t="s">
        <v>66</v>
      </c>
      <c r="D23" s="34">
        <v>4750</v>
      </c>
      <c r="E23" s="32" t="s">
        <v>23</v>
      </c>
      <c r="F23" s="16" t="s">
        <v>89</v>
      </c>
      <c r="G23" s="41"/>
    </row>
    <row r="24" spans="1:7" s="40" customFormat="1" ht="22.5" hidden="1" customHeight="1" x14ac:dyDescent="0.25">
      <c r="A24" s="48" t="s">
        <v>93</v>
      </c>
      <c r="B24" s="32" t="s">
        <v>67</v>
      </c>
      <c r="C24" s="32" t="s">
        <v>68</v>
      </c>
      <c r="D24" s="34">
        <v>110</v>
      </c>
      <c r="E24" s="32" t="s">
        <v>23</v>
      </c>
      <c r="F24" s="16" t="s">
        <v>89</v>
      </c>
      <c r="G24" s="41"/>
    </row>
    <row r="25" spans="1:7" s="19" customFormat="1" ht="41.25" hidden="1" customHeight="1" x14ac:dyDescent="0.25">
      <c r="A25" s="48" t="s">
        <v>93</v>
      </c>
      <c r="B25" s="26" t="s">
        <v>60</v>
      </c>
      <c r="C25" s="26" t="s">
        <v>56</v>
      </c>
      <c r="D25" s="31">
        <v>2500</v>
      </c>
      <c r="E25" s="26" t="s">
        <v>23</v>
      </c>
      <c r="F25" s="16" t="s">
        <v>89</v>
      </c>
      <c r="G25" s="26"/>
    </row>
    <row r="26" spans="1:7" s="19" customFormat="1" ht="88.5" hidden="1" customHeight="1" x14ac:dyDescent="0.25">
      <c r="A26" s="48" t="s">
        <v>93</v>
      </c>
      <c r="B26" s="25" t="s">
        <v>57</v>
      </c>
      <c r="C26" s="26" t="s">
        <v>58</v>
      </c>
      <c r="D26" s="22">
        <f>350+2000</f>
        <v>2350</v>
      </c>
      <c r="E26" s="25" t="s">
        <v>23</v>
      </c>
      <c r="F26" s="16" t="s">
        <v>89</v>
      </c>
      <c r="G26" s="26"/>
    </row>
    <row r="27" spans="1:7" s="19" customFormat="1" ht="56.25" hidden="1" x14ac:dyDescent="0.25">
      <c r="A27" s="48" t="s">
        <v>93</v>
      </c>
      <c r="B27" s="25">
        <v>50300000</v>
      </c>
      <c r="C27" s="26" t="s">
        <v>36</v>
      </c>
      <c r="D27" s="14">
        <f>3000+850</f>
        <v>3850</v>
      </c>
      <c r="E27" s="28" t="s">
        <v>23</v>
      </c>
      <c r="F27" s="16" t="s">
        <v>89</v>
      </c>
      <c r="G27" s="29" t="s">
        <v>22</v>
      </c>
    </row>
    <row r="28" spans="1:7" s="19" customFormat="1" ht="115.5" hidden="1" customHeight="1" x14ac:dyDescent="0.25">
      <c r="A28" s="48" t="s">
        <v>93</v>
      </c>
      <c r="B28" s="26">
        <v>50700000</v>
      </c>
      <c r="C28" s="26" t="s">
        <v>41</v>
      </c>
      <c r="D28" s="31">
        <v>1000</v>
      </c>
      <c r="E28" s="26" t="s">
        <v>23</v>
      </c>
      <c r="F28" s="16" t="s">
        <v>89</v>
      </c>
      <c r="G28" s="26"/>
    </row>
    <row r="29" spans="1:7" s="19" customFormat="1" ht="40.5" hidden="1" customHeight="1" x14ac:dyDescent="0.25">
      <c r="A29" s="48" t="s">
        <v>93</v>
      </c>
      <c r="B29" s="25" t="s">
        <v>73</v>
      </c>
      <c r="C29" s="26" t="s">
        <v>74</v>
      </c>
      <c r="D29" s="14">
        <f>680+1100+1000+2200</f>
        <v>4980</v>
      </c>
      <c r="E29" s="28" t="s">
        <v>23</v>
      </c>
      <c r="F29" s="16" t="s">
        <v>89</v>
      </c>
      <c r="G29" s="16"/>
    </row>
    <row r="30" spans="1:7" s="19" customFormat="1" ht="88.5" hidden="1" customHeight="1" x14ac:dyDescent="0.25">
      <c r="A30" s="48" t="s">
        <v>93</v>
      </c>
      <c r="B30" s="25" t="s">
        <v>29</v>
      </c>
      <c r="C30" s="26" t="s">
        <v>30</v>
      </c>
      <c r="D30" s="22">
        <v>1500</v>
      </c>
      <c r="E30" s="25" t="s">
        <v>23</v>
      </c>
      <c r="F30" s="16" t="s">
        <v>89</v>
      </c>
      <c r="G30" s="26"/>
    </row>
    <row r="31" spans="1:7" s="19" customFormat="1" ht="88.5" hidden="1" customHeight="1" x14ac:dyDescent="0.25">
      <c r="A31" s="48" t="s">
        <v>93</v>
      </c>
      <c r="B31" s="25" t="s">
        <v>29</v>
      </c>
      <c r="C31" s="26" t="s">
        <v>30</v>
      </c>
      <c r="D31" s="22">
        <v>5000</v>
      </c>
      <c r="E31" s="25" t="s">
        <v>23</v>
      </c>
      <c r="F31" s="16" t="s">
        <v>89</v>
      </c>
      <c r="G31" s="26" t="s">
        <v>31</v>
      </c>
    </row>
    <row r="32" spans="1:7" s="40" customFormat="1" ht="88.5" hidden="1" customHeight="1" x14ac:dyDescent="0.25">
      <c r="A32" s="48" t="s">
        <v>93</v>
      </c>
      <c r="B32" s="38" t="s">
        <v>69</v>
      </c>
      <c r="C32" s="32" t="s">
        <v>70</v>
      </c>
      <c r="D32" s="42">
        <v>920</v>
      </c>
      <c r="E32" s="38" t="s">
        <v>23</v>
      </c>
      <c r="F32" s="16" t="s">
        <v>89</v>
      </c>
      <c r="G32" s="32"/>
    </row>
    <row r="33" spans="1:7" s="19" customFormat="1" ht="67.5" hidden="1" x14ac:dyDescent="0.25">
      <c r="A33" s="48" t="s">
        <v>93</v>
      </c>
      <c r="B33" s="26">
        <v>75100000</v>
      </c>
      <c r="C33" s="26" t="s">
        <v>59</v>
      </c>
      <c r="D33" s="31">
        <f>1000-600-110+500+1000</f>
        <v>1790</v>
      </c>
      <c r="E33" s="26" t="s">
        <v>23</v>
      </c>
      <c r="F33" s="16" t="s">
        <v>89</v>
      </c>
      <c r="G33" s="26" t="s">
        <v>31</v>
      </c>
    </row>
    <row r="34" spans="1:7" s="19" customFormat="1" ht="25.5" hidden="1" x14ac:dyDescent="0.25">
      <c r="A34" s="48" t="s">
        <v>93</v>
      </c>
      <c r="B34" s="21">
        <v>79300000</v>
      </c>
      <c r="C34" s="21" t="s">
        <v>28</v>
      </c>
      <c r="D34" s="14">
        <v>4900</v>
      </c>
      <c r="E34" s="15" t="s">
        <v>23</v>
      </c>
      <c r="F34" s="16" t="s">
        <v>89</v>
      </c>
      <c r="G34" s="24"/>
    </row>
    <row r="35" spans="1:7" s="19" customFormat="1" ht="24" hidden="1" x14ac:dyDescent="0.25">
      <c r="A35" s="48" t="s">
        <v>93</v>
      </c>
      <c r="B35" s="25" t="s">
        <v>32</v>
      </c>
      <c r="C35" s="26" t="s">
        <v>33</v>
      </c>
      <c r="D35" s="14">
        <f>4900-2000+1900</f>
        <v>4800</v>
      </c>
      <c r="E35" s="28" t="s">
        <v>23</v>
      </c>
      <c r="F35" s="16" t="s">
        <v>89</v>
      </c>
      <c r="G35" s="16"/>
    </row>
    <row r="36" spans="1:7" s="19" customFormat="1" ht="24" hidden="1" x14ac:dyDescent="0.25">
      <c r="A36" s="48" t="s">
        <v>93</v>
      </c>
      <c r="B36" s="32" t="s">
        <v>62</v>
      </c>
      <c r="C36" s="34" t="s">
        <v>61</v>
      </c>
      <c r="D36" s="34">
        <v>907</v>
      </c>
      <c r="E36" s="32" t="s">
        <v>23</v>
      </c>
      <c r="F36" s="16" t="s">
        <v>89</v>
      </c>
      <c r="G36" s="32"/>
    </row>
    <row r="37" spans="1:7" s="19" customFormat="1" ht="42.75" hidden="1" customHeight="1" x14ac:dyDescent="0.25">
      <c r="A37" s="48" t="s">
        <v>93</v>
      </c>
      <c r="B37" s="25" t="s">
        <v>37</v>
      </c>
      <c r="C37" s="26" t="s">
        <v>38</v>
      </c>
      <c r="D37" s="14">
        <v>12000</v>
      </c>
      <c r="E37" s="30" t="s">
        <v>49</v>
      </c>
      <c r="F37" s="16" t="s">
        <v>89</v>
      </c>
      <c r="G37" s="30" t="s">
        <v>22</v>
      </c>
    </row>
    <row r="38" spans="1:7" s="64" customFormat="1" ht="115.5" hidden="1" customHeight="1" x14ac:dyDescent="0.25">
      <c r="A38" s="65" t="s">
        <v>93</v>
      </c>
      <c r="B38" s="66" t="s">
        <v>47</v>
      </c>
      <c r="C38" s="66" t="s">
        <v>19</v>
      </c>
      <c r="D38" s="67">
        <f>3000+1900</f>
        <v>4900</v>
      </c>
      <c r="E38" s="66" t="s">
        <v>23</v>
      </c>
      <c r="F38" s="68" t="s">
        <v>89</v>
      </c>
      <c r="G38" s="66"/>
    </row>
    <row r="39" spans="1:7" s="19" customFormat="1" ht="57.75" hidden="1" customHeight="1" x14ac:dyDescent="0.25">
      <c r="A39" s="48" t="s">
        <v>93</v>
      </c>
      <c r="B39" s="26" t="s">
        <v>54</v>
      </c>
      <c r="C39" s="26" t="s">
        <v>48</v>
      </c>
      <c r="D39" s="31">
        <v>4500</v>
      </c>
      <c r="E39" s="26" t="s">
        <v>23</v>
      </c>
      <c r="F39" s="16" t="s">
        <v>89</v>
      </c>
      <c r="G39" s="26" t="s">
        <v>55</v>
      </c>
    </row>
    <row r="40" spans="1:7" s="19" customFormat="1" ht="24" hidden="1" x14ac:dyDescent="0.25">
      <c r="A40" s="48" t="s">
        <v>93</v>
      </c>
      <c r="B40" s="26" t="s">
        <v>50</v>
      </c>
      <c r="C40" s="26" t="s">
        <v>51</v>
      </c>
      <c r="D40" s="31">
        <v>3500</v>
      </c>
      <c r="E40" s="26" t="s">
        <v>23</v>
      </c>
      <c r="F40" s="16" t="s">
        <v>89</v>
      </c>
      <c r="G40" s="27" t="s">
        <v>22</v>
      </c>
    </row>
    <row r="41" spans="1:7" s="19" customFormat="1" ht="33.75" hidden="1" x14ac:dyDescent="0.25">
      <c r="A41" s="48" t="s">
        <v>93</v>
      </c>
      <c r="B41" s="26" t="s">
        <v>78</v>
      </c>
      <c r="C41" s="26" t="s">
        <v>77</v>
      </c>
      <c r="D41" s="31">
        <f>20000-5620-2580</f>
        <v>11800</v>
      </c>
      <c r="E41" s="26" t="s">
        <v>49</v>
      </c>
      <c r="F41" s="16" t="s">
        <v>89</v>
      </c>
      <c r="G41" s="27"/>
    </row>
    <row r="42" spans="1:7" s="40" customFormat="1" ht="24" hidden="1" x14ac:dyDescent="0.25">
      <c r="A42" s="48" t="s">
        <v>94</v>
      </c>
      <c r="B42" s="32" t="s">
        <v>79</v>
      </c>
      <c r="C42" s="32" t="s">
        <v>80</v>
      </c>
      <c r="D42" s="34">
        <f>470+1315+550+700</f>
        <v>3035</v>
      </c>
      <c r="E42" s="32" t="s">
        <v>81</v>
      </c>
      <c r="F42" s="16" t="s">
        <v>89</v>
      </c>
      <c r="G42" s="41"/>
    </row>
    <row r="43" spans="1:7" s="40" customFormat="1" ht="24" hidden="1" x14ac:dyDescent="0.25">
      <c r="A43" s="48" t="s">
        <v>93</v>
      </c>
      <c r="B43" s="32">
        <v>32500000</v>
      </c>
      <c r="C43" s="32" t="s">
        <v>82</v>
      </c>
      <c r="D43" s="34">
        <v>470</v>
      </c>
      <c r="E43" s="32" t="s">
        <v>81</v>
      </c>
      <c r="F43" s="16" t="s">
        <v>89</v>
      </c>
      <c r="G43" s="41"/>
    </row>
    <row r="44" spans="1:7" s="19" customFormat="1" ht="24" hidden="1" x14ac:dyDescent="0.25">
      <c r="A44" s="48" t="s">
        <v>93</v>
      </c>
      <c r="B44" s="26">
        <v>30200000</v>
      </c>
      <c r="C44" s="26" t="s">
        <v>83</v>
      </c>
      <c r="D44" s="31">
        <f>160+2600+1455+500</f>
        <v>4715</v>
      </c>
      <c r="E44" s="26" t="s">
        <v>81</v>
      </c>
      <c r="F44" s="16" t="s">
        <v>89</v>
      </c>
      <c r="G44" s="27"/>
    </row>
    <row r="45" spans="1:7" s="19" customFormat="1" ht="24" hidden="1" x14ac:dyDescent="0.25">
      <c r="A45" s="48" t="s">
        <v>93</v>
      </c>
      <c r="B45" s="26" t="s">
        <v>84</v>
      </c>
      <c r="C45" s="26" t="s">
        <v>85</v>
      </c>
      <c r="D45" s="31">
        <v>4900</v>
      </c>
      <c r="E45" s="26" t="s">
        <v>81</v>
      </c>
      <c r="F45" s="16" t="s">
        <v>89</v>
      </c>
      <c r="G45" s="27"/>
    </row>
    <row r="46" spans="1:7" s="19" customFormat="1" ht="24" hidden="1" x14ac:dyDescent="0.25">
      <c r="A46" s="48" t="s">
        <v>93</v>
      </c>
      <c r="B46" s="26">
        <v>50600000</v>
      </c>
      <c r="C46" s="26" t="s">
        <v>86</v>
      </c>
      <c r="D46" s="31">
        <v>1795</v>
      </c>
      <c r="E46" s="26" t="s">
        <v>81</v>
      </c>
      <c r="F46" s="16" t="s">
        <v>89</v>
      </c>
      <c r="G46" s="27"/>
    </row>
    <row r="47" spans="1:7" s="19" customFormat="1" ht="24" hidden="1" x14ac:dyDescent="0.25">
      <c r="A47" s="48" t="s">
        <v>93</v>
      </c>
      <c r="B47" s="26">
        <v>45400000</v>
      </c>
      <c r="C47" s="26" t="s">
        <v>87</v>
      </c>
      <c r="D47" s="31">
        <v>2375</v>
      </c>
      <c r="E47" s="26" t="s">
        <v>81</v>
      </c>
      <c r="F47" s="16" t="s">
        <v>89</v>
      </c>
      <c r="G47" s="27"/>
    </row>
    <row r="48" spans="1:7" s="19" customFormat="1" ht="33.75" hidden="1" x14ac:dyDescent="0.25">
      <c r="A48" s="48" t="s">
        <v>93</v>
      </c>
      <c r="B48" s="26">
        <v>44600000</v>
      </c>
      <c r="C48" s="26" t="s">
        <v>90</v>
      </c>
      <c r="D48" s="31">
        <f>560+630</f>
        <v>1190</v>
      </c>
      <c r="E48" s="26" t="s">
        <v>81</v>
      </c>
      <c r="F48" s="16" t="s">
        <v>89</v>
      </c>
      <c r="G48" s="27"/>
    </row>
    <row r="49" spans="1:7" ht="24" hidden="1" x14ac:dyDescent="0.25">
      <c r="A49" s="48" t="s">
        <v>93</v>
      </c>
      <c r="B49" s="26">
        <v>19600000</v>
      </c>
      <c r="C49" s="26" t="s">
        <v>91</v>
      </c>
      <c r="D49" s="31">
        <v>2400</v>
      </c>
      <c r="E49" s="26" t="s">
        <v>81</v>
      </c>
      <c r="F49" s="16" t="s">
        <v>89</v>
      </c>
      <c r="G49" s="27"/>
    </row>
    <row r="50" spans="1:7" s="19" customFormat="1" ht="24" hidden="1" x14ac:dyDescent="0.25">
      <c r="A50" s="48" t="s">
        <v>93</v>
      </c>
      <c r="B50" s="26" t="s">
        <v>95</v>
      </c>
      <c r="C50" s="26" t="s">
        <v>96</v>
      </c>
      <c r="D50" s="31">
        <v>4800</v>
      </c>
      <c r="E50" s="26" t="s">
        <v>81</v>
      </c>
      <c r="F50" s="16" t="s">
        <v>97</v>
      </c>
      <c r="G50" s="27"/>
    </row>
    <row r="51" spans="1:7" s="19" customFormat="1" ht="24" hidden="1" x14ac:dyDescent="0.25">
      <c r="A51" s="48" t="s">
        <v>93</v>
      </c>
      <c r="B51" s="26">
        <v>38400000</v>
      </c>
      <c r="C51" s="26" t="s">
        <v>98</v>
      </c>
      <c r="D51" s="31">
        <v>3000</v>
      </c>
      <c r="E51" s="26" t="s">
        <v>81</v>
      </c>
      <c r="F51" s="16" t="s">
        <v>97</v>
      </c>
      <c r="G51" s="27"/>
    </row>
    <row r="52" spans="1:7" s="19" customFormat="1" ht="24" hidden="1" x14ac:dyDescent="0.25">
      <c r="A52" s="48" t="s">
        <v>93</v>
      </c>
      <c r="B52" s="26" t="s">
        <v>101</v>
      </c>
      <c r="C52" s="26" t="s">
        <v>104</v>
      </c>
      <c r="D52" s="31">
        <v>600</v>
      </c>
      <c r="E52" s="26" t="s">
        <v>81</v>
      </c>
      <c r="F52" s="16" t="s">
        <v>97</v>
      </c>
      <c r="G52" s="27"/>
    </row>
    <row r="53" spans="1:7" s="19" customFormat="1" ht="24" hidden="1" x14ac:dyDescent="0.25">
      <c r="A53" s="48" t="s">
        <v>93</v>
      </c>
      <c r="B53" s="26" t="s">
        <v>102</v>
      </c>
      <c r="C53" s="26" t="s">
        <v>105</v>
      </c>
      <c r="D53" s="31">
        <v>1500</v>
      </c>
      <c r="E53" s="26" t="s">
        <v>81</v>
      </c>
      <c r="F53" s="16" t="s">
        <v>97</v>
      </c>
      <c r="G53" s="27"/>
    </row>
    <row r="54" spans="1:7" s="19" customFormat="1" ht="24" hidden="1" x14ac:dyDescent="0.25">
      <c r="A54" s="48" t="s">
        <v>93</v>
      </c>
      <c r="B54" s="26" t="s">
        <v>103</v>
      </c>
      <c r="C54" s="26" t="s">
        <v>106</v>
      </c>
      <c r="D54" s="31">
        <v>100</v>
      </c>
      <c r="E54" s="26" t="s">
        <v>81</v>
      </c>
      <c r="F54" s="16" t="s">
        <v>97</v>
      </c>
      <c r="G54" s="27"/>
    </row>
    <row r="55" spans="1:7" s="19" customFormat="1" x14ac:dyDescent="0.25">
      <c r="D55" s="76"/>
      <c r="E55" s="77"/>
    </row>
  </sheetData>
  <autoFilter ref="A6:I54">
    <filterColumn colId="1">
      <filters>
        <filter val="301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04.11.2019...</vt:lpstr>
      <vt:lpstr>10.01.2020...</vt:lpstr>
      <vt:lpstr>28.01.2020...</vt:lpstr>
      <vt:lpstr>28.01.2020... (2)</vt:lpstr>
      <vt:lpstr>13.02.2020...</vt:lpstr>
      <vt:lpstr>25.02.2020..</vt:lpstr>
      <vt:lpstr>27.02.2020..</vt:lpstr>
      <vt:lpstr>04.03.2020.</vt:lpstr>
      <vt:lpstr>09.03.2020..</vt:lpstr>
      <vt:lpstr>12.03.2020..</vt:lpstr>
      <vt:lpstr>18.03.2020...</vt:lpstr>
      <vt:lpstr>24.03.2020....</vt:lpstr>
      <vt:lpstr>25.03.2020...</vt:lpstr>
      <vt:lpstr>06.04.2020...</vt:lpstr>
      <vt:lpstr>23.04.2020...</vt:lpstr>
      <vt:lpstr>05.05.2020....</vt:lpstr>
      <vt:lpstr>09.06.2020...</vt:lpstr>
      <vt:lpstr>25.06.2020...</vt:lpstr>
      <vt:lpstr>'25.03.2020...'!Print_Area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2020-04-14T06:47:39Z</cp:lastPrinted>
  <dcterms:created xsi:type="dcterms:W3CDTF">2013-11-14T06:42:51Z</dcterms:created>
  <dcterms:modified xsi:type="dcterms:W3CDTF">2020-06-29T10:47:26Z</dcterms:modified>
</cp:coreProperties>
</file>