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შესყიდვები\NCDC\1.2\"/>
    </mc:Choice>
  </mc:AlternateContent>
  <bookViews>
    <workbookView xWindow="0" yWindow="0" windowWidth="28800" windowHeight="12435" firstSheet="8" activeTab="15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  <sheet name="17.06.2019..." sheetId="119" r:id="rId12"/>
    <sheet name="24.06.2019..." sheetId="120" r:id="rId13"/>
    <sheet name="22.07.2019.." sheetId="121" r:id="rId14"/>
    <sheet name="07.08.2019" sheetId="122" r:id="rId15"/>
    <sheet name="08.08.2019 " sheetId="123" r:id="rId16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14" hidden="1">'07.08.2019'!$A$6:$I$53</definedName>
    <definedName name="_xlnm._FilterDatabase" localSheetId="15" hidden="1">'08.08.2019 '!$A$6:$I$53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11" hidden="1">'17.06.2019...'!$A$6:$I$52</definedName>
    <definedName name="_xlnm._FilterDatabase" localSheetId="13" hidden="1">'22.07.2019..'!$A$6:$I$52</definedName>
    <definedName name="_xlnm._FilterDatabase" localSheetId="8" hidden="1">'23.04.2019...'!$A$6:$I$49</definedName>
    <definedName name="_xlnm._FilterDatabase" localSheetId="12" hidden="1">'24.06.2019...'!$A$6:$I$52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14">'07.08.2019'!$A$1:$G$54</definedName>
    <definedName name="_xlnm.Print_Area" localSheetId="15">'08.08.2019 '!$A$1:$G$54</definedName>
    <definedName name="_xlnm.Print_Area" localSheetId="13">'22.07.2019..'!$A$1:$G$53</definedName>
    <definedName name="_xlnm.Print_Area" localSheetId="12">'24.06.2019...'!$A$1:$G$53</definedName>
    <definedName name="_xlnm.Print_Area" localSheetId="4">'4.03.2019...'!$A$1:$G$47</definedName>
  </definedNames>
  <calcPr calcId="162913"/>
</workbook>
</file>

<file path=xl/calcChain.xml><?xml version="1.0" encoding="utf-8"?>
<calcChain xmlns="http://schemas.openxmlformats.org/spreadsheetml/2006/main">
  <c r="J8" i="123" l="1"/>
  <c r="J9" i="123"/>
  <c r="J10" i="123"/>
  <c r="J11" i="123"/>
  <c r="J12" i="123"/>
  <c r="J13" i="123"/>
  <c r="J14" i="123"/>
  <c r="J15" i="123"/>
  <c r="J16" i="123"/>
  <c r="J17" i="123"/>
  <c r="J18" i="123"/>
  <c r="J19" i="123"/>
  <c r="J20" i="123"/>
  <c r="J21" i="123"/>
  <c r="J22" i="123"/>
  <c r="J23" i="123"/>
  <c r="J24" i="123"/>
  <c r="J25" i="123"/>
  <c r="J26" i="123"/>
  <c r="J27" i="123"/>
  <c r="J28" i="123"/>
  <c r="J29" i="123"/>
  <c r="J30" i="123"/>
  <c r="J31" i="123"/>
  <c r="J32" i="123"/>
  <c r="J33" i="123"/>
  <c r="J34" i="123"/>
  <c r="J35" i="123"/>
  <c r="J36" i="123"/>
  <c r="J37" i="123"/>
  <c r="J38" i="123"/>
  <c r="J39" i="123"/>
  <c r="J40" i="123"/>
  <c r="J41" i="123"/>
  <c r="J42" i="123"/>
  <c r="J43" i="123"/>
  <c r="J44" i="123"/>
  <c r="J45" i="123"/>
  <c r="J46" i="123"/>
  <c r="J47" i="123"/>
  <c r="J48" i="123"/>
  <c r="J49" i="123"/>
  <c r="J50" i="123"/>
  <c r="J51" i="123"/>
  <c r="J52" i="123"/>
  <c r="J53" i="123"/>
  <c r="J54" i="123"/>
  <c r="J7" i="123"/>
  <c r="D20" i="123" l="1"/>
  <c r="D28" i="123"/>
  <c r="D53" i="123"/>
  <c r="D51" i="123"/>
  <c r="D49" i="123"/>
  <c r="D48" i="123"/>
  <c r="D47" i="123"/>
  <c r="D46" i="123"/>
  <c r="D45" i="123"/>
  <c r="D43" i="123"/>
  <c r="D42" i="123"/>
  <c r="D41" i="123"/>
  <c r="D40" i="123"/>
  <c r="D39" i="123"/>
  <c r="D37" i="123"/>
  <c r="D36" i="123"/>
  <c r="D35" i="123"/>
  <c r="D34" i="123"/>
  <c r="D33" i="123"/>
  <c r="D32" i="123"/>
  <c r="D31" i="123"/>
  <c r="D30" i="123"/>
  <c r="D29" i="123"/>
  <c r="D27" i="123"/>
  <c r="D26" i="123"/>
  <c r="D24" i="123"/>
  <c r="D22" i="123"/>
  <c r="D19" i="123"/>
  <c r="D18" i="123"/>
  <c r="D17" i="123"/>
  <c r="D16" i="123"/>
  <c r="D15" i="123"/>
  <c r="D14" i="123"/>
  <c r="D11" i="123"/>
  <c r="D10" i="123"/>
  <c r="D9" i="123"/>
  <c r="D7" i="123" s="1"/>
  <c r="F4" i="123" s="1"/>
  <c r="D8" i="123"/>
  <c r="B6" i="123"/>
  <c r="C6" i="123" s="1"/>
  <c r="D6" i="123" s="1"/>
  <c r="E6" i="123" s="1"/>
  <c r="F6" i="123" s="1"/>
  <c r="G6" i="123" s="1"/>
  <c r="D26" i="122" l="1"/>
  <c r="D40" i="122" l="1"/>
  <c r="D53" i="122" l="1"/>
  <c r="D51" i="122"/>
  <c r="D49" i="122"/>
  <c r="D48" i="122"/>
  <c r="D47" i="122"/>
  <c r="D46" i="122"/>
  <c r="D45" i="122"/>
  <c r="D43" i="122"/>
  <c r="D42" i="122"/>
  <c r="D41" i="122"/>
  <c r="D39" i="122"/>
  <c r="D37" i="122"/>
  <c r="D36" i="122"/>
  <c r="D35" i="122"/>
  <c r="D34" i="122"/>
  <c r="D33" i="122"/>
  <c r="D32" i="122"/>
  <c r="D31" i="122"/>
  <c r="D30" i="122"/>
  <c r="D29" i="122"/>
  <c r="D28" i="122"/>
  <c r="D27" i="122"/>
  <c r="D24" i="122"/>
  <c r="D22" i="122"/>
  <c r="D20" i="122"/>
  <c r="D19" i="122"/>
  <c r="D18" i="122"/>
  <c r="D17" i="122"/>
  <c r="D16" i="122"/>
  <c r="D15" i="122"/>
  <c r="D14" i="122"/>
  <c r="D11" i="122"/>
  <c r="D10" i="122"/>
  <c r="D9" i="122"/>
  <c r="D8" i="122"/>
  <c r="C6" i="122"/>
  <c r="D6" i="122" s="1"/>
  <c r="E6" i="122" s="1"/>
  <c r="F6" i="122" s="1"/>
  <c r="G6" i="122" s="1"/>
  <c r="B6" i="122"/>
  <c r="D7" i="122" l="1"/>
  <c r="F4" i="122" s="1"/>
  <c r="D52" i="121"/>
  <c r="D46" i="121"/>
  <c r="D50" i="121" l="1"/>
  <c r="D48" i="121"/>
  <c r="D47" i="121"/>
  <c r="D45" i="121"/>
  <c r="D44" i="121"/>
  <c r="D42" i="121"/>
  <c r="D41" i="121"/>
  <c r="D40" i="121"/>
  <c r="D39" i="121"/>
  <c r="D38" i="121"/>
  <c r="D36" i="121"/>
  <c r="D35" i="121"/>
  <c r="D34" i="121"/>
  <c r="D33" i="121"/>
  <c r="D32" i="121"/>
  <c r="D31" i="121"/>
  <c r="D30" i="121"/>
  <c r="D29" i="121"/>
  <c r="D28" i="121"/>
  <c r="D27" i="121"/>
  <c r="D26" i="121"/>
  <c r="D24" i="121"/>
  <c r="D22" i="121"/>
  <c r="D20" i="121"/>
  <c r="D19" i="121"/>
  <c r="D18" i="121"/>
  <c r="D17" i="121"/>
  <c r="D16" i="121"/>
  <c r="D15" i="121"/>
  <c r="D14" i="121"/>
  <c r="D11" i="121"/>
  <c r="D10" i="121"/>
  <c r="D9" i="121"/>
  <c r="D8" i="121"/>
  <c r="B6" i="121"/>
  <c r="C6" i="121" s="1"/>
  <c r="D6" i="121" s="1"/>
  <c r="E6" i="121" s="1"/>
  <c r="F6" i="121" s="1"/>
  <c r="G6" i="121" s="1"/>
  <c r="D7" i="121" l="1"/>
  <c r="F4" i="121" s="1"/>
  <c r="D36" i="120"/>
  <c r="D34" i="120"/>
  <c r="D8" i="120"/>
  <c r="D18" i="120" l="1"/>
  <c r="D38" i="120" l="1"/>
  <c r="D17" i="120"/>
  <c r="D28" i="120"/>
  <c r="D27" i="120"/>
  <c r="D31" i="120"/>
  <c r="D45" i="120"/>
  <c r="D40" i="120"/>
  <c r="D39" i="120"/>
  <c r="D48" i="120"/>
  <c r="D41" i="120"/>
  <c r="D33" i="120"/>
  <c r="D32" i="120"/>
  <c r="D30" i="120"/>
  <c r="D29" i="120"/>
  <c r="D46" i="120"/>
  <c r="D26" i="120"/>
  <c r="D47" i="120"/>
  <c r="D50" i="120"/>
  <c r="D24" i="120"/>
  <c r="D22" i="120"/>
  <c r="D20" i="120"/>
  <c r="D19" i="120"/>
  <c r="D42" i="120"/>
  <c r="D16" i="120"/>
  <c r="D15" i="120"/>
  <c r="D44" i="120"/>
  <c r="D11" i="120"/>
  <c r="D10" i="120"/>
  <c r="D9" i="120"/>
  <c r="D35" i="120"/>
  <c r="D14" i="120"/>
  <c r="B6" i="120"/>
  <c r="C6" i="120" s="1"/>
  <c r="D6" i="120" s="1"/>
  <c r="E6" i="120" s="1"/>
  <c r="F6" i="120" s="1"/>
  <c r="G6" i="120" s="1"/>
  <c r="D9" i="119"/>
  <c r="D44" i="119"/>
  <c r="D7" i="120" l="1"/>
  <c r="F4" i="120" s="1"/>
  <c r="D42" i="119" l="1"/>
  <c r="D41" i="119"/>
  <c r="D39" i="119"/>
  <c r="D38" i="119"/>
  <c r="D36" i="119"/>
  <c r="D35" i="119"/>
  <c r="D33" i="119"/>
  <c r="D29" i="119"/>
  <c r="D26" i="119"/>
  <c r="D20" i="119"/>
  <c r="D19" i="119"/>
  <c r="D18" i="119"/>
  <c r="D14" i="119"/>
  <c r="D8" i="119"/>
  <c r="B6" i="119"/>
  <c r="C6" i="119" s="1"/>
  <c r="D6" i="119" s="1"/>
  <c r="E6" i="119" s="1"/>
  <c r="F6" i="119" s="1"/>
  <c r="G6" i="119" s="1"/>
  <c r="D7" i="119" l="1"/>
  <c r="F4" i="119" s="1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D7" i="118" s="1"/>
  <c r="B6" i="118"/>
  <c r="C6" i="118" s="1"/>
  <c r="D6" i="118" s="1"/>
  <c r="E6" i="118" s="1"/>
  <c r="F6" i="118" s="1"/>
  <c r="G6" i="118" s="1"/>
  <c r="F4" i="118" l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7" i="117" s="1"/>
  <c r="F4" i="117" s="1"/>
  <c r="D8" i="117"/>
  <c r="B6" i="117"/>
  <c r="C6" i="117" s="1"/>
  <c r="D6" i="117" s="1"/>
  <c r="E6" i="117" s="1"/>
  <c r="F6" i="117" s="1"/>
  <c r="G6" i="117" s="1"/>
  <c r="D44" i="116" l="1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D7" i="116" s="1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8" i="114"/>
  <c r="B6" i="114"/>
  <c r="C6" i="114" s="1"/>
  <c r="D6" i="114" s="1"/>
  <c r="E6" i="114" s="1"/>
  <c r="F6" i="114" s="1"/>
  <c r="G6" i="114" s="1"/>
  <c r="D7" i="114" l="1"/>
  <c r="F4" i="114" s="1"/>
  <c r="D18" i="113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7" i="112" s="1"/>
  <c r="F4" i="112" s="1"/>
  <c r="D14" i="112"/>
  <c r="D8" i="112"/>
  <c r="B6" i="112"/>
  <c r="C6" i="112" s="1"/>
  <c r="D6" i="112" s="1"/>
  <c r="E6" i="112" s="1"/>
  <c r="F6" i="112" s="1"/>
  <c r="G6" i="112" s="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D7" i="111" s="1"/>
  <c r="F4" i="111" s="1"/>
  <c r="B6" i="111"/>
  <c r="C6" i="111" s="1"/>
  <c r="D6" i="111" s="1"/>
  <c r="E6" i="111" s="1"/>
  <c r="F6" i="111" s="1"/>
  <c r="G6" i="111" s="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 s="1"/>
  <c r="F4" i="110" s="1"/>
  <c r="C6" i="110"/>
  <c r="D6" i="110" s="1"/>
  <c r="E6" i="110" s="1"/>
  <c r="F6" i="110" s="1"/>
  <c r="G6" i="110" s="1"/>
  <c r="B6" i="110"/>
  <c r="D20" i="109"/>
  <c r="D25" i="109"/>
  <c r="D43" i="109"/>
  <c r="D41" i="109"/>
  <c r="D40" i="109"/>
  <c r="D34" i="109"/>
  <c r="D32" i="109"/>
  <c r="D28" i="109"/>
  <c r="D19" i="109"/>
  <c r="D14" i="109"/>
  <c r="D8" i="109"/>
  <c r="D7" i="109" s="1"/>
  <c r="F4" i="109" s="1"/>
  <c r="B6" i="109"/>
  <c r="C6" i="109"/>
  <c r="D6" i="109"/>
  <c r="E6" i="109" s="1"/>
  <c r="F6" i="109" s="1"/>
  <c r="G6" i="109" s="1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 s="1"/>
  <c r="F6" i="108" s="1"/>
  <c r="G6" i="108" s="1"/>
  <c r="D7" i="108"/>
  <c r="F4" i="108" s="1"/>
</calcChain>
</file>

<file path=xl/sharedStrings.xml><?xml version="1.0" encoding="utf-8"?>
<sst xmlns="http://schemas.openxmlformats.org/spreadsheetml/2006/main" count="3583" uniqueCount="114">
  <si>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</si>
  <si>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</si>
  <si>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</si>
  <si>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</si>
  <si>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</si>
  <si>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</si>
  <si>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</si>
  <si>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</si>
  <si>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</si>
  <si>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</si>
  <si>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</si>
  <si>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</si>
  <si>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</si>
  <si>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</si>
  <si>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</si>
  <si>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</si>
  <si>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</si>
  <si>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</si>
  <si>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</si>
  <si>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</si>
  <si>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</si>
  <si>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</si>
  <si>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</si>
  <si>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</si>
  <si>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</si>
  <si>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</si>
  <si>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</si>
  <si>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</si>
  <si>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</si>
  <si>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</si>
  <si>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</si>
  <si>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</si>
  <si>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</si>
  <si>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</si>
  <si>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</si>
  <si>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</si>
  <si>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</si>
  <si>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</si>
  <si>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</si>
  <si>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</si>
  <si>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</si>
  <si>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</si>
  <si>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</si>
  <si>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</si>
  <si>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</si>
  <si>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</si>
  <si>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</si>
  <si>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</si>
  <si>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</si>
  <si>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</si>
  <si>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</si>
  <si>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</si>
  <si>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</si>
  <si>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</si>
  <si>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</si>
  <si>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</si>
  <si>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</si>
  <si>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</si>
  <si>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</si>
  <si>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</si>
  <si>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</si>
  <si>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</si>
  <si>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</si>
  <si>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</si>
  <si>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</si>
  <si>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</si>
  <si>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</si>
  <si>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</si>
  <si>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</si>
  <si>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</si>
  <si>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</si>
  <si>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</si>
  <si>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</si>
  <si>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</si>
  <si>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</si>
  <si>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</si>
  <si>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</si>
  <si>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</si>
  <si>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</si>
  <si>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</si>
  <si>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</si>
  <si>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</si>
  <si>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</si>
  <si>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</si>
  <si>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</si>
  <si>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</si>
  <si>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</si>
  <si>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</si>
  <si>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</si>
  <si>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</si>
  <si>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</si>
  <si>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</si>
  <si>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</si>
  <si>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</si>
  <si>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</si>
  <si>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</si>
  <si>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</si>
  <si>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</si>
  <si>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</si>
  <si>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</si>
  <si>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</si>
  <si>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</si>
  <si>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</si>
  <si>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</si>
  <si>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</si>
  <si>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</si>
  <si>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</si>
  <si>
    <t>71300000</t>
  </si>
  <si>
    <t>საინჟინრო მომსახურებები</t>
  </si>
  <si>
    <t>საბანკო და საინვესტიციო მომსახურებები</t>
  </si>
  <si>
    <t>2019 წლის III- IV კვარტალი</t>
  </si>
  <si>
    <t>48200000</t>
  </si>
  <si>
    <t>ქსელების, ინტერნეტისა და ინტრანეტის პროგრამული პაკეტები</t>
  </si>
  <si>
    <t xml:space="preserve">არაფინანსური აქტივების ზრდა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</si>
</sst>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rgb="FFFF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" fontId="7" fillId="5" borderId="1" xfId="0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0" fillId="5" borderId="1" xfId="0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3" fontId="19" fillId="5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Fill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13" t="s">
        <v>11</v>
      </c>
      <c r="B7" s="114"/>
      <c r="C7" s="114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7" zoomScaleNormal="100" workbookViewId="0">
      <selection activeCell="I63" sqref="I6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5" t="s">
        <v>92</v>
      </c>
      <c r="B51" s="86" t="s">
        <v>105</v>
      </c>
      <c r="C51" s="86" t="s">
        <v>106</v>
      </c>
      <c r="D51" s="87">
        <v>820</v>
      </c>
      <c r="E51" s="86" t="s">
        <v>83</v>
      </c>
      <c r="F51" s="88" t="s">
        <v>99</v>
      </c>
      <c r="G51" s="89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7" zoomScaleNormal="100" workbookViewId="0">
      <selection activeCell="I23" sqref="I2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287901</v>
      </c>
      <c r="G4" s="8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SUM(D8:D55)</f>
        <v>287901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</f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7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22" zoomScaleNormal="100" workbookViewId="0">
      <selection activeCell="C60" sqref="C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205552.06000000003</v>
      </c>
      <c r="G4" s="90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SUM(D8:D55)</f>
        <v>205552.06000000003</v>
      </c>
      <c r="E7" s="11"/>
      <c r="F7" s="9"/>
      <c r="G7" s="10"/>
      <c r="H7" s="5"/>
    </row>
    <row r="8" spans="1:8" s="20" customFormat="1" ht="24" x14ac:dyDescent="0.25">
      <c r="A8" s="65" t="s">
        <v>92</v>
      </c>
      <c r="B8" s="71" t="s">
        <v>12</v>
      </c>
      <c r="C8" s="71" t="s">
        <v>13</v>
      </c>
      <c r="D8" s="96">
        <f>15000-2900-4000</f>
        <v>8100</v>
      </c>
      <c r="E8" s="97" t="s">
        <v>25</v>
      </c>
      <c r="F8" s="60" t="s">
        <v>90</v>
      </c>
      <c r="G8" s="98"/>
      <c r="H8" s="19"/>
    </row>
    <row r="9" spans="1:8" s="20" customFormat="1" ht="30.75" customHeight="1" x14ac:dyDescent="0.25">
      <c r="A9" s="65" t="s">
        <v>92</v>
      </c>
      <c r="B9" s="71" t="s">
        <v>14</v>
      </c>
      <c r="C9" s="71" t="s">
        <v>15</v>
      </c>
      <c r="D9" s="96">
        <f>1200-900</f>
        <v>300</v>
      </c>
      <c r="E9" s="97" t="s">
        <v>24</v>
      </c>
      <c r="F9" s="60" t="s">
        <v>90</v>
      </c>
      <c r="G9" s="98"/>
      <c r="H9" s="19"/>
    </row>
    <row r="10" spans="1:8" s="20" customFormat="1" ht="30.75" customHeight="1" x14ac:dyDescent="0.25">
      <c r="A10" s="65" t="s">
        <v>92</v>
      </c>
      <c r="B10" s="71" t="s">
        <v>43</v>
      </c>
      <c r="C10" s="71" t="s">
        <v>44</v>
      </c>
      <c r="D10" s="96">
        <f>4800-3000</f>
        <v>1800</v>
      </c>
      <c r="E10" s="97" t="s">
        <v>24</v>
      </c>
      <c r="F10" s="60" t="s">
        <v>90</v>
      </c>
      <c r="G10" s="98"/>
      <c r="H10" s="19"/>
    </row>
    <row r="11" spans="1:8" s="20" customFormat="1" ht="31.5" customHeight="1" x14ac:dyDescent="0.25">
      <c r="A11" s="65" t="s">
        <v>92</v>
      </c>
      <c r="B11" s="71" t="s">
        <v>16</v>
      </c>
      <c r="C11" s="71" t="s">
        <v>17</v>
      </c>
      <c r="D11" s="96">
        <f>1500-1000</f>
        <v>500</v>
      </c>
      <c r="E11" s="97" t="s">
        <v>24</v>
      </c>
      <c r="F11" s="60" t="s">
        <v>90</v>
      </c>
      <c r="G11" s="9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5" t="s">
        <v>92</v>
      </c>
      <c r="B15" s="71" t="s">
        <v>18</v>
      </c>
      <c r="C15" s="71" t="s">
        <v>47</v>
      </c>
      <c r="D15" s="96">
        <f>1300-600</f>
        <v>700</v>
      </c>
      <c r="E15" s="97" t="s">
        <v>24</v>
      </c>
      <c r="F15" s="60" t="s">
        <v>90</v>
      </c>
      <c r="G15" s="99"/>
    </row>
    <row r="16" spans="1:8" s="20" customFormat="1" ht="45" customHeight="1" x14ac:dyDescent="0.25">
      <c r="A16" s="65" t="s">
        <v>92</v>
      </c>
      <c r="B16" s="71" t="s">
        <v>45</v>
      </c>
      <c r="C16" s="71" t="s">
        <v>46</v>
      </c>
      <c r="D16" s="96">
        <f>2000-1500</f>
        <v>500</v>
      </c>
      <c r="E16" s="97" t="s">
        <v>24</v>
      </c>
      <c r="F16" s="60" t="s">
        <v>90</v>
      </c>
      <c r="G16" s="99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30000+44631+16363+14042-16084</f>
        <v>88952</v>
      </c>
      <c r="E18" s="72" t="s">
        <v>50</v>
      </c>
      <c r="F18" s="60" t="s">
        <v>90</v>
      </c>
      <c r="G18" s="73"/>
    </row>
    <row r="19" spans="1:7" s="20" customFormat="1" ht="24" x14ac:dyDescent="0.25">
      <c r="A19" s="65" t="s">
        <v>92</v>
      </c>
      <c r="B19" s="57" t="s">
        <v>35</v>
      </c>
      <c r="C19" s="58" t="s">
        <v>36</v>
      </c>
      <c r="D19" s="96">
        <f>6000-655-1000</f>
        <v>4345</v>
      </c>
      <c r="E19" s="72" t="s">
        <v>50</v>
      </c>
      <c r="F19" s="60" t="s">
        <v>90</v>
      </c>
      <c r="G19" s="60"/>
    </row>
    <row r="20" spans="1:7" s="20" customFormat="1" ht="35.25" customHeight="1" x14ac:dyDescent="0.25">
      <c r="A20" s="65" t="s">
        <v>92</v>
      </c>
      <c r="B20" s="58" t="s">
        <v>53</v>
      </c>
      <c r="C20" s="58" t="s">
        <v>54</v>
      </c>
      <c r="D20" s="62">
        <f>3500+1300-1000</f>
        <v>3800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5" t="s">
        <v>92</v>
      </c>
      <c r="B22" s="58" t="s">
        <v>67</v>
      </c>
      <c r="C22" s="58" t="s">
        <v>68</v>
      </c>
      <c r="D22" s="62">
        <f>4750-3000</f>
        <v>1750</v>
      </c>
      <c r="E22" s="58" t="s">
        <v>24</v>
      </c>
      <c r="F22" s="60" t="s">
        <v>90</v>
      </c>
      <c r="G22" s="61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5" t="s">
        <v>92</v>
      </c>
      <c r="B24" s="58" t="s">
        <v>61</v>
      </c>
      <c r="C24" s="58" t="s">
        <v>57</v>
      </c>
      <c r="D24" s="62">
        <f>2500-2000</f>
        <v>500</v>
      </c>
      <c r="E24" s="58" t="s">
        <v>24</v>
      </c>
      <c r="F24" s="60" t="s">
        <v>90</v>
      </c>
      <c r="G24" s="5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5" t="s">
        <v>92</v>
      </c>
      <c r="B26" s="57" t="s">
        <v>58</v>
      </c>
      <c r="C26" s="58" t="s">
        <v>59</v>
      </c>
      <c r="D26" s="59">
        <f>350+2000+2450-500</f>
        <v>4300</v>
      </c>
      <c r="E26" s="57" t="s">
        <v>24</v>
      </c>
      <c r="F26" s="60" t="s">
        <v>90</v>
      </c>
      <c r="G26" s="58"/>
    </row>
    <row r="27" spans="1:7" s="20" customFormat="1" ht="56.25" x14ac:dyDescent="0.25">
      <c r="A27" s="65" t="s">
        <v>92</v>
      </c>
      <c r="B27" s="57">
        <v>50300000</v>
      </c>
      <c r="C27" s="58" t="s">
        <v>37</v>
      </c>
      <c r="D27" s="96">
        <f>3000-1500</f>
        <v>1500</v>
      </c>
      <c r="E27" s="77" t="s">
        <v>24</v>
      </c>
      <c r="F27" s="60" t="s">
        <v>90</v>
      </c>
      <c r="G27" s="101" t="s">
        <v>23</v>
      </c>
    </row>
    <row r="28" spans="1:7" s="20" customFormat="1" ht="115.5" customHeight="1" x14ac:dyDescent="0.25">
      <c r="A28" s="65" t="s">
        <v>92</v>
      </c>
      <c r="B28" s="58">
        <v>50700000</v>
      </c>
      <c r="C28" s="58" t="s">
        <v>42</v>
      </c>
      <c r="D28" s="62">
        <f>1000-500</f>
        <v>500</v>
      </c>
      <c r="E28" s="58" t="s">
        <v>24</v>
      </c>
      <c r="F28" s="60" t="s">
        <v>90</v>
      </c>
      <c r="G28" s="58"/>
    </row>
    <row r="29" spans="1:7" s="20" customFormat="1" ht="24" x14ac:dyDescent="0.25">
      <c r="A29" s="65" t="s">
        <v>92</v>
      </c>
      <c r="B29" s="57" t="s">
        <v>75</v>
      </c>
      <c r="C29" s="58" t="s">
        <v>76</v>
      </c>
      <c r="D29" s="96">
        <f>680+1100-1200</f>
        <v>580</v>
      </c>
      <c r="E29" s="77" t="s">
        <v>24</v>
      </c>
      <c r="F29" s="60" t="s">
        <v>90</v>
      </c>
      <c r="G29" s="60"/>
    </row>
    <row r="30" spans="1:7" s="20" customFormat="1" ht="88.5" customHeight="1" x14ac:dyDescent="0.25">
      <c r="A30" s="65" t="s">
        <v>92</v>
      </c>
      <c r="B30" s="57" t="s">
        <v>30</v>
      </c>
      <c r="C30" s="58" t="s">
        <v>31</v>
      </c>
      <c r="D30" s="59">
        <f>1500-500</f>
        <v>1000</v>
      </c>
      <c r="E30" s="57" t="s">
        <v>24</v>
      </c>
      <c r="F30" s="60" t="s">
        <v>90</v>
      </c>
      <c r="G30" s="58"/>
    </row>
    <row r="31" spans="1:7" s="20" customFormat="1" ht="88.5" customHeight="1" x14ac:dyDescent="0.25">
      <c r="A31" s="65" t="s">
        <v>92</v>
      </c>
      <c r="B31" s="57" t="s">
        <v>30</v>
      </c>
      <c r="C31" s="58" t="s">
        <v>31</v>
      </c>
      <c r="D31" s="59">
        <f>5000-2000</f>
        <v>3000</v>
      </c>
      <c r="E31" s="57" t="s">
        <v>24</v>
      </c>
      <c r="F31" s="60" t="s">
        <v>90</v>
      </c>
      <c r="G31" s="58" t="s">
        <v>32</v>
      </c>
    </row>
    <row r="32" spans="1:7" s="47" customFormat="1" ht="88.5" customHeight="1" x14ac:dyDescent="0.25">
      <c r="A32" s="65" t="s">
        <v>92</v>
      </c>
      <c r="B32" s="57" t="s">
        <v>71</v>
      </c>
      <c r="C32" s="58" t="s">
        <v>72</v>
      </c>
      <c r="D32" s="59">
        <f>920-300</f>
        <v>620</v>
      </c>
      <c r="E32" s="57" t="s">
        <v>24</v>
      </c>
      <c r="F32" s="60" t="s">
        <v>90</v>
      </c>
      <c r="G32" s="58"/>
    </row>
    <row r="33" spans="1:7" s="20" customFormat="1" ht="67.5" x14ac:dyDescent="0.25">
      <c r="A33" s="65" t="s">
        <v>92</v>
      </c>
      <c r="B33" s="58">
        <v>75100000</v>
      </c>
      <c r="C33" s="58" t="s">
        <v>60</v>
      </c>
      <c r="D33" s="62">
        <f>1000-600-110+500+1000-790</f>
        <v>1000</v>
      </c>
      <c r="E33" s="58" t="s">
        <v>24</v>
      </c>
      <c r="F33" s="60" t="s">
        <v>90</v>
      </c>
      <c r="G33" s="58" t="s">
        <v>32</v>
      </c>
    </row>
    <row r="34" spans="1:7" s="20" customFormat="1" ht="25.5" x14ac:dyDescent="0.25">
      <c r="A34" s="65" t="s">
        <v>92</v>
      </c>
      <c r="B34" s="70">
        <v>79300000</v>
      </c>
      <c r="C34" s="70" t="s">
        <v>29</v>
      </c>
      <c r="D34" s="96">
        <f>4900-688.86</f>
        <v>4211.1400000000003</v>
      </c>
      <c r="E34" s="97" t="s">
        <v>24</v>
      </c>
      <c r="F34" s="60" t="s">
        <v>90</v>
      </c>
      <c r="G34" s="73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5" t="s">
        <v>92</v>
      </c>
      <c r="B36" s="58" t="s">
        <v>64</v>
      </c>
      <c r="C36" s="62" t="s">
        <v>63</v>
      </c>
      <c r="D36" s="62">
        <f>907+4000+-1060.5</f>
        <v>3846.5</v>
      </c>
      <c r="E36" s="58" t="s">
        <v>24</v>
      </c>
      <c r="F36" s="60" t="s">
        <v>90</v>
      </c>
      <c r="G36" s="58"/>
    </row>
    <row r="37" spans="1:7" s="20" customFormat="1" ht="42.75" customHeight="1" x14ac:dyDescent="0.25">
      <c r="A37" s="65" t="s">
        <v>92</v>
      </c>
      <c r="B37" s="57" t="s">
        <v>38</v>
      </c>
      <c r="C37" s="58" t="s">
        <v>39</v>
      </c>
      <c r="D37" s="96">
        <v>0</v>
      </c>
      <c r="E37" s="102" t="s">
        <v>50</v>
      </c>
      <c r="F37" s="60" t="s">
        <v>90</v>
      </c>
      <c r="G37" s="102" t="s">
        <v>23</v>
      </c>
    </row>
    <row r="38" spans="1:7" s="20" customFormat="1" ht="115.5" customHeight="1" x14ac:dyDescent="0.25">
      <c r="A38" s="65" t="s">
        <v>92</v>
      </c>
      <c r="B38" s="58" t="s">
        <v>48</v>
      </c>
      <c r="C38" s="58" t="s">
        <v>20</v>
      </c>
      <c r="D38" s="62">
        <f>3000+1900-55</f>
        <v>4845</v>
      </c>
      <c r="E38" s="58" t="s">
        <v>24</v>
      </c>
      <c r="F38" s="60" t="s">
        <v>90</v>
      </c>
      <c r="G38" s="58"/>
    </row>
    <row r="39" spans="1:7" s="20" customFormat="1" ht="57.75" customHeight="1" x14ac:dyDescent="0.25">
      <c r="A39" s="65" t="s">
        <v>92</v>
      </c>
      <c r="B39" s="58" t="s">
        <v>55</v>
      </c>
      <c r="C39" s="58" t="s">
        <v>49</v>
      </c>
      <c r="D39" s="62">
        <f>4500+10000-5000</f>
        <v>9500</v>
      </c>
      <c r="E39" s="58" t="s">
        <v>24</v>
      </c>
      <c r="F39" s="60" t="s">
        <v>90</v>
      </c>
      <c r="G39" s="58" t="s">
        <v>56</v>
      </c>
    </row>
    <row r="40" spans="1:7" s="20" customFormat="1" ht="24" x14ac:dyDescent="0.25">
      <c r="A40" s="65" t="s">
        <v>92</v>
      </c>
      <c r="B40" s="58" t="s">
        <v>51</v>
      </c>
      <c r="C40" s="58" t="s">
        <v>52</v>
      </c>
      <c r="D40" s="62">
        <f>3500-2000</f>
        <v>1500</v>
      </c>
      <c r="E40" s="58" t="s">
        <v>24</v>
      </c>
      <c r="F40" s="60" t="s">
        <v>90</v>
      </c>
      <c r="G40" s="61" t="s">
        <v>23</v>
      </c>
    </row>
    <row r="41" spans="1:7" s="20" customFormat="1" ht="33.75" x14ac:dyDescent="0.25">
      <c r="A41" s="65" t="s">
        <v>92</v>
      </c>
      <c r="B41" s="58" t="s">
        <v>80</v>
      </c>
      <c r="C41" s="58" t="s">
        <v>79</v>
      </c>
      <c r="D41" s="62">
        <f>20000-5620-2580-8000</f>
        <v>3800</v>
      </c>
      <c r="E41" s="58" t="s">
        <v>50</v>
      </c>
      <c r="F41" s="60" t="s">
        <v>90</v>
      </c>
      <c r="G41" s="61"/>
    </row>
    <row r="42" spans="1:7" s="47" customFormat="1" ht="24" x14ac:dyDescent="0.25">
      <c r="A42" s="65" t="s">
        <v>93</v>
      </c>
      <c r="B42" s="58" t="s">
        <v>81</v>
      </c>
      <c r="C42" s="58" t="s">
        <v>82</v>
      </c>
      <c r="D42" s="62">
        <f>470+1315+550+700-1000</f>
        <v>2035</v>
      </c>
      <c r="E42" s="58" t="s">
        <v>83</v>
      </c>
      <c r="F42" s="60" t="s">
        <v>90</v>
      </c>
      <c r="G42" s="61"/>
    </row>
    <row r="43" spans="1:7" s="47" customFormat="1" ht="24" x14ac:dyDescent="0.25">
      <c r="A43" s="65" t="s">
        <v>92</v>
      </c>
      <c r="B43" s="58">
        <v>32500000</v>
      </c>
      <c r="C43" s="58" t="s">
        <v>84</v>
      </c>
      <c r="D43" s="62">
        <v>0</v>
      </c>
      <c r="E43" s="58" t="s">
        <v>83</v>
      </c>
      <c r="F43" s="60" t="s">
        <v>90</v>
      </c>
      <c r="G43" s="61"/>
    </row>
    <row r="44" spans="1:7" s="20" customFormat="1" ht="24" x14ac:dyDescent="0.25">
      <c r="A44" s="65" t="s">
        <v>92</v>
      </c>
      <c r="B44" s="58">
        <v>30200000</v>
      </c>
      <c r="C44" s="58" t="s">
        <v>85</v>
      </c>
      <c r="D44" s="62">
        <f>160+2600+1455+500-3000</f>
        <v>1715</v>
      </c>
      <c r="E44" s="58" t="s">
        <v>83</v>
      </c>
      <c r="F44" s="60" t="s">
        <v>90</v>
      </c>
      <c r="G44" s="61"/>
    </row>
    <row r="45" spans="1:7" s="20" customFormat="1" ht="24" x14ac:dyDescent="0.25">
      <c r="A45" s="65" t="s">
        <v>92</v>
      </c>
      <c r="B45" s="58" t="s">
        <v>86</v>
      </c>
      <c r="C45" s="58" t="s">
        <v>87</v>
      </c>
      <c r="D45" s="62">
        <f>4900-4000</f>
        <v>900</v>
      </c>
      <c r="E45" s="58" t="s">
        <v>83</v>
      </c>
      <c r="F45" s="60" t="s">
        <v>90</v>
      </c>
      <c r="G45" s="61"/>
    </row>
    <row r="46" spans="1:7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</f>
        <v>595</v>
      </c>
      <c r="E46" s="58" t="s">
        <v>83</v>
      </c>
      <c r="F46" s="60" t="s">
        <v>90</v>
      </c>
      <c r="G46" s="61"/>
    </row>
    <row r="47" spans="1:7" s="20" customFormat="1" ht="24" x14ac:dyDescent="0.25">
      <c r="A47" s="65" t="s">
        <v>92</v>
      </c>
      <c r="B47" s="58">
        <v>45400000</v>
      </c>
      <c r="C47" s="58" t="s">
        <v>89</v>
      </c>
      <c r="D47" s="62">
        <f>2375-1500</f>
        <v>875</v>
      </c>
      <c r="E47" s="58" t="s">
        <v>83</v>
      </c>
      <c r="F47" s="60" t="s">
        <v>90</v>
      </c>
      <c r="G47" s="61"/>
    </row>
    <row r="48" spans="1:7" s="20" customFormat="1" ht="24" x14ac:dyDescent="0.25">
      <c r="A48" s="65" t="s">
        <v>92</v>
      </c>
      <c r="B48" s="58" t="s">
        <v>94</v>
      </c>
      <c r="C48" s="58" t="s">
        <v>95</v>
      </c>
      <c r="D48" s="62">
        <f>4900-1000</f>
        <v>3900</v>
      </c>
      <c r="E48" s="58" t="s">
        <v>83</v>
      </c>
      <c r="F48" s="60" t="s">
        <v>96</v>
      </c>
      <c r="G48" s="61"/>
    </row>
    <row r="49" spans="1:9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9" s="20" customFormat="1" ht="33.75" x14ac:dyDescent="0.25">
      <c r="A50" s="65" t="s">
        <v>92</v>
      </c>
      <c r="B50" s="58" t="s">
        <v>102</v>
      </c>
      <c r="C50" s="58" t="s">
        <v>103</v>
      </c>
      <c r="D50" s="62">
        <f>2973-0.58</f>
        <v>2972.42</v>
      </c>
      <c r="E50" s="58" t="s">
        <v>83</v>
      </c>
      <c r="F50" s="60" t="s">
        <v>99</v>
      </c>
      <c r="G50" s="61"/>
    </row>
    <row r="51" spans="1:9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9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</row>
    <row r="53" spans="1:9" s="20" customFormat="1" x14ac:dyDescent="0.25">
      <c r="E53" s="100"/>
    </row>
    <row r="61" spans="1:9" x14ac:dyDescent="0.25">
      <c r="I61" s="5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C53" sqref="C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208515.06000000003</v>
      </c>
      <c r="G4" s="10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SUM(D8:D55)</f>
        <v>208515.06000000003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</row>
    <row r="12" spans="1:8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3500+1300-1000</f>
        <v>3800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</row>
    <row r="23" spans="1:7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350+2000+2450-500</f>
        <v>4300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f>3000-1500</f>
        <v>1500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f>1000-500</f>
        <v>500</v>
      </c>
      <c r="E28" s="28" t="s">
        <v>24</v>
      </c>
      <c r="F28" s="17" t="s">
        <v>90</v>
      </c>
      <c r="G28" s="28"/>
    </row>
    <row r="29" spans="1:7" s="20" customFormat="1" ht="43.5" customHeight="1" x14ac:dyDescent="0.25">
      <c r="A29" s="63" t="s">
        <v>92</v>
      </c>
      <c r="B29" s="27" t="s">
        <v>75</v>
      </c>
      <c r="C29" s="28" t="s">
        <v>76</v>
      </c>
      <c r="D29" s="15">
        <f>680+1100-1200</f>
        <v>580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f>1500-500</f>
        <v>1000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5000-2000</f>
        <v>3000</v>
      </c>
      <c r="E31" s="27" t="s">
        <v>24</v>
      </c>
      <c r="F31" s="17" t="s">
        <v>90</v>
      </c>
      <c r="G31" s="28" t="s">
        <v>32</v>
      </c>
    </row>
    <row r="32" spans="1:7" s="20" customFormat="1" ht="88.5" customHeight="1" x14ac:dyDescent="0.25">
      <c r="A32" s="63" t="s">
        <v>92</v>
      </c>
      <c r="B32" s="27" t="s">
        <v>71</v>
      </c>
      <c r="C32" s="28" t="s">
        <v>72</v>
      </c>
      <c r="D32" s="24">
        <f>920-300</f>
        <v>620</v>
      </c>
      <c r="E32" s="27" t="s">
        <v>24</v>
      </c>
      <c r="F32" s="17" t="s">
        <v>90</v>
      </c>
      <c r="G32" s="28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1000-600-110+500+1000-790</f>
        <v>1000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f>4900-688.86</f>
        <v>4211.1400000000003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20" customFormat="1" ht="24" x14ac:dyDescent="0.25">
      <c r="A36" s="63" t="s">
        <v>92</v>
      </c>
      <c r="B36" s="28" t="s">
        <v>64</v>
      </c>
      <c r="C36" s="35" t="s">
        <v>63</v>
      </c>
      <c r="D36" s="35">
        <f>907+4000+-1060.5</f>
        <v>3846.5</v>
      </c>
      <c r="E36" s="28" t="s">
        <v>24</v>
      </c>
      <c r="F36" s="17" t="s">
        <v>90</v>
      </c>
      <c r="G36" s="28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3000+1900-55</f>
        <v>4845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4500+10000-5000</f>
        <v>9500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f>3500-2000</f>
        <v>1500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20000-5620-2580-8000</f>
        <v>3800</v>
      </c>
      <c r="E41" s="28" t="s">
        <v>50</v>
      </c>
      <c r="F41" s="17" t="s">
        <v>90</v>
      </c>
      <c r="G41" s="29"/>
    </row>
    <row r="42" spans="1:7" s="20" customFormat="1" ht="24" x14ac:dyDescent="0.25">
      <c r="A42" s="63" t="s">
        <v>93</v>
      </c>
      <c r="B42" s="28" t="s">
        <v>81</v>
      </c>
      <c r="C42" s="28" t="s">
        <v>82</v>
      </c>
      <c r="D42" s="35">
        <f>470+1315+550+700-1000</f>
        <v>2035</v>
      </c>
      <c r="E42" s="28" t="s">
        <v>83</v>
      </c>
      <c r="F42" s="17" t="s">
        <v>90</v>
      </c>
      <c r="G42" s="29"/>
    </row>
    <row r="43" spans="1:7" s="20" customFormat="1" ht="24" x14ac:dyDescent="0.25">
      <c r="A43" s="63" t="s">
        <v>92</v>
      </c>
      <c r="B43" s="28">
        <v>32500000</v>
      </c>
      <c r="C43" s="28" t="s">
        <v>84</v>
      </c>
      <c r="D43" s="35">
        <v>0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160+2600+1455+500-3000</f>
        <v>1715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f>4900-4000</f>
        <v>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5" t="s">
        <v>92</v>
      </c>
      <c r="B46" s="58">
        <v>50600000</v>
      </c>
      <c r="C46" s="58" t="s">
        <v>88</v>
      </c>
      <c r="D46" s="62">
        <f>1795-1200+1000</f>
        <v>1595</v>
      </c>
      <c r="E46" s="58" t="s">
        <v>83</v>
      </c>
      <c r="F46" s="60" t="s">
        <v>90</v>
      </c>
      <c r="G46" s="61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f>2375-1500</f>
        <v>875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f>4900-1000</f>
        <v>3900</v>
      </c>
      <c r="E48" s="28" t="s">
        <v>83</v>
      </c>
      <c r="F48" s="17" t="s">
        <v>96</v>
      </c>
      <c r="G48" s="29"/>
    </row>
    <row r="49" spans="1:9" s="20" customFormat="1" ht="24" x14ac:dyDescent="0.25">
      <c r="A49" s="63" t="s">
        <v>92</v>
      </c>
      <c r="B49" s="28" t="s">
        <v>100</v>
      </c>
      <c r="C49" s="28" t="s">
        <v>101</v>
      </c>
      <c r="D49" s="35">
        <v>300</v>
      </c>
      <c r="E49" s="28" t="s">
        <v>83</v>
      </c>
      <c r="F49" s="17" t="s">
        <v>99</v>
      </c>
      <c r="G49" s="29"/>
    </row>
    <row r="50" spans="1:9" s="20" customFormat="1" ht="33.75" x14ac:dyDescent="0.25">
      <c r="A50" s="63" t="s">
        <v>92</v>
      </c>
      <c r="B50" s="28" t="s">
        <v>102</v>
      </c>
      <c r="C50" s="28" t="s">
        <v>103</v>
      </c>
      <c r="D50" s="35">
        <f>2973-0.58</f>
        <v>2972.42</v>
      </c>
      <c r="E50" s="28" t="s">
        <v>83</v>
      </c>
      <c r="F50" s="17" t="s">
        <v>99</v>
      </c>
      <c r="G50" s="29"/>
    </row>
    <row r="51" spans="1:9" s="20" customFormat="1" ht="24" x14ac:dyDescent="0.25">
      <c r="A51" s="91" t="s">
        <v>92</v>
      </c>
      <c r="B51" s="92" t="s">
        <v>105</v>
      </c>
      <c r="C51" s="92" t="s">
        <v>106</v>
      </c>
      <c r="D51" s="93">
        <v>820</v>
      </c>
      <c r="E51" s="92" t="s">
        <v>83</v>
      </c>
      <c r="F51" s="94" t="s">
        <v>99</v>
      </c>
      <c r="G51" s="95"/>
    </row>
    <row r="52" spans="1:9" s="20" customFormat="1" ht="24" x14ac:dyDescent="0.25">
      <c r="A52" s="85" t="s">
        <v>92</v>
      </c>
      <c r="B52" s="86" t="s">
        <v>107</v>
      </c>
      <c r="C52" s="86" t="s">
        <v>108</v>
      </c>
      <c r="D52" s="87">
        <f>350+1663</f>
        <v>2013</v>
      </c>
      <c r="E52" s="86" t="s">
        <v>83</v>
      </c>
      <c r="F52" s="88" t="s">
        <v>99</v>
      </c>
      <c r="G52" s="89"/>
    </row>
    <row r="53" spans="1:9" s="20" customFormat="1" ht="24" x14ac:dyDescent="0.25">
      <c r="A53" s="85" t="s">
        <v>92</v>
      </c>
      <c r="B53" s="58">
        <v>66100000</v>
      </c>
      <c r="C53" s="58" t="s">
        <v>109</v>
      </c>
      <c r="D53" s="62">
        <v>300</v>
      </c>
      <c r="E53" s="86" t="s">
        <v>83</v>
      </c>
      <c r="F53" s="88" t="s">
        <v>110</v>
      </c>
      <c r="G53" s="89"/>
    </row>
    <row r="61" spans="1:9" x14ac:dyDescent="0.25">
      <c r="I61" s="5"/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topLeftCell="A19" zoomScale="148" zoomScaleNormal="100" zoomScaleSheetLayoutView="148" workbookViewId="0">
      <selection activeCell="F12" sqref="F12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208515.06000000003</v>
      </c>
      <c r="G4" s="10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SUM(D8:D56)</f>
        <v>208515.06000000003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</row>
    <row r="12" spans="1:8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</row>
    <row r="17" spans="1:8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</row>
    <row r="18" spans="1:8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</row>
    <row r="19" spans="1:8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</row>
    <row r="20" spans="1:8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3500+1300-1000</f>
        <v>3800</v>
      </c>
      <c r="E20" s="28" t="s">
        <v>24</v>
      </c>
      <c r="F20" s="17" t="s">
        <v>90</v>
      </c>
      <c r="G20" s="29" t="s">
        <v>23</v>
      </c>
    </row>
    <row r="21" spans="1:8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8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</row>
    <row r="23" spans="1:8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</row>
    <row r="24" spans="1:8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</row>
    <row r="25" spans="1:8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8" s="20" customFormat="1" ht="42.75" customHeight="1" x14ac:dyDescent="0.25">
      <c r="A26" s="65" t="s">
        <v>113</v>
      </c>
      <c r="B26" s="58" t="s">
        <v>111</v>
      </c>
      <c r="C26" s="58" t="s">
        <v>112</v>
      </c>
      <c r="D26" s="110">
        <f>1000*H26</f>
        <v>3000</v>
      </c>
      <c r="E26" s="58" t="s">
        <v>24</v>
      </c>
      <c r="F26" s="58" t="s">
        <v>99</v>
      </c>
      <c r="G26" s="58"/>
      <c r="H26" s="20">
        <v>3</v>
      </c>
    </row>
    <row r="27" spans="1:8" s="20" customFormat="1" ht="45" x14ac:dyDescent="0.25">
      <c r="A27" s="63" t="s">
        <v>92</v>
      </c>
      <c r="B27" s="27" t="s">
        <v>58</v>
      </c>
      <c r="C27" s="28" t="s">
        <v>59</v>
      </c>
      <c r="D27" s="24">
        <f>350+2000+2450-500</f>
        <v>4300</v>
      </c>
      <c r="E27" s="27" t="s">
        <v>24</v>
      </c>
      <c r="F27" s="17" t="s">
        <v>90</v>
      </c>
      <c r="G27" s="28"/>
    </row>
    <row r="28" spans="1:8" s="20" customFormat="1" ht="56.25" x14ac:dyDescent="0.25">
      <c r="A28" s="63" t="s">
        <v>92</v>
      </c>
      <c r="B28" s="27">
        <v>50300000</v>
      </c>
      <c r="C28" s="28" t="s">
        <v>37</v>
      </c>
      <c r="D28" s="15">
        <f>3000-1500</f>
        <v>1500</v>
      </c>
      <c r="E28" s="31" t="s">
        <v>24</v>
      </c>
      <c r="F28" s="17" t="s">
        <v>90</v>
      </c>
      <c r="G28" s="32" t="s">
        <v>23</v>
      </c>
    </row>
    <row r="29" spans="1:8" s="20" customFormat="1" ht="115.5" customHeight="1" x14ac:dyDescent="0.25">
      <c r="A29" s="63" t="s">
        <v>92</v>
      </c>
      <c r="B29" s="28">
        <v>50700000</v>
      </c>
      <c r="C29" s="28" t="s">
        <v>42</v>
      </c>
      <c r="D29" s="35">
        <f>1000-500</f>
        <v>500</v>
      </c>
      <c r="E29" s="28" t="s">
        <v>24</v>
      </c>
      <c r="F29" s="17" t="s">
        <v>90</v>
      </c>
      <c r="G29" s="28"/>
    </row>
    <row r="30" spans="1:8" s="20" customFormat="1" ht="43.5" customHeight="1" x14ac:dyDescent="0.25">
      <c r="A30" s="63" t="s">
        <v>92</v>
      </c>
      <c r="B30" s="27" t="s">
        <v>75</v>
      </c>
      <c r="C30" s="28" t="s">
        <v>76</v>
      </c>
      <c r="D30" s="15">
        <f>680+1100-1200</f>
        <v>580</v>
      </c>
      <c r="E30" s="31" t="s">
        <v>24</v>
      </c>
      <c r="F30" s="17" t="s">
        <v>90</v>
      </c>
      <c r="G30" s="17"/>
    </row>
    <row r="31" spans="1:8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1500-500</f>
        <v>1000</v>
      </c>
      <c r="E31" s="27" t="s">
        <v>24</v>
      </c>
      <c r="F31" s="17" t="s">
        <v>90</v>
      </c>
      <c r="G31" s="28"/>
    </row>
    <row r="32" spans="1:8" s="20" customFormat="1" ht="88.5" customHeight="1" x14ac:dyDescent="0.25">
      <c r="A32" s="63" t="s">
        <v>92</v>
      </c>
      <c r="B32" s="27" t="s">
        <v>30</v>
      </c>
      <c r="C32" s="28" t="s">
        <v>31</v>
      </c>
      <c r="D32" s="24">
        <f>5000-2000</f>
        <v>3000</v>
      </c>
      <c r="E32" s="27" t="s">
        <v>24</v>
      </c>
      <c r="F32" s="17" t="s">
        <v>90</v>
      </c>
      <c r="G32" s="28" t="s">
        <v>32</v>
      </c>
    </row>
    <row r="33" spans="1:7" s="20" customFormat="1" ht="88.5" customHeight="1" x14ac:dyDescent="0.25">
      <c r="A33" s="63" t="s">
        <v>92</v>
      </c>
      <c r="B33" s="27" t="s">
        <v>71</v>
      </c>
      <c r="C33" s="28" t="s">
        <v>72</v>
      </c>
      <c r="D33" s="24">
        <f>920-300</f>
        <v>620</v>
      </c>
      <c r="E33" s="27" t="s">
        <v>24</v>
      </c>
      <c r="F33" s="17" t="s">
        <v>90</v>
      </c>
      <c r="G33" s="28"/>
    </row>
    <row r="34" spans="1:7" s="20" customFormat="1" ht="67.5" x14ac:dyDescent="0.25">
      <c r="A34" s="63" t="s">
        <v>92</v>
      </c>
      <c r="B34" s="28">
        <v>75100000</v>
      </c>
      <c r="C34" s="28" t="s">
        <v>60</v>
      </c>
      <c r="D34" s="35">
        <f>1000-600-110+500+1000-790</f>
        <v>1000</v>
      </c>
      <c r="E34" s="28" t="s">
        <v>24</v>
      </c>
      <c r="F34" s="17" t="s">
        <v>90</v>
      </c>
      <c r="G34" s="28" t="s">
        <v>32</v>
      </c>
    </row>
    <row r="35" spans="1:7" s="20" customFormat="1" ht="25.5" x14ac:dyDescent="0.25">
      <c r="A35" s="63" t="s">
        <v>92</v>
      </c>
      <c r="B35" s="23">
        <v>79300000</v>
      </c>
      <c r="C35" s="23" t="s">
        <v>29</v>
      </c>
      <c r="D35" s="15">
        <f>4900-688.86</f>
        <v>4211.1400000000003</v>
      </c>
      <c r="E35" s="16" t="s">
        <v>24</v>
      </c>
      <c r="F35" s="17" t="s">
        <v>90</v>
      </c>
      <c r="G35" s="26"/>
    </row>
    <row r="36" spans="1:7" s="20" customFormat="1" ht="24" x14ac:dyDescent="0.25">
      <c r="A36" s="63" t="s">
        <v>92</v>
      </c>
      <c r="B36" s="27" t="s">
        <v>33</v>
      </c>
      <c r="C36" s="28" t="s">
        <v>34</v>
      </c>
      <c r="D36" s="15">
        <f>4900-2000+1900</f>
        <v>4800</v>
      </c>
      <c r="E36" s="31" t="s">
        <v>24</v>
      </c>
      <c r="F36" s="17" t="s">
        <v>90</v>
      </c>
      <c r="G36" s="17"/>
    </row>
    <row r="37" spans="1:7" s="20" customFormat="1" ht="24" x14ac:dyDescent="0.25">
      <c r="A37" s="63" t="s">
        <v>92</v>
      </c>
      <c r="B37" s="28" t="s">
        <v>64</v>
      </c>
      <c r="C37" s="35" t="s">
        <v>63</v>
      </c>
      <c r="D37" s="35">
        <f>907+4000+-1060.5</f>
        <v>3846.5</v>
      </c>
      <c r="E37" s="28" t="s">
        <v>24</v>
      </c>
      <c r="F37" s="17" t="s">
        <v>90</v>
      </c>
      <c r="G37" s="28"/>
    </row>
    <row r="38" spans="1:7" s="20" customFormat="1" ht="42.75" customHeight="1" x14ac:dyDescent="0.25">
      <c r="A38" s="63" t="s">
        <v>92</v>
      </c>
      <c r="B38" s="27" t="s">
        <v>38</v>
      </c>
      <c r="C38" s="28" t="s">
        <v>39</v>
      </c>
      <c r="D38" s="15">
        <v>0</v>
      </c>
      <c r="E38" s="33" t="s">
        <v>50</v>
      </c>
      <c r="F38" s="17" t="s">
        <v>90</v>
      </c>
      <c r="G38" s="33" t="s">
        <v>23</v>
      </c>
    </row>
    <row r="39" spans="1:7" s="20" customFormat="1" ht="115.5" customHeight="1" x14ac:dyDescent="0.25">
      <c r="A39" s="63" t="s">
        <v>92</v>
      </c>
      <c r="B39" s="28" t="s">
        <v>48</v>
      </c>
      <c r="C39" s="28" t="s">
        <v>20</v>
      </c>
      <c r="D39" s="35">
        <f>3000+1900-55</f>
        <v>4845</v>
      </c>
      <c r="E39" s="28" t="s">
        <v>24</v>
      </c>
      <c r="F39" s="17" t="s">
        <v>90</v>
      </c>
      <c r="G39" s="28"/>
    </row>
    <row r="40" spans="1:7" s="20" customFormat="1" ht="57.75" customHeight="1" x14ac:dyDescent="0.25">
      <c r="A40" s="65" t="s">
        <v>92</v>
      </c>
      <c r="B40" s="58" t="s">
        <v>55</v>
      </c>
      <c r="C40" s="58" t="s">
        <v>49</v>
      </c>
      <c r="D40" s="110">
        <f>4500+10000-5000-3000</f>
        <v>6500</v>
      </c>
      <c r="E40" s="58" t="s">
        <v>24</v>
      </c>
      <c r="F40" s="60" t="s">
        <v>90</v>
      </c>
      <c r="G40" s="58" t="s">
        <v>56</v>
      </c>
    </row>
    <row r="41" spans="1:7" s="20" customFormat="1" ht="24" x14ac:dyDescent="0.25">
      <c r="A41" s="63" t="s">
        <v>92</v>
      </c>
      <c r="B41" s="28" t="s">
        <v>51</v>
      </c>
      <c r="C41" s="28" t="s">
        <v>52</v>
      </c>
      <c r="D41" s="35">
        <f>3500-2000</f>
        <v>1500</v>
      </c>
      <c r="E41" s="28" t="s">
        <v>24</v>
      </c>
      <c r="F41" s="17" t="s">
        <v>90</v>
      </c>
      <c r="G41" s="29" t="s">
        <v>23</v>
      </c>
    </row>
    <row r="42" spans="1:7" s="20" customFormat="1" ht="33.75" x14ac:dyDescent="0.25">
      <c r="A42" s="63" t="s">
        <v>92</v>
      </c>
      <c r="B42" s="28" t="s">
        <v>80</v>
      </c>
      <c r="C42" s="28" t="s">
        <v>79</v>
      </c>
      <c r="D42" s="35">
        <f>20000-5620-2580-8000</f>
        <v>3800</v>
      </c>
      <c r="E42" s="28" t="s">
        <v>50</v>
      </c>
      <c r="F42" s="17" t="s">
        <v>90</v>
      </c>
      <c r="G42" s="29"/>
    </row>
    <row r="43" spans="1:7" s="20" customFormat="1" ht="24" x14ac:dyDescent="0.25">
      <c r="A43" s="63" t="s">
        <v>93</v>
      </c>
      <c r="B43" s="28" t="s">
        <v>81</v>
      </c>
      <c r="C43" s="28" t="s">
        <v>82</v>
      </c>
      <c r="D43" s="35">
        <f>470+1315+550+700-1000</f>
        <v>2035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>
        <v>32500000</v>
      </c>
      <c r="C44" s="28" t="s">
        <v>84</v>
      </c>
      <c r="D44" s="35">
        <v>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30200000</v>
      </c>
      <c r="C45" s="28" t="s">
        <v>85</v>
      </c>
      <c r="D45" s="35">
        <f>160+2600+1455+500-3000</f>
        <v>1715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 t="s">
        <v>86</v>
      </c>
      <c r="C46" s="28" t="s">
        <v>87</v>
      </c>
      <c r="D46" s="35">
        <f>4900-4000</f>
        <v>900</v>
      </c>
      <c r="E46" s="28" t="s">
        <v>83</v>
      </c>
      <c r="F46" s="17" t="s">
        <v>90</v>
      </c>
      <c r="G46" s="29"/>
    </row>
    <row r="47" spans="1:7" s="47" customFormat="1" ht="24" x14ac:dyDescent="0.25">
      <c r="A47" s="68" t="s">
        <v>92</v>
      </c>
      <c r="B47" s="37">
        <v>50600000</v>
      </c>
      <c r="C47" s="37" t="s">
        <v>88</v>
      </c>
      <c r="D47" s="39">
        <f>1795-1200+1000</f>
        <v>1595</v>
      </c>
      <c r="E47" s="37" t="s">
        <v>83</v>
      </c>
      <c r="F47" s="38" t="s">
        <v>90</v>
      </c>
      <c r="G47" s="48"/>
    </row>
    <row r="48" spans="1:7" s="47" customFormat="1" ht="24" x14ac:dyDescent="0.25">
      <c r="A48" s="68" t="s">
        <v>92</v>
      </c>
      <c r="B48" s="37">
        <v>45400000</v>
      </c>
      <c r="C48" s="37" t="s">
        <v>89</v>
      </c>
      <c r="D48" s="39">
        <f>2375-1500</f>
        <v>875</v>
      </c>
      <c r="E48" s="37" t="s">
        <v>83</v>
      </c>
      <c r="F48" s="38" t="s">
        <v>90</v>
      </c>
      <c r="G48" s="48"/>
    </row>
    <row r="49" spans="1:9" s="47" customFormat="1" ht="24" x14ac:dyDescent="0.25">
      <c r="A49" s="68" t="s">
        <v>92</v>
      </c>
      <c r="B49" s="37" t="s">
        <v>94</v>
      </c>
      <c r="C49" s="37" t="s">
        <v>95</v>
      </c>
      <c r="D49" s="39">
        <f>4900-1000</f>
        <v>3900</v>
      </c>
      <c r="E49" s="37" t="s">
        <v>83</v>
      </c>
      <c r="F49" s="38" t="s">
        <v>96</v>
      </c>
      <c r="G49" s="48"/>
    </row>
    <row r="50" spans="1:9" s="47" customFormat="1" ht="24" x14ac:dyDescent="0.25">
      <c r="A50" s="68" t="s">
        <v>92</v>
      </c>
      <c r="B50" s="37" t="s">
        <v>100</v>
      </c>
      <c r="C50" s="37" t="s">
        <v>101</v>
      </c>
      <c r="D50" s="39">
        <v>300</v>
      </c>
      <c r="E50" s="37" t="s">
        <v>83</v>
      </c>
      <c r="F50" s="38" t="s">
        <v>99</v>
      </c>
      <c r="G50" s="48"/>
    </row>
    <row r="51" spans="1:9" s="47" customFormat="1" ht="33.75" x14ac:dyDescent="0.25">
      <c r="A51" s="68" t="s">
        <v>92</v>
      </c>
      <c r="B51" s="37" t="s">
        <v>102</v>
      </c>
      <c r="C51" s="37" t="s">
        <v>103</v>
      </c>
      <c r="D51" s="39">
        <f>2973-0.58</f>
        <v>2972.42</v>
      </c>
      <c r="E51" s="37" t="s">
        <v>83</v>
      </c>
      <c r="F51" s="38" t="s">
        <v>99</v>
      </c>
      <c r="G51" s="48"/>
    </row>
    <row r="52" spans="1:9" s="47" customFormat="1" ht="24" x14ac:dyDescent="0.25">
      <c r="A52" s="105" t="s">
        <v>92</v>
      </c>
      <c r="B52" s="106" t="s">
        <v>105</v>
      </c>
      <c r="C52" s="106" t="s">
        <v>106</v>
      </c>
      <c r="D52" s="107">
        <v>820</v>
      </c>
      <c r="E52" s="106" t="s">
        <v>83</v>
      </c>
      <c r="F52" s="108" t="s">
        <v>99</v>
      </c>
      <c r="G52" s="109"/>
    </row>
    <row r="53" spans="1:9" s="47" customFormat="1" ht="24" x14ac:dyDescent="0.25">
      <c r="A53" s="105" t="s">
        <v>92</v>
      </c>
      <c r="B53" s="106" t="s">
        <v>107</v>
      </c>
      <c r="C53" s="106" t="s">
        <v>108</v>
      </c>
      <c r="D53" s="107">
        <f>350+1663</f>
        <v>2013</v>
      </c>
      <c r="E53" s="106" t="s">
        <v>83</v>
      </c>
      <c r="F53" s="108" t="s">
        <v>99</v>
      </c>
      <c r="G53" s="109"/>
    </row>
    <row r="54" spans="1:9" s="47" customFormat="1" ht="24" x14ac:dyDescent="0.25">
      <c r="A54" s="105" t="s">
        <v>92</v>
      </c>
      <c r="B54" s="37">
        <v>66100000</v>
      </c>
      <c r="C54" s="37" t="s">
        <v>109</v>
      </c>
      <c r="D54" s="39">
        <v>300</v>
      </c>
      <c r="E54" s="106" t="s">
        <v>83</v>
      </c>
      <c r="F54" s="108" t="s">
        <v>110</v>
      </c>
      <c r="G54" s="109"/>
    </row>
    <row r="62" spans="1:9" x14ac:dyDescent="0.25">
      <c r="I62" s="5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9" r:id="rId1" display="https://tenders.procurement.gov.ge/"/>
    <hyperlink ref="C50" r:id="rId2" display="https://tenders.procurement.gov.ge/"/>
    <hyperlink ref="C51" r:id="rId3" display="https://tenders.procurement.gov.ge/"/>
    <hyperlink ref="C52" r:id="rId4" display="https://tenders.procurement.gov.ge/"/>
    <hyperlink ref="C53" r:id="rId5" display="https://tenders.procurement.gov.ge/"/>
  </hyperlinks>
  <pageMargins left="0.7" right="0.7" top="0.75" bottom="0.75" header="0.3" footer="0.3"/>
  <pageSetup scale="89" orientation="landscape" horizontalDpi="4294967295" verticalDpi="4294967295"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view="pageBreakPreview" topLeftCell="A19" zoomScale="110" zoomScaleNormal="100" zoomScaleSheetLayoutView="110" workbookViewId="0">
      <selection activeCell="J7" sqref="J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hidden="1" customWidth="1"/>
    <col min="9" max="9" width="13.5703125" customWidth="1"/>
    <col min="10" max="10" width="17.5703125" customWidth="1"/>
    <col min="11" max="11" width="35.140625" customWidth="1"/>
  </cols>
  <sheetData>
    <row r="1" spans="1:10" ht="18.75" x14ac:dyDescent="0.25">
      <c r="A1" s="115" t="s">
        <v>104</v>
      </c>
      <c r="B1" s="115"/>
      <c r="C1" s="115"/>
      <c r="D1" s="115"/>
      <c r="E1" s="115"/>
      <c r="F1" s="115"/>
      <c r="G1" s="115"/>
    </row>
    <row r="2" spans="1:10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10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10" ht="33.75" customHeight="1" x14ac:dyDescent="0.25">
      <c r="A4" s="116" t="s">
        <v>2</v>
      </c>
      <c r="B4" s="116"/>
      <c r="C4" s="116"/>
      <c r="D4" s="116"/>
      <c r="E4" s="116"/>
      <c r="F4" s="3">
        <f>D7</f>
        <v>208515.06000000003</v>
      </c>
      <c r="G4" s="111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13" t="s">
        <v>91</v>
      </c>
      <c r="B7" s="114"/>
      <c r="C7" s="114"/>
      <c r="D7" s="8">
        <f>SUM(D8:D56)</f>
        <v>208515.06000000003</v>
      </c>
      <c r="E7" s="11"/>
      <c r="F7" s="9"/>
      <c r="G7" s="10"/>
      <c r="H7" s="5"/>
      <c r="I7">
        <v>208515.06000000003</v>
      </c>
      <c r="J7" s="5">
        <f>I7-D7</f>
        <v>0</v>
      </c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15000-2900-4000</f>
        <v>8100</v>
      </c>
      <c r="E8" s="16" t="s">
        <v>25</v>
      </c>
      <c r="F8" s="17" t="s">
        <v>90</v>
      </c>
      <c r="G8" s="18"/>
      <c r="H8" s="19"/>
      <c r="I8" s="20">
        <v>8100</v>
      </c>
      <c r="J8" s="5">
        <f t="shared" ref="J8:J54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f>1200-900</f>
        <v>300</v>
      </c>
      <c r="E9" s="16" t="s">
        <v>24</v>
      </c>
      <c r="F9" s="17" t="s">
        <v>90</v>
      </c>
      <c r="G9" s="18"/>
      <c r="H9" s="19"/>
      <c r="I9" s="20">
        <v>300</v>
      </c>
      <c r="J9" s="5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f>4800-3000</f>
        <v>1800</v>
      </c>
      <c r="E10" s="16" t="s">
        <v>24</v>
      </c>
      <c r="F10" s="17" t="s">
        <v>90</v>
      </c>
      <c r="G10" s="18"/>
      <c r="H10" s="19"/>
      <c r="I10" s="20">
        <v>1800</v>
      </c>
      <c r="J10" s="5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f>1500-1000</f>
        <v>500</v>
      </c>
      <c r="E11" s="16" t="s">
        <v>24</v>
      </c>
      <c r="F11" s="17" t="s">
        <v>90</v>
      </c>
      <c r="G11" s="18"/>
      <c r="I11" s="20">
        <v>500</v>
      </c>
      <c r="J11" s="5">
        <f t="shared" si="1"/>
        <v>0</v>
      </c>
    </row>
    <row r="12" spans="1:10" s="20" customFormat="1" ht="31.5" customHeight="1" x14ac:dyDescent="0.25">
      <c r="A12" s="63" t="s">
        <v>92</v>
      </c>
      <c r="B12" s="14" t="s">
        <v>73</v>
      </c>
      <c r="C12" s="14" t="s">
        <v>74</v>
      </c>
      <c r="D12" s="15">
        <v>300</v>
      </c>
      <c r="E12" s="16" t="s">
        <v>24</v>
      </c>
      <c r="F12" s="17" t="s">
        <v>90</v>
      </c>
      <c r="G12" s="21"/>
      <c r="I12" s="20">
        <v>300</v>
      </c>
      <c r="J12" s="5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5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5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f>1300-600</f>
        <v>700</v>
      </c>
      <c r="E15" s="16" t="s">
        <v>24</v>
      </c>
      <c r="F15" s="17" t="s">
        <v>90</v>
      </c>
      <c r="G15" s="21"/>
      <c r="I15" s="20">
        <v>700</v>
      </c>
      <c r="J15" s="5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f>2000-1500</f>
        <v>500</v>
      </c>
      <c r="E16" s="16" t="s">
        <v>24</v>
      </c>
      <c r="F16" s="17" t="s">
        <v>90</v>
      </c>
      <c r="G16" s="21"/>
      <c r="I16" s="20">
        <v>500</v>
      </c>
      <c r="J16" s="5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f>25000</f>
        <v>25000</v>
      </c>
      <c r="E17" s="25" t="s">
        <v>50</v>
      </c>
      <c r="F17" s="17" t="s">
        <v>90</v>
      </c>
      <c r="G17" s="21"/>
      <c r="I17" s="20">
        <v>25000</v>
      </c>
      <c r="J17" s="5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30000+44631+16363+14042-16084</f>
        <v>88952</v>
      </c>
      <c r="E18" s="25" t="s">
        <v>50</v>
      </c>
      <c r="F18" s="17" t="s">
        <v>90</v>
      </c>
      <c r="G18" s="26"/>
      <c r="I18" s="20">
        <v>88952</v>
      </c>
      <c r="J18" s="5">
        <f t="shared" si="1"/>
        <v>0</v>
      </c>
    </row>
    <row r="19" spans="1:10" s="20" customFormat="1" ht="24" x14ac:dyDescent="0.25">
      <c r="A19" s="63" t="s">
        <v>92</v>
      </c>
      <c r="B19" s="27" t="s">
        <v>35</v>
      </c>
      <c r="C19" s="28" t="s">
        <v>36</v>
      </c>
      <c r="D19" s="15">
        <f>6000-655-1000</f>
        <v>4345</v>
      </c>
      <c r="E19" s="25" t="s">
        <v>50</v>
      </c>
      <c r="F19" s="17" t="s">
        <v>90</v>
      </c>
      <c r="G19" s="17"/>
      <c r="I19" s="20">
        <v>4345</v>
      </c>
      <c r="J19" s="5">
        <f t="shared" si="1"/>
        <v>0</v>
      </c>
    </row>
    <row r="20" spans="1:10" s="20" customFormat="1" ht="35.25" customHeight="1" x14ac:dyDescent="0.25">
      <c r="A20" s="65" t="s">
        <v>92</v>
      </c>
      <c r="B20" s="58" t="s">
        <v>53</v>
      </c>
      <c r="C20" s="58" t="s">
        <v>54</v>
      </c>
      <c r="D20" s="62">
        <f>3500+1300-1000-750</f>
        <v>3050</v>
      </c>
      <c r="E20" s="58" t="s">
        <v>24</v>
      </c>
      <c r="F20" s="60" t="s">
        <v>90</v>
      </c>
      <c r="G20" s="61" t="s">
        <v>23</v>
      </c>
      <c r="I20" s="20">
        <v>3800</v>
      </c>
      <c r="J20" s="5">
        <f t="shared" si="1"/>
        <v>-750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5">
        <f t="shared" si="1"/>
        <v>0</v>
      </c>
    </row>
    <row r="22" spans="1:10" s="20" customFormat="1" ht="24" x14ac:dyDescent="0.25">
      <c r="A22" s="63" t="s">
        <v>92</v>
      </c>
      <c r="B22" s="28" t="s">
        <v>67</v>
      </c>
      <c r="C22" s="28" t="s">
        <v>68</v>
      </c>
      <c r="D22" s="35">
        <f>4750-3000</f>
        <v>1750</v>
      </c>
      <c r="E22" s="28" t="s">
        <v>24</v>
      </c>
      <c r="F22" s="17" t="s">
        <v>90</v>
      </c>
      <c r="G22" s="29"/>
      <c r="I22" s="20">
        <v>1750</v>
      </c>
      <c r="J22" s="5">
        <f t="shared" si="1"/>
        <v>0</v>
      </c>
    </row>
    <row r="23" spans="1:10" s="20" customFormat="1" ht="24" x14ac:dyDescent="0.25">
      <c r="A23" s="63" t="s">
        <v>92</v>
      </c>
      <c r="B23" s="28" t="s">
        <v>69</v>
      </c>
      <c r="C23" s="28" t="s">
        <v>70</v>
      </c>
      <c r="D23" s="35">
        <v>110</v>
      </c>
      <c r="E23" s="28" t="s">
        <v>24</v>
      </c>
      <c r="F23" s="17" t="s">
        <v>90</v>
      </c>
      <c r="G23" s="29"/>
      <c r="I23" s="20">
        <v>110</v>
      </c>
      <c r="J23" s="5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f>2500-2000</f>
        <v>500</v>
      </c>
      <c r="E24" s="28" t="s">
        <v>24</v>
      </c>
      <c r="F24" s="17" t="s">
        <v>90</v>
      </c>
      <c r="G24" s="28"/>
      <c r="I24" s="20">
        <v>500</v>
      </c>
      <c r="J24" s="5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5">
        <f t="shared" si="1"/>
        <v>0</v>
      </c>
    </row>
    <row r="26" spans="1:10" s="47" customFormat="1" ht="42.75" customHeight="1" x14ac:dyDescent="0.25">
      <c r="A26" s="68" t="s">
        <v>113</v>
      </c>
      <c r="B26" s="37" t="s">
        <v>111</v>
      </c>
      <c r="C26" s="37" t="s">
        <v>112</v>
      </c>
      <c r="D26" s="39">
        <f>1000*H26</f>
        <v>3000</v>
      </c>
      <c r="E26" s="37" t="s">
        <v>24</v>
      </c>
      <c r="F26" s="37" t="s">
        <v>99</v>
      </c>
      <c r="G26" s="37"/>
      <c r="H26" s="47">
        <v>3</v>
      </c>
      <c r="I26" s="47">
        <v>3000</v>
      </c>
      <c r="J26" s="5">
        <f t="shared" si="1"/>
        <v>0</v>
      </c>
    </row>
    <row r="27" spans="1:10" s="20" customFormat="1" ht="45" x14ac:dyDescent="0.25">
      <c r="A27" s="63" t="s">
        <v>92</v>
      </c>
      <c r="B27" s="27" t="s">
        <v>58</v>
      </c>
      <c r="C27" s="28" t="s">
        <v>59</v>
      </c>
      <c r="D27" s="24">
        <f>350+2000+2450-500</f>
        <v>4300</v>
      </c>
      <c r="E27" s="27" t="s">
        <v>24</v>
      </c>
      <c r="F27" s="17" t="s">
        <v>90</v>
      </c>
      <c r="G27" s="28"/>
      <c r="I27" s="20">
        <v>4300</v>
      </c>
      <c r="J27" s="5">
        <f t="shared" si="1"/>
        <v>0</v>
      </c>
    </row>
    <row r="28" spans="1:10" s="20" customFormat="1" ht="56.25" x14ac:dyDescent="0.25">
      <c r="A28" s="65" t="s">
        <v>92</v>
      </c>
      <c r="B28" s="57">
        <v>50300000</v>
      </c>
      <c r="C28" s="58" t="s">
        <v>37</v>
      </c>
      <c r="D28" s="96">
        <f>3000-1500+750</f>
        <v>2250</v>
      </c>
      <c r="E28" s="77" t="s">
        <v>24</v>
      </c>
      <c r="F28" s="60" t="s">
        <v>90</v>
      </c>
      <c r="G28" s="101" t="s">
        <v>23</v>
      </c>
      <c r="I28" s="20">
        <v>1500</v>
      </c>
      <c r="J28" s="5">
        <f t="shared" si="1"/>
        <v>750</v>
      </c>
    </row>
    <row r="29" spans="1:10" s="20" customFormat="1" ht="115.5" customHeight="1" x14ac:dyDescent="0.25">
      <c r="A29" s="63" t="s">
        <v>92</v>
      </c>
      <c r="B29" s="28">
        <v>50700000</v>
      </c>
      <c r="C29" s="28" t="s">
        <v>42</v>
      </c>
      <c r="D29" s="35">
        <f>1000-500</f>
        <v>500</v>
      </c>
      <c r="E29" s="28" t="s">
        <v>24</v>
      </c>
      <c r="F29" s="17" t="s">
        <v>90</v>
      </c>
      <c r="G29" s="28"/>
      <c r="I29" s="20">
        <v>500</v>
      </c>
      <c r="J29" s="5">
        <f t="shared" si="1"/>
        <v>0</v>
      </c>
    </row>
    <row r="30" spans="1:10" s="20" customFormat="1" ht="43.5" customHeight="1" x14ac:dyDescent="0.25">
      <c r="A30" s="63" t="s">
        <v>92</v>
      </c>
      <c r="B30" s="27" t="s">
        <v>75</v>
      </c>
      <c r="C30" s="28" t="s">
        <v>76</v>
      </c>
      <c r="D30" s="15">
        <f>680+1100-1200</f>
        <v>580</v>
      </c>
      <c r="E30" s="31" t="s">
        <v>24</v>
      </c>
      <c r="F30" s="17" t="s">
        <v>90</v>
      </c>
      <c r="G30" s="17"/>
      <c r="I30" s="20">
        <v>580</v>
      </c>
      <c r="J30" s="5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f>1500-500</f>
        <v>1000</v>
      </c>
      <c r="E31" s="27" t="s">
        <v>24</v>
      </c>
      <c r="F31" s="17" t="s">
        <v>90</v>
      </c>
      <c r="G31" s="28"/>
      <c r="I31" s="20">
        <v>1000</v>
      </c>
      <c r="J31" s="5">
        <f t="shared" si="1"/>
        <v>0</v>
      </c>
    </row>
    <row r="32" spans="1:10" s="20" customFormat="1" ht="88.5" customHeight="1" x14ac:dyDescent="0.25">
      <c r="A32" s="63" t="s">
        <v>92</v>
      </c>
      <c r="B32" s="27" t="s">
        <v>30</v>
      </c>
      <c r="C32" s="28" t="s">
        <v>31</v>
      </c>
      <c r="D32" s="24">
        <f>5000-2000</f>
        <v>3000</v>
      </c>
      <c r="E32" s="27" t="s">
        <v>24</v>
      </c>
      <c r="F32" s="17" t="s">
        <v>90</v>
      </c>
      <c r="G32" s="28" t="s">
        <v>32</v>
      </c>
      <c r="I32" s="20">
        <v>3000</v>
      </c>
      <c r="J32" s="5">
        <f t="shared" si="1"/>
        <v>0</v>
      </c>
    </row>
    <row r="33" spans="1:10" s="20" customFormat="1" ht="88.5" customHeight="1" x14ac:dyDescent="0.25">
      <c r="A33" s="63" t="s">
        <v>92</v>
      </c>
      <c r="B33" s="27" t="s">
        <v>71</v>
      </c>
      <c r="C33" s="28" t="s">
        <v>72</v>
      </c>
      <c r="D33" s="24">
        <f>920-300</f>
        <v>620</v>
      </c>
      <c r="E33" s="27" t="s">
        <v>24</v>
      </c>
      <c r="F33" s="17" t="s">
        <v>90</v>
      </c>
      <c r="G33" s="28"/>
      <c r="I33" s="20">
        <v>620</v>
      </c>
      <c r="J33" s="5">
        <f t="shared" si="1"/>
        <v>0</v>
      </c>
    </row>
    <row r="34" spans="1:10" s="20" customFormat="1" ht="67.5" x14ac:dyDescent="0.25">
      <c r="A34" s="63" t="s">
        <v>92</v>
      </c>
      <c r="B34" s="28">
        <v>75100000</v>
      </c>
      <c r="C34" s="28" t="s">
        <v>60</v>
      </c>
      <c r="D34" s="35">
        <f>1000-600-110+500+1000-790</f>
        <v>1000</v>
      </c>
      <c r="E34" s="28" t="s">
        <v>24</v>
      </c>
      <c r="F34" s="17" t="s">
        <v>90</v>
      </c>
      <c r="G34" s="28" t="s">
        <v>32</v>
      </c>
      <c r="I34" s="20">
        <v>1000</v>
      </c>
      <c r="J34" s="5">
        <f t="shared" si="1"/>
        <v>0</v>
      </c>
    </row>
    <row r="35" spans="1:10" s="20" customFormat="1" ht="25.5" x14ac:dyDescent="0.25">
      <c r="A35" s="63" t="s">
        <v>92</v>
      </c>
      <c r="B35" s="23">
        <v>79300000</v>
      </c>
      <c r="C35" s="23" t="s">
        <v>29</v>
      </c>
      <c r="D35" s="15">
        <f>4900-688.86</f>
        <v>4211.1400000000003</v>
      </c>
      <c r="E35" s="16" t="s">
        <v>24</v>
      </c>
      <c r="F35" s="17" t="s">
        <v>90</v>
      </c>
      <c r="G35" s="26"/>
      <c r="I35" s="20">
        <v>4211.1400000000003</v>
      </c>
      <c r="J35" s="5">
        <f t="shared" si="1"/>
        <v>0</v>
      </c>
    </row>
    <row r="36" spans="1:10" s="20" customFormat="1" ht="24" x14ac:dyDescent="0.25">
      <c r="A36" s="63" t="s">
        <v>92</v>
      </c>
      <c r="B36" s="27" t="s">
        <v>33</v>
      </c>
      <c r="C36" s="28" t="s">
        <v>34</v>
      </c>
      <c r="D36" s="15">
        <f>4900-2000+1900</f>
        <v>4800</v>
      </c>
      <c r="E36" s="31" t="s">
        <v>24</v>
      </c>
      <c r="F36" s="17" t="s">
        <v>90</v>
      </c>
      <c r="G36" s="17"/>
      <c r="I36" s="20">
        <v>4800</v>
      </c>
      <c r="J36" s="5">
        <f t="shared" si="1"/>
        <v>0</v>
      </c>
    </row>
    <row r="37" spans="1:10" s="20" customFormat="1" ht="24" x14ac:dyDescent="0.25">
      <c r="A37" s="63" t="s">
        <v>92</v>
      </c>
      <c r="B37" s="28" t="s">
        <v>64</v>
      </c>
      <c r="C37" s="35" t="s">
        <v>63</v>
      </c>
      <c r="D37" s="35">
        <f>907+4000+-1060.5</f>
        <v>3846.5</v>
      </c>
      <c r="E37" s="28" t="s">
        <v>24</v>
      </c>
      <c r="F37" s="17" t="s">
        <v>90</v>
      </c>
      <c r="G37" s="28"/>
      <c r="I37" s="20">
        <v>3846.5</v>
      </c>
      <c r="J37" s="5">
        <f t="shared" si="1"/>
        <v>0</v>
      </c>
    </row>
    <row r="38" spans="1:10" s="20" customFormat="1" ht="42.75" customHeight="1" x14ac:dyDescent="0.25">
      <c r="A38" s="63" t="s">
        <v>92</v>
      </c>
      <c r="B38" s="27" t="s">
        <v>38</v>
      </c>
      <c r="C38" s="28" t="s">
        <v>39</v>
      </c>
      <c r="D38" s="15">
        <v>0</v>
      </c>
      <c r="E38" s="33" t="s">
        <v>50</v>
      </c>
      <c r="F38" s="17" t="s">
        <v>90</v>
      </c>
      <c r="G38" s="33" t="s">
        <v>23</v>
      </c>
      <c r="I38" s="20">
        <v>0</v>
      </c>
      <c r="J38" s="5">
        <f t="shared" si="1"/>
        <v>0</v>
      </c>
    </row>
    <row r="39" spans="1:10" s="20" customFormat="1" ht="115.5" customHeight="1" x14ac:dyDescent="0.25">
      <c r="A39" s="63" t="s">
        <v>92</v>
      </c>
      <c r="B39" s="28" t="s">
        <v>48</v>
      </c>
      <c r="C39" s="28" t="s">
        <v>20</v>
      </c>
      <c r="D39" s="35">
        <f>3000+1900-55</f>
        <v>4845</v>
      </c>
      <c r="E39" s="28" t="s">
        <v>24</v>
      </c>
      <c r="F39" s="17" t="s">
        <v>90</v>
      </c>
      <c r="G39" s="28"/>
      <c r="I39" s="20">
        <v>4845</v>
      </c>
      <c r="J39" s="5">
        <f t="shared" si="1"/>
        <v>0</v>
      </c>
    </row>
    <row r="40" spans="1:10" s="112" customFormat="1" ht="57.75" customHeight="1" x14ac:dyDescent="0.25">
      <c r="A40" s="68" t="s">
        <v>92</v>
      </c>
      <c r="B40" s="37" t="s">
        <v>55</v>
      </c>
      <c r="C40" s="37" t="s">
        <v>49</v>
      </c>
      <c r="D40" s="39">
        <f>4500+10000-5000-3000</f>
        <v>6500</v>
      </c>
      <c r="E40" s="37" t="s">
        <v>24</v>
      </c>
      <c r="F40" s="38" t="s">
        <v>90</v>
      </c>
      <c r="G40" s="37" t="s">
        <v>56</v>
      </c>
      <c r="I40" s="112">
        <v>6500</v>
      </c>
      <c r="J40" s="5">
        <f t="shared" si="1"/>
        <v>0</v>
      </c>
    </row>
    <row r="41" spans="1:10" s="20" customFormat="1" ht="24" x14ac:dyDescent="0.25">
      <c r="A41" s="63" t="s">
        <v>92</v>
      </c>
      <c r="B41" s="28" t="s">
        <v>51</v>
      </c>
      <c r="C41" s="28" t="s">
        <v>52</v>
      </c>
      <c r="D41" s="35">
        <f>3500-2000</f>
        <v>1500</v>
      </c>
      <c r="E41" s="28" t="s">
        <v>24</v>
      </c>
      <c r="F41" s="17" t="s">
        <v>90</v>
      </c>
      <c r="G41" s="29" t="s">
        <v>23</v>
      </c>
      <c r="I41" s="20">
        <v>1500</v>
      </c>
      <c r="J41" s="5">
        <f t="shared" si="1"/>
        <v>0</v>
      </c>
    </row>
    <row r="42" spans="1:10" s="20" customFormat="1" ht="33.75" x14ac:dyDescent="0.25">
      <c r="A42" s="63" t="s">
        <v>92</v>
      </c>
      <c r="B42" s="28" t="s">
        <v>80</v>
      </c>
      <c r="C42" s="28" t="s">
        <v>79</v>
      </c>
      <c r="D42" s="35">
        <f>20000-5620-2580-8000</f>
        <v>3800</v>
      </c>
      <c r="E42" s="28" t="s">
        <v>50</v>
      </c>
      <c r="F42" s="17" t="s">
        <v>90</v>
      </c>
      <c r="G42" s="29"/>
      <c r="I42" s="20">
        <v>3800</v>
      </c>
      <c r="J42" s="5">
        <f t="shared" si="1"/>
        <v>0</v>
      </c>
    </row>
    <row r="43" spans="1:10" s="20" customFormat="1" ht="24" x14ac:dyDescent="0.25">
      <c r="A43" s="63" t="s">
        <v>93</v>
      </c>
      <c r="B43" s="28" t="s">
        <v>81</v>
      </c>
      <c r="C43" s="28" t="s">
        <v>82</v>
      </c>
      <c r="D43" s="35">
        <f>470+1315+550+700-1000</f>
        <v>2035</v>
      </c>
      <c r="E43" s="28" t="s">
        <v>83</v>
      </c>
      <c r="F43" s="17" t="s">
        <v>90</v>
      </c>
      <c r="G43" s="29"/>
      <c r="I43" s="20">
        <v>2035</v>
      </c>
      <c r="J43" s="5">
        <f t="shared" si="1"/>
        <v>0</v>
      </c>
    </row>
    <row r="44" spans="1:10" s="20" customFormat="1" ht="24" x14ac:dyDescent="0.25">
      <c r="A44" s="63" t="s">
        <v>92</v>
      </c>
      <c r="B44" s="28">
        <v>32500000</v>
      </c>
      <c r="C44" s="28" t="s">
        <v>84</v>
      </c>
      <c r="D44" s="35">
        <v>0</v>
      </c>
      <c r="E44" s="28" t="s">
        <v>83</v>
      </c>
      <c r="F44" s="17" t="s">
        <v>90</v>
      </c>
      <c r="G44" s="29"/>
      <c r="I44" s="20">
        <v>0</v>
      </c>
      <c r="J44" s="5">
        <f t="shared" si="1"/>
        <v>0</v>
      </c>
    </row>
    <row r="45" spans="1:10" s="20" customFormat="1" ht="24" x14ac:dyDescent="0.25">
      <c r="A45" s="63" t="s">
        <v>92</v>
      </c>
      <c r="B45" s="28">
        <v>30200000</v>
      </c>
      <c r="C45" s="28" t="s">
        <v>85</v>
      </c>
      <c r="D45" s="35">
        <f>160+2600+1455+500-3000</f>
        <v>1715</v>
      </c>
      <c r="E45" s="28" t="s">
        <v>83</v>
      </c>
      <c r="F45" s="17" t="s">
        <v>90</v>
      </c>
      <c r="G45" s="29"/>
      <c r="I45" s="20">
        <v>1715</v>
      </c>
      <c r="J45" s="5">
        <f t="shared" si="1"/>
        <v>0</v>
      </c>
    </row>
    <row r="46" spans="1:10" s="20" customFormat="1" ht="24" x14ac:dyDescent="0.25">
      <c r="A46" s="63" t="s">
        <v>92</v>
      </c>
      <c r="B46" s="28" t="s">
        <v>86</v>
      </c>
      <c r="C46" s="28" t="s">
        <v>87</v>
      </c>
      <c r="D46" s="35">
        <f>4900-4000</f>
        <v>900</v>
      </c>
      <c r="E46" s="28" t="s">
        <v>83</v>
      </c>
      <c r="F46" s="17" t="s">
        <v>90</v>
      </c>
      <c r="G46" s="29"/>
      <c r="I46" s="20">
        <v>900</v>
      </c>
      <c r="J46" s="5">
        <f t="shared" si="1"/>
        <v>0</v>
      </c>
    </row>
    <row r="47" spans="1:10" s="47" customFormat="1" ht="24" x14ac:dyDescent="0.25">
      <c r="A47" s="68" t="s">
        <v>92</v>
      </c>
      <c r="B47" s="37">
        <v>50600000</v>
      </c>
      <c r="C47" s="37" t="s">
        <v>88</v>
      </c>
      <c r="D47" s="39">
        <f>1795-1200+1000</f>
        <v>1595</v>
      </c>
      <c r="E47" s="37" t="s">
        <v>83</v>
      </c>
      <c r="F47" s="38" t="s">
        <v>90</v>
      </c>
      <c r="G47" s="48"/>
      <c r="I47" s="47">
        <v>1595</v>
      </c>
      <c r="J47" s="5">
        <f t="shared" si="1"/>
        <v>0</v>
      </c>
    </row>
    <row r="48" spans="1:10" s="47" customFormat="1" ht="24" x14ac:dyDescent="0.25">
      <c r="A48" s="68" t="s">
        <v>92</v>
      </c>
      <c r="B48" s="37">
        <v>45400000</v>
      </c>
      <c r="C48" s="37" t="s">
        <v>89</v>
      </c>
      <c r="D48" s="39">
        <f>2375-1500</f>
        <v>875</v>
      </c>
      <c r="E48" s="37" t="s">
        <v>83</v>
      </c>
      <c r="F48" s="38" t="s">
        <v>90</v>
      </c>
      <c r="G48" s="48"/>
      <c r="I48" s="47">
        <v>875</v>
      </c>
      <c r="J48" s="5">
        <f t="shared" si="1"/>
        <v>0</v>
      </c>
    </row>
    <row r="49" spans="1:10" s="47" customFormat="1" ht="24" x14ac:dyDescent="0.25">
      <c r="A49" s="68" t="s">
        <v>92</v>
      </c>
      <c r="B49" s="37" t="s">
        <v>94</v>
      </c>
      <c r="C49" s="37" t="s">
        <v>95</v>
      </c>
      <c r="D49" s="39">
        <f>4900-1000</f>
        <v>3900</v>
      </c>
      <c r="E49" s="37" t="s">
        <v>83</v>
      </c>
      <c r="F49" s="38" t="s">
        <v>96</v>
      </c>
      <c r="G49" s="48"/>
      <c r="I49" s="47">
        <v>3900</v>
      </c>
      <c r="J49" s="5">
        <f t="shared" si="1"/>
        <v>0</v>
      </c>
    </row>
    <row r="50" spans="1:10" s="47" customFormat="1" ht="24" x14ac:dyDescent="0.25">
      <c r="A50" s="68" t="s">
        <v>92</v>
      </c>
      <c r="B50" s="37" t="s">
        <v>100</v>
      </c>
      <c r="C50" s="37" t="s">
        <v>101</v>
      </c>
      <c r="D50" s="39">
        <v>300</v>
      </c>
      <c r="E50" s="37" t="s">
        <v>83</v>
      </c>
      <c r="F50" s="38" t="s">
        <v>99</v>
      </c>
      <c r="G50" s="48"/>
      <c r="I50" s="47">
        <v>300</v>
      </c>
      <c r="J50" s="5">
        <f t="shared" si="1"/>
        <v>0</v>
      </c>
    </row>
    <row r="51" spans="1:10" s="47" customFormat="1" ht="33.75" x14ac:dyDescent="0.25">
      <c r="A51" s="68" t="s">
        <v>92</v>
      </c>
      <c r="B51" s="37" t="s">
        <v>102</v>
      </c>
      <c r="C51" s="37" t="s">
        <v>103</v>
      </c>
      <c r="D51" s="39">
        <f>2973-0.58</f>
        <v>2972.42</v>
      </c>
      <c r="E51" s="37" t="s">
        <v>83</v>
      </c>
      <c r="F51" s="38" t="s">
        <v>99</v>
      </c>
      <c r="G51" s="48"/>
      <c r="I51" s="47">
        <v>2972.42</v>
      </c>
      <c r="J51" s="5">
        <f t="shared" si="1"/>
        <v>0</v>
      </c>
    </row>
    <row r="52" spans="1:10" s="47" customFormat="1" ht="24" x14ac:dyDescent="0.25">
      <c r="A52" s="105" t="s">
        <v>92</v>
      </c>
      <c r="B52" s="106" t="s">
        <v>105</v>
      </c>
      <c r="C52" s="106" t="s">
        <v>106</v>
      </c>
      <c r="D52" s="107">
        <v>820</v>
      </c>
      <c r="E52" s="106" t="s">
        <v>83</v>
      </c>
      <c r="F52" s="108" t="s">
        <v>99</v>
      </c>
      <c r="G52" s="109"/>
      <c r="I52" s="47">
        <v>820</v>
      </c>
      <c r="J52" s="5">
        <f t="shared" si="1"/>
        <v>0</v>
      </c>
    </row>
    <row r="53" spans="1:10" s="47" customFormat="1" ht="24" x14ac:dyDescent="0.25">
      <c r="A53" s="105" t="s">
        <v>92</v>
      </c>
      <c r="B53" s="106" t="s">
        <v>107</v>
      </c>
      <c r="C53" s="106" t="s">
        <v>108</v>
      </c>
      <c r="D53" s="107">
        <f>350+1663</f>
        <v>2013</v>
      </c>
      <c r="E53" s="106" t="s">
        <v>83</v>
      </c>
      <c r="F53" s="108" t="s">
        <v>99</v>
      </c>
      <c r="G53" s="109"/>
      <c r="I53" s="47">
        <v>2013</v>
      </c>
      <c r="J53" s="5">
        <f t="shared" si="1"/>
        <v>0</v>
      </c>
    </row>
    <row r="54" spans="1:10" s="47" customFormat="1" ht="24" x14ac:dyDescent="0.25">
      <c r="A54" s="105" t="s">
        <v>92</v>
      </c>
      <c r="B54" s="37">
        <v>66100000</v>
      </c>
      <c r="C54" s="37" t="s">
        <v>109</v>
      </c>
      <c r="D54" s="39">
        <v>300</v>
      </c>
      <c r="E54" s="106" t="s">
        <v>83</v>
      </c>
      <c r="F54" s="108" t="s">
        <v>110</v>
      </c>
      <c r="G54" s="109"/>
      <c r="I54" s="47">
        <v>300</v>
      </c>
      <c r="J54" s="5">
        <f t="shared" si="1"/>
        <v>0</v>
      </c>
    </row>
    <row r="62" spans="1:10" x14ac:dyDescent="0.25">
      <c r="I62" s="5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9" r:id="rId1" display="https://tenders.procurement.gov.ge/"/>
    <hyperlink ref="C50" r:id="rId2" display="https://tenders.procurement.gov.ge/"/>
    <hyperlink ref="C51" r:id="rId3" display="https://tenders.procurement.gov.ge/"/>
    <hyperlink ref="C52" r:id="rId4" display="https://tenders.procurement.gov.ge/"/>
    <hyperlink ref="C53" r:id="rId5" display="https://tenders.procurement.gov.ge/"/>
  </hyperlinks>
  <pageMargins left="0.7" right="0.7" top="0.75" bottom="0.75" header="0.3" footer="0.3"/>
  <pageSetup paperSize="9" scale="95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15" t="s">
        <v>62</v>
      </c>
      <c r="B1" s="115"/>
      <c r="C1" s="115"/>
      <c r="D1" s="115"/>
      <c r="E1" s="115"/>
      <c r="F1" s="115"/>
      <c r="G1" s="115"/>
    </row>
    <row r="2" spans="1:8" ht="15.75" x14ac:dyDescent="0.25">
      <c r="A2" s="116" t="s">
        <v>21</v>
      </c>
      <c r="B2" s="116"/>
      <c r="C2" s="116"/>
      <c r="D2" s="116"/>
      <c r="E2" s="116" t="s">
        <v>0</v>
      </c>
      <c r="F2" s="116"/>
      <c r="G2" s="116"/>
    </row>
    <row r="3" spans="1:8" ht="50.25" customHeight="1" x14ac:dyDescent="0.25">
      <c r="A3" s="117" t="s">
        <v>22</v>
      </c>
      <c r="B3" s="117"/>
      <c r="C3" s="117"/>
      <c r="D3" s="117"/>
      <c r="E3" s="117" t="s">
        <v>1</v>
      </c>
      <c r="F3" s="117"/>
      <c r="G3" s="117"/>
    </row>
    <row r="4" spans="1:8" ht="33.75" customHeight="1" x14ac:dyDescent="0.25">
      <c r="A4" s="116" t="s">
        <v>2</v>
      </c>
      <c r="B4" s="116"/>
      <c r="C4" s="116"/>
      <c r="D4" s="116"/>
      <c r="E4" s="116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13" t="s">
        <v>91</v>
      </c>
      <c r="B7" s="114"/>
      <c r="C7" s="114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17.06.2019...</vt:lpstr>
      <vt:lpstr>24.06.2019...</vt:lpstr>
      <vt:lpstr>22.07.2019..</vt:lpstr>
      <vt:lpstr>07.08.2019</vt:lpstr>
      <vt:lpstr>08.08.2019 </vt:lpstr>
      <vt:lpstr>'07.08.2019'!Print_Area</vt:lpstr>
      <vt:lpstr>'08.08.2019 '!Print_Area</vt:lpstr>
      <vt:lpstr>'22.07.2019..'!Print_Area</vt:lpstr>
      <vt:lpstr>'24.06.2019...'!Print_Area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Maia Zhordania</cp:lastModifiedBy>
  <cp:lastPrinted>2019-08-13T13:40:18Z</cp:lastPrinted>
  <dcterms:created xsi:type="dcterms:W3CDTF">2013-11-14T06:42:51Z</dcterms:created>
  <dcterms:modified xsi:type="dcterms:W3CDTF">2019-08-13T13:40:20Z</dcterms:modified>
</cp:coreProperties>
</file>