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435" activeTab="3"/>
  </bookViews>
  <sheets>
    <sheet name="03.12.2018..." sheetId="71" r:id="rId1"/>
    <sheet name="27.12.2018..." sheetId="72" r:id="rId2"/>
    <sheet name="28.01.2019.." sheetId="73" r:id="rId3"/>
    <sheet name="06.02.2019.." sheetId="74" r:id="rId4"/>
  </sheets>
  <definedNames>
    <definedName name="_xlnm._FilterDatabase" localSheetId="0" hidden="1">'03.12.2018...'!$A$5:$G$13</definedName>
    <definedName name="_xlnm._FilterDatabase" localSheetId="3" hidden="1">'06.02.2019..'!$A$5:$G$13</definedName>
    <definedName name="_xlnm._FilterDatabase" localSheetId="1" hidden="1">'27.12.2018...'!$A$5:$G$13</definedName>
    <definedName name="_xlnm._FilterDatabase" localSheetId="2" hidden="1">'28.01.2019..'!$A$5:$G$13</definedName>
    <definedName name="_xlnm.Print_Area" localSheetId="3">'06.02.2019..'!$A$1:$G$29</definedName>
  </definedNames>
  <calcPr calcId="144525"/>
</workbook>
</file>

<file path=xl/calcChain.xml><?xml version="1.0" encoding="utf-8"?>
<calcChain xmlns="http://schemas.openxmlformats.org/spreadsheetml/2006/main">
  <c r="L20" i="74" l="1"/>
  <c r="L21" i="74"/>
  <c r="L22" i="74"/>
  <c r="L23" i="74"/>
  <c r="L24" i="74"/>
  <c r="L25" i="74"/>
  <c r="L26" i="74"/>
  <c r="L27" i="74"/>
  <c r="L28" i="74"/>
  <c r="L29" i="74"/>
  <c r="D20" i="74" l="1"/>
  <c r="D23" i="74" l="1"/>
  <c r="D28" i="74"/>
  <c r="D26" i="74"/>
  <c r="D19" i="74"/>
  <c r="L19" i="74" s="1"/>
  <c r="D18" i="74"/>
  <c r="D16" i="74"/>
  <c r="L16" i="74" s="1"/>
  <c r="D15" i="74"/>
  <c r="D13" i="74"/>
  <c r="L13" i="74" s="1"/>
  <c r="D12" i="74"/>
  <c r="L12" i="74" s="1"/>
  <c r="D11" i="74"/>
  <c r="L11" i="74" s="1"/>
  <c r="D10" i="74"/>
  <c r="L10" i="74" s="1"/>
  <c r="D9" i="74"/>
  <c r="L9" i="74" s="1"/>
  <c r="D8" i="74"/>
  <c r="L8" i="74" s="1"/>
  <c r="B6" i="74"/>
  <c r="C6" i="74" s="1"/>
  <c r="D6" i="74" s="1"/>
  <c r="E6" i="74" s="1"/>
  <c r="F6" i="74" s="1"/>
  <c r="G6" i="74" s="1"/>
  <c r="D25" i="74" l="1"/>
  <c r="D14" i="74"/>
  <c r="L14" i="74" s="1"/>
  <c r="L15" i="74"/>
  <c r="D27" i="74"/>
  <c r="L18" i="74"/>
  <c r="D17" i="74"/>
  <c r="L17" i="74" s="1"/>
  <c r="D22" i="74"/>
  <c r="D7" i="74"/>
  <c r="F4" i="73"/>
  <c r="D7" i="73"/>
  <c r="D14" i="73"/>
  <c r="D20" i="73"/>
  <c r="D17" i="73"/>
  <c r="D22" i="73"/>
  <c r="D24" i="73"/>
  <c r="D25" i="73"/>
  <c r="D19" i="73"/>
  <c r="D18" i="73"/>
  <c r="D16" i="73"/>
  <c r="D15" i="73"/>
  <c r="D13" i="73"/>
  <c r="D12" i="73"/>
  <c r="D11" i="73"/>
  <c r="D10" i="73"/>
  <c r="D9" i="73"/>
  <c r="D8" i="73"/>
  <c r="B6" i="73"/>
  <c r="C6" i="73" s="1"/>
  <c r="D6" i="73" s="1"/>
  <c r="E6" i="73" s="1"/>
  <c r="F6" i="73" s="1"/>
  <c r="G6" i="73" s="1"/>
  <c r="L7" i="74" l="1"/>
  <c r="F4" i="74"/>
  <c r="D18" i="72"/>
  <c r="F4" i="72" l="1"/>
  <c r="D20" i="72"/>
  <c r="D17" i="72" s="1"/>
  <c r="D19" i="72"/>
  <c r="D16" i="72"/>
  <c r="D15" i="72"/>
  <c r="D14" i="72" l="1"/>
  <c r="D13" i="72" l="1"/>
  <c r="D12" i="72"/>
  <c r="D11" i="72"/>
  <c r="D10" i="72"/>
  <c r="D9" i="72"/>
  <c r="D8" i="72"/>
  <c r="D7" i="72" s="1"/>
  <c r="B6" i="72"/>
  <c r="C6" i="72" s="1"/>
  <c r="D6" i="72" s="1"/>
  <c r="E6" i="72" s="1"/>
  <c r="F6" i="72" s="1"/>
  <c r="G6" i="72" s="1"/>
  <c r="D8" i="71" l="1"/>
  <c r="F4" i="71" l="1"/>
  <c r="D13" i="71"/>
  <c r="D12" i="71"/>
  <c r="D11" i="71"/>
  <c r="D10" i="71"/>
  <c r="D9" i="71"/>
  <c r="D7" i="71"/>
  <c r="B6" i="71" l="1"/>
  <c r="C6" i="71" s="1"/>
  <c r="D6" i="71" s="1"/>
  <c r="E6" i="71" s="1"/>
  <c r="F6" i="71" s="1"/>
  <c r="G6" i="71" s="1"/>
</calcChain>
</file>

<file path=xl/sharedStrings.xml><?xml version="1.0" encoding="utf-8"?>
<sst xmlns="http://schemas.openxmlformats.org/spreadsheetml/2006/main" count="243" uniqueCount="47">
  <si>
    <t>2. შემსყიდველი ორგანიზაციის საიდენტიფიკაციო კოდი 211324351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</si>
  <si>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</si>
  <si>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4. დაფინანსების წყარო: აშშ-ს დაავადებათა კონტროლისა და პრევენციის ცენტრები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</si>
  <si>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</si>
  <si>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</si>
  <si>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>N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</si>
  <si>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</si>
  <si>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</si>
  <si>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</si>
  <si>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</si>
  <si>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ვადები</t>
  </si>
  <si>
    <t>შენიშვნა</t>
  </si>
  <si>
    <t>1. შედგენის თარიღი</t>
  </si>
  <si>
    <t>ეტ</t>
  </si>
  <si>
    <t>33600000</t>
  </si>
  <si>
    <t xml:space="preserve">ფარმაცევტული პროდუქტები </t>
  </si>
  <si>
    <t>სხვადასხვა კომერციული მომსახურება და მასთან დაკავშირებული მომსახურებები</t>
  </si>
  <si>
    <t xml:space="preserve">სატელეკომუნიკაციო მომსახურება </t>
  </si>
  <si>
    <t>გშ</t>
  </si>
  <si>
    <t xml:space="preserve">კტ </t>
  </si>
  <si>
    <t>"სახელმწიფო შესყიდვების შესახებ" საქართველოს კანონის  მე-101 მუხლის მე-3 პუნქტის "ვ"  ქვეპუნქტი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</si>
  <si>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</si>
  <si>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 xml:space="preserve">ეტ </t>
  </si>
  <si>
    <t>კინო- და ვიდეომომსახურებები</t>
  </si>
  <si>
    <t>საწევრო გადასახადი</t>
  </si>
  <si>
    <t xml:space="preserve">2018 წლის  IV -2019 წლის IV კვარტალი </t>
  </si>
  <si>
    <t>„საზოგადოებრივი ჯანმრთელობის პროგრამებში გრიპის საწინააღმდეგო ვაქცინის გამოყენების დანერგვა ან გაფართოება ამერიკის შეერთებული შტატების ფარგლებს გარეთ“. (1657)</t>
  </si>
  <si>
    <t>სახელმწიფო შესყიდვების წლიური გეგმის ფორმა  დანართი #1.3</t>
  </si>
  <si>
    <t>მიკრონუტრიენტთა დეფიციტის ზედამხედველობის სისტემის გაძლიერება საქართველოში  (1675)</t>
  </si>
  <si>
    <t>85100000</t>
  </si>
  <si>
    <t>ჯანდაცვის სფეროს მომსახურებები</t>
  </si>
  <si>
    <t>სახელმწიფო შესყიდვების შესახებ საქართველოს კანონის  მე-101 მუხლის მე-3 პუნქტის "ზ"  ქვეპუნქტი</t>
  </si>
  <si>
    <t>C ჰეპატიტის ვირუსის გენეტიკური თავისებურებები საქართველოში და მისი როლი C ჰეპატიტის ელიმინაციის სახელმწიფო პროგრამაში (1676)</t>
  </si>
  <si>
    <t>09100000</t>
  </si>
  <si>
    <t xml:space="preserve">საწვავი </t>
  </si>
  <si>
    <t>სამხრეთ კავკასიის საველე ეპიდემიოლოგიური და  ლაბორატორიული სწავლების პროგრამაGHSA (1537)</t>
  </si>
  <si>
    <t>4. დაფინანსების წყარო: გრანტი/ კრედიტი</t>
  </si>
  <si>
    <t>„თამბაქოს 
კვამლისაგან 
თავისუფალი 
კოალიციები
საქართველოსა 
და
სომხეთში: 
რანდომიზირებული 
კვლევა“   #1653</t>
  </si>
  <si>
    <t>79900000</t>
  </si>
  <si>
    <t xml:space="preserve">2019 წლის  I - IV კვარტალი </t>
  </si>
  <si>
    <t xml:space="preserve">ცხელებით და კანის დაზიანებებით მიმდინარე ზოონოზური
ინფექციების შემთხვევების გამოვლენისა და დიაგნოსტირების შესაძლებლობების გაძლიერება
საქართველოში“-DTRA BAA (HDTRA1-15-1-0066) პროექტის ფარგლებში (1059) </t>
  </si>
  <si>
    <t xml:space="preserve">2019  წლის  I - IV კვარტალი </t>
  </si>
  <si>
    <t>სახელმწიფო შესყიდვების შესახებ საქართველოს კანონის  მე-101 მუხლის მე-3 პუნქტის "ა"  ქვეპუნქტი</t>
  </si>
  <si>
    <t>ბაზრის კვლევა და ეკონომიკური კვლევა; გამოკითხვები და სტატისტიკა</t>
  </si>
  <si>
    <t xml:space="preserve">სატელეკომუნიკაციო მომსახურებები </t>
  </si>
  <si>
    <r>
      <t>"სახელმწიფო შესყიდვების შესახებ" საქართველოს კანონის  მე-10</t>
    </r>
    <r>
      <rPr>
        <vertAlign val="superscript"/>
        <sz val="9"/>
        <rFont val="Sylfaen"/>
        <family val="1"/>
        <charset val="204"/>
      </rPr>
      <t>1</t>
    </r>
    <r>
      <rPr>
        <sz val="9"/>
        <rFont val="Sylfaen"/>
        <family val="1"/>
        <charset val="204"/>
      </rPr>
      <t xml:space="preserve"> მუხლის მე-3 პუნქტის "ზ"  ქვეპუნქტი  </t>
    </r>
  </si>
  <si>
    <t>1. თამბაქოზე მოთხოვნის შემცირების მიზნით შემუშავებული საკანონმდებლო ცვლილებების დამტკიცების და აღსრულების მხარდაჭერა საქართველოში (1225)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</si>
</sst>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р_._-;\-* #,##0.00_р_._-;_-* &quot;-&quot;??_р_.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Sylfaen"/>
      <family val="1"/>
      <charset val="204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0"/>
      <name val="Arial"/>
      <family val="2"/>
    </font>
    <font>
      <sz val="10"/>
      <color rgb="FF222222"/>
      <name val="Verdana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name val="Sylfaen"/>
      <family val="1"/>
      <charset val="204"/>
    </font>
    <font>
      <vertAlign val="superscript"/>
      <sz val="9"/>
      <name val="Sylfaen"/>
      <family val="1"/>
      <charset val="204"/>
    </font>
    <font>
      <sz val="8"/>
      <name val="Sylfaen"/>
      <family val="2"/>
    </font>
    <font>
      <sz val="8"/>
      <name val="Sylfae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164" fontId="6" fillId="0" borderId="3" xfId="0" applyNumberFormat="1" applyFont="1" applyBorder="1" applyAlignment="1">
      <alignment horizontal="left" vertical="center" wrapText="1"/>
    </xf>
    <xf numFmtId="0" fontId="6" fillId="0" borderId="4" xfId="0" applyNumberFormat="1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5" xfId="0" applyNumberFormat="1" applyFont="1" applyFill="1" applyBorder="1" applyAlignment="1">
      <alignment horizontal="center" vertical="center"/>
    </xf>
    <xf numFmtId="43" fontId="5" fillId="0" borderId="0" xfId="0" applyNumberFormat="1" applyFont="1"/>
    <xf numFmtId="2" fontId="2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/>
    <xf numFmtId="2" fontId="5" fillId="3" borderId="1" xfId="0" applyNumberFormat="1" applyFont="1" applyFill="1" applyBorder="1" applyAlignment="1">
      <alignment horizontal="center"/>
    </xf>
    <xf numFmtId="0" fontId="5" fillId="4" borderId="0" xfId="0" applyFont="1" applyFill="1"/>
    <xf numFmtId="49" fontId="3" fillId="4" borderId="1" xfId="0" applyNumberFormat="1" applyFont="1" applyFill="1" applyBorder="1" applyAlignment="1">
      <alignment horizontal="center" wrapText="1"/>
    </xf>
    <xf numFmtId="2" fontId="7" fillId="4" borderId="1" xfId="1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2" fontId="5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/>
    <xf numFmtId="49" fontId="6" fillId="4" borderId="1" xfId="0" applyNumberFormat="1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wrapText="1"/>
    </xf>
    <xf numFmtId="2" fontId="7" fillId="5" borderId="1" xfId="1" applyNumberFormat="1" applyFont="1" applyFill="1" applyBorder="1" applyAlignment="1">
      <alignment horizontal="center" vertical="center" wrapText="1"/>
    </xf>
    <xf numFmtId="0" fontId="3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/>
    </xf>
    <xf numFmtId="2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/>
    <xf numFmtId="49" fontId="5" fillId="5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49" fontId="13" fillId="5" borderId="1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11" fillId="5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/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2" fontId="7" fillId="0" borderId="1" xfId="1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left" vertical="center" wrapText="1"/>
    </xf>
    <xf numFmtId="0" fontId="4" fillId="0" borderId="3" xfId="0" applyNumberFormat="1" applyFont="1" applyBorder="1" applyAlignment="1">
      <alignment horizontal="left" vertical="center" wrapText="1"/>
    </xf>
    <xf numFmtId="2" fontId="4" fillId="0" borderId="3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center" vertical="top" wrapText="1"/>
    </xf>
    <xf numFmtId="2" fontId="2" fillId="0" borderId="0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4" fillId="3" borderId="3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  <color rgb="FF00CCFF"/>
      <color rgb="FF00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="80" zoomScaleNormal="80" workbookViewId="0">
      <selection activeCell="L11" sqref="L11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0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26.42578125" style="2" customWidth="1"/>
    <col min="8" max="8" width="15.28515625" style="2" customWidth="1"/>
    <col min="9" max="16384" width="9.140625" style="2"/>
  </cols>
  <sheetData>
    <row r="1" spans="1:8" x14ac:dyDescent="0.2">
      <c r="A1" s="60" t="s">
        <v>27</v>
      </c>
      <c r="B1" s="60"/>
      <c r="C1" s="60"/>
      <c r="D1" s="61"/>
      <c r="E1" s="60"/>
      <c r="F1" s="60"/>
      <c r="G1" s="60"/>
    </row>
    <row r="2" spans="1:8" x14ac:dyDescent="0.2">
      <c r="A2" s="62" t="s">
        <v>12</v>
      </c>
      <c r="B2" s="62"/>
      <c r="C2" s="62"/>
      <c r="D2" s="63"/>
      <c r="E2" s="62" t="s">
        <v>0</v>
      </c>
      <c r="F2" s="62"/>
      <c r="G2" s="62"/>
    </row>
    <row r="3" spans="1:8" ht="66.75" customHeight="1" x14ac:dyDescent="0.2">
      <c r="A3" s="62" t="s">
        <v>1</v>
      </c>
      <c r="B3" s="62"/>
      <c r="C3" s="62"/>
      <c r="D3" s="63"/>
      <c r="E3" s="64" t="s">
        <v>2</v>
      </c>
      <c r="F3" s="64"/>
      <c r="G3" s="64"/>
      <c r="H3" s="11"/>
    </row>
    <row r="4" spans="1:8" ht="33.75" customHeight="1" x14ac:dyDescent="0.2">
      <c r="A4" s="57" t="s">
        <v>3</v>
      </c>
      <c r="B4" s="58"/>
      <c r="C4" s="58"/>
      <c r="D4" s="59"/>
      <c r="E4" s="58"/>
      <c r="F4" s="3">
        <f>D7</f>
        <v>106147.4</v>
      </c>
      <c r="G4" s="4" t="s">
        <v>4</v>
      </c>
    </row>
    <row r="5" spans="1:8" ht="25.5" x14ac:dyDescent="0.2">
      <c r="A5" s="5" t="s">
        <v>5</v>
      </c>
      <c r="B5" s="1" t="s">
        <v>6</v>
      </c>
      <c r="C5" s="1" t="s">
        <v>7</v>
      </c>
      <c r="D5" s="12" t="s">
        <v>8</v>
      </c>
      <c r="E5" s="1" t="s">
        <v>9</v>
      </c>
      <c r="F5" s="1" t="s">
        <v>10</v>
      </c>
      <c r="G5" s="1" t="s">
        <v>11</v>
      </c>
      <c r="H5" s="11"/>
    </row>
    <row r="6" spans="1:8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8" ht="83.25" customHeight="1" x14ac:dyDescent="0.2">
      <c r="A7" s="8"/>
      <c r="B7" s="55" t="s">
        <v>26</v>
      </c>
      <c r="C7" s="56"/>
      <c r="D7" s="14">
        <f>SUM(D8:D13)</f>
        <v>106147.4</v>
      </c>
      <c r="E7" s="9"/>
      <c r="F7" s="9"/>
      <c r="G7" s="10"/>
      <c r="H7" s="2">
        <v>2.69</v>
      </c>
    </row>
    <row r="8" spans="1:8" s="15" customFormat="1" ht="36.75" customHeight="1" x14ac:dyDescent="0.3">
      <c r="A8" s="26"/>
      <c r="B8" s="16" t="s">
        <v>14</v>
      </c>
      <c r="C8" s="17" t="s">
        <v>15</v>
      </c>
      <c r="D8" s="17">
        <f>8000*H7</f>
        <v>21520</v>
      </c>
      <c r="E8" s="18" t="s">
        <v>13</v>
      </c>
      <c r="F8" s="19" t="s">
        <v>25</v>
      </c>
      <c r="G8" s="18"/>
    </row>
    <row r="9" spans="1:8" s="15" customFormat="1" ht="54" customHeight="1" x14ac:dyDescent="0.2">
      <c r="A9" s="26"/>
      <c r="B9" s="21">
        <v>64200000</v>
      </c>
      <c r="C9" s="19" t="s">
        <v>17</v>
      </c>
      <c r="D9" s="22">
        <f>8000*H7</f>
        <v>21520</v>
      </c>
      <c r="E9" s="20" t="s">
        <v>19</v>
      </c>
      <c r="F9" s="19" t="s">
        <v>25</v>
      </c>
      <c r="G9" s="20"/>
    </row>
    <row r="10" spans="1:8" s="15" customFormat="1" ht="115.5" customHeight="1" x14ac:dyDescent="0.2">
      <c r="A10" s="26"/>
      <c r="B10" s="21">
        <v>79900000</v>
      </c>
      <c r="C10" s="19" t="s">
        <v>16</v>
      </c>
      <c r="D10" s="22">
        <f>13660*H7</f>
        <v>36745.4</v>
      </c>
      <c r="E10" s="20" t="s">
        <v>18</v>
      </c>
      <c r="F10" s="19" t="s">
        <v>25</v>
      </c>
      <c r="G10" s="23" t="s">
        <v>20</v>
      </c>
    </row>
    <row r="11" spans="1:8" s="15" customFormat="1" ht="63.75" x14ac:dyDescent="0.2">
      <c r="A11" s="26"/>
      <c r="B11" s="21">
        <v>30100000</v>
      </c>
      <c r="C11" s="24" t="s">
        <v>21</v>
      </c>
      <c r="D11" s="22">
        <f>3000*H7</f>
        <v>8070</v>
      </c>
      <c r="E11" s="20" t="s">
        <v>22</v>
      </c>
      <c r="F11" s="19" t="s">
        <v>25</v>
      </c>
      <c r="G11" s="20"/>
    </row>
    <row r="12" spans="1:8" s="15" customFormat="1" ht="105.75" customHeight="1" x14ac:dyDescent="0.2">
      <c r="A12" s="26"/>
      <c r="B12" s="21">
        <v>92100000</v>
      </c>
      <c r="C12" s="24" t="s">
        <v>23</v>
      </c>
      <c r="D12" s="22">
        <f>5000*H7</f>
        <v>13450</v>
      </c>
      <c r="E12" s="20" t="s">
        <v>13</v>
      </c>
      <c r="F12" s="19" t="s">
        <v>25</v>
      </c>
      <c r="G12" s="25"/>
    </row>
    <row r="13" spans="1:8" s="15" customFormat="1" ht="105.75" customHeight="1" x14ac:dyDescent="0.2">
      <c r="A13" s="26"/>
      <c r="B13" s="20">
        <v>98100000</v>
      </c>
      <c r="C13" s="24" t="s">
        <v>24</v>
      </c>
      <c r="D13" s="22">
        <f>1800*2.69</f>
        <v>4842</v>
      </c>
      <c r="E13" s="20" t="s">
        <v>18</v>
      </c>
      <c r="F13" s="19" t="s">
        <v>25</v>
      </c>
      <c r="G13" s="25"/>
    </row>
  </sheetData>
  <autoFilter ref="A5:G13"/>
  <mergeCells count="7">
    <mergeCell ref="B7:C7"/>
    <mergeCell ref="A4:E4"/>
    <mergeCell ref="A1:G1"/>
    <mergeCell ref="A2:D2"/>
    <mergeCell ref="E2:G2"/>
    <mergeCell ref="A3:D3"/>
    <mergeCell ref="E3:G3"/>
  </mergeCells>
  <pageMargins left="0.7" right="0.7" top="0.75" bottom="0.75" header="0.3" footer="0.3"/>
  <pageSetup scale="86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zoomScale="80" zoomScaleNormal="80" workbookViewId="0">
      <selection activeCell="L9" sqref="L9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0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26.42578125" style="2" customWidth="1"/>
    <col min="8" max="8" width="15.28515625" style="2" customWidth="1"/>
    <col min="9" max="16384" width="9.140625" style="2"/>
  </cols>
  <sheetData>
    <row r="1" spans="1:8" x14ac:dyDescent="0.2">
      <c r="A1" s="60" t="s">
        <v>27</v>
      </c>
      <c r="B1" s="60"/>
      <c r="C1" s="60"/>
      <c r="D1" s="61"/>
      <c r="E1" s="60"/>
      <c r="F1" s="60"/>
      <c r="G1" s="60"/>
    </row>
    <row r="2" spans="1:8" x14ac:dyDescent="0.2">
      <c r="A2" s="62" t="s">
        <v>12</v>
      </c>
      <c r="B2" s="62"/>
      <c r="C2" s="62"/>
      <c r="D2" s="63"/>
      <c r="E2" s="62" t="s">
        <v>0</v>
      </c>
      <c r="F2" s="62"/>
      <c r="G2" s="62"/>
    </row>
    <row r="3" spans="1:8" ht="66.75" customHeight="1" x14ac:dyDescent="0.2">
      <c r="A3" s="62" t="s">
        <v>1</v>
      </c>
      <c r="B3" s="62"/>
      <c r="C3" s="62"/>
      <c r="D3" s="63"/>
      <c r="E3" s="64" t="s">
        <v>36</v>
      </c>
      <c r="F3" s="64"/>
      <c r="G3" s="64"/>
      <c r="H3" s="11"/>
    </row>
    <row r="4" spans="1:8" ht="33.75" customHeight="1" x14ac:dyDescent="0.2">
      <c r="A4" s="57" t="s">
        <v>3</v>
      </c>
      <c r="B4" s="58"/>
      <c r="C4" s="58"/>
      <c r="D4" s="59"/>
      <c r="E4" s="58"/>
      <c r="F4" s="3">
        <f>D7+D14+D17+D20</f>
        <v>716844.6</v>
      </c>
      <c r="G4" s="4" t="s">
        <v>4</v>
      </c>
    </row>
    <row r="5" spans="1:8" ht="25.5" x14ac:dyDescent="0.2">
      <c r="A5" s="5" t="s">
        <v>5</v>
      </c>
      <c r="B5" s="1" t="s">
        <v>6</v>
      </c>
      <c r="C5" s="1" t="s">
        <v>7</v>
      </c>
      <c r="D5" s="12" t="s">
        <v>8</v>
      </c>
      <c r="E5" s="1" t="s">
        <v>9</v>
      </c>
      <c r="F5" s="1" t="s">
        <v>10</v>
      </c>
      <c r="G5" s="1" t="s">
        <v>11</v>
      </c>
      <c r="H5" s="11"/>
    </row>
    <row r="6" spans="1:8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8" ht="83.25" customHeight="1" x14ac:dyDescent="0.2">
      <c r="A7" s="8"/>
      <c r="B7" s="55" t="s">
        <v>26</v>
      </c>
      <c r="C7" s="56"/>
      <c r="D7" s="14">
        <f>SUM(D8:D13)</f>
        <v>106147.4</v>
      </c>
      <c r="E7" s="9"/>
      <c r="F7" s="9"/>
      <c r="G7" s="10"/>
      <c r="H7" s="2">
        <v>2.69</v>
      </c>
    </row>
    <row r="8" spans="1:8" s="15" customFormat="1" ht="36.75" customHeight="1" x14ac:dyDescent="0.3">
      <c r="A8" s="26"/>
      <c r="B8" s="16" t="s">
        <v>14</v>
      </c>
      <c r="C8" s="17" t="s">
        <v>15</v>
      </c>
      <c r="D8" s="17">
        <f>8000*H7</f>
        <v>21520</v>
      </c>
      <c r="E8" s="18" t="s">
        <v>13</v>
      </c>
      <c r="F8" s="19" t="s">
        <v>25</v>
      </c>
      <c r="G8" s="18"/>
    </row>
    <row r="9" spans="1:8" s="15" customFormat="1" ht="54" customHeight="1" x14ac:dyDescent="0.2">
      <c r="A9" s="26"/>
      <c r="B9" s="21">
        <v>64200000</v>
      </c>
      <c r="C9" s="19" t="s">
        <v>17</v>
      </c>
      <c r="D9" s="22">
        <f>8000*H7</f>
        <v>21520</v>
      </c>
      <c r="E9" s="20" t="s">
        <v>19</v>
      </c>
      <c r="F9" s="19" t="s">
        <v>25</v>
      </c>
      <c r="G9" s="20"/>
    </row>
    <row r="10" spans="1:8" s="15" customFormat="1" ht="115.5" customHeight="1" x14ac:dyDescent="0.2">
      <c r="A10" s="26"/>
      <c r="B10" s="21">
        <v>79900000</v>
      </c>
      <c r="C10" s="19" t="s">
        <v>16</v>
      </c>
      <c r="D10" s="22">
        <f>13660*H7</f>
        <v>36745.4</v>
      </c>
      <c r="E10" s="20" t="s">
        <v>18</v>
      </c>
      <c r="F10" s="19" t="s">
        <v>25</v>
      </c>
      <c r="G10" s="23" t="s">
        <v>20</v>
      </c>
    </row>
    <row r="11" spans="1:8" s="15" customFormat="1" ht="63.75" x14ac:dyDescent="0.2">
      <c r="A11" s="26"/>
      <c r="B11" s="21">
        <v>30100000</v>
      </c>
      <c r="C11" s="24" t="s">
        <v>21</v>
      </c>
      <c r="D11" s="22">
        <f>3000*H7</f>
        <v>8070</v>
      </c>
      <c r="E11" s="20" t="s">
        <v>22</v>
      </c>
      <c r="F11" s="19" t="s">
        <v>25</v>
      </c>
      <c r="G11" s="20"/>
    </row>
    <row r="12" spans="1:8" s="15" customFormat="1" ht="105.75" customHeight="1" x14ac:dyDescent="0.2">
      <c r="A12" s="26"/>
      <c r="B12" s="21">
        <v>92100000</v>
      </c>
      <c r="C12" s="24" t="s">
        <v>23</v>
      </c>
      <c r="D12" s="22">
        <f>5000*H7</f>
        <v>13450</v>
      </c>
      <c r="E12" s="20" t="s">
        <v>13</v>
      </c>
      <c r="F12" s="19" t="s">
        <v>25</v>
      </c>
      <c r="G12" s="25"/>
    </row>
    <row r="13" spans="1:8" s="15" customFormat="1" ht="105.75" customHeight="1" x14ac:dyDescent="0.2">
      <c r="A13" s="26"/>
      <c r="B13" s="20">
        <v>98100000</v>
      </c>
      <c r="C13" s="24" t="s">
        <v>24</v>
      </c>
      <c r="D13" s="22">
        <f>1800*2.69</f>
        <v>4842</v>
      </c>
      <c r="E13" s="20" t="s">
        <v>18</v>
      </c>
      <c r="F13" s="19" t="s">
        <v>25</v>
      </c>
      <c r="G13" s="25"/>
    </row>
    <row r="14" spans="1:8" ht="83.25" customHeight="1" x14ac:dyDescent="0.2">
      <c r="A14" s="8"/>
      <c r="B14" s="55" t="s">
        <v>28</v>
      </c>
      <c r="C14" s="56"/>
      <c r="D14" s="14">
        <f>SUM(D15:D20)</f>
        <v>463762.69999999995</v>
      </c>
      <c r="E14" s="9"/>
      <c r="F14" s="9"/>
      <c r="G14" s="10"/>
      <c r="H14" s="2">
        <v>2.69</v>
      </c>
    </row>
    <row r="15" spans="1:8" s="15" customFormat="1" ht="36.75" customHeight="1" x14ac:dyDescent="0.3">
      <c r="A15" s="27"/>
      <c r="B15" s="28" t="s">
        <v>29</v>
      </c>
      <c r="C15" s="29" t="s">
        <v>30</v>
      </c>
      <c r="D15" s="29">
        <f>67680*2.69</f>
        <v>182059.19999999998</v>
      </c>
      <c r="E15" s="30" t="s">
        <v>13</v>
      </c>
      <c r="F15" s="31" t="s">
        <v>25</v>
      </c>
      <c r="G15" s="30"/>
    </row>
    <row r="16" spans="1:8" s="15" customFormat="1" ht="73.5" customHeight="1" x14ac:dyDescent="0.2">
      <c r="A16" s="27"/>
      <c r="B16" s="32">
        <v>64200000</v>
      </c>
      <c r="C16" s="31" t="s">
        <v>17</v>
      </c>
      <c r="D16" s="33">
        <f>50*2.69</f>
        <v>134.5</v>
      </c>
      <c r="E16" s="34" t="s">
        <v>18</v>
      </c>
      <c r="F16" s="31" t="s">
        <v>25</v>
      </c>
      <c r="G16" s="31" t="s">
        <v>31</v>
      </c>
    </row>
    <row r="17" spans="1:9" ht="83.25" customHeight="1" x14ac:dyDescent="0.2">
      <c r="A17" s="8"/>
      <c r="B17" s="55" t="s">
        <v>32</v>
      </c>
      <c r="C17" s="56"/>
      <c r="D17" s="14">
        <f>SUM(D18:D23)</f>
        <v>142834.5</v>
      </c>
      <c r="E17" s="9"/>
      <c r="F17" s="9"/>
      <c r="G17" s="10"/>
    </row>
    <row r="18" spans="1:9" s="15" customFormat="1" ht="36.75" customHeight="1" x14ac:dyDescent="0.3">
      <c r="A18" s="27"/>
      <c r="B18" s="28" t="s">
        <v>29</v>
      </c>
      <c r="C18" s="29" t="s">
        <v>30</v>
      </c>
      <c r="D18" s="29">
        <f>50000*2.69</f>
        <v>134500</v>
      </c>
      <c r="E18" s="30" t="s">
        <v>13</v>
      </c>
      <c r="F18" s="31" t="s">
        <v>25</v>
      </c>
      <c r="G18" s="30"/>
    </row>
    <row r="19" spans="1:9" s="15" customFormat="1" ht="73.5" customHeight="1" x14ac:dyDescent="0.2">
      <c r="A19" s="27"/>
      <c r="B19" s="32">
        <v>64200000</v>
      </c>
      <c r="C19" s="31" t="s">
        <v>17</v>
      </c>
      <c r="D19" s="33">
        <f>50*2.69</f>
        <v>134.5</v>
      </c>
      <c r="E19" s="34" t="s">
        <v>18</v>
      </c>
      <c r="F19" s="31" t="s">
        <v>25</v>
      </c>
      <c r="G19" s="31" t="s">
        <v>31</v>
      </c>
    </row>
    <row r="20" spans="1:9" ht="114.75" customHeight="1" x14ac:dyDescent="0.2">
      <c r="A20" s="8"/>
      <c r="B20" s="55" t="s">
        <v>35</v>
      </c>
      <c r="C20" s="56"/>
      <c r="D20" s="14">
        <f>SUM(D21:D24)</f>
        <v>4100</v>
      </c>
      <c r="E20" s="9"/>
      <c r="F20" s="9"/>
      <c r="G20" s="10"/>
    </row>
    <row r="21" spans="1:9" ht="51.75" customHeight="1" x14ac:dyDescent="0.2">
      <c r="A21" s="35"/>
      <c r="B21" s="36" t="s">
        <v>33</v>
      </c>
      <c r="C21" s="29" t="s">
        <v>34</v>
      </c>
      <c r="D21" s="33">
        <v>4100</v>
      </c>
      <c r="E21" s="34" t="s">
        <v>19</v>
      </c>
      <c r="F21" s="31" t="s">
        <v>25</v>
      </c>
      <c r="G21" s="34"/>
    </row>
    <row r="32" spans="1:9" x14ac:dyDescent="0.2">
      <c r="I32" s="13"/>
    </row>
    <row r="36" spans="5:5" x14ac:dyDescent="0.2">
      <c r="E36" s="13"/>
    </row>
  </sheetData>
  <autoFilter ref="A5:G13"/>
  <mergeCells count="10">
    <mergeCell ref="B7:C7"/>
    <mergeCell ref="B14:C14"/>
    <mergeCell ref="B17:C17"/>
    <mergeCell ref="B20:C20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opLeftCell="A19" zoomScale="80" zoomScaleNormal="80" workbookViewId="0">
      <selection activeCell="K24" sqref="K24:L24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7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26.42578125" style="2" customWidth="1"/>
    <col min="8" max="8" width="15.28515625" style="2" customWidth="1"/>
    <col min="9" max="16384" width="9.140625" style="2"/>
  </cols>
  <sheetData>
    <row r="1" spans="1:8" x14ac:dyDescent="0.2">
      <c r="A1" s="60" t="s">
        <v>27</v>
      </c>
      <c r="B1" s="60"/>
      <c r="C1" s="60"/>
      <c r="D1" s="61"/>
      <c r="E1" s="60"/>
      <c r="F1" s="60"/>
      <c r="G1" s="60"/>
    </row>
    <row r="2" spans="1:8" x14ac:dyDescent="0.2">
      <c r="A2" s="62" t="s">
        <v>12</v>
      </c>
      <c r="B2" s="62"/>
      <c r="C2" s="62"/>
      <c r="D2" s="63"/>
      <c r="E2" s="62" t="s">
        <v>0</v>
      </c>
      <c r="F2" s="62"/>
      <c r="G2" s="62"/>
    </row>
    <row r="3" spans="1:8" ht="66.75" customHeight="1" x14ac:dyDescent="0.2">
      <c r="A3" s="62" t="s">
        <v>1</v>
      </c>
      <c r="B3" s="62"/>
      <c r="C3" s="62"/>
      <c r="D3" s="63"/>
      <c r="E3" s="64" t="s">
        <v>36</v>
      </c>
      <c r="F3" s="64"/>
      <c r="G3" s="64"/>
      <c r="H3" s="11"/>
    </row>
    <row r="4" spans="1:8" ht="33.75" customHeight="1" x14ac:dyDescent="0.2">
      <c r="A4" s="57" t="s">
        <v>3</v>
      </c>
      <c r="B4" s="58"/>
      <c r="C4" s="58"/>
      <c r="D4" s="59"/>
      <c r="E4" s="58"/>
      <c r="F4" s="3">
        <f>D7+D14+D17+D20+D22+D24</f>
        <v>447982</v>
      </c>
      <c r="G4" s="4" t="s">
        <v>4</v>
      </c>
    </row>
    <row r="5" spans="1:8" ht="25.5" x14ac:dyDescent="0.2">
      <c r="A5" s="5" t="s">
        <v>5</v>
      </c>
      <c r="B5" s="1" t="s">
        <v>6</v>
      </c>
      <c r="C5" s="1" t="s">
        <v>7</v>
      </c>
      <c r="D5" s="12" t="s">
        <v>8</v>
      </c>
      <c r="E5" s="1" t="s">
        <v>9</v>
      </c>
      <c r="F5" s="1" t="s">
        <v>10</v>
      </c>
      <c r="G5" s="1" t="s">
        <v>11</v>
      </c>
      <c r="H5" s="11"/>
    </row>
    <row r="6" spans="1:8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8" ht="83.25" customHeight="1" x14ac:dyDescent="0.2">
      <c r="A7" s="8"/>
      <c r="B7" s="55" t="s">
        <v>26</v>
      </c>
      <c r="C7" s="56"/>
      <c r="D7" s="14">
        <f>SUM(D8:D13)</f>
        <v>106147.4</v>
      </c>
      <c r="E7" s="9"/>
      <c r="F7" s="9"/>
      <c r="G7" s="10"/>
      <c r="H7" s="2">
        <v>2.69</v>
      </c>
    </row>
    <row r="8" spans="1:8" s="15" customFormat="1" ht="36.75" customHeight="1" x14ac:dyDescent="0.3">
      <c r="A8" s="26"/>
      <c r="B8" s="16" t="s">
        <v>14</v>
      </c>
      <c r="C8" s="17" t="s">
        <v>15</v>
      </c>
      <c r="D8" s="17">
        <f>8000*H7</f>
        <v>21520</v>
      </c>
      <c r="E8" s="18" t="s">
        <v>13</v>
      </c>
      <c r="F8" s="19" t="s">
        <v>25</v>
      </c>
      <c r="G8" s="18"/>
    </row>
    <row r="9" spans="1:8" s="15" customFormat="1" ht="54" customHeight="1" x14ac:dyDescent="0.2">
      <c r="A9" s="26"/>
      <c r="B9" s="21">
        <v>64200000</v>
      </c>
      <c r="C9" s="19" t="s">
        <v>17</v>
      </c>
      <c r="D9" s="22">
        <f>8000*H7</f>
        <v>21520</v>
      </c>
      <c r="E9" s="20" t="s">
        <v>19</v>
      </c>
      <c r="F9" s="19" t="s">
        <v>25</v>
      </c>
      <c r="G9" s="20"/>
    </row>
    <row r="10" spans="1:8" s="15" customFormat="1" ht="115.5" customHeight="1" x14ac:dyDescent="0.2">
      <c r="A10" s="26"/>
      <c r="B10" s="21">
        <v>79900000</v>
      </c>
      <c r="C10" s="19" t="s">
        <v>16</v>
      </c>
      <c r="D10" s="22">
        <f>13660*H7</f>
        <v>36745.4</v>
      </c>
      <c r="E10" s="20" t="s">
        <v>18</v>
      </c>
      <c r="F10" s="19" t="s">
        <v>25</v>
      </c>
      <c r="G10" s="23" t="s">
        <v>20</v>
      </c>
    </row>
    <row r="11" spans="1:8" s="15" customFormat="1" ht="51" x14ac:dyDescent="0.2">
      <c r="A11" s="26"/>
      <c r="B11" s="21">
        <v>30100000</v>
      </c>
      <c r="C11" s="24" t="s">
        <v>21</v>
      </c>
      <c r="D11" s="22">
        <f>3000*H7</f>
        <v>8070</v>
      </c>
      <c r="E11" s="20" t="s">
        <v>22</v>
      </c>
      <c r="F11" s="19" t="s">
        <v>25</v>
      </c>
      <c r="G11" s="20"/>
    </row>
    <row r="12" spans="1:8" s="15" customFormat="1" ht="105.75" customHeight="1" x14ac:dyDescent="0.2">
      <c r="A12" s="26"/>
      <c r="B12" s="21">
        <v>92100000</v>
      </c>
      <c r="C12" s="24" t="s">
        <v>23</v>
      </c>
      <c r="D12" s="22">
        <f>5000*H7</f>
        <v>13450</v>
      </c>
      <c r="E12" s="20" t="s">
        <v>13</v>
      </c>
      <c r="F12" s="19" t="s">
        <v>25</v>
      </c>
      <c r="G12" s="25"/>
    </row>
    <row r="13" spans="1:8" s="15" customFormat="1" ht="105.75" customHeight="1" x14ac:dyDescent="0.2">
      <c r="A13" s="26"/>
      <c r="B13" s="20">
        <v>98100000</v>
      </c>
      <c r="C13" s="24" t="s">
        <v>24</v>
      </c>
      <c r="D13" s="22">
        <f>1800*2.69</f>
        <v>4842</v>
      </c>
      <c r="E13" s="20" t="s">
        <v>18</v>
      </c>
      <c r="F13" s="19" t="s">
        <v>25</v>
      </c>
      <c r="G13" s="25"/>
    </row>
    <row r="14" spans="1:8" ht="83.25" customHeight="1" x14ac:dyDescent="0.2">
      <c r="A14" s="8"/>
      <c r="B14" s="55" t="s">
        <v>28</v>
      </c>
      <c r="C14" s="56"/>
      <c r="D14" s="14">
        <f>SUM(D15:D16)</f>
        <v>182193.69999999998</v>
      </c>
      <c r="E14" s="9"/>
      <c r="F14" s="9"/>
      <c r="G14" s="10"/>
      <c r="H14" s="2">
        <v>2.69</v>
      </c>
    </row>
    <row r="15" spans="1:8" s="15" customFormat="1" ht="36.75" customHeight="1" x14ac:dyDescent="0.3">
      <c r="A15" s="26"/>
      <c r="B15" s="16" t="s">
        <v>29</v>
      </c>
      <c r="C15" s="17" t="s">
        <v>30</v>
      </c>
      <c r="D15" s="17">
        <f>67680*2.69</f>
        <v>182059.19999999998</v>
      </c>
      <c r="E15" s="18" t="s">
        <v>13</v>
      </c>
      <c r="F15" s="19" t="s">
        <v>25</v>
      </c>
      <c r="G15" s="18"/>
    </row>
    <row r="16" spans="1:8" s="15" customFormat="1" ht="73.5" customHeight="1" x14ac:dyDescent="0.2">
      <c r="A16" s="26"/>
      <c r="B16" s="21">
        <v>64200000</v>
      </c>
      <c r="C16" s="19" t="s">
        <v>17</v>
      </c>
      <c r="D16" s="22">
        <f>50*2.69</f>
        <v>134.5</v>
      </c>
      <c r="E16" s="20" t="s">
        <v>18</v>
      </c>
      <c r="F16" s="19" t="s">
        <v>25</v>
      </c>
      <c r="G16" s="19" t="s">
        <v>31</v>
      </c>
    </row>
    <row r="17" spans="1:9" ht="83.25" customHeight="1" x14ac:dyDescent="0.2">
      <c r="A17" s="8"/>
      <c r="B17" s="55" t="s">
        <v>32</v>
      </c>
      <c r="C17" s="56"/>
      <c r="D17" s="14">
        <f>SUM(D18:D19)</f>
        <v>134634.5</v>
      </c>
      <c r="E17" s="9"/>
      <c r="F17" s="9"/>
      <c r="G17" s="10"/>
    </row>
    <row r="18" spans="1:9" s="15" customFormat="1" ht="36.75" customHeight="1" x14ac:dyDescent="0.3">
      <c r="A18" s="26"/>
      <c r="B18" s="16" t="s">
        <v>29</v>
      </c>
      <c r="C18" s="17" t="s">
        <v>30</v>
      </c>
      <c r="D18" s="17">
        <f>50000*2.69</f>
        <v>134500</v>
      </c>
      <c r="E18" s="18" t="s">
        <v>13</v>
      </c>
      <c r="F18" s="19" t="s">
        <v>25</v>
      </c>
      <c r="G18" s="18"/>
    </row>
    <row r="19" spans="1:9" s="15" customFormat="1" ht="73.5" customHeight="1" x14ac:dyDescent="0.2">
      <c r="A19" s="26"/>
      <c r="B19" s="21">
        <v>64200000</v>
      </c>
      <c r="C19" s="19" t="s">
        <v>17</v>
      </c>
      <c r="D19" s="22">
        <f>50*2.69</f>
        <v>134.5</v>
      </c>
      <c r="E19" s="20" t="s">
        <v>18</v>
      </c>
      <c r="F19" s="19" t="s">
        <v>25</v>
      </c>
      <c r="G19" s="19" t="s">
        <v>31</v>
      </c>
    </row>
    <row r="20" spans="1:9" ht="114.75" customHeight="1" x14ac:dyDescent="0.2">
      <c r="A20" s="8"/>
      <c r="B20" s="55" t="s">
        <v>35</v>
      </c>
      <c r="C20" s="56"/>
      <c r="D20" s="14">
        <f>SUM(D21)</f>
        <v>4100</v>
      </c>
      <c r="E20" s="9"/>
      <c r="F20" s="9"/>
      <c r="G20" s="10"/>
    </row>
    <row r="21" spans="1:9" s="15" customFormat="1" ht="51.75" customHeight="1" x14ac:dyDescent="0.2">
      <c r="A21" s="25"/>
      <c r="B21" s="37" t="s">
        <v>33</v>
      </c>
      <c r="C21" s="17" t="s">
        <v>34</v>
      </c>
      <c r="D21" s="22">
        <v>4100</v>
      </c>
      <c r="E21" s="20" t="s">
        <v>19</v>
      </c>
      <c r="F21" s="19" t="s">
        <v>25</v>
      </c>
      <c r="G21" s="20"/>
    </row>
    <row r="22" spans="1:9" ht="124.5" customHeight="1" x14ac:dyDescent="0.2">
      <c r="A22" s="8"/>
      <c r="B22" s="55" t="s">
        <v>37</v>
      </c>
      <c r="C22" s="56"/>
      <c r="D22" s="14">
        <f>SUM(D23)</f>
        <v>15986.4</v>
      </c>
      <c r="E22" s="9"/>
      <c r="F22" s="9"/>
      <c r="G22" s="10"/>
    </row>
    <row r="23" spans="1:9" s="15" customFormat="1" ht="75" customHeight="1" x14ac:dyDescent="0.2">
      <c r="A23" s="35"/>
      <c r="B23" s="36" t="s">
        <v>38</v>
      </c>
      <c r="C23" s="31" t="s">
        <v>16</v>
      </c>
      <c r="D23" s="33">
        <v>15986.4</v>
      </c>
      <c r="E23" s="34" t="s">
        <v>18</v>
      </c>
      <c r="F23" s="31" t="s">
        <v>39</v>
      </c>
      <c r="G23" s="38" t="s">
        <v>20</v>
      </c>
    </row>
    <row r="24" spans="1:9" ht="88.5" customHeight="1" x14ac:dyDescent="0.2">
      <c r="A24" s="8"/>
      <c r="B24" s="55" t="s">
        <v>40</v>
      </c>
      <c r="C24" s="56"/>
      <c r="D24" s="14">
        <f>SUM(D25:D27)</f>
        <v>4920</v>
      </c>
      <c r="E24" s="9"/>
      <c r="F24" s="9"/>
      <c r="G24" s="10"/>
    </row>
    <row r="25" spans="1:9" ht="41.25" customHeight="1" x14ac:dyDescent="0.2">
      <c r="A25" s="25"/>
      <c r="B25" s="36" t="s">
        <v>33</v>
      </c>
      <c r="C25" s="29" t="s">
        <v>34</v>
      </c>
      <c r="D25" s="33">
        <f>2000*2.46</f>
        <v>4920</v>
      </c>
      <c r="E25" s="34" t="s">
        <v>19</v>
      </c>
      <c r="F25" s="31" t="s">
        <v>41</v>
      </c>
      <c r="G25" s="34"/>
    </row>
    <row r="31" spans="1:9" x14ac:dyDescent="0.2">
      <c r="I31" s="13"/>
    </row>
    <row r="35" spans="5:5" x14ac:dyDescent="0.2">
      <c r="E35" s="13"/>
    </row>
  </sheetData>
  <autoFilter ref="A5:G13"/>
  <mergeCells count="12">
    <mergeCell ref="B24:C24"/>
    <mergeCell ref="A1:G1"/>
    <mergeCell ref="A2:D2"/>
    <mergeCell ref="E2:G2"/>
    <mergeCell ref="A3:D3"/>
    <mergeCell ref="E3:G3"/>
    <mergeCell ref="A4:E4"/>
    <mergeCell ref="B7:C7"/>
    <mergeCell ref="B14:C14"/>
    <mergeCell ref="B17:C17"/>
    <mergeCell ref="B20:C20"/>
    <mergeCell ref="B22:C22"/>
  </mergeCells>
  <pageMargins left="0.7" right="0.7" top="0.75" bottom="0.75" header="0.3" footer="0.3"/>
  <pageSetup scale="86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tabSelected="1" view="pageBreakPreview" topLeftCell="A4" zoomScaleNormal="80" zoomScaleSheetLayoutView="100" workbookViewId="0">
      <selection activeCell="F4" sqref="F4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7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26.42578125" style="2" customWidth="1"/>
    <col min="8" max="8" width="15.28515625" style="2" customWidth="1"/>
    <col min="9" max="11" width="9.140625" style="2"/>
    <col min="12" max="12" width="10.28515625" style="2" bestFit="1" customWidth="1"/>
    <col min="13" max="16384" width="9.140625" style="2"/>
  </cols>
  <sheetData>
    <row r="1" spans="1:12" x14ac:dyDescent="0.2">
      <c r="A1" s="60" t="s">
        <v>27</v>
      </c>
      <c r="B1" s="60"/>
      <c r="C1" s="60"/>
      <c r="D1" s="61"/>
      <c r="E1" s="60"/>
      <c r="F1" s="60"/>
      <c r="G1" s="60"/>
    </row>
    <row r="2" spans="1:12" x14ac:dyDescent="0.2">
      <c r="A2" s="62" t="s">
        <v>12</v>
      </c>
      <c r="B2" s="62"/>
      <c r="C2" s="62"/>
      <c r="D2" s="63"/>
      <c r="E2" s="62" t="s">
        <v>0</v>
      </c>
      <c r="F2" s="62"/>
      <c r="G2" s="62"/>
    </row>
    <row r="3" spans="1:12" ht="66.75" customHeight="1" x14ac:dyDescent="0.2">
      <c r="A3" s="62" t="s">
        <v>1</v>
      </c>
      <c r="B3" s="62"/>
      <c r="C3" s="62"/>
      <c r="D3" s="63"/>
      <c r="E3" s="64" t="s">
        <v>36</v>
      </c>
      <c r="F3" s="64"/>
      <c r="G3" s="64"/>
      <c r="H3" s="11"/>
    </row>
    <row r="4" spans="1:12" ht="33.75" customHeight="1" x14ac:dyDescent="0.2">
      <c r="A4" s="57" t="s">
        <v>3</v>
      </c>
      <c r="B4" s="58"/>
      <c r="C4" s="58"/>
      <c r="D4" s="59"/>
      <c r="E4" s="58"/>
      <c r="F4" s="3">
        <f>D7+D14+D17+D20+D22+D25+D27</f>
        <v>637355.05999999994</v>
      </c>
      <c r="G4" s="4" t="s">
        <v>4</v>
      </c>
    </row>
    <row r="5" spans="1:12" ht="25.5" x14ac:dyDescent="0.2">
      <c r="A5" s="5" t="s">
        <v>5</v>
      </c>
      <c r="B5" s="1" t="s">
        <v>6</v>
      </c>
      <c r="C5" s="1" t="s">
        <v>7</v>
      </c>
      <c r="D5" s="12" t="s">
        <v>8</v>
      </c>
      <c r="E5" s="1" t="s">
        <v>9</v>
      </c>
      <c r="F5" s="1" t="s">
        <v>10</v>
      </c>
      <c r="G5" s="1" t="s">
        <v>11</v>
      </c>
      <c r="H5" s="11"/>
    </row>
    <row r="6" spans="1:12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12" ht="83.25" customHeight="1" x14ac:dyDescent="0.2">
      <c r="A7" s="8"/>
      <c r="B7" s="55" t="s">
        <v>26</v>
      </c>
      <c r="C7" s="56"/>
      <c r="D7" s="14">
        <f>SUM(D8:D13)</f>
        <v>106147.4</v>
      </c>
      <c r="E7" s="9"/>
      <c r="F7" s="9"/>
      <c r="G7" s="10"/>
      <c r="H7" s="2">
        <v>2.69</v>
      </c>
      <c r="K7" s="2">
        <v>106147.4</v>
      </c>
      <c r="L7" s="13">
        <f>D7-K7</f>
        <v>0</v>
      </c>
    </row>
    <row r="8" spans="1:12" s="15" customFormat="1" ht="36.75" customHeight="1" x14ac:dyDescent="0.3">
      <c r="A8" s="26"/>
      <c r="B8" s="16" t="s">
        <v>14</v>
      </c>
      <c r="C8" s="17" t="s">
        <v>15</v>
      </c>
      <c r="D8" s="17">
        <f>8000*H7</f>
        <v>21520</v>
      </c>
      <c r="E8" s="18" t="s">
        <v>13</v>
      </c>
      <c r="F8" s="19" t="s">
        <v>25</v>
      </c>
      <c r="G8" s="18"/>
      <c r="K8" s="15">
        <v>21520</v>
      </c>
      <c r="L8" s="13">
        <f t="shared" ref="L8:L29" si="1">D8-K8</f>
        <v>0</v>
      </c>
    </row>
    <row r="9" spans="1:12" s="15" customFormat="1" ht="54" customHeight="1" x14ac:dyDescent="0.2">
      <c r="A9" s="26"/>
      <c r="B9" s="21">
        <v>64200000</v>
      </c>
      <c r="C9" s="19" t="s">
        <v>17</v>
      </c>
      <c r="D9" s="22">
        <f>8000*H7</f>
        <v>21520</v>
      </c>
      <c r="E9" s="20" t="s">
        <v>19</v>
      </c>
      <c r="F9" s="19" t="s">
        <v>25</v>
      </c>
      <c r="G9" s="20"/>
      <c r="K9" s="15">
        <v>21520</v>
      </c>
      <c r="L9" s="13">
        <f t="shared" si="1"/>
        <v>0</v>
      </c>
    </row>
    <row r="10" spans="1:12" s="15" customFormat="1" ht="115.5" customHeight="1" x14ac:dyDescent="0.2">
      <c r="A10" s="26"/>
      <c r="B10" s="21">
        <v>79900000</v>
      </c>
      <c r="C10" s="19" t="s">
        <v>16</v>
      </c>
      <c r="D10" s="22">
        <f>13660*H7</f>
        <v>36745.4</v>
      </c>
      <c r="E10" s="20" t="s">
        <v>18</v>
      </c>
      <c r="F10" s="19" t="s">
        <v>25</v>
      </c>
      <c r="G10" s="23" t="s">
        <v>20</v>
      </c>
      <c r="K10" s="15">
        <v>36745.4</v>
      </c>
      <c r="L10" s="13">
        <f t="shared" si="1"/>
        <v>0</v>
      </c>
    </row>
    <row r="11" spans="1:12" s="15" customFormat="1" ht="51" x14ac:dyDescent="0.2">
      <c r="A11" s="26"/>
      <c r="B11" s="21">
        <v>30100000</v>
      </c>
      <c r="C11" s="24" t="s">
        <v>21</v>
      </c>
      <c r="D11" s="22">
        <f>3000*H7</f>
        <v>8070</v>
      </c>
      <c r="E11" s="20" t="s">
        <v>22</v>
      </c>
      <c r="F11" s="19" t="s">
        <v>25</v>
      </c>
      <c r="G11" s="20"/>
      <c r="K11" s="15">
        <v>8070</v>
      </c>
      <c r="L11" s="13">
        <f t="shared" si="1"/>
        <v>0</v>
      </c>
    </row>
    <row r="12" spans="1:12" s="15" customFormat="1" ht="105.75" customHeight="1" x14ac:dyDescent="0.2">
      <c r="A12" s="26"/>
      <c r="B12" s="21">
        <v>92100000</v>
      </c>
      <c r="C12" s="24" t="s">
        <v>23</v>
      </c>
      <c r="D12" s="22">
        <f>5000*H7</f>
        <v>13450</v>
      </c>
      <c r="E12" s="20" t="s">
        <v>13</v>
      </c>
      <c r="F12" s="19" t="s">
        <v>25</v>
      </c>
      <c r="G12" s="25"/>
      <c r="K12" s="15">
        <v>13450</v>
      </c>
      <c r="L12" s="13">
        <f t="shared" si="1"/>
        <v>0</v>
      </c>
    </row>
    <row r="13" spans="1:12" s="15" customFormat="1" ht="105.75" customHeight="1" x14ac:dyDescent="0.2">
      <c r="A13" s="26"/>
      <c r="B13" s="20">
        <v>98100000</v>
      </c>
      <c r="C13" s="24" t="s">
        <v>24</v>
      </c>
      <c r="D13" s="22">
        <f>1800*2.69</f>
        <v>4842</v>
      </c>
      <c r="E13" s="20" t="s">
        <v>18</v>
      </c>
      <c r="F13" s="19" t="s">
        <v>25</v>
      </c>
      <c r="G13" s="25"/>
      <c r="K13" s="15">
        <v>4842</v>
      </c>
      <c r="L13" s="13">
        <f t="shared" si="1"/>
        <v>0</v>
      </c>
    </row>
    <row r="14" spans="1:12" ht="83.25" customHeight="1" x14ac:dyDescent="0.2">
      <c r="A14" s="8"/>
      <c r="B14" s="55" t="s">
        <v>28</v>
      </c>
      <c r="C14" s="56"/>
      <c r="D14" s="14">
        <f>SUM(D15:D16)</f>
        <v>182193.69999999998</v>
      </c>
      <c r="E14" s="9"/>
      <c r="F14" s="9"/>
      <c r="G14" s="10"/>
      <c r="H14" s="2">
        <v>2.69</v>
      </c>
      <c r="K14" s="2">
        <v>182193.69999999998</v>
      </c>
      <c r="L14" s="13">
        <f t="shared" si="1"/>
        <v>0</v>
      </c>
    </row>
    <row r="15" spans="1:12" s="15" customFormat="1" ht="36.75" customHeight="1" x14ac:dyDescent="0.3">
      <c r="A15" s="26"/>
      <c r="B15" s="16" t="s">
        <v>29</v>
      </c>
      <c r="C15" s="17" t="s">
        <v>30</v>
      </c>
      <c r="D15" s="17">
        <f>67680*2.69</f>
        <v>182059.19999999998</v>
      </c>
      <c r="E15" s="18" t="s">
        <v>13</v>
      </c>
      <c r="F15" s="19" t="s">
        <v>25</v>
      </c>
      <c r="G15" s="18"/>
      <c r="K15" s="15">
        <v>182059.19999999998</v>
      </c>
      <c r="L15" s="13">
        <f t="shared" si="1"/>
        <v>0</v>
      </c>
    </row>
    <row r="16" spans="1:12" s="15" customFormat="1" ht="73.5" customHeight="1" x14ac:dyDescent="0.2">
      <c r="A16" s="26"/>
      <c r="B16" s="21">
        <v>64200000</v>
      </c>
      <c r="C16" s="19" t="s">
        <v>17</v>
      </c>
      <c r="D16" s="22">
        <f>50*2.69</f>
        <v>134.5</v>
      </c>
      <c r="E16" s="20" t="s">
        <v>18</v>
      </c>
      <c r="F16" s="19" t="s">
        <v>25</v>
      </c>
      <c r="G16" s="19" t="s">
        <v>31</v>
      </c>
      <c r="K16" s="15">
        <v>134.5</v>
      </c>
      <c r="L16" s="13">
        <f t="shared" si="1"/>
        <v>0</v>
      </c>
    </row>
    <row r="17" spans="1:12" ht="83.25" customHeight="1" x14ac:dyDescent="0.2">
      <c r="A17" s="8"/>
      <c r="B17" s="55" t="s">
        <v>32</v>
      </c>
      <c r="C17" s="56"/>
      <c r="D17" s="14">
        <f>SUM(D18:D19)</f>
        <v>134634.5</v>
      </c>
      <c r="E17" s="9"/>
      <c r="F17" s="9"/>
      <c r="G17" s="10"/>
      <c r="K17" s="2">
        <v>134634.5</v>
      </c>
      <c r="L17" s="13">
        <f t="shared" si="1"/>
        <v>0</v>
      </c>
    </row>
    <row r="18" spans="1:12" s="15" customFormat="1" ht="36.75" customHeight="1" x14ac:dyDescent="0.3">
      <c r="A18" s="26"/>
      <c r="B18" s="16" t="s">
        <v>29</v>
      </c>
      <c r="C18" s="17" t="s">
        <v>30</v>
      </c>
      <c r="D18" s="17">
        <f>50000*2.69</f>
        <v>134500</v>
      </c>
      <c r="E18" s="18" t="s">
        <v>13</v>
      </c>
      <c r="F18" s="19" t="s">
        <v>25</v>
      </c>
      <c r="G18" s="18"/>
      <c r="K18" s="15">
        <v>134500</v>
      </c>
      <c r="L18" s="13">
        <f t="shared" si="1"/>
        <v>0</v>
      </c>
    </row>
    <row r="19" spans="1:12" s="15" customFormat="1" ht="73.5" customHeight="1" x14ac:dyDescent="0.2">
      <c r="A19" s="26"/>
      <c r="B19" s="21">
        <v>64200000</v>
      </c>
      <c r="C19" s="19" t="s">
        <v>17</v>
      </c>
      <c r="D19" s="22">
        <f>50*2.69</f>
        <v>134.5</v>
      </c>
      <c r="E19" s="20" t="s">
        <v>18</v>
      </c>
      <c r="F19" s="19" t="s">
        <v>25</v>
      </c>
      <c r="G19" s="19" t="s">
        <v>31</v>
      </c>
      <c r="K19" s="15">
        <v>134.5</v>
      </c>
      <c r="L19" s="13">
        <f t="shared" si="1"/>
        <v>0</v>
      </c>
    </row>
    <row r="20" spans="1:12" ht="114.75" customHeight="1" x14ac:dyDescent="0.2">
      <c r="A20" s="8"/>
      <c r="B20" s="55" t="s">
        <v>35</v>
      </c>
      <c r="C20" s="56"/>
      <c r="D20" s="14">
        <f>SUM(D21)</f>
        <v>4100</v>
      </c>
      <c r="E20" s="9"/>
      <c r="F20" s="9"/>
      <c r="G20" s="10"/>
      <c r="K20" s="2">
        <v>4100</v>
      </c>
      <c r="L20" s="13">
        <f t="shared" si="1"/>
        <v>0</v>
      </c>
    </row>
    <row r="21" spans="1:12" s="15" customFormat="1" ht="51.75" customHeight="1" x14ac:dyDescent="0.2">
      <c r="A21" s="25"/>
      <c r="B21" s="37" t="s">
        <v>33</v>
      </c>
      <c r="C21" s="17" t="s">
        <v>34</v>
      </c>
      <c r="D21" s="22">
        <v>4100</v>
      </c>
      <c r="E21" s="20" t="s">
        <v>19</v>
      </c>
      <c r="F21" s="19" t="s">
        <v>25</v>
      </c>
      <c r="G21" s="20"/>
      <c r="K21" s="15">
        <v>4100</v>
      </c>
      <c r="L21" s="13">
        <f t="shared" si="1"/>
        <v>0</v>
      </c>
    </row>
    <row r="22" spans="1:12" ht="124.5" customHeight="1" x14ac:dyDescent="0.2">
      <c r="A22" s="8"/>
      <c r="B22" s="55" t="s">
        <v>37</v>
      </c>
      <c r="C22" s="56"/>
      <c r="D22" s="14">
        <f>SUM(D23:D24)</f>
        <v>177182.6</v>
      </c>
      <c r="E22" s="9"/>
      <c r="F22" s="9"/>
      <c r="G22" s="10"/>
      <c r="K22" s="2">
        <v>15986.4</v>
      </c>
      <c r="L22" s="13">
        <f t="shared" si="1"/>
        <v>161196.20000000001</v>
      </c>
    </row>
    <row r="23" spans="1:12" ht="124.5" customHeight="1" x14ac:dyDescent="0.2">
      <c r="A23" s="36"/>
      <c r="B23" s="36">
        <v>79300000</v>
      </c>
      <c r="C23" s="41" t="s">
        <v>43</v>
      </c>
      <c r="D23" s="34">
        <f>60500*2.6644</f>
        <v>161196.20000000001</v>
      </c>
      <c r="E23" s="31" t="s">
        <v>18</v>
      </c>
      <c r="F23" s="31" t="s">
        <v>39</v>
      </c>
      <c r="G23" s="31" t="s">
        <v>42</v>
      </c>
      <c r="L23" s="13">
        <f t="shared" si="1"/>
        <v>161196.20000000001</v>
      </c>
    </row>
    <row r="24" spans="1:12" s="53" customFormat="1" ht="75" customHeight="1" x14ac:dyDescent="0.2">
      <c r="A24" s="47"/>
      <c r="B24" s="48" t="s">
        <v>38</v>
      </c>
      <c r="C24" s="49" t="s">
        <v>16</v>
      </c>
      <c r="D24" s="50">
        <v>15986.4</v>
      </c>
      <c r="E24" s="51" t="s">
        <v>18</v>
      </c>
      <c r="F24" s="49" t="s">
        <v>39</v>
      </c>
      <c r="G24" s="52" t="s">
        <v>20</v>
      </c>
      <c r="K24" s="2">
        <v>15986.4</v>
      </c>
      <c r="L24" s="13">
        <f t="shared" si="1"/>
        <v>0</v>
      </c>
    </row>
    <row r="25" spans="1:12" ht="88.5" customHeight="1" x14ac:dyDescent="0.2">
      <c r="A25" s="8"/>
      <c r="B25" s="55" t="s">
        <v>40</v>
      </c>
      <c r="C25" s="56"/>
      <c r="D25" s="14">
        <f>SUM(D26)</f>
        <v>4920</v>
      </c>
      <c r="E25" s="9"/>
      <c r="F25" s="9"/>
      <c r="G25" s="10"/>
      <c r="K25" s="53">
        <v>4920</v>
      </c>
      <c r="L25" s="13">
        <f t="shared" si="1"/>
        <v>0</v>
      </c>
    </row>
    <row r="26" spans="1:12" s="53" customFormat="1" ht="41.25" customHeight="1" x14ac:dyDescent="0.2">
      <c r="A26" s="47"/>
      <c r="B26" s="48" t="s">
        <v>33</v>
      </c>
      <c r="C26" s="54" t="s">
        <v>34</v>
      </c>
      <c r="D26" s="50">
        <f>2000*2.46</f>
        <v>4920</v>
      </c>
      <c r="E26" s="51" t="s">
        <v>19</v>
      </c>
      <c r="F26" s="49" t="s">
        <v>41</v>
      </c>
      <c r="G26" s="51"/>
      <c r="K26" s="2">
        <v>4920</v>
      </c>
      <c r="L26" s="13">
        <f t="shared" si="1"/>
        <v>0</v>
      </c>
    </row>
    <row r="27" spans="1:12" ht="54.75" customHeight="1" x14ac:dyDescent="0.2">
      <c r="A27" s="55" t="s">
        <v>46</v>
      </c>
      <c r="B27" s="65"/>
      <c r="C27" s="56"/>
      <c r="D27" s="14">
        <f>D28+D29</f>
        <v>28176.860000000004</v>
      </c>
      <c r="E27" s="9"/>
      <c r="F27" s="9"/>
      <c r="G27" s="10"/>
      <c r="K27" s="53"/>
      <c r="L27" s="13">
        <f t="shared" si="1"/>
        <v>28176.860000000004</v>
      </c>
    </row>
    <row r="28" spans="1:12" ht="30" x14ac:dyDescent="0.2">
      <c r="A28" s="39"/>
      <c r="B28" s="40">
        <v>79300000</v>
      </c>
      <c r="C28" s="41" t="s">
        <v>43</v>
      </c>
      <c r="D28" s="42">
        <f>10650*2.45+2034.36</f>
        <v>28126.860000000004</v>
      </c>
      <c r="E28" s="43" t="s">
        <v>13</v>
      </c>
      <c r="F28" s="31" t="s">
        <v>41</v>
      </c>
      <c r="G28" s="44"/>
      <c r="I28" s="13"/>
      <c r="L28" s="13">
        <f t="shared" si="1"/>
        <v>28126.860000000004</v>
      </c>
    </row>
    <row r="29" spans="1:12" ht="52.5" x14ac:dyDescent="0.25">
      <c r="A29" s="45"/>
      <c r="B29" s="40">
        <v>64200000</v>
      </c>
      <c r="C29" s="41" t="s">
        <v>44</v>
      </c>
      <c r="D29" s="42">
        <v>50</v>
      </c>
      <c r="E29" s="43" t="s">
        <v>18</v>
      </c>
      <c r="F29" s="31" t="s">
        <v>41</v>
      </c>
      <c r="G29" s="46" t="s">
        <v>45</v>
      </c>
      <c r="L29" s="13">
        <f t="shared" si="1"/>
        <v>50</v>
      </c>
    </row>
  </sheetData>
  <autoFilter ref="A5:G13"/>
  <mergeCells count="13">
    <mergeCell ref="A27:C27"/>
    <mergeCell ref="B7:C7"/>
    <mergeCell ref="B14:C14"/>
    <mergeCell ref="B17:C17"/>
    <mergeCell ref="B20:C20"/>
    <mergeCell ref="B22:C22"/>
    <mergeCell ref="B25:C25"/>
    <mergeCell ref="A4:E4"/>
    <mergeCell ref="A1:G1"/>
    <mergeCell ref="A2:D2"/>
    <mergeCell ref="E2:G2"/>
    <mergeCell ref="A3:D3"/>
    <mergeCell ref="E3:G3"/>
  </mergeCells>
  <pageMargins left="0.7" right="0.7" top="0.75" bottom="0.75" header="0.3" footer="0.3"/>
  <pageSetup scale="67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03.12.2018...</vt:lpstr>
      <vt:lpstr>27.12.2018...</vt:lpstr>
      <vt:lpstr>28.01.2019..</vt:lpstr>
      <vt:lpstr>06.02.2019..</vt:lpstr>
      <vt:lpstr>'06.02.2019..'!Print_Area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Juna Gersamia</cp:lastModifiedBy>
  <cp:lastPrinted>2019-02-07T08:49:30Z</cp:lastPrinted>
  <dcterms:created xsi:type="dcterms:W3CDTF">2013-11-15T13:45:51Z</dcterms:created>
  <dcterms:modified xsi:type="dcterms:W3CDTF">2019-02-07T08:49:30Z</dcterms:modified>
</cp:coreProperties>
</file>