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 activeTab="5"/>
  </bookViews>
  <sheets>
    <sheet name="03.12.2018..." sheetId="71" r:id="rId1"/>
    <sheet name="27.12.2018..." sheetId="72" r:id="rId2"/>
    <sheet name="28.01.2019.." sheetId="73" r:id="rId3"/>
    <sheet name="06.02.2019.." sheetId="74" r:id="rId4"/>
    <sheet name="6.03.2019" sheetId="75" r:id="rId5"/>
    <sheet name="12.03.2019..." sheetId="76" r:id="rId6"/>
  </sheets>
  <definedNames>
    <definedName name="_xlnm._FilterDatabase" localSheetId="0" hidden="1">'03.12.2018...'!$A$5:$G$13</definedName>
    <definedName name="_xlnm._FilterDatabase" localSheetId="3" hidden="1">'06.02.2019..'!$A$5:$G$13</definedName>
    <definedName name="_xlnm._FilterDatabase" localSheetId="5" hidden="1">'12.03.2019...'!$A$5:$G$29</definedName>
    <definedName name="_xlnm._FilterDatabase" localSheetId="1" hidden="1">'27.12.2018...'!$A$5:$G$13</definedName>
    <definedName name="_xlnm._FilterDatabase" localSheetId="2" hidden="1">'28.01.2019..'!$A$5:$G$13</definedName>
    <definedName name="_xlnm._FilterDatabase" localSheetId="4" hidden="1">'6.03.2019'!$A$5:$G$29</definedName>
    <definedName name="_xlnm.Print_Area" localSheetId="5">'12.03.2019...'!$A$1:$G$41</definedName>
  </definedNames>
  <calcPr calcId="144525"/>
</workbook>
</file>

<file path=xl/calcChain.xml><?xml version="1.0" encoding="utf-8"?>
<calcChain xmlns="http://schemas.openxmlformats.org/spreadsheetml/2006/main">
  <c r="K34" i="76" l="1"/>
  <c r="K35" i="76"/>
  <c r="K36" i="76"/>
  <c r="K37" i="76"/>
  <c r="K38" i="76"/>
  <c r="K39" i="76"/>
  <c r="K40" i="76"/>
  <c r="K41" i="76"/>
  <c r="K8" i="76"/>
  <c r="K9" i="76"/>
  <c r="K10" i="76"/>
  <c r="K11" i="76"/>
  <c r="K12" i="76"/>
  <c r="K13" i="76"/>
  <c r="K14" i="76"/>
  <c r="K15" i="76"/>
  <c r="K16" i="76"/>
  <c r="K17" i="76"/>
  <c r="K18" i="76"/>
  <c r="K19" i="76"/>
  <c r="K20" i="76"/>
  <c r="K21" i="76"/>
  <c r="K22" i="76"/>
  <c r="K23" i="76"/>
  <c r="K24" i="76"/>
  <c r="K25" i="76"/>
  <c r="K26" i="76"/>
  <c r="K27" i="76"/>
  <c r="K28" i="76"/>
  <c r="K29" i="76"/>
  <c r="K30" i="76"/>
  <c r="K31" i="76"/>
  <c r="K32" i="76"/>
  <c r="K33" i="76"/>
  <c r="K7" i="76"/>
  <c r="D39" i="76" l="1"/>
  <c r="D36" i="76"/>
  <c r="D35" i="76"/>
  <c r="D34" i="76"/>
  <c r="F4" i="76"/>
  <c r="D32" i="76" l="1"/>
  <c r="D30" i="76"/>
  <c r="D28" i="76"/>
  <c r="D27" i="76"/>
  <c r="D26" i="76"/>
  <c r="D25" i="76" s="1"/>
  <c r="D23" i="76"/>
  <c r="D22" i="76"/>
  <c r="D20" i="76"/>
  <c r="D19" i="76"/>
  <c r="D18" i="76"/>
  <c r="D17" i="76"/>
  <c r="D16" i="76"/>
  <c r="D15" i="76"/>
  <c r="D14" i="76"/>
  <c r="D13" i="76"/>
  <c r="D12" i="76"/>
  <c r="D11" i="76"/>
  <c r="D10" i="76"/>
  <c r="D9" i="76"/>
  <c r="D7" i="76" s="1"/>
  <c r="D8" i="76"/>
  <c r="B6" i="76"/>
  <c r="C6" i="76" s="1"/>
  <c r="D6" i="76" s="1"/>
  <c r="E6" i="76" s="1"/>
  <c r="F6" i="76" s="1"/>
  <c r="G6" i="76" s="1"/>
  <c r="F4" i="75" l="1"/>
  <c r="D32" i="75"/>
  <c r="D30" i="75"/>
  <c r="D27" i="75"/>
  <c r="D25" i="75"/>
  <c r="D22" i="75"/>
  <c r="D20" i="75"/>
  <c r="D17" i="75"/>
  <c r="D14" i="75"/>
  <c r="D7" i="75"/>
  <c r="D26" i="75" l="1"/>
  <c r="F4" i="74" l="1"/>
  <c r="D27" i="74"/>
  <c r="D25" i="74"/>
  <c r="D22" i="74"/>
  <c r="D20" i="74"/>
  <c r="D17" i="74"/>
  <c r="D14" i="74"/>
  <c r="D7" i="74"/>
  <c r="D28" i="75" l="1"/>
  <c r="D23" i="75"/>
  <c r="D19" i="75"/>
  <c r="D18" i="75"/>
  <c r="D16" i="75"/>
  <c r="D15" i="75"/>
  <c r="D13" i="75"/>
  <c r="D12" i="75"/>
  <c r="D11" i="75"/>
  <c r="D10" i="75"/>
  <c r="D9" i="75"/>
  <c r="D8" i="75"/>
  <c r="B6" i="75"/>
  <c r="C6" i="75" s="1"/>
  <c r="D6" i="75" s="1"/>
  <c r="E6" i="75" s="1"/>
  <c r="F6" i="75" s="1"/>
  <c r="G6" i="75" s="1"/>
  <c r="D23" i="74" l="1"/>
  <c r="D28" i="74" l="1"/>
  <c r="D26" i="74"/>
  <c r="D19" i="74"/>
  <c r="D18" i="74"/>
  <c r="D16" i="74"/>
  <c r="D15" i="74"/>
  <c r="D13" i="74"/>
  <c r="D12" i="74"/>
  <c r="D11" i="74"/>
  <c r="D10" i="74"/>
  <c r="D9" i="74"/>
  <c r="D8" i="74"/>
  <c r="B6" i="74"/>
  <c r="C6" i="74" s="1"/>
  <c r="D6" i="74" s="1"/>
  <c r="E6" i="74" s="1"/>
  <c r="F6" i="74" s="1"/>
  <c r="G6" i="74" s="1"/>
  <c r="F4" i="73" l="1"/>
  <c r="D7" i="73"/>
  <c r="D14" i="73"/>
  <c r="D20" i="73"/>
  <c r="D17" i="73"/>
  <c r="D22" i="73"/>
  <c r="D24" i="73"/>
  <c r="D25" i="73"/>
  <c r="D19" i="73"/>
  <c r="D18" i="73"/>
  <c r="D16" i="73"/>
  <c r="D15" i="73"/>
  <c r="D13" i="73"/>
  <c r="D12" i="73"/>
  <c r="D11" i="73"/>
  <c r="D10" i="73"/>
  <c r="D9" i="73"/>
  <c r="D8" i="73"/>
  <c r="B6" i="73"/>
  <c r="C6" i="73" s="1"/>
  <c r="D6" i="73" s="1"/>
  <c r="E6" i="73" s="1"/>
  <c r="F6" i="73" s="1"/>
  <c r="G6" i="73" s="1"/>
  <c r="D18" i="72" l="1"/>
  <c r="F4" i="72" l="1"/>
  <c r="D20" i="72"/>
  <c r="D17" i="72" s="1"/>
  <c r="D19" i="72"/>
  <c r="D16" i="72"/>
  <c r="D15" i="72"/>
  <c r="D14" i="72" l="1"/>
  <c r="D13" i="72" l="1"/>
  <c r="D12" i="72"/>
  <c r="D11" i="72"/>
  <c r="D10" i="72"/>
  <c r="D9" i="72"/>
  <c r="D8" i="72"/>
  <c r="D7" i="72" s="1"/>
  <c r="B6" i="72"/>
  <c r="C6" i="72" s="1"/>
  <c r="D6" i="72" s="1"/>
  <c r="E6" i="72" s="1"/>
  <c r="F6" i="72" s="1"/>
  <c r="G6" i="72" s="1"/>
  <c r="D8" i="71" l="1"/>
  <c r="F4" i="71" l="1"/>
  <c r="D13" i="71"/>
  <c r="D12" i="71"/>
  <c r="D11" i="71"/>
  <c r="D10" i="71"/>
  <c r="D9" i="71"/>
  <c r="D7" i="71"/>
  <c r="B6" i="71" l="1"/>
  <c r="C6" i="71" s="1"/>
  <c r="D6" i="71" s="1"/>
  <c r="E6" i="71" s="1"/>
  <c r="F6" i="71" s="1"/>
  <c r="G6" i="71" s="1"/>
</calcChain>
</file>

<file path=xl/sharedStrings.xml><?xml version="1.0" encoding="utf-8"?>
<sst xmlns="http://schemas.openxmlformats.org/spreadsheetml/2006/main" count="452" uniqueCount="60">
  <si>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</si>
  <si>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</si>
  <si>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4. დაფინანსების წყარო: აშშ-ს დაავადებათა კონტროლისა და პრევენციის ცენტრები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</si>
  <si>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</si>
  <si>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</si>
  <si>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</si>
  <si>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</si>
  <si>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</si>
  <si>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</si>
  <si>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</si>
  <si>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</si>
  <si>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</si>
  <si>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1. შედგენის თარიღი</t>
  </si>
  <si>
    <t>ეტ</t>
  </si>
  <si>
    <t>33600000</t>
  </si>
  <si>
    <t xml:space="preserve">ფარმაცევტული პროდუქტები </t>
  </si>
  <si>
    <t>სხვადასხვა კომერციული მომსახურება და მასთან დაკავშირებული მომსახურებები</t>
  </si>
  <si>
    <t xml:space="preserve">სატელეკომუნიკაციო მომსახურება </t>
  </si>
  <si>
    <t>გშ</t>
  </si>
  <si>
    <t xml:space="preserve">კტ </t>
  </si>
  <si>
    <t>"სახელმწიფო შესყიდვების შესახებ" საქართველოს კანონის  მე-101 მუხლის მე-3 პუნქტის "ვ"  ქვეპუნქტი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</si>
  <si>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</si>
  <si>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ეტ </t>
  </si>
  <si>
    <t>კინო- და ვიდეომომსახურებები</t>
  </si>
  <si>
    <t>საწევრო გადასახადი</t>
  </si>
  <si>
    <t xml:space="preserve">2018 წლის  IV -2019 წლის IV კვარტალი </t>
  </si>
  <si>
    <t>„საზოგადოებრივი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გარეთ“. (1657)</t>
  </si>
  <si>
    <t>სახელმწიფო შესყიდვების წლიური გეგმის ფორმა  დანართი #1.3</t>
  </si>
  <si>
    <t>მიკრონუტრიენტთა დეფიციტის ზედამხედველობის სისტემის გაძლიერება საქართველოში  (1675)</t>
  </si>
  <si>
    <t>85100000</t>
  </si>
  <si>
    <t>ჯანდაცვის სფეროს მომსახურებები</t>
  </si>
  <si>
    <t>სახელმწიფო შესყიდვების შესახებ საქართველოს კანონის  მე-101 მუხლის მე-3 პუნქტის "ზ"  ქვეპუნქტი</t>
  </si>
  <si>
    <t>C ჰეპატიტის ვირუსის გენეტიკური თავისებურებები საქართველოში და მისი როლი C ჰეპატიტის ელიმინაციის სახელმწიფო პროგრამაში (1676)</t>
  </si>
  <si>
    <t>09100000</t>
  </si>
  <si>
    <t xml:space="preserve">საწვავი </t>
  </si>
  <si>
    <t>სამხრეთ კავკასიის საველე ეპიდემიოლოგიური და  ლაბორატორიული სწავლების პროგრამაGHSA (1537)</t>
  </si>
  <si>
    <t>4. დაფინანსების წყარო: გრანტი/ კრედიტი</t>
  </si>
  <si>
    <t>„თამბაქოს 
კვამლისაგან 
თავისუფალი 
კოალიციები
საქართველოსა 
და
სომხეთში: 
რანდომიზირებული 
კვლევა“   #1653</t>
  </si>
  <si>
    <t>79900000</t>
  </si>
  <si>
    <t xml:space="preserve">2019 წლის  I - IV კვარტალი </t>
  </si>
  <si>
    <t xml:space="preserve">ცხელებით და კანის დაზიანებებით მიმდინარე ზოონოზური
ინფექციების შემთხვევების გამოვლენისა და დიაგნოსტირების შესაძლებლობების გაძლიერება
საქართველოში“-DTRA BAA (HDTRA1-15-1-0066) პროექტის ფარგლებში (1059) </t>
  </si>
  <si>
    <t xml:space="preserve">2019  წლის  I - IV კვარტალი </t>
  </si>
  <si>
    <t>სახელმწიფო შესყიდვების შესახებ საქართველოს კანონის  მე-101 მუხლის მე-3 პუნქტის "ა"  ქვეპუნქტი</t>
  </si>
  <si>
    <t>ბაზრის კვლევა და ეკონომიკური კვლევა; გამოკითხვები და სტატისტიკა</t>
  </si>
  <si>
    <t xml:space="preserve">სატელეკომუნიკაციო მომსახურებები </t>
  </si>
  <si>
    <r>
      <t>"სახელმწიფო შესყიდვების შესახებ" საქართველოს კანონის  მე-10</t>
    </r>
    <r>
      <rPr>
        <vertAlign val="superscript"/>
        <sz val="9"/>
        <rFont val="Sylfaen"/>
        <family val="1"/>
        <charset val="204"/>
      </rPr>
      <t>1</t>
    </r>
    <r>
      <rPr>
        <sz val="9"/>
        <rFont val="Sylfaen"/>
        <family val="1"/>
        <charset val="204"/>
      </rPr>
      <t xml:space="preserve"> მუხლის მე-3 პუნქტის "ზ"  ქვეპუნქტი  </t>
    </r>
  </si>
  <si>
    <t>1. თამბაქოზე მოთხოვნის შემცირების მიზნით შემუშავებული საკანონმდებლო ცვლილებების დამტკიცების და აღსრულების მხარდაჭერა საქართველოში (1225)</t>
  </si>
  <si>
    <t>GHSA გრანტის #6NU2GGH001994-02-01 "რესპირატორულ დაავადებებზე ზედამხედველობა"  (1534)</t>
  </si>
  <si>
    <t>ტექნიკური მხარდაჭერა C -ჰეპატიტის მეექვსე ორდღიანი ეროვნული სემინარისათვის რომელიც ტარდება 2019 წლის 6 და 7მარტს</t>
  </si>
  <si>
    <t>ამერიკის შეერთებული შტატების თავდაცვის საფრთხის შემცირების სააგენტო - DTRA (ტეხასის უნივერსიტეტი)</t>
  </si>
  <si>
    <t>ჯანდაცვის სამსახურის მომსახურებები</t>
  </si>
  <si>
    <t xml:space="preserve">სახელმწიფო შესყიდვების შესახებ საქართველოს კანონის  მე-10(1) მუხლის მე-3 პუნქტის "ა"  ქვეპუნქტი  </t>
  </si>
  <si>
    <t>2019 წლის I I -  IV კვარტალი</t>
  </si>
  <si>
    <t>„საქართველოში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გაძლიერება"(1668)</t>
  </si>
  <si>
    <t>გამოძიებასთან და უსაფრთხოებასთან დაკავშირებული მომსახურებები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</si>
  <si>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</si>
  <si>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შენობის მოწყობილობების შეკეთება და ტექნიკური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</si>
  <si>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"დ"  ქვეპუნქტი  </t>
  </si>
  <si>
    <t xml:space="preserve"> ვოლტერ რიდის არმიის კვლევითი ინსტიტუტი (WRAIR) ცენტრის ფუნქციონირების ორგანიზაციულ-ტექნიკური მხარდაჭერა(1543,1545)</t>
  </si>
  <si>
    <t>ამერიკის შეერთებული შტატების თავდაცვის საფრთხის შემცირების სააგენტო - DTRA (ტეხასის უნივერსიტეტი) 1497-1663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</si>
</sst>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</font>
    <font>
      <sz val="10"/>
      <color rgb="FF222222"/>
      <name val="Verdana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name val="Sylfaen"/>
      <family val="1"/>
      <charset val="204"/>
    </font>
    <font>
      <vertAlign val="superscript"/>
      <sz val="9"/>
      <name val="Sylfaen"/>
      <family val="1"/>
      <charset val="204"/>
    </font>
    <font>
      <sz val="8"/>
      <name val="Sylfaen"/>
      <family val="2"/>
    </font>
    <font>
      <sz val="8"/>
      <name val="Sylfaen"/>
      <family val="1"/>
      <charset val="204"/>
    </font>
    <font>
      <sz val="10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3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43" fontId="5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/>
    <xf numFmtId="2" fontId="5" fillId="3" borderId="1" xfId="0" applyNumberFormat="1" applyFont="1" applyFill="1" applyBorder="1" applyAlignment="1">
      <alignment horizontal="center"/>
    </xf>
    <xf numFmtId="0" fontId="5" fillId="4" borderId="0" xfId="0" applyFont="1" applyFill="1"/>
    <xf numFmtId="49" fontId="3" fillId="4" borderId="1" xfId="0" applyNumberFormat="1" applyFont="1" applyFill="1" applyBorder="1" applyAlignment="1">
      <alignment horizontal="center" wrapText="1"/>
    </xf>
    <xf numFmtId="2" fontId="7" fillId="4" borderId="1" xfId="1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49" fontId="6" fillId="4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wrapText="1"/>
    </xf>
    <xf numFmtId="2" fontId="7" fillId="5" borderId="1" xfId="1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49" fontId="5" fillId="5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1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2" fontId="7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5" fillId="0" borderId="0" xfId="0" applyNumberFormat="1" applyFont="1" applyFill="1"/>
    <xf numFmtId="0" fontId="0" fillId="0" borderId="1" xfId="0" applyFill="1" applyBorder="1"/>
    <xf numFmtId="0" fontId="11" fillId="0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43" fontId="14" fillId="5" borderId="1" xfId="1" applyFont="1" applyFill="1" applyBorder="1" applyAlignment="1">
      <alignment horizontal="center" vertical="center" wrapText="1"/>
    </xf>
    <xf numFmtId="0" fontId="0" fillId="5" borderId="4" xfId="0" applyFill="1" applyBorder="1"/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4" fillId="3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00CC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0" zoomScaleNormal="80" workbookViewId="0">
      <selection activeCell="L11" sqref="L11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0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73" t="s">
        <v>27</v>
      </c>
      <c r="B1" s="73"/>
      <c r="C1" s="73"/>
      <c r="D1" s="74"/>
      <c r="E1" s="73"/>
      <c r="F1" s="73"/>
      <c r="G1" s="73"/>
    </row>
    <row r="2" spans="1:8" x14ac:dyDescent="0.2">
      <c r="A2" s="75" t="s">
        <v>12</v>
      </c>
      <c r="B2" s="75"/>
      <c r="C2" s="75"/>
      <c r="D2" s="76"/>
      <c r="E2" s="75" t="s">
        <v>0</v>
      </c>
      <c r="F2" s="75"/>
      <c r="G2" s="75"/>
    </row>
    <row r="3" spans="1:8" ht="66.75" customHeight="1" x14ac:dyDescent="0.2">
      <c r="A3" s="75" t="s">
        <v>1</v>
      </c>
      <c r="B3" s="75"/>
      <c r="C3" s="75"/>
      <c r="D3" s="76"/>
      <c r="E3" s="77" t="s">
        <v>2</v>
      </c>
      <c r="F3" s="77"/>
      <c r="G3" s="77"/>
      <c r="H3" s="11"/>
    </row>
    <row r="4" spans="1:8" ht="33.75" customHeight="1" x14ac:dyDescent="0.2">
      <c r="A4" s="70" t="s">
        <v>3</v>
      </c>
      <c r="B4" s="71"/>
      <c r="C4" s="71"/>
      <c r="D4" s="72"/>
      <c r="E4" s="71"/>
      <c r="F4" s="3">
        <f>D7</f>
        <v>106147.4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68" t="s">
        <v>26</v>
      </c>
      <c r="C7" s="69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63.75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</sheetData>
  <autoFilter ref="A5:G13"/>
  <mergeCells count="7">
    <mergeCell ref="B7:C7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8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="80" zoomScaleNormal="80" workbookViewId="0">
      <selection activeCell="L9" sqref="L9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0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73" t="s">
        <v>27</v>
      </c>
      <c r="B1" s="73"/>
      <c r="C1" s="73"/>
      <c r="D1" s="74"/>
      <c r="E1" s="73"/>
      <c r="F1" s="73"/>
      <c r="G1" s="73"/>
    </row>
    <row r="2" spans="1:8" x14ac:dyDescent="0.2">
      <c r="A2" s="75" t="s">
        <v>12</v>
      </c>
      <c r="B2" s="75"/>
      <c r="C2" s="75"/>
      <c r="D2" s="76"/>
      <c r="E2" s="75" t="s">
        <v>0</v>
      </c>
      <c r="F2" s="75"/>
      <c r="G2" s="75"/>
    </row>
    <row r="3" spans="1:8" ht="66.75" customHeight="1" x14ac:dyDescent="0.2">
      <c r="A3" s="75" t="s">
        <v>1</v>
      </c>
      <c r="B3" s="75"/>
      <c r="C3" s="75"/>
      <c r="D3" s="76"/>
      <c r="E3" s="77" t="s">
        <v>36</v>
      </c>
      <c r="F3" s="77"/>
      <c r="G3" s="77"/>
      <c r="H3" s="11"/>
    </row>
    <row r="4" spans="1:8" ht="33.75" customHeight="1" x14ac:dyDescent="0.2">
      <c r="A4" s="70" t="s">
        <v>3</v>
      </c>
      <c r="B4" s="71"/>
      <c r="C4" s="71"/>
      <c r="D4" s="72"/>
      <c r="E4" s="71"/>
      <c r="F4" s="3">
        <f>D7+D14+D17+D20</f>
        <v>716844.6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68" t="s">
        <v>26</v>
      </c>
      <c r="C7" s="69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63.75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68" t="s">
        <v>28</v>
      </c>
      <c r="C14" s="69"/>
      <c r="D14" s="14">
        <f>SUM(D15:D20)</f>
        <v>463762.69999999995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7"/>
      <c r="B15" s="28" t="s">
        <v>29</v>
      </c>
      <c r="C15" s="29" t="s">
        <v>30</v>
      </c>
      <c r="D15" s="29">
        <f>67680*2.69</f>
        <v>182059.19999999998</v>
      </c>
      <c r="E15" s="30" t="s">
        <v>13</v>
      </c>
      <c r="F15" s="31" t="s">
        <v>25</v>
      </c>
      <c r="G15" s="30"/>
    </row>
    <row r="16" spans="1:8" s="15" customFormat="1" ht="73.5" customHeight="1" x14ac:dyDescent="0.2">
      <c r="A16" s="27"/>
      <c r="B16" s="32">
        <v>64200000</v>
      </c>
      <c r="C16" s="31" t="s">
        <v>17</v>
      </c>
      <c r="D16" s="33">
        <f>50*2.69</f>
        <v>134.5</v>
      </c>
      <c r="E16" s="34" t="s">
        <v>18</v>
      </c>
      <c r="F16" s="31" t="s">
        <v>25</v>
      </c>
      <c r="G16" s="31" t="s">
        <v>31</v>
      </c>
    </row>
    <row r="17" spans="1:9" ht="83.25" customHeight="1" x14ac:dyDescent="0.2">
      <c r="A17" s="8"/>
      <c r="B17" s="68" t="s">
        <v>32</v>
      </c>
      <c r="C17" s="69"/>
      <c r="D17" s="14">
        <f>SUM(D18:D23)</f>
        <v>142834.5</v>
      </c>
      <c r="E17" s="9"/>
      <c r="F17" s="9"/>
      <c r="G17" s="10"/>
    </row>
    <row r="18" spans="1:9" s="15" customFormat="1" ht="36.75" customHeight="1" x14ac:dyDescent="0.3">
      <c r="A18" s="27"/>
      <c r="B18" s="28" t="s">
        <v>29</v>
      </c>
      <c r="C18" s="29" t="s">
        <v>30</v>
      </c>
      <c r="D18" s="29">
        <f>50000*2.69</f>
        <v>134500</v>
      </c>
      <c r="E18" s="30" t="s">
        <v>13</v>
      </c>
      <c r="F18" s="31" t="s">
        <v>25</v>
      </c>
      <c r="G18" s="30"/>
    </row>
    <row r="19" spans="1:9" s="15" customFormat="1" ht="73.5" customHeight="1" x14ac:dyDescent="0.2">
      <c r="A19" s="27"/>
      <c r="B19" s="32">
        <v>64200000</v>
      </c>
      <c r="C19" s="31" t="s">
        <v>17</v>
      </c>
      <c r="D19" s="33">
        <f>50*2.69</f>
        <v>134.5</v>
      </c>
      <c r="E19" s="34" t="s">
        <v>18</v>
      </c>
      <c r="F19" s="31" t="s">
        <v>25</v>
      </c>
      <c r="G19" s="31" t="s">
        <v>31</v>
      </c>
    </row>
    <row r="20" spans="1:9" ht="114.75" customHeight="1" x14ac:dyDescent="0.2">
      <c r="A20" s="8"/>
      <c r="B20" s="68" t="s">
        <v>35</v>
      </c>
      <c r="C20" s="69"/>
      <c r="D20" s="14">
        <f>SUM(D21:D24)</f>
        <v>4100</v>
      </c>
      <c r="E20" s="9"/>
      <c r="F20" s="9"/>
      <c r="G20" s="10"/>
    </row>
    <row r="21" spans="1:9" ht="51.75" customHeight="1" x14ac:dyDescent="0.2">
      <c r="A21" s="35"/>
      <c r="B21" s="36" t="s">
        <v>33</v>
      </c>
      <c r="C21" s="29" t="s">
        <v>34</v>
      </c>
      <c r="D21" s="33">
        <v>4100</v>
      </c>
      <c r="E21" s="34" t="s">
        <v>19</v>
      </c>
      <c r="F21" s="31" t="s">
        <v>25</v>
      </c>
      <c r="G21" s="34"/>
    </row>
    <row r="32" spans="1:9" x14ac:dyDescent="0.2">
      <c r="I32" s="13"/>
    </row>
    <row r="36" spans="5:5" x14ac:dyDescent="0.2">
      <c r="E36" s="13"/>
    </row>
  </sheetData>
  <autoFilter ref="A5:G13"/>
  <mergeCells count="10">
    <mergeCell ref="B7:C7"/>
    <mergeCell ref="B14:C14"/>
    <mergeCell ref="B17:C17"/>
    <mergeCell ref="B20:C20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9" zoomScale="80" zoomScaleNormal="80" workbookViewId="0">
      <selection activeCell="K24" sqref="K24:L24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73" t="s">
        <v>27</v>
      </c>
      <c r="B1" s="73"/>
      <c r="C1" s="73"/>
      <c r="D1" s="74"/>
      <c r="E1" s="73"/>
      <c r="F1" s="73"/>
      <c r="G1" s="73"/>
    </row>
    <row r="2" spans="1:8" x14ac:dyDescent="0.2">
      <c r="A2" s="75" t="s">
        <v>12</v>
      </c>
      <c r="B2" s="75"/>
      <c r="C2" s="75"/>
      <c r="D2" s="76"/>
      <c r="E2" s="75" t="s">
        <v>0</v>
      </c>
      <c r="F2" s="75"/>
      <c r="G2" s="75"/>
    </row>
    <row r="3" spans="1:8" ht="66.75" customHeight="1" x14ac:dyDescent="0.2">
      <c r="A3" s="75" t="s">
        <v>1</v>
      </c>
      <c r="B3" s="75"/>
      <c r="C3" s="75"/>
      <c r="D3" s="76"/>
      <c r="E3" s="77" t="s">
        <v>36</v>
      </c>
      <c r="F3" s="77"/>
      <c r="G3" s="77"/>
      <c r="H3" s="11"/>
    </row>
    <row r="4" spans="1:8" ht="33.75" customHeight="1" x14ac:dyDescent="0.2">
      <c r="A4" s="70" t="s">
        <v>3</v>
      </c>
      <c r="B4" s="71"/>
      <c r="C4" s="71"/>
      <c r="D4" s="72"/>
      <c r="E4" s="71"/>
      <c r="F4" s="3">
        <f>D7+D14+D17+D20+D22+D24</f>
        <v>447982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68" t="s">
        <v>26</v>
      </c>
      <c r="C7" s="69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68" t="s">
        <v>28</v>
      </c>
      <c r="C14" s="69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68" t="s">
        <v>32</v>
      </c>
      <c r="C17" s="69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68" t="s">
        <v>35</v>
      </c>
      <c r="C20" s="69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68" t="s">
        <v>37</v>
      </c>
      <c r="C22" s="69"/>
      <c r="D22" s="14">
        <f>SUM(D23)</f>
        <v>15986.4</v>
      </c>
      <c r="E22" s="9"/>
      <c r="F22" s="9"/>
      <c r="G22" s="10"/>
    </row>
    <row r="23" spans="1:9" s="15" customFormat="1" ht="75" customHeight="1" x14ac:dyDescent="0.2">
      <c r="A23" s="35"/>
      <c r="B23" s="36" t="s">
        <v>38</v>
      </c>
      <c r="C23" s="31" t="s">
        <v>16</v>
      </c>
      <c r="D23" s="33">
        <v>15986.4</v>
      </c>
      <c r="E23" s="34" t="s">
        <v>18</v>
      </c>
      <c r="F23" s="31" t="s">
        <v>39</v>
      </c>
      <c r="G23" s="38" t="s">
        <v>20</v>
      </c>
    </row>
    <row r="24" spans="1:9" ht="88.5" customHeight="1" x14ac:dyDescent="0.2">
      <c r="A24" s="8"/>
      <c r="B24" s="68" t="s">
        <v>40</v>
      </c>
      <c r="C24" s="69"/>
      <c r="D24" s="14">
        <f>SUM(D25:D27)</f>
        <v>4920</v>
      </c>
      <c r="E24" s="9"/>
      <c r="F24" s="9"/>
      <c r="G24" s="10"/>
    </row>
    <row r="25" spans="1:9" ht="41.25" customHeight="1" x14ac:dyDescent="0.2">
      <c r="A25" s="25"/>
      <c r="B25" s="36" t="s">
        <v>33</v>
      </c>
      <c r="C25" s="29" t="s">
        <v>34</v>
      </c>
      <c r="D25" s="33">
        <f>2000*2.46</f>
        <v>4920</v>
      </c>
      <c r="E25" s="34" t="s">
        <v>19</v>
      </c>
      <c r="F25" s="31" t="s">
        <v>41</v>
      </c>
      <c r="G25" s="34"/>
    </row>
    <row r="31" spans="1:9" x14ac:dyDescent="0.2">
      <c r="I31" s="13"/>
    </row>
    <row r="35" spans="5:5" x14ac:dyDescent="0.2">
      <c r="E35" s="13"/>
    </row>
  </sheetData>
  <autoFilter ref="A5:G13"/>
  <mergeCells count="12">
    <mergeCell ref="B24:C24"/>
    <mergeCell ref="A1:G1"/>
    <mergeCell ref="A2:D2"/>
    <mergeCell ref="E2:G2"/>
    <mergeCell ref="A3:D3"/>
    <mergeCell ref="E3:G3"/>
    <mergeCell ref="A4:E4"/>
    <mergeCell ref="B7:C7"/>
    <mergeCell ref="B14:C14"/>
    <mergeCell ref="B17:C17"/>
    <mergeCell ref="B20:C20"/>
    <mergeCell ref="B22:C22"/>
  </mergeCells>
  <pageMargins left="0.7" right="0.7" top="0.75" bottom="0.75" header="0.3" footer="0.3"/>
  <pageSetup scale="8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5" zoomScale="80" zoomScaleNormal="80" workbookViewId="0">
      <selection activeCell="F5" sqref="F5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73" t="s">
        <v>27</v>
      </c>
      <c r="B1" s="73"/>
      <c r="C1" s="73"/>
      <c r="D1" s="74"/>
      <c r="E1" s="73"/>
      <c r="F1" s="73"/>
      <c r="G1" s="73"/>
    </row>
    <row r="2" spans="1:8" x14ac:dyDescent="0.2">
      <c r="A2" s="75" t="s">
        <v>12</v>
      </c>
      <c r="B2" s="75"/>
      <c r="C2" s="75"/>
      <c r="D2" s="76"/>
      <c r="E2" s="75" t="s">
        <v>0</v>
      </c>
      <c r="F2" s="75"/>
      <c r="G2" s="75"/>
    </row>
    <row r="3" spans="1:8" ht="66.75" customHeight="1" x14ac:dyDescent="0.2">
      <c r="A3" s="75" t="s">
        <v>1</v>
      </c>
      <c r="B3" s="75"/>
      <c r="C3" s="75"/>
      <c r="D3" s="76"/>
      <c r="E3" s="77" t="s">
        <v>36</v>
      </c>
      <c r="F3" s="77"/>
      <c r="G3" s="77"/>
      <c r="H3" s="11"/>
    </row>
    <row r="4" spans="1:8" ht="33.75" customHeight="1" x14ac:dyDescent="0.2">
      <c r="A4" s="70" t="s">
        <v>3</v>
      </c>
      <c r="B4" s="71"/>
      <c r="C4" s="71"/>
      <c r="D4" s="72"/>
      <c r="E4" s="71"/>
      <c r="F4" s="3">
        <f>D7+D14+D17+D20+D22+D25+D27</f>
        <v>637355.05999999994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68" t="s">
        <v>26</v>
      </c>
      <c r="C7" s="69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68" t="s">
        <v>28</v>
      </c>
      <c r="C14" s="69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68" t="s">
        <v>32</v>
      </c>
      <c r="C17" s="69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68" t="s">
        <v>35</v>
      </c>
      <c r="C20" s="69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68" t="s">
        <v>37</v>
      </c>
      <c r="C22" s="69"/>
      <c r="D22" s="14">
        <f>SUM(D23:D24)</f>
        <v>177182.6</v>
      </c>
      <c r="E22" s="9"/>
      <c r="F22" s="9"/>
      <c r="G22" s="10"/>
    </row>
    <row r="23" spans="1:9" ht="124.5" customHeight="1" x14ac:dyDescent="0.2">
      <c r="A23" s="36"/>
      <c r="B23" s="36">
        <v>79300000</v>
      </c>
      <c r="C23" s="41" t="s">
        <v>43</v>
      </c>
      <c r="D23" s="34">
        <f>60500*2.6644</f>
        <v>161196.20000000001</v>
      </c>
      <c r="E23" s="31" t="s">
        <v>18</v>
      </c>
      <c r="F23" s="31" t="s">
        <v>39</v>
      </c>
      <c r="G23" s="31" t="s">
        <v>42</v>
      </c>
    </row>
    <row r="24" spans="1:9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</row>
    <row r="25" spans="1:9" ht="88.5" customHeight="1" x14ac:dyDescent="0.2">
      <c r="A25" s="8"/>
      <c r="B25" s="68" t="s">
        <v>40</v>
      </c>
      <c r="C25" s="69"/>
      <c r="D25" s="14">
        <f>SUM(D26)</f>
        <v>4920</v>
      </c>
      <c r="E25" s="9"/>
      <c r="F25" s="9"/>
      <c r="G25" s="10"/>
    </row>
    <row r="26" spans="1:9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</row>
    <row r="27" spans="1:9" ht="54.75" customHeight="1" x14ac:dyDescent="0.2">
      <c r="A27" s="68" t="s">
        <v>46</v>
      </c>
      <c r="B27" s="78"/>
      <c r="C27" s="69"/>
      <c r="D27" s="14">
        <f>D28+D29</f>
        <v>28176.860000000004</v>
      </c>
      <c r="E27" s="9"/>
      <c r="F27" s="9"/>
      <c r="G27" s="10"/>
    </row>
    <row r="28" spans="1:9" ht="30" x14ac:dyDescent="0.2">
      <c r="A28" s="39"/>
      <c r="B28" s="40">
        <v>79300000</v>
      </c>
      <c r="C28" s="41" t="s">
        <v>43</v>
      </c>
      <c r="D28" s="42">
        <f>10650*2.45+2034.36</f>
        <v>28126.860000000004</v>
      </c>
      <c r="E28" s="43" t="s">
        <v>13</v>
      </c>
      <c r="F28" s="31" t="s">
        <v>41</v>
      </c>
      <c r="G28" s="44"/>
      <c r="I28" s="13"/>
    </row>
    <row r="29" spans="1:9" ht="52.5" x14ac:dyDescent="0.25">
      <c r="A29" s="45"/>
      <c r="B29" s="40">
        <v>64200000</v>
      </c>
      <c r="C29" s="41" t="s">
        <v>44</v>
      </c>
      <c r="D29" s="42">
        <v>50</v>
      </c>
      <c r="E29" s="43" t="s">
        <v>18</v>
      </c>
      <c r="F29" s="31" t="s">
        <v>41</v>
      </c>
      <c r="G29" s="46" t="s">
        <v>45</v>
      </c>
    </row>
  </sheetData>
  <autoFilter ref="A5:G13"/>
  <mergeCells count="13">
    <mergeCell ref="A27:C27"/>
    <mergeCell ref="B7:C7"/>
    <mergeCell ref="B14:C14"/>
    <mergeCell ref="B17:C17"/>
    <mergeCell ref="B20:C20"/>
    <mergeCell ref="B22:C22"/>
    <mergeCell ref="B25:C25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8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5" zoomScale="80" zoomScaleNormal="80" workbookViewId="0">
      <selection activeCell="G38" sqref="G38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73" t="s">
        <v>27</v>
      </c>
      <c r="B1" s="73"/>
      <c r="C1" s="73"/>
      <c r="D1" s="74"/>
      <c r="E1" s="73"/>
      <c r="F1" s="73"/>
      <c r="G1" s="73"/>
    </row>
    <row r="2" spans="1:8" x14ac:dyDescent="0.2">
      <c r="A2" s="75" t="s">
        <v>12</v>
      </c>
      <c r="B2" s="75"/>
      <c r="C2" s="75"/>
      <c r="D2" s="76"/>
      <c r="E2" s="75" t="s">
        <v>0</v>
      </c>
      <c r="F2" s="75"/>
      <c r="G2" s="75"/>
    </row>
    <row r="3" spans="1:8" ht="66.75" customHeight="1" x14ac:dyDescent="0.2">
      <c r="A3" s="75" t="s">
        <v>1</v>
      </c>
      <c r="B3" s="75"/>
      <c r="C3" s="75"/>
      <c r="D3" s="76"/>
      <c r="E3" s="77" t="s">
        <v>36</v>
      </c>
      <c r="F3" s="77"/>
      <c r="G3" s="77"/>
      <c r="H3" s="11"/>
    </row>
    <row r="4" spans="1:8" ht="33.75" customHeight="1" x14ac:dyDescent="0.2">
      <c r="A4" s="70" t="s">
        <v>3</v>
      </c>
      <c r="B4" s="71"/>
      <c r="C4" s="71"/>
      <c r="D4" s="72"/>
      <c r="E4" s="71"/>
      <c r="F4" s="3">
        <f>D7+D14+D17+D2+D320+D22+D25+D27+D30+D32+D20</f>
        <v>643885.05999999994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68" t="s">
        <v>26</v>
      </c>
      <c r="C7" s="69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68" t="s">
        <v>28</v>
      </c>
      <c r="C14" s="69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68" t="s">
        <v>32</v>
      </c>
      <c r="C17" s="69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68" t="s">
        <v>35</v>
      </c>
      <c r="C20" s="69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68" t="s">
        <v>37</v>
      </c>
      <c r="C22" s="69"/>
      <c r="D22" s="14">
        <f>SUM(D23:D24)</f>
        <v>177182.6</v>
      </c>
      <c r="E22" s="9"/>
      <c r="F22" s="9"/>
      <c r="G22" s="10"/>
    </row>
    <row r="23" spans="1:9" s="53" customFormat="1" ht="124.5" customHeight="1" x14ac:dyDescent="0.2">
      <c r="A23" s="48"/>
      <c r="B23" s="48">
        <v>79300000</v>
      </c>
      <c r="C23" s="57" t="s">
        <v>43</v>
      </c>
      <c r="D23" s="51">
        <f>60500*2.6644</f>
        <v>161196.20000000001</v>
      </c>
      <c r="E23" s="49" t="s">
        <v>18</v>
      </c>
      <c r="F23" s="49" t="s">
        <v>39</v>
      </c>
      <c r="G23" s="49" t="s">
        <v>42</v>
      </c>
    </row>
    <row r="24" spans="1:9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</row>
    <row r="25" spans="1:9" ht="88.5" customHeight="1" x14ac:dyDescent="0.2">
      <c r="A25" s="8"/>
      <c r="B25" s="68" t="s">
        <v>40</v>
      </c>
      <c r="C25" s="69"/>
      <c r="D25" s="14">
        <f>SUM(D26)</f>
        <v>4920</v>
      </c>
      <c r="E25" s="9"/>
      <c r="F25" s="9"/>
      <c r="G25" s="10"/>
    </row>
    <row r="26" spans="1:9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</row>
    <row r="27" spans="1:9" ht="54.75" customHeight="1" x14ac:dyDescent="0.2">
      <c r="A27" s="68" t="s">
        <v>46</v>
      </c>
      <c r="B27" s="78"/>
      <c r="C27" s="69"/>
      <c r="D27" s="14">
        <f>D28+D29</f>
        <v>28176.860000000004</v>
      </c>
      <c r="E27" s="9"/>
      <c r="F27" s="9"/>
      <c r="G27" s="10"/>
    </row>
    <row r="28" spans="1:9" s="53" customFormat="1" ht="30" x14ac:dyDescent="0.2">
      <c r="A28" s="55"/>
      <c r="B28" s="56">
        <v>79300000</v>
      </c>
      <c r="C28" s="57" t="s">
        <v>43</v>
      </c>
      <c r="D28" s="58">
        <f>10650*2.45+2034.36</f>
        <v>28126.860000000004</v>
      </c>
      <c r="E28" s="59" t="s">
        <v>13</v>
      </c>
      <c r="F28" s="49" t="s">
        <v>41</v>
      </c>
      <c r="G28" s="60"/>
      <c r="I28" s="61"/>
    </row>
    <row r="29" spans="1:9" s="53" customFormat="1" ht="52.5" x14ac:dyDescent="0.25">
      <c r="A29" s="62"/>
      <c r="B29" s="56">
        <v>64200000</v>
      </c>
      <c r="C29" s="57" t="s">
        <v>44</v>
      </c>
      <c r="D29" s="58">
        <v>50</v>
      </c>
      <c r="E29" s="59" t="s">
        <v>18</v>
      </c>
      <c r="F29" s="49" t="s">
        <v>41</v>
      </c>
      <c r="G29" s="63" t="s">
        <v>45</v>
      </c>
    </row>
    <row r="30" spans="1:9" ht="77.25" customHeight="1" x14ac:dyDescent="0.2">
      <c r="A30" s="68" t="s">
        <v>47</v>
      </c>
      <c r="B30" s="78"/>
      <c r="C30" s="69"/>
      <c r="D30" s="14">
        <f>D31</f>
        <v>380</v>
      </c>
      <c r="E30" s="9"/>
      <c r="F30" s="9"/>
      <c r="G30" s="10"/>
    </row>
    <row r="31" spans="1:9" s="15" customFormat="1" ht="87" customHeight="1" x14ac:dyDescent="0.2">
      <c r="A31" s="25"/>
      <c r="B31" s="37" t="s">
        <v>38</v>
      </c>
      <c r="C31" s="19" t="s">
        <v>16</v>
      </c>
      <c r="D31" s="22">
        <v>380</v>
      </c>
      <c r="E31" s="20" t="s">
        <v>18</v>
      </c>
      <c r="F31" s="19" t="s">
        <v>39</v>
      </c>
      <c r="G31" s="23" t="s">
        <v>20</v>
      </c>
    </row>
    <row r="32" spans="1:9" ht="42" customHeight="1" x14ac:dyDescent="0.2">
      <c r="A32" s="68" t="s">
        <v>48</v>
      </c>
      <c r="B32" s="78"/>
      <c r="C32" s="69"/>
      <c r="D32" s="14">
        <f>D33+D34</f>
        <v>6150</v>
      </c>
      <c r="E32" s="9"/>
      <c r="F32" s="9"/>
      <c r="G32" s="10"/>
    </row>
    <row r="33" spans="1:7" ht="51" x14ac:dyDescent="0.2">
      <c r="A33" s="25"/>
      <c r="B33" s="37" t="s">
        <v>38</v>
      </c>
      <c r="C33" s="19" t="s">
        <v>16</v>
      </c>
      <c r="D33" s="22">
        <v>6150</v>
      </c>
      <c r="E33" s="20" t="s">
        <v>18</v>
      </c>
      <c r="F33" s="19" t="s">
        <v>39</v>
      </c>
      <c r="G33" s="23" t="s">
        <v>20</v>
      </c>
    </row>
  </sheetData>
  <autoFilter ref="A5:G29"/>
  <mergeCells count="15">
    <mergeCell ref="A4:E4"/>
    <mergeCell ref="A1:G1"/>
    <mergeCell ref="A2:D2"/>
    <mergeCell ref="E2:G2"/>
    <mergeCell ref="A3:D3"/>
    <mergeCell ref="E3:G3"/>
    <mergeCell ref="A32:C32"/>
    <mergeCell ref="A27:C27"/>
    <mergeCell ref="A30:C30"/>
    <mergeCell ref="B7:C7"/>
    <mergeCell ref="B14:C14"/>
    <mergeCell ref="B17:C17"/>
    <mergeCell ref="B20:C20"/>
    <mergeCell ref="B22:C22"/>
    <mergeCell ref="B25:C25"/>
  </mergeCells>
  <pageMargins left="0.7" right="0.7" top="0.75" bottom="0.75" header="0.3" footer="0.3"/>
  <pageSetup scale="86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view="pageBreakPreview" zoomScaleNormal="100" zoomScaleSheetLayoutView="100" workbookViewId="0">
      <selection activeCell="D32" sqref="D32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0" width="9.140625" style="2"/>
    <col min="11" max="11" width="11.42578125" style="2" bestFit="1" customWidth="1"/>
    <col min="12" max="16384" width="9.140625" style="2"/>
  </cols>
  <sheetData>
    <row r="1" spans="1:11" x14ac:dyDescent="0.2">
      <c r="A1" s="73" t="s">
        <v>27</v>
      </c>
      <c r="B1" s="73"/>
      <c r="C1" s="73"/>
      <c r="D1" s="74"/>
      <c r="E1" s="73"/>
      <c r="F1" s="73"/>
      <c r="G1" s="73"/>
    </row>
    <row r="2" spans="1:11" x14ac:dyDescent="0.2">
      <c r="A2" s="75" t="s">
        <v>12</v>
      </c>
      <c r="B2" s="75"/>
      <c r="C2" s="75"/>
      <c r="D2" s="76"/>
      <c r="E2" s="75" t="s">
        <v>0</v>
      </c>
      <c r="F2" s="75"/>
      <c r="G2" s="75"/>
    </row>
    <row r="3" spans="1:11" ht="66.75" customHeight="1" x14ac:dyDescent="0.2">
      <c r="A3" s="75" t="s">
        <v>1</v>
      </c>
      <c r="B3" s="75"/>
      <c r="C3" s="75"/>
      <c r="D3" s="76"/>
      <c r="E3" s="77" t="s">
        <v>36</v>
      </c>
      <c r="F3" s="77"/>
      <c r="G3" s="77"/>
      <c r="H3" s="11"/>
    </row>
    <row r="4" spans="1:11" ht="33.75" customHeight="1" x14ac:dyDescent="0.2">
      <c r="A4" s="70" t="s">
        <v>3</v>
      </c>
      <c r="B4" s="71"/>
      <c r="C4" s="71"/>
      <c r="D4" s="72"/>
      <c r="E4" s="71"/>
      <c r="F4" s="3">
        <f>D7+D14+D17+D2+D320+D22+D25+D27+D30+D32+D20+D34+D39+D36</f>
        <v>1695445.06</v>
      </c>
      <c r="G4" s="4" t="s">
        <v>4</v>
      </c>
    </row>
    <row r="5" spans="1:11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11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11" ht="83.25" customHeight="1" x14ac:dyDescent="0.2">
      <c r="A7" s="8"/>
      <c r="B7" s="68" t="s">
        <v>26</v>
      </c>
      <c r="C7" s="69"/>
      <c r="D7" s="14">
        <f>SUM(D8:D13)</f>
        <v>106147.4</v>
      </c>
      <c r="E7" s="9"/>
      <c r="F7" s="9"/>
      <c r="G7" s="10"/>
      <c r="H7" s="2">
        <v>2.69</v>
      </c>
      <c r="J7" s="2">
        <v>106147.4</v>
      </c>
      <c r="K7" s="13">
        <f>D7-J7</f>
        <v>0</v>
      </c>
    </row>
    <row r="8" spans="1:11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  <c r="J8" s="15">
        <v>21520</v>
      </c>
      <c r="K8" s="13">
        <f t="shared" ref="K8:K41" si="1">D8-J8</f>
        <v>0</v>
      </c>
    </row>
    <row r="9" spans="1:11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  <c r="J9" s="15">
        <v>21520</v>
      </c>
      <c r="K9" s="13">
        <f t="shared" si="1"/>
        <v>0</v>
      </c>
    </row>
    <row r="10" spans="1:11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  <c r="J10" s="15">
        <v>36745.4</v>
      </c>
      <c r="K10" s="13">
        <f t="shared" si="1"/>
        <v>0</v>
      </c>
    </row>
    <row r="11" spans="1:11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  <c r="J11" s="15">
        <v>8070</v>
      </c>
      <c r="K11" s="13">
        <f t="shared" si="1"/>
        <v>0</v>
      </c>
    </row>
    <row r="12" spans="1:11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  <c r="J12" s="15">
        <v>13450</v>
      </c>
      <c r="K12" s="13">
        <f t="shared" si="1"/>
        <v>0</v>
      </c>
    </row>
    <row r="13" spans="1:11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  <c r="J13" s="15">
        <v>4842</v>
      </c>
      <c r="K13" s="13">
        <f t="shared" si="1"/>
        <v>0</v>
      </c>
    </row>
    <row r="14" spans="1:11" ht="83.25" customHeight="1" x14ac:dyDescent="0.2">
      <c r="A14" s="8"/>
      <c r="B14" s="68" t="s">
        <v>28</v>
      </c>
      <c r="C14" s="69"/>
      <c r="D14" s="14">
        <f>SUM(D15:D16)</f>
        <v>182193.69999999998</v>
      </c>
      <c r="E14" s="9"/>
      <c r="F14" s="9"/>
      <c r="G14" s="10"/>
      <c r="H14" s="2">
        <v>2.69</v>
      </c>
      <c r="J14" s="2">
        <v>182193.69999999998</v>
      </c>
      <c r="K14" s="13">
        <f t="shared" si="1"/>
        <v>0</v>
      </c>
    </row>
    <row r="15" spans="1:11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  <c r="J15" s="15">
        <v>182059.19999999998</v>
      </c>
      <c r="K15" s="13">
        <f t="shared" si="1"/>
        <v>0</v>
      </c>
    </row>
    <row r="16" spans="1:11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  <c r="J16" s="15">
        <v>134.5</v>
      </c>
      <c r="K16" s="13">
        <f t="shared" si="1"/>
        <v>0</v>
      </c>
    </row>
    <row r="17" spans="1:11" ht="83.25" customHeight="1" x14ac:dyDescent="0.2">
      <c r="A17" s="8"/>
      <c r="B17" s="68" t="s">
        <v>32</v>
      </c>
      <c r="C17" s="69"/>
      <c r="D17" s="14">
        <f>SUM(D18:D19)</f>
        <v>134634.5</v>
      </c>
      <c r="E17" s="9"/>
      <c r="F17" s="9"/>
      <c r="G17" s="10"/>
      <c r="J17" s="2">
        <v>134634.5</v>
      </c>
      <c r="K17" s="13">
        <f t="shared" si="1"/>
        <v>0</v>
      </c>
    </row>
    <row r="18" spans="1:11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  <c r="J18" s="15">
        <v>134500</v>
      </c>
      <c r="K18" s="13">
        <f t="shared" si="1"/>
        <v>0</v>
      </c>
    </row>
    <row r="19" spans="1:11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  <c r="J19" s="15">
        <v>134.5</v>
      </c>
      <c r="K19" s="13">
        <f t="shared" si="1"/>
        <v>0</v>
      </c>
    </row>
    <row r="20" spans="1:11" ht="114.75" customHeight="1" x14ac:dyDescent="0.2">
      <c r="A20" s="8"/>
      <c r="B20" s="68" t="s">
        <v>35</v>
      </c>
      <c r="C20" s="69"/>
      <c r="D20" s="14">
        <f>SUM(D21)</f>
        <v>4100</v>
      </c>
      <c r="E20" s="9"/>
      <c r="F20" s="9"/>
      <c r="G20" s="10"/>
      <c r="J20" s="2">
        <v>4100</v>
      </c>
      <c r="K20" s="13">
        <f t="shared" si="1"/>
        <v>0</v>
      </c>
    </row>
    <row r="21" spans="1:11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  <c r="J21" s="15">
        <v>4100</v>
      </c>
      <c r="K21" s="13">
        <f t="shared" si="1"/>
        <v>0</v>
      </c>
    </row>
    <row r="22" spans="1:11" ht="124.5" customHeight="1" x14ac:dyDescent="0.2">
      <c r="A22" s="8"/>
      <c r="B22" s="68" t="s">
        <v>37</v>
      </c>
      <c r="C22" s="69"/>
      <c r="D22" s="14">
        <f>SUM(D23:D24)</f>
        <v>177182.6</v>
      </c>
      <c r="E22" s="9"/>
      <c r="F22" s="9"/>
      <c r="G22" s="10"/>
      <c r="J22" s="2">
        <v>177182.6</v>
      </c>
      <c r="K22" s="13">
        <f t="shared" si="1"/>
        <v>0</v>
      </c>
    </row>
    <row r="23" spans="1:11" s="53" customFormat="1" ht="124.5" customHeight="1" x14ac:dyDescent="0.2">
      <c r="A23" s="48"/>
      <c r="B23" s="48">
        <v>79300000</v>
      </c>
      <c r="C23" s="57" t="s">
        <v>43</v>
      </c>
      <c r="D23" s="51">
        <f>60500*2.6644</f>
        <v>161196.20000000001</v>
      </c>
      <c r="E23" s="49" t="s">
        <v>18</v>
      </c>
      <c r="F23" s="49" t="s">
        <v>39</v>
      </c>
      <c r="G23" s="49" t="s">
        <v>42</v>
      </c>
      <c r="J23" s="53">
        <v>161196.20000000001</v>
      </c>
      <c r="K23" s="13">
        <f t="shared" si="1"/>
        <v>0</v>
      </c>
    </row>
    <row r="24" spans="1:11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  <c r="J24" s="53">
        <v>15986.4</v>
      </c>
      <c r="K24" s="13">
        <f t="shared" si="1"/>
        <v>0</v>
      </c>
    </row>
    <row r="25" spans="1:11" ht="88.5" customHeight="1" x14ac:dyDescent="0.2">
      <c r="A25" s="8"/>
      <c r="B25" s="68" t="s">
        <v>40</v>
      </c>
      <c r="C25" s="69"/>
      <c r="D25" s="14">
        <f>SUM(D26)</f>
        <v>4920</v>
      </c>
      <c r="E25" s="9"/>
      <c r="F25" s="9"/>
      <c r="G25" s="10"/>
      <c r="J25" s="2">
        <v>4920</v>
      </c>
      <c r="K25" s="13">
        <f t="shared" si="1"/>
        <v>0</v>
      </c>
    </row>
    <row r="26" spans="1:11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  <c r="J26" s="53">
        <v>4920</v>
      </c>
      <c r="K26" s="13">
        <f t="shared" si="1"/>
        <v>0</v>
      </c>
    </row>
    <row r="27" spans="1:11" ht="54.75" customHeight="1" x14ac:dyDescent="0.2">
      <c r="A27" s="68" t="s">
        <v>46</v>
      </c>
      <c r="B27" s="78"/>
      <c r="C27" s="69"/>
      <c r="D27" s="14">
        <f>D28+D29</f>
        <v>28176.860000000004</v>
      </c>
      <c r="E27" s="9"/>
      <c r="F27" s="9"/>
      <c r="G27" s="10"/>
      <c r="J27" s="2">
        <v>28176.860000000004</v>
      </c>
      <c r="K27" s="13">
        <f t="shared" si="1"/>
        <v>0</v>
      </c>
    </row>
    <row r="28" spans="1:11" s="53" customFormat="1" ht="30" x14ac:dyDescent="0.2">
      <c r="A28" s="55"/>
      <c r="B28" s="56">
        <v>79300000</v>
      </c>
      <c r="C28" s="57" t="s">
        <v>43</v>
      </c>
      <c r="D28" s="58">
        <f>10650*2.45+2034.36</f>
        <v>28126.860000000004</v>
      </c>
      <c r="E28" s="59" t="s">
        <v>13</v>
      </c>
      <c r="F28" s="49" t="s">
        <v>41</v>
      </c>
      <c r="G28" s="60"/>
      <c r="I28" s="61"/>
      <c r="J28" s="53">
        <v>28126.860000000004</v>
      </c>
      <c r="K28" s="13">
        <f t="shared" si="1"/>
        <v>0</v>
      </c>
    </row>
    <row r="29" spans="1:11" s="53" customFormat="1" ht="52.5" x14ac:dyDescent="0.25">
      <c r="A29" s="62"/>
      <c r="B29" s="56">
        <v>64200000</v>
      </c>
      <c r="C29" s="57" t="s">
        <v>44</v>
      </c>
      <c r="D29" s="58">
        <v>50</v>
      </c>
      <c r="E29" s="59" t="s">
        <v>18</v>
      </c>
      <c r="F29" s="49" t="s">
        <v>41</v>
      </c>
      <c r="G29" s="63" t="s">
        <v>45</v>
      </c>
      <c r="J29" s="53">
        <v>50</v>
      </c>
      <c r="K29" s="13">
        <f t="shared" si="1"/>
        <v>0</v>
      </c>
    </row>
    <row r="30" spans="1:11" ht="77.25" customHeight="1" x14ac:dyDescent="0.2">
      <c r="A30" s="68" t="s">
        <v>47</v>
      </c>
      <c r="B30" s="78"/>
      <c r="C30" s="69"/>
      <c r="D30" s="14">
        <f>D31</f>
        <v>380</v>
      </c>
      <c r="E30" s="9"/>
      <c r="F30" s="9"/>
      <c r="G30" s="10"/>
      <c r="J30" s="2">
        <v>380</v>
      </c>
      <c r="K30" s="13">
        <f t="shared" si="1"/>
        <v>0</v>
      </c>
    </row>
    <row r="31" spans="1:11" s="15" customFormat="1" ht="87" customHeight="1" x14ac:dyDescent="0.2">
      <c r="A31" s="25"/>
      <c r="B31" s="37" t="s">
        <v>38</v>
      </c>
      <c r="C31" s="19" t="s">
        <v>16</v>
      </c>
      <c r="D31" s="22">
        <v>380</v>
      </c>
      <c r="E31" s="20" t="s">
        <v>18</v>
      </c>
      <c r="F31" s="19" t="s">
        <v>39</v>
      </c>
      <c r="G31" s="23" t="s">
        <v>20</v>
      </c>
      <c r="J31" s="15">
        <v>380</v>
      </c>
      <c r="K31" s="13">
        <f t="shared" si="1"/>
        <v>0</v>
      </c>
    </row>
    <row r="32" spans="1:11" ht="42" customHeight="1" x14ac:dyDescent="0.2">
      <c r="A32" s="68" t="s">
        <v>48</v>
      </c>
      <c r="B32" s="78"/>
      <c r="C32" s="69"/>
      <c r="D32" s="14">
        <f>D33+D34</f>
        <v>16830</v>
      </c>
      <c r="E32" s="9"/>
      <c r="F32" s="9"/>
      <c r="G32" s="10"/>
      <c r="J32" s="2">
        <v>6150</v>
      </c>
      <c r="K32" s="13">
        <f t="shared" si="1"/>
        <v>10680</v>
      </c>
    </row>
    <row r="33" spans="1:11" ht="51" x14ac:dyDescent="0.2">
      <c r="A33" s="25"/>
      <c r="B33" s="37" t="s">
        <v>38</v>
      </c>
      <c r="C33" s="19" t="s">
        <v>16</v>
      </c>
      <c r="D33" s="22">
        <v>6150</v>
      </c>
      <c r="E33" s="20" t="s">
        <v>18</v>
      </c>
      <c r="F33" s="19" t="s">
        <v>39</v>
      </c>
      <c r="G33" s="23" t="s">
        <v>20</v>
      </c>
      <c r="J33" s="2">
        <v>6150</v>
      </c>
      <c r="K33" s="13">
        <f t="shared" si="1"/>
        <v>0</v>
      </c>
    </row>
    <row r="34" spans="1:11" ht="69.75" customHeight="1" x14ac:dyDescent="0.2">
      <c r="A34" s="68" t="s">
        <v>59</v>
      </c>
      <c r="B34" s="78" t="s">
        <v>49</v>
      </c>
      <c r="C34" s="69"/>
      <c r="D34" s="14">
        <f>D35</f>
        <v>10680</v>
      </c>
      <c r="E34" s="9"/>
      <c r="F34" s="9"/>
      <c r="G34" s="10"/>
      <c r="K34" s="13">
        <f t="shared" si="1"/>
        <v>10680</v>
      </c>
    </row>
    <row r="35" spans="1:11" s="53" customFormat="1" ht="41.25" customHeight="1" x14ac:dyDescent="0.2">
      <c r="A35" s="35"/>
      <c r="B35" s="36" t="s">
        <v>33</v>
      </c>
      <c r="C35" s="29" t="s">
        <v>34</v>
      </c>
      <c r="D35" s="33">
        <f>4000*2.67</f>
        <v>10680</v>
      </c>
      <c r="E35" s="34" t="s">
        <v>19</v>
      </c>
      <c r="F35" s="31" t="s">
        <v>41</v>
      </c>
      <c r="G35" s="34"/>
      <c r="K35" s="13">
        <f t="shared" si="1"/>
        <v>10680</v>
      </c>
    </row>
    <row r="36" spans="1:11" ht="69.75" customHeight="1" x14ac:dyDescent="0.2">
      <c r="A36" s="8"/>
      <c r="B36" s="68" t="s">
        <v>53</v>
      </c>
      <c r="C36" s="69"/>
      <c r="D36" s="14">
        <f>SUM(D37:D38)</f>
        <v>18000</v>
      </c>
      <c r="E36" s="9"/>
      <c r="F36" s="9"/>
      <c r="G36" s="10"/>
      <c r="K36" s="13">
        <f t="shared" si="1"/>
        <v>18000</v>
      </c>
    </row>
    <row r="37" spans="1:11" ht="81" customHeight="1" x14ac:dyDescent="0.2">
      <c r="A37" s="35"/>
      <c r="B37" s="32">
        <v>85100000</v>
      </c>
      <c r="C37" s="64" t="s">
        <v>50</v>
      </c>
      <c r="D37" s="33">
        <v>10800</v>
      </c>
      <c r="E37" s="65" t="s">
        <v>22</v>
      </c>
      <c r="F37" s="31" t="s">
        <v>52</v>
      </c>
      <c r="G37" s="35"/>
      <c r="K37" s="13">
        <f t="shared" si="1"/>
        <v>10800</v>
      </c>
    </row>
    <row r="38" spans="1:11" ht="83.25" customHeight="1" x14ac:dyDescent="0.2">
      <c r="A38" s="35"/>
      <c r="B38" s="32">
        <v>85100000</v>
      </c>
      <c r="C38" s="64" t="s">
        <v>50</v>
      </c>
      <c r="D38" s="33">
        <v>7200</v>
      </c>
      <c r="E38" s="65" t="s">
        <v>18</v>
      </c>
      <c r="F38" s="31" t="s">
        <v>52</v>
      </c>
      <c r="G38" s="31" t="s">
        <v>51</v>
      </c>
      <c r="K38" s="13">
        <f t="shared" si="1"/>
        <v>7200</v>
      </c>
    </row>
    <row r="39" spans="1:11" ht="62.25" customHeight="1" x14ac:dyDescent="0.2">
      <c r="A39" s="8"/>
      <c r="B39" s="68" t="s">
        <v>58</v>
      </c>
      <c r="C39" s="69"/>
      <c r="D39" s="14">
        <f>SUM(D40:D41)</f>
        <v>1012200</v>
      </c>
      <c r="E39" s="9"/>
      <c r="F39" s="9"/>
      <c r="G39" s="10"/>
      <c r="K39" s="13">
        <f t="shared" si="1"/>
        <v>1012200</v>
      </c>
    </row>
    <row r="40" spans="1:11" ht="45" x14ac:dyDescent="0.25">
      <c r="A40" s="45"/>
      <c r="B40" s="32">
        <v>79700000</v>
      </c>
      <c r="C40" s="64" t="s">
        <v>54</v>
      </c>
      <c r="D40" s="66">
        <v>241800</v>
      </c>
      <c r="E40" s="43" t="s">
        <v>18</v>
      </c>
      <c r="F40" s="31" t="s">
        <v>52</v>
      </c>
      <c r="G40" s="44" t="s">
        <v>55</v>
      </c>
      <c r="K40" s="13">
        <f t="shared" si="1"/>
        <v>241800</v>
      </c>
    </row>
    <row r="41" spans="1:11" ht="45" x14ac:dyDescent="0.25">
      <c r="A41" s="67"/>
      <c r="B41" s="32">
        <v>50700000</v>
      </c>
      <c r="C41" s="64" t="s">
        <v>56</v>
      </c>
      <c r="D41" s="66">
        <v>770400</v>
      </c>
      <c r="E41" s="43" t="s">
        <v>18</v>
      </c>
      <c r="F41" s="31" t="s">
        <v>52</v>
      </c>
      <c r="G41" s="44" t="s">
        <v>57</v>
      </c>
      <c r="K41" s="13">
        <f t="shared" si="1"/>
        <v>770400</v>
      </c>
    </row>
  </sheetData>
  <autoFilter ref="A5:G29"/>
  <mergeCells count="18">
    <mergeCell ref="A4:E4"/>
    <mergeCell ref="A1:G1"/>
    <mergeCell ref="A2:D2"/>
    <mergeCell ref="E2:G2"/>
    <mergeCell ref="A3:D3"/>
    <mergeCell ref="E3:G3"/>
    <mergeCell ref="B39:C39"/>
    <mergeCell ref="B7:C7"/>
    <mergeCell ref="B14:C14"/>
    <mergeCell ref="B17:C17"/>
    <mergeCell ref="B20:C20"/>
    <mergeCell ref="B22:C22"/>
    <mergeCell ref="B25:C25"/>
    <mergeCell ref="A27:C27"/>
    <mergeCell ref="A30:C30"/>
    <mergeCell ref="A32:C32"/>
    <mergeCell ref="A34:C34"/>
    <mergeCell ref="B36:C36"/>
  </mergeCells>
  <pageMargins left="0.7" right="0.7" top="0.75" bottom="0.75" header="0.3" footer="0.3"/>
  <pageSetup scale="67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03.12.2018...</vt:lpstr>
      <vt:lpstr>27.12.2018...</vt:lpstr>
      <vt:lpstr>28.01.2019..</vt:lpstr>
      <vt:lpstr>06.02.2019..</vt:lpstr>
      <vt:lpstr>6.03.2019</vt:lpstr>
      <vt:lpstr>12.03.2019...</vt:lpstr>
      <vt:lpstr>'12.03.2019...'!Print_Area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2019-03-14T06:15:15Z</cp:lastPrinted>
  <dcterms:created xsi:type="dcterms:W3CDTF">2013-11-15T13:45:51Z</dcterms:created>
  <dcterms:modified xsi:type="dcterms:W3CDTF">2019-03-14T06:16:41Z</dcterms:modified>
</cp:coreProperties>
</file>