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2019'!$A$16:$G$83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[8]Definitions!$F$3:$F$15</definedName>
    <definedName name="CostInpInCmpInHealthProd">OFFSET([9]CostInpInCmpInSFpsmCat!$D$3,0,0,[9]CostInpInCmpInSFpsmCat!$D$1,1)</definedName>
    <definedName name="CostInpInCmpInOthProd" localSheetId="0">OFFSET([9]CostInpInCmpInSFpsmCat!$F$3,0,0,[9]CostInpInCmpInSFpsmCat!$F$1,1)</definedName>
    <definedName name="CostInpInCmpInOthProd">OFFSET([10]CostInpInCmpInSFpsmCat!$F$3,0,0,[10]CostInpInCmpInSFpsmCat!$F$1,1)</definedName>
    <definedName name="CostInpInCmpInPharma">OFFSET([9]CostInpInCmpInSFpsmCat!$B$3,0,0,[9]CostInpInCmpInSFpsmCat!$B$1,1)</definedName>
    <definedName name="CostInpInCmpInPSMcosts">OFFSET([9]CostInpInCmpInSFpsmCat!$H$3,0,0,[9]CostInpInCmpInSFpsmCat!$H$1,1)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'[11]Budget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'[12]Memo HIV'!$A$2:$A$26</definedName>
    <definedName name="HIVSDA">[13]HIV!$A$2:$A$24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[13]HSS!$A$2:$A$8</definedName>
    <definedName name="HSSSDA">[13]HSS!$A$2:$A$8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[14]Incoterms!$A$2:$A$13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'[15]LFA_Programmatic Progress_1B'!#REF!</definedName>
    <definedName name="LFA_SDA">'[15]LFA_Programmatic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'[12]Definitions-lists-EFR'!$A$58:$A$65</definedName>
    <definedName name="List_IE">'[12]Definitions-lists-EFR'!$A$58:$A$65</definedName>
    <definedName name="list1" localSheetId="0">#REF!</definedName>
    <definedName name="list1">'[16]шкала SDA и др'!$M$3:$M$15</definedName>
    <definedName name="list2" localSheetId="0">#REF!</definedName>
    <definedName name="list2">#REF!</definedName>
    <definedName name="listH" localSheetId="0">'[17]კატეგორიების განმარტება'!#REF!</definedName>
    <definedName name="listH">'[18]კატეგორიების განმარტება'!#REF!</definedName>
    <definedName name="listHH" localSheetId="0">'[18]კატეგორიების განმარტება'!#REF!</definedName>
    <definedName name="listHH">'[18]კატეგორიების განმარტება'!#REF!</definedName>
    <definedName name="ListHIV" localSheetId="0">'[12]Definitions-lists-EFR'!$A$1:$A$7</definedName>
    <definedName name="ListHIV">'[12]Definitions-lists-EFR'!$A$1:$A$7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[19]Definitions!$C$28:$C$50</definedName>
    <definedName name="listsdat" localSheetId="0">#REF!</definedName>
    <definedName name="listsdat">#REF!</definedName>
    <definedName name="listsdat1">[20]Definitions!$C$39:$C$54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[21]Definitions!$B$127:$B$149</definedName>
    <definedName name="MacrocategoriesALL">[21]Definitions!$B$127:$B$149</definedName>
    <definedName name="Malaria_Top10" localSheetId="0">[5]Malaria!$Y$2:$Y$5</definedName>
    <definedName name="Malaria_Top10">[5]Malaria!$Y$2:$Y$5</definedName>
    <definedName name="MalariaSDA" localSheetId="0">[13]Malaria!$A$2:$A$19</definedName>
    <definedName name="MalariaSDA">[13]Malaria!$A$2:$A$19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'[11]Budget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'[11]Budget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'[15]LFA_Programmatic Progress_1A'!#REF!</definedName>
    <definedName name="PR_SDA">'[15]LFA_Programmatic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2019'!$A$1:$G$84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[13]HIV!$F$5</definedName>
    <definedName name="PS">[13]HIV!$F$5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[13]Malaria!$A$3:$A$20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[13]TB!$A$2:$A$21</definedName>
    <definedName name="TBSDA">[13]TB!$A$2:$A$21</definedName>
    <definedName name="TBSource" localSheetId="0">[5]TB!$S$2:$S$17</definedName>
    <definedName name="TBSource">[5]TB!$S$2:$S$17</definedName>
    <definedName name="TEST" localSheetId="0">'[15]LFA_Programmatic Progress_1A'!#REF!</definedName>
    <definedName name="TEST">'[15]LFA_Programmatic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[14]Incoterms!$B$2:$B$3</definedName>
    <definedName name="zz" localSheetId="0">#REF!</definedName>
    <definedName name="zz">#REF!</definedName>
    <definedName name="ღ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17" i="1"/>
  <c r="D83" i="1" l="1"/>
  <c r="D82" i="1"/>
  <c r="D80" i="1"/>
  <c r="D75" i="1"/>
  <c r="D74" i="1"/>
  <c r="D73" i="1"/>
  <c r="D70" i="1"/>
  <c r="D67" i="1"/>
  <c r="C63" i="1"/>
  <c r="D57" i="1"/>
  <c r="D53" i="1"/>
  <c r="D51" i="1"/>
  <c r="D50" i="1"/>
  <c r="D47" i="1"/>
  <c r="D45" i="1"/>
  <c r="D41" i="1"/>
  <c r="D40" i="1"/>
  <c r="D37" i="1"/>
  <c r="D36" i="1"/>
  <c r="D35" i="1"/>
  <c r="D33" i="1"/>
  <c r="D30" i="1"/>
  <c r="D25" i="1"/>
  <c r="G12" i="1" l="1"/>
</calcChain>
</file>

<file path=xl/sharedStrings.xml><?xml version="1.0" encoding="utf-8"?>
<sst xmlns="http://schemas.openxmlformats.org/spreadsheetml/2006/main" count="235" uniqueCount="91">
  <si>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</si>
  <si>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</si>
  <si>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</si>
  <si>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</si>
  <si>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</si>
  <si>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</si>
  <si>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</si>
  <si>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</si>
  <si>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</si>
  <si>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</si>
  <si>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</si>
  <si>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</si>
  <si>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</si>
  <si>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</si>
  <si>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</si>
  <si>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</si>
  <si>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</si>
  <si>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</si>
  <si>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</si>
  <si>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</si>
  <si>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</si>
  <si>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</si>
  <si>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</si>
  <si>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</si>
  <si>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</si>
  <si>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</si>
  <si>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</si>
  <si>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</si>
  <si>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</si>
  <si>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</si>
  <si>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</si>
  <si>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</si>
  <si>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</si>
  <si>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</si>
  <si>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</si>
  <si>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</si>
  <si>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</si>
  <si>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</si>
  <si>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</si>
  <si>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სახ. შესყ. კანონის 10¹ მე–3 "ა"
SMP190000779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</si>
  <si>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</si>
  <si>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</si>
  <si>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</si>
  <si>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I-II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</si>
  <si>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</si>
  <si>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</si>
  <si>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</si>
  <si>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</si>
  <si>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</si>
  <si>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</si>
  <si>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</si>
  <si>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</si>
  <si>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</si>
  <si>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</si>
  <si>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</si>
  <si>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</si>
  <si>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</si>
  <si>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</si>
  <si>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</si>
  <si>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>სახ. შესყ. კანონის 10¹ მე–3 "ა"
SMP190000778</t>
  </si>
  <si>
    <t xml:space="preserve">რესტორნებისა და კვების საწარმოების მომსახურეობები  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</si>
  <si>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</si>
  <si>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</si>
  <si>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</si>
  <si>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</si>
  <si>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>I</t>
  </si>
  <si>
    <t>გამარტ. შესყ. კრიტ.
მე-2 მუხლ. I-ს "ბ"</t>
  </si>
  <si>
    <t>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</si>
  <si>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</si>
  <si>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</si>
  <si>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</si>
  <si>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</si>
  <si>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</si>
  <si>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</si>
  <si>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</si>
  <si>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</si>
  <si>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</si>
  <si>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</si>
  <si>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</si>
  <si>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</si>
  <si>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</si>
  <si>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</si>
  <si>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</si>
  <si>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</si>
  <si>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</si>
  <si>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</si>
  <si>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</si>
  <si>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</si>
  <si>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</si>
  <si>
    <t>SMP190002154
საქ.მთ. დადგენილება #246 / 24.05.19</t>
  </si>
  <si>
    <t>29.05.2019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</si>
</sst>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7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6" fontId="17" fillId="0" borderId="3" xfId="1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left" vertical="top" wrapText="1"/>
    </xf>
    <xf numFmtId="49" fontId="5" fillId="0" borderId="6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left" vertical="center" wrapText="1"/>
    </xf>
    <xf numFmtId="166" fontId="19" fillId="0" borderId="6" xfId="5" applyNumberFormat="1" applyFont="1" applyFill="1" applyBorder="1" applyAlignment="1">
      <alignment horizontal="center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wrapText="1"/>
    </xf>
    <xf numFmtId="165" fontId="21" fillId="0" borderId="9" xfId="2" applyNumberFormat="1" applyFont="1" applyFill="1" applyBorder="1" applyAlignment="1">
      <alignment horizontal="left" vertical="top" wrapText="1"/>
    </xf>
    <xf numFmtId="0" fontId="5" fillId="0" borderId="9" xfId="2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left" vertical="center" wrapText="1"/>
    </xf>
    <xf numFmtId="166" fontId="19" fillId="0" borderId="9" xfId="5" applyNumberFormat="1" applyFont="1" applyFill="1" applyBorder="1" applyAlignment="1">
      <alignment horizontal="center" vertical="center" wrapText="1"/>
    </xf>
    <xf numFmtId="166" fontId="3" fillId="0" borderId="9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center" vertical="top" wrapText="1"/>
    </xf>
    <xf numFmtId="166" fontId="5" fillId="2" borderId="9" xfId="1" applyNumberFormat="1" applyFont="1" applyFill="1" applyBorder="1" applyAlignment="1">
      <alignment horizontal="left" vertical="center" wrapText="1"/>
    </xf>
    <xf numFmtId="165" fontId="19" fillId="0" borderId="10" xfId="2" applyNumberFormat="1" applyFont="1" applyFill="1" applyBorder="1" applyAlignment="1">
      <alignment horizontal="center" vertical="top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167" fontId="19" fillId="0" borderId="10" xfId="5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3" fillId="0" borderId="10" xfId="5" applyNumberFormat="1" applyFont="1" applyFill="1" applyBorder="1" applyAlignment="1">
      <alignment horizontal="center" vertical="center" wrapText="1"/>
    </xf>
    <xf numFmtId="164" fontId="20" fillId="0" borderId="12" xfId="2" applyNumberFormat="1" applyFont="1" applyFill="1" applyBorder="1" applyAlignment="1">
      <alignment horizontal="center" vertical="center" wrapText="1"/>
    </xf>
    <xf numFmtId="165" fontId="21" fillId="2" borderId="11" xfId="2" applyNumberFormat="1" applyFont="1" applyFill="1" applyBorder="1" applyAlignment="1">
      <alignment horizontal="left" vertical="top" wrapText="1"/>
    </xf>
    <xf numFmtId="0" fontId="5" fillId="2" borderId="11" xfId="2" applyNumberFormat="1" applyFont="1" applyFill="1" applyBorder="1" applyAlignment="1">
      <alignment horizontal="center" vertical="center" wrapText="1"/>
    </xf>
    <xf numFmtId="166" fontId="5" fillId="2" borderId="11" xfId="1" applyNumberFormat="1" applyFont="1" applyFill="1" applyBorder="1" applyAlignment="1">
      <alignment horizontal="left" vertical="center" wrapText="1"/>
    </xf>
    <xf numFmtId="166" fontId="19" fillId="2" borderId="11" xfId="5" applyNumberFormat="1" applyFont="1" applyFill="1" applyBorder="1" applyAlignment="1">
      <alignment horizontal="center" vertical="center" wrapText="1"/>
    </xf>
    <xf numFmtId="166" fontId="3" fillId="2" borderId="11" xfId="5" applyNumberFormat="1" applyFont="1" applyFill="1" applyBorder="1" applyAlignment="1">
      <alignment horizontal="center" vertical="center" wrapText="1"/>
    </xf>
    <xf numFmtId="166" fontId="22" fillId="2" borderId="13" xfId="5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5" fontId="7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</cellXfs>
  <cellStyles count="6">
    <cellStyle name="Comma" xfId="1" builtinId="3"/>
    <cellStyle name="Comma 3" xfId="5"/>
    <cellStyle name="Normal" xfId="0" builtinId="0"/>
    <cellStyle name="Normal 2" xfId="2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file:/C:/Documents%20and%20Settings/Administrator/My%20Documents/Downloads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approved/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-H-NCDC%20NFM_HealthProductsQuantitiesAndCosts_GAC2%20version6_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J84"/>
  <sheetViews>
    <sheetView tabSelected="1" view="pageBreakPreview" topLeftCell="A46" zoomScale="115" zoomScaleNormal="110" zoomScaleSheetLayoutView="115" workbookViewId="0">
      <selection activeCell="K68" sqref="K68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9" width="10.42578125" style="3"/>
    <col min="10" max="10" width="12.85546875" style="3" bestFit="1" customWidth="1"/>
    <col min="11" max="16384" width="10.42578125" style="3"/>
  </cols>
  <sheetData>
    <row r="1" spans="1:7" x14ac:dyDescent="0.25">
      <c r="G1" s="3" t="s">
        <v>0</v>
      </c>
    </row>
    <row r="2" spans="1:7" s="7" customFormat="1" ht="21" x14ac:dyDescent="0.35">
      <c r="A2" s="64" t="s">
        <v>1</v>
      </c>
      <c r="B2" s="64"/>
      <c r="C2" s="64"/>
      <c r="D2" s="64"/>
      <c r="E2" s="64"/>
      <c r="F2" s="64"/>
      <c r="G2" s="64"/>
    </row>
    <row r="3" spans="1:7" s="10" customFormat="1" ht="5.25" x14ac:dyDescent="0.25">
      <c r="A3" s="8"/>
      <c r="B3" s="9"/>
      <c r="C3" s="65"/>
      <c r="D3" s="65"/>
      <c r="E3" s="65"/>
      <c r="F3" s="65"/>
    </row>
    <row r="4" spans="1:7" s="7" customFormat="1" ht="18" x14ac:dyDescent="0.35">
      <c r="A4" s="66" t="s">
        <v>2</v>
      </c>
      <c r="B4" s="66"/>
      <c r="C4" s="66"/>
      <c r="D4" s="66"/>
      <c r="E4" s="66"/>
      <c r="F4" s="66"/>
      <c r="G4" s="66"/>
    </row>
    <row r="5" spans="1:7" s="10" customFormat="1" ht="5.25" x14ac:dyDescent="0.25">
      <c r="A5" s="8"/>
      <c r="B5" s="9"/>
      <c r="C5" s="60"/>
      <c r="D5" s="60"/>
      <c r="E5" s="60"/>
      <c r="F5" s="60"/>
    </row>
    <row r="6" spans="1:7" s="7" customFormat="1" ht="19.5" x14ac:dyDescent="0.25">
      <c r="A6" s="67" t="s">
        <v>3</v>
      </c>
      <c r="B6" s="67"/>
      <c r="C6" s="67"/>
      <c r="D6" s="67"/>
      <c r="E6" s="67"/>
      <c r="F6" s="67"/>
      <c r="G6" s="67"/>
    </row>
    <row r="7" spans="1:7" s="7" customFormat="1" x14ac:dyDescent="0.3">
      <c r="A7" s="68" t="s">
        <v>4</v>
      </c>
      <c r="B7" s="68"/>
      <c r="C7" s="68"/>
      <c r="D7" s="68"/>
      <c r="E7" s="68"/>
      <c r="F7" s="68"/>
      <c r="G7" s="68"/>
    </row>
    <row r="8" spans="1:7" s="10" customFormat="1" ht="5.25" x14ac:dyDescent="0.25">
      <c r="B8" s="11"/>
      <c r="C8" s="60"/>
      <c r="D8" s="60"/>
      <c r="E8" s="60"/>
      <c r="F8" s="60"/>
    </row>
    <row r="9" spans="1:7" s="7" customFormat="1" ht="19.5" x14ac:dyDescent="0.35">
      <c r="A9" s="61" t="s">
        <v>5</v>
      </c>
      <c r="B9" s="61"/>
      <c r="C9" s="61"/>
      <c r="D9" s="61"/>
      <c r="E9" s="61"/>
      <c r="F9" s="61"/>
      <c r="G9" s="61"/>
    </row>
    <row r="10" spans="1:7" s="7" customFormat="1" ht="12.75" x14ac:dyDescent="0.25">
      <c r="A10" s="62" t="s">
        <v>6</v>
      </c>
      <c r="B10" s="62"/>
      <c r="C10" s="62"/>
      <c r="D10" s="62"/>
      <c r="E10" s="62"/>
      <c r="F10" s="62"/>
      <c r="G10" s="62"/>
    </row>
    <row r="11" spans="1:7" s="10" customFormat="1" ht="5.25" x14ac:dyDescent="0.25">
      <c r="B11" s="11"/>
      <c r="D11" s="12"/>
      <c r="E11" s="13"/>
      <c r="F11" s="13"/>
      <c r="G11" s="14"/>
    </row>
    <row r="12" spans="1:7" s="7" customFormat="1" ht="19.5" x14ac:dyDescent="0.25">
      <c r="A12" s="63" t="s">
        <v>7</v>
      </c>
      <c r="B12" s="63"/>
      <c r="C12" s="63"/>
      <c r="D12" s="63"/>
      <c r="E12" s="63"/>
      <c r="F12" s="63"/>
      <c r="G12" s="15">
        <f>SUM(D18:D83)+D17+D84</f>
        <v>24529002.331568629</v>
      </c>
    </row>
    <row r="13" spans="1:7" s="7" customFormat="1" ht="12.75" x14ac:dyDescent="0.25">
      <c r="A13" s="6"/>
      <c r="B13" s="16"/>
      <c r="D13" s="17"/>
      <c r="E13" s="18"/>
      <c r="F13" s="18"/>
      <c r="G13" s="19" t="s">
        <v>90</v>
      </c>
    </row>
    <row r="14" spans="1:7" s="10" customFormat="1" ht="6" thickBot="1" x14ac:dyDescent="0.3">
      <c r="B14" s="11"/>
      <c r="D14" s="12"/>
      <c r="E14" s="13"/>
      <c r="F14" s="13"/>
    </row>
    <row r="15" spans="1:7" s="24" customFormat="1" ht="39" customHeight="1" thickBot="1" x14ac:dyDescent="0.3">
      <c r="A15" s="20" t="s">
        <v>8</v>
      </c>
      <c r="B15" s="21" t="s">
        <v>9</v>
      </c>
      <c r="C15" s="21" t="s">
        <v>10</v>
      </c>
      <c r="D15" s="22" t="s">
        <v>11</v>
      </c>
      <c r="E15" s="21" t="s">
        <v>12</v>
      </c>
      <c r="F15" s="21" t="s">
        <v>13</v>
      </c>
      <c r="G15" s="23" t="s">
        <v>14</v>
      </c>
    </row>
    <row r="16" spans="1:7" s="24" customFormat="1" ht="13.5" thickBot="1" x14ac:dyDescent="0.3">
      <c r="A16" s="25">
        <v>1</v>
      </c>
      <c r="B16" s="26">
        <v>2</v>
      </c>
      <c r="C16" s="26">
        <v>3</v>
      </c>
      <c r="D16" s="27">
        <v>4</v>
      </c>
      <c r="E16" s="26">
        <v>5</v>
      </c>
      <c r="F16" s="26">
        <v>6</v>
      </c>
      <c r="G16" s="28">
        <v>7</v>
      </c>
    </row>
    <row r="17" spans="1:10" s="24" customFormat="1" ht="12.75" x14ac:dyDescent="0.25">
      <c r="A17" s="29">
        <v>1</v>
      </c>
      <c r="B17" s="30" t="s">
        <v>15</v>
      </c>
      <c r="C17" s="31" t="s">
        <v>16</v>
      </c>
      <c r="D17" s="32">
        <v>4900</v>
      </c>
      <c r="E17" s="33" t="s">
        <v>17</v>
      </c>
      <c r="F17" s="34" t="s">
        <v>18</v>
      </c>
      <c r="G17" s="35"/>
      <c r="I17" s="24">
        <v>4900</v>
      </c>
      <c r="J17" s="24">
        <f>D17-I17</f>
        <v>0</v>
      </c>
    </row>
    <row r="18" spans="1:10" ht="12.75" x14ac:dyDescent="0.25">
      <c r="A18" s="36">
        <v>2</v>
      </c>
      <c r="B18" s="37" t="s">
        <v>19</v>
      </c>
      <c r="C18" s="38" t="s">
        <v>20</v>
      </c>
      <c r="D18" s="39">
        <v>487975.96958401345</v>
      </c>
      <c r="E18" s="40" t="s">
        <v>21</v>
      </c>
      <c r="F18" s="41" t="s">
        <v>18</v>
      </c>
      <c r="G18" s="42"/>
      <c r="I18" s="3">
        <v>487975.96958401345</v>
      </c>
      <c r="J18" s="24">
        <f t="shared" ref="J18:J81" si="0">D18-I18</f>
        <v>0</v>
      </c>
    </row>
    <row r="19" spans="1:10" ht="12.75" x14ac:dyDescent="0.25">
      <c r="A19" s="43">
        <v>3</v>
      </c>
      <c r="B19" s="44" t="s">
        <v>22</v>
      </c>
      <c r="C19" s="38" t="s">
        <v>23</v>
      </c>
      <c r="D19" s="39">
        <v>3500</v>
      </c>
      <c r="E19" s="40" t="s">
        <v>17</v>
      </c>
      <c r="F19" s="41" t="s">
        <v>18</v>
      </c>
      <c r="G19" s="42"/>
      <c r="I19" s="3">
        <v>3500</v>
      </c>
      <c r="J19" s="24">
        <f t="shared" si="0"/>
        <v>0</v>
      </c>
    </row>
    <row r="20" spans="1:10" s="45" customFormat="1" ht="12.75" x14ac:dyDescent="0.25">
      <c r="A20" s="36">
        <v>4</v>
      </c>
      <c r="B20" s="37" t="s">
        <v>24</v>
      </c>
      <c r="C20" s="38">
        <v>15800000</v>
      </c>
      <c r="D20" s="39">
        <v>4800</v>
      </c>
      <c r="E20" s="40" t="s">
        <v>17</v>
      </c>
      <c r="F20" s="41" t="s">
        <v>18</v>
      </c>
      <c r="G20" s="42"/>
      <c r="I20" s="45">
        <v>4800</v>
      </c>
      <c r="J20" s="24">
        <f t="shared" si="0"/>
        <v>0</v>
      </c>
    </row>
    <row r="21" spans="1:10" s="45" customFormat="1" ht="12.75" x14ac:dyDescent="0.25">
      <c r="A21" s="36">
        <v>5</v>
      </c>
      <c r="B21" s="37" t="s">
        <v>25</v>
      </c>
      <c r="C21" s="38">
        <v>15900000</v>
      </c>
      <c r="D21" s="39">
        <v>4800</v>
      </c>
      <c r="E21" s="40" t="s">
        <v>17</v>
      </c>
      <c r="F21" s="41" t="s">
        <v>18</v>
      </c>
      <c r="G21" s="42"/>
      <c r="I21" s="45">
        <v>4800</v>
      </c>
      <c r="J21" s="24">
        <f t="shared" si="0"/>
        <v>0</v>
      </c>
    </row>
    <row r="22" spans="1:10" ht="25.5" x14ac:dyDescent="0.25">
      <c r="A22" s="36">
        <v>6</v>
      </c>
      <c r="B22" s="44" t="s">
        <v>26</v>
      </c>
      <c r="C22" s="38" t="s">
        <v>27</v>
      </c>
      <c r="D22" s="39">
        <v>4000</v>
      </c>
      <c r="E22" s="40" t="s">
        <v>17</v>
      </c>
      <c r="F22" s="41" t="s">
        <v>18</v>
      </c>
      <c r="G22" s="42"/>
      <c r="I22" s="3">
        <v>4000</v>
      </c>
      <c r="J22" s="24">
        <f t="shared" si="0"/>
        <v>0</v>
      </c>
    </row>
    <row r="23" spans="1:10" ht="12.75" x14ac:dyDescent="0.25">
      <c r="A23" s="36">
        <v>7</v>
      </c>
      <c r="B23" s="44" t="s">
        <v>28</v>
      </c>
      <c r="C23" s="38">
        <v>24900000</v>
      </c>
      <c r="D23" s="39">
        <v>3500</v>
      </c>
      <c r="E23" s="40" t="s">
        <v>17</v>
      </c>
      <c r="F23" s="41" t="s">
        <v>18</v>
      </c>
      <c r="G23" s="42"/>
      <c r="I23" s="3">
        <v>3500</v>
      </c>
      <c r="J23" s="24">
        <f t="shared" si="0"/>
        <v>0</v>
      </c>
    </row>
    <row r="24" spans="1:10" ht="12.75" x14ac:dyDescent="0.25">
      <c r="A24" s="36">
        <v>8</v>
      </c>
      <c r="B24" s="37" t="s">
        <v>29</v>
      </c>
      <c r="C24" s="38" t="s">
        <v>30</v>
      </c>
      <c r="D24" s="39">
        <v>11549.5</v>
      </c>
      <c r="E24" s="40" t="s">
        <v>21</v>
      </c>
      <c r="F24" s="41" t="s">
        <v>18</v>
      </c>
      <c r="G24" s="42"/>
      <c r="I24" s="3">
        <v>11549.5</v>
      </c>
      <c r="J24" s="24">
        <f t="shared" si="0"/>
        <v>0</v>
      </c>
    </row>
    <row r="25" spans="1:10" s="45" customFormat="1" ht="12.75" x14ac:dyDescent="0.25">
      <c r="A25" s="36">
        <v>9</v>
      </c>
      <c r="B25" s="37" t="s">
        <v>31</v>
      </c>
      <c r="C25" s="38">
        <v>30200000</v>
      </c>
      <c r="D25" s="46">
        <f>48319.6356521824+25000+30000</f>
        <v>103319.63565218239</v>
      </c>
      <c r="E25" s="40" t="s">
        <v>21</v>
      </c>
      <c r="F25" s="41" t="s">
        <v>18</v>
      </c>
      <c r="G25" s="42"/>
      <c r="I25" s="45">
        <v>48319.635652182442</v>
      </c>
      <c r="J25" s="24">
        <f t="shared" si="0"/>
        <v>54999.999999999949</v>
      </c>
    </row>
    <row r="26" spans="1:10" s="45" customFormat="1" ht="12.75" x14ac:dyDescent="0.25">
      <c r="A26" s="36">
        <v>10</v>
      </c>
      <c r="B26" s="44" t="s">
        <v>32</v>
      </c>
      <c r="C26" s="38">
        <v>31400000</v>
      </c>
      <c r="D26" s="39">
        <v>1000</v>
      </c>
      <c r="E26" s="40" t="s">
        <v>17</v>
      </c>
      <c r="F26" s="41" t="s">
        <v>18</v>
      </c>
      <c r="G26" s="47"/>
      <c r="I26" s="45">
        <v>1000</v>
      </c>
      <c r="J26" s="24">
        <f t="shared" si="0"/>
        <v>0</v>
      </c>
    </row>
    <row r="27" spans="1:10" s="45" customFormat="1" ht="25.5" x14ac:dyDescent="0.25">
      <c r="A27" s="36">
        <v>11</v>
      </c>
      <c r="B27" s="44" t="s">
        <v>33</v>
      </c>
      <c r="C27" s="38">
        <v>32200000</v>
      </c>
      <c r="D27" s="39">
        <v>101828.70674197417</v>
      </c>
      <c r="E27" s="40" t="s">
        <v>34</v>
      </c>
      <c r="F27" s="41" t="s">
        <v>18</v>
      </c>
      <c r="G27" s="42"/>
      <c r="I27" s="45">
        <v>101828.70674197417</v>
      </c>
      <c r="J27" s="24">
        <f t="shared" si="0"/>
        <v>0</v>
      </c>
    </row>
    <row r="28" spans="1:10" s="45" customFormat="1" ht="12.75" x14ac:dyDescent="0.25">
      <c r="A28" s="36">
        <v>12</v>
      </c>
      <c r="B28" s="37" t="s">
        <v>35</v>
      </c>
      <c r="C28" s="38">
        <v>33100000</v>
      </c>
      <c r="D28" s="39">
        <v>174400</v>
      </c>
      <c r="E28" s="40" t="s">
        <v>36</v>
      </c>
      <c r="F28" s="41" t="s">
        <v>37</v>
      </c>
      <c r="G28" s="42"/>
      <c r="I28" s="45">
        <v>174400</v>
      </c>
      <c r="J28" s="24">
        <f t="shared" si="0"/>
        <v>0</v>
      </c>
    </row>
    <row r="29" spans="1:10" s="45" customFormat="1" ht="12.75" x14ac:dyDescent="0.25">
      <c r="A29" s="36">
        <v>13</v>
      </c>
      <c r="B29" s="37" t="s">
        <v>35</v>
      </c>
      <c r="C29" s="38">
        <v>33100000</v>
      </c>
      <c r="D29" s="39">
        <v>508516.15488510998</v>
      </c>
      <c r="E29" s="40" t="s">
        <v>21</v>
      </c>
      <c r="F29" s="41" t="s">
        <v>18</v>
      </c>
      <c r="G29" s="42"/>
      <c r="I29" s="45">
        <v>508516.15488510998</v>
      </c>
      <c r="J29" s="24">
        <f t="shared" si="0"/>
        <v>0</v>
      </c>
    </row>
    <row r="30" spans="1:10" s="45" customFormat="1" ht="12.75" x14ac:dyDescent="0.25">
      <c r="A30" s="36">
        <v>14</v>
      </c>
      <c r="B30" s="37" t="s">
        <v>35</v>
      </c>
      <c r="C30" s="38">
        <v>33100000</v>
      </c>
      <c r="D30" s="48">
        <f>2350000-1220609</f>
        <v>1129391</v>
      </c>
      <c r="E30" s="40" t="s">
        <v>34</v>
      </c>
      <c r="F30" s="41" t="s">
        <v>18</v>
      </c>
      <c r="G30" s="42"/>
      <c r="I30" s="45">
        <v>2350000</v>
      </c>
      <c r="J30" s="24">
        <f t="shared" si="0"/>
        <v>-1220609</v>
      </c>
    </row>
    <row r="31" spans="1:10" s="45" customFormat="1" ht="12.75" x14ac:dyDescent="0.25">
      <c r="A31" s="36">
        <v>15</v>
      </c>
      <c r="B31" s="37" t="s">
        <v>38</v>
      </c>
      <c r="C31" s="38">
        <v>33600000</v>
      </c>
      <c r="D31" s="39">
        <v>120675</v>
      </c>
      <c r="E31" s="40" t="s">
        <v>36</v>
      </c>
      <c r="F31" s="41" t="s">
        <v>37</v>
      </c>
      <c r="G31" s="42"/>
      <c r="I31" s="45">
        <v>120675</v>
      </c>
      <c r="J31" s="24">
        <f t="shared" si="0"/>
        <v>0</v>
      </c>
    </row>
    <row r="32" spans="1:10" s="45" customFormat="1" ht="12.75" x14ac:dyDescent="0.25">
      <c r="A32" s="36">
        <v>16</v>
      </c>
      <c r="B32" s="37" t="s">
        <v>38</v>
      </c>
      <c r="C32" s="38">
        <v>33600000</v>
      </c>
      <c r="D32" s="39">
        <v>105154.6653100499</v>
      </c>
      <c r="E32" s="40" t="s">
        <v>21</v>
      </c>
      <c r="F32" s="41" t="s">
        <v>18</v>
      </c>
      <c r="G32" s="42"/>
      <c r="I32" s="45">
        <v>105154.6653100499</v>
      </c>
      <c r="J32" s="24">
        <f t="shared" si="0"/>
        <v>0</v>
      </c>
    </row>
    <row r="33" spans="1:10" s="45" customFormat="1" ht="12.75" x14ac:dyDescent="0.25">
      <c r="A33" s="36">
        <v>17</v>
      </c>
      <c r="B33" s="37" t="s">
        <v>38</v>
      </c>
      <c r="C33" s="38">
        <v>33600000</v>
      </c>
      <c r="D33" s="46">
        <f>2950000-D34+341413</f>
        <v>2626413</v>
      </c>
      <c r="E33" s="40" t="s">
        <v>34</v>
      </c>
      <c r="F33" s="41" t="s">
        <v>18</v>
      </c>
      <c r="G33" s="42"/>
      <c r="I33" s="45">
        <v>2285000</v>
      </c>
      <c r="J33" s="24">
        <f t="shared" si="0"/>
        <v>341413</v>
      </c>
    </row>
    <row r="34" spans="1:10" s="45" customFormat="1" ht="16.5" x14ac:dyDescent="0.25">
      <c r="A34" s="36">
        <v>18</v>
      </c>
      <c r="B34" s="37" t="s">
        <v>38</v>
      </c>
      <c r="C34" s="38">
        <v>33600000</v>
      </c>
      <c r="D34" s="39">
        <v>665000</v>
      </c>
      <c r="E34" s="40" t="s">
        <v>17</v>
      </c>
      <c r="F34" s="41" t="s">
        <v>18</v>
      </c>
      <c r="G34" s="49" t="s">
        <v>39</v>
      </c>
      <c r="I34" s="45">
        <v>665000</v>
      </c>
      <c r="J34" s="24">
        <f t="shared" si="0"/>
        <v>0</v>
      </c>
    </row>
    <row r="35" spans="1:10" s="45" customFormat="1" ht="12.75" x14ac:dyDescent="0.25">
      <c r="A35" s="36">
        <v>19</v>
      </c>
      <c r="B35" s="44" t="s">
        <v>40</v>
      </c>
      <c r="C35" s="38">
        <v>33700000</v>
      </c>
      <c r="D35" s="46">
        <f>250000+3994</f>
        <v>253994</v>
      </c>
      <c r="E35" s="40" t="s">
        <v>34</v>
      </c>
      <c r="F35" s="41" t="s">
        <v>18</v>
      </c>
      <c r="G35" s="49"/>
      <c r="I35" s="45">
        <v>250000</v>
      </c>
      <c r="J35" s="24">
        <f t="shared" si="0"/>
        <v>3994</v>
      </c>
    </row>
    <row r="36" spans="1:10" s="45" customFormat="1" ht="12.75" x14ac:dyDescent="0.25">
      <c r="A36" s="36">
        <v>20</v>
      </c>
      <c r="B36" s="37" t="s">
        <v>41</v>
      </c>
      <c r="C36" s="38">
        <v>34100000</v>
      </c>
      <c r="D36" s="46">
        <f>921180+1220609+128311</f>
        <v>2270100</v>
      </c>
      <c r="E36" s="40" t="s">
        <v>34</v>
      </c>
      <c r="F36" s="41" t="s">
        <v>18</v>
      </c>
      <c r="G36" s="42"/>
      <c r="I36" s="45">
        <v>921180</v>
      </c>
      <c r="J36" s="24">
        <f t="shared" si="0"/>
        <v>1348920</v>
      </c>
    </row>
    <row r="37" spans="1:10" s="45" customFormat="1" ht="12.75" x14ac:dyDescent="0.25">
      <c r="A37" s="36">
        <v>21</v>
      </c>
      <c r="B37" s="37" t="s">
        <v>42</v>
      </c>
      <c r="C37" s="38">
        <v>34300000</v>
      </c>
      <c r="D37" s="39">
        <f>4900-D38</f>
        <v>3980</v>
      </c>
      <c r="E37" s="40" t="s">
        <v>17</v>
      </c>
      <c r="F37" s="41" t="s">
        <v>18</v>
      </c>
      <c r="G37" s="42"/>
      <c r="I37" s="45">
        <v>3980</v>
      </c>
      <c r="J37" s="24">
        <f t="shared" si="0"/>
        <v>0</v>
      </c>
    </row>
    <row r="38" spans="1:10" s="45" customFormat="1" ht="12.75" x14ac:dyDescent="0.25">
      <c r="A38" s="36">
        <v>22</v>
      </c>
      <c r="B38" s="37" t="s">
        <v>42</v>
      </c>
      <c r="C38" s="38">
        <v>34300000</v>
      </c>
      <c r="D38" s="39">
        <v>920</v>
      </c>
      <c r="E38" s="40" t="s">
        <v>21</v>
      </c>
      <c r="F38" s="41" t="s">
        <v>43</v>
      </c>
      <c r="G38" s="42"/>
      <c r="I38" s="45">
        <v>920</v>
      </c>
      <c r="J38" s="24">
        <f t="shared" si="0"/>
        <v>0</v>
      </c>
    </row>
    <row r="39" spans="1:10" s="45" customFormat="1" ht="12.75" x14ac:dyDescent="0.25">
      <c r="A39" s="36">
        <v>23</v>
      </c>
      <c r="B39" s="44" t="s">
        <v>44</v>
      </c>
      <c r="C39" s="38">
        <v>37400000</v>
      </c>
      <c r="D39" s="39">
        <v>3600</v>
      </c>
      <c r="E39" s="40" t="s">
        <v>17</v>
      </c>
      <c r="F39" s="41" t="s">
        <v>18</v>
      </c>
      <c r="G39" s="42"/>
      <c r="I39" s="45">
        <v>3600</v>
      </c>
      <c r="J39" s="24">
        <f t="shared" si="0"/>
        <v>0</v>
      </c>
    </row>
    <row r="40" spans="1:10" s="45" customFormat="1" ht="12.75" x14ac:dyDescent="0.25">
      <c r="A40" s="36">
        <v>24</v>
      </c>
      <c r="B40" s="44" t="s">
        <v>45</v>
      </c>
      <c r="C40" s="38">
        <v>38400000</v>
      </c>
      <c r="D40" s="46">
        <f>34648.5+742</f>
        <v>35390.5</v>
      </c>
      <c r="E40" s="40" t="s">
        <v>34</v>
      </c>
      <c r="F40" s="41" t="s">
        <v>18</v>
      </c>
      <c r="G40" s="42"/>
      <c r="I40" s="45">
        <v>34648.5</v>
      </c>
      <c r="J40" s="24">
        <f t="shared" si="0"/>
        <v>742</v>
      </c>
    </row>
    <row r="41" spans="1:10" ht="12.75" x14ac:dyDescent="0.25">
      <c r="A41" s="36">
        <v>25</v>
      </c>
      <c r="B41" s="44" t="s">
        <v>46</v>
      </c>
      <c r="C41" s="38">
        <v>38500000</v>
      </c>
      <c r="D41" s="46">
        <f>234031.6+4459</f>
        <v>238490.6</v>
      </c>
      <c r="E41" s="40" t="s">
        <v>34</v>
      </c>
      <c r="F41" s="41" t="s">
        <v>18</v>
      </c>
      <c r="G41" s="42"/>
      <c r="I41" s="3">
        <v>234031.59999999998</v>
      </c>
      <c r="J41" s="24">
        <f t="shared" si="0"/>
        <v>4459.0000000000291</v>
      </c>
    </row>
    <row r="42" spans="1:10" ht="12.75" x14ac:dyDescent="0.25">
      <c r="A42" s="36">
        <v>26</v>
      </c>
      <c r="B42" s="44" t="s">
        <v>47</v>
      </c>
      <c r="C42" s="38">
        <v>38600000</v>
      </c>
      <c r="D42" s="39">
        <v>25000</v>
      </c>
      <c r="E42" s="40" t="s">
        <v>34</v>
      </c>
      <c r="F42" s="41" t="s">
        <v>18</v>
      </c>
      <c r="G42" s="42"/>
      <c r="I42" s="3">
        <v>25000</v>
      </c>
      <c r="J42" s="24">
        <f t="shared" si="0"/>
        <v>0</v>
      </c>
    </row>
    <row r="43" spans="1:10" ht="12.75" x14ac:dyDescent="0.25">
      <c r="A43" s="36">
        <v>27</v>
      </c>
      <c r="B43" s="37" t="s">
        <v>48</v>
      </c>
      <c r="C43" s="38">
        <v>39100000</v>
      </c>
      <c r="D43" s="39">
        <v>30000</v>
      </c>
      <c r="E43" s="40" t="s">
        <v>21</v>
      </c>
      <c r="F43" s="41" t="s">
        <v>49</v>
      </c>
      <c r="G43" s="42"/>
      <c r="I43" s="3">
        <v>30000</v>
      </c>
      <c r="J43" s="24">
        <f t="shared" si="0"/>
        <v>0</v>
      </c>
    </row>
    <row r="44" spans="1:10" ht="12.75" x14ac:dyDescent="0.25">
      <c r="A44" s="36">
        <v>28</v>
      </c>
      <c r="B44" s="37" t="s">
        <v>50</v>
      </c>
      <c r="C44" s="38">
        <v>39200000</v>
      </c>
      <c r="D44" s="39">
        <v>4000</v>
      </c>
      <c r="E44" s="40" t="s">
        <v>21</v>
      </c>
      <c r="F44" s="41" t="s">
        <v>18</v>
      </c>
      <c r="G44" s="42"/>
      <c r="I44" s="3">
        <v>4000</v>
      </c>
      <c r="J44" s="24">
        <f t="shared" si="0"/>
        <v>0</v>
      </c>
    </row>
    <row r="45" spans="1:10" ht="12.75" x14ac:dyDescent="0.25">
      <c r="A45" s="36">
        <v>29</v>
      </c>
      <c r="B45" s="44" t="s">
        <v>51</v>
      </c>
      <c r="C45" s="38">
        <v>39700000</v>
      </c>
      <c r="D45" s="39">
        <f>4950+15000</f>
        <v>19950</v>
      </c>
      <c r="E45" s="40" t="s">
        <v>34</v>
      </c>
      <c r="F45" s="41" t="s">
        <v>18</v>
      </c>
      <c r="G45" s="42"/>
      <c r="I45" s="3">
        <v>19950</v>
      </c>
      <c r="J45" s="24">
        <f t="shared" si="0"/>
        <v>0</v>
      </c>
    </row>
    <row r="46" spans="1:10" ht="12.75" x14ac:dyDescent="0.25">
      <c r="A46" s="36">
        <v>30</v>
      </c>
      <c r="B46" s="44" t="s">
        <v>52</v>
      </c>
      <c r="C46" s="38">
        <v>39800000</v>
      </c>
      <c r="D46" s="39">
        <v>1500</v>
      </c>
      <c r="E46" s="40" t="s">
        <v>17</v>
      </c>
      <c r="F46" s="41" t="s">
        <v>18</v>
      </c>
      <c r="G46" s="50"/>
      <c r="I46" s="3">
        <v>1500</v>
      </c>
      <c r="J46" s="24">
        <f t="shared" si="0"/>
        <v>0</v>
      </c>
    </row>
    <row r="47" spans="1:10" ht="12.75" x14ac:dyDescent="0.25">
      <c r="A47" s="36">
        <v>31</v>
      </c>
      <c r="B47" s="44" t="s">
        <v>53</v>
      </c>
      <c r="C47" s="38">
        <v>42500000</v>
      </c>
      <c r="D47" s="39">
        <f>25000+10000</f>
        <v>35000</v>
      </c>
      <c r="E47" s="40" t="s">
        <v>34</v>
      </c>
      <c r="F47" s="41" t="s">
        <v>18</v>
      </c>
      <c r="G47" s="50"/>
      <c r="I47" s="3">
        <v>35000</v>
      </c>
      <c r="J47" s="24">
        <f t="shared" si="0"/>
        <v>0</v>
      </c>
    </row>
    <row r="48" spans="1:10" ht="12.75" x14ac:dyDescent="0.25">
      <c r="A48" s="36">
        <v>32</v>
      </c>
      <c r="B48" s="44" t="s">
        <v>54</v>
      </c>
      <c r="C48" s="38">
        <v>42900000</v>
      </c>
      <c r="D48" s="39">
        <v>85000</v>
      </c>
      <c r="E48" s="40" t="s">
        <v>34</v>
      </c>
      <c r="F48" s="41" t="s">
        <v>18</v>
      </c>
      <c r="G48" s="50"/>
      <c r="I48" s="3">
        <v>85000</v>
      </c>
      <c r="J48" s="24">
        <f t="shared" si="0"/>
        <v>0</v>
      </c>
    </row>
    <row r="49" spans="1:10" ht="25.5" x14ac:dyDescent="0.25">
      <c r="A49" s="36">
        <v>33</v>
      </c>
      <c r="B49" s="44" t="s">
        <v>55</v>
      </c>
      <c r="C49" s="38">
        <v>45200000</v>
      </c>
      <c r="D49" s="39">
        <v>249999.99600000001</v>
      </c>
      <c r="E49" s="40" t="s">
        <v>36</v>
      </c>
      <c r="F49" s="41" t="s">
        <v>37</v>
      </c>
      <c r="G49" s="42"/>
      <c r="I49" s="3">
        <v>249999.99600000001</v>
      </c>
      <c r="J49" s="24">
        <f t="shared" si="0"/>
        <v>0</v>
      </c>
    </row>
    <row r="50" spans="1:10" ht="25.5" x14ac:dyDescent="0.25">
      <c r="A50" s="36">
        <v>34</v>
      </c>
      <c r="B50" s="44" t="s">
        <v>55</v>
      </c>
      <c r="C50" s="38">
        <v>45200000</v>
      </c>
      <c r="D50" s="39">
        <f>1000+3500</f>
        <v>4500</v>
      </c>
      <c r="E50" s="40" t="s">
        <v>17</v>
      </c>
      <c r="F50" s="41" t="s">
        <v>43</v>
      </c>
      <c r="G50" s="49"/>
      <c r="I50" s="3">
        <v>4500</v>
      </c>
      <c r="J50" s="24">
        <f t="shared" si="0"/>
        <v>0</v>
      </c>
    </row>
    <row r="51" spans="1:10" ht="16.5" customHeight="1" x14ac:dyDescent="0.25">
      <c r="A51" s="36">
        <v>35</v>
      </c>
      <c r="B51" s="37" t="s">
        <v>56</v>
      </c>
      <c r="C51" s="38">
        <v>50100000</v>
      </c>
      <c r="D51" s="39">
        <f>10000-5100</f>
        <v>4900</v>
      </c>
      <c r="E51" s="40" t="s">
        <v>17</v>
      </c>
      <c r="F51" s="41" t="s">
        <v>18</v>
      </c>
      <c r="G51" s="42"/>
      <c r="I51" s="3">
        <v>4900</v>
      </c>
      <c r="J51" s="24">
        <f t="shared" si="0"/>
        <v>0</v>
      </c>
    </row>
    <row r="52" spans="1:10" ht="25.5" x14ac:dyDescent="0.25">
      <c r="A52" s="36">
        <v>36</v>
      </c>
      <c r="B52" s="37" t="s">
        <v>56</v>
      </c>
      <c r="C52" s="38">
        <v>50100000</v>
      </c>
      <c r="D52" s="39">
        <v>4208</v>
      </c>
      <c r="E52" s="40" t="s">
        <v>36</v>
      </c>
      <c r="F52" s="41" t="s">
        <v>57</v>
      </c>
      <c r="G52" s="42"/>
      <c r="I52" s="3">
        <v>4208</v>
      </c>
      <c r="J52" s="24">
        <f t="shared" si="0"/>
        <v>0</v>
      </c>
    </row>
    <row r="53" spans="1:10" ht="25.5" x14ac:dyDescent="0.25">
      <c r="A53" s="36">
        <v>37</v>
      </c>
      <c r="B53" s="37" t="s">
        <v>58</v>
      </c>
      <c r="C53" s="38">
        <v>50400000</v>
      </c>
      <c r="D53" s="39">
        <f>894512.019367445-450000</f>
        <v>444512.01936744503</v>
      </c>
      <c r="E53" s="40" t="s">
        <v>17</v>
      </c>
      <c r="F53" s="41" t="s">
        <v>18</v>
      </c>
      <c r="G53" s="49" t="s">
        <v>59</v>
      </c>
      <c r="I53" s="3">
        <v>444512.01936744503</v>
      </c>
      <c r="J53" s="24">
        <f t="shared" si="0"/>
        <v>0</v>
      </c>
    </row>
    <row r="54" spans="1:10" ht="12.75" x14ac:dyDescent="0.25">
      <c r="A54" s="36">
        <v>38</v>
      </c>
      <c r="B54" s="37" t="s">
        <v>60</v>
      </c>
      <c r="C54" s="38">
        <v>55300000</v>
      </c>
      <c r="D54" s="39">
        <v>6000</v>
      </c>
      <c r="E54" s="40" t="s">
        <v>17</v>
      </c>
      <c r="F54" s="41" t="s">
        <v>18</v>
      </c>
      <c r="G54" s="49" t="s">
        <v>61</v>
      </c>
      <c r="I54" s="3">
        <v>6000</v>
      </c>
      <c r="J54" s="24">
        <f t="shared" si="0"/>
        <v>0</v>
      </c>
    </row>
    <row r="55" spans="1:10" ht="12.75" x14ac:dyDescent="0.25">
      <c r="A55" s="36">
        <v>39</v>
      </c>
      <c r="B55" s="37" t="s">
        <v>62</v>
      </c>
      <c r="C55" s="38">
        <v>55500000</v>
      </c>
      <c r="D55" s="39">
        <v>7133.5664398240733</v>
      </c>
      <c r="E55" s="40" t="s">
        <v>17</v>
      </c>
      <c r="F55" s="41" t="s">
        <v>18</v>
      </c>
      <c r="G55" s="49" t="s">
        <v>61</v>
      </c>
      <c r="I55" s="3">
        <v>7133.5664398240733</v>
      </c>
      <c r="J55" s="24">
        <f t="shared" si="0"/>
        <v>0</v>
      </c>
    </row>
    <row r="56" spans="1:10" ht="12.75" x14ac:dyDescent="0.25">
      <c r="A56" s="36">
        <v>40</v>
      </c>
      <c r="B56" s="37" t="s">
        <v>63</v>
      </c>
      <c r="C56" s="38">
        <v>60100000</v>
      </c>
      <c r="D56" s="39">
        <v>3500</v>
      </c>
      <c r="E56" s="40" t="s">
        <v>17</v>
      </c>
      <c r="F56" s="41" t="s">
        <v>18</v>
      </c>
      <c r="G56" s="42"/>
      <c r="I56" s="3">
        <v>3500</v>
      </c>
      <c r="J56" s="24">
        <f t="shared" si="0"/>
        <v>0</v>
      </c>
    </row>
    <row r="57" spans="1:10" ht="12.75" x14ac:dyDescent="0.25">
      <c r="A57" s="36">
        <v>41</v>
      </c>
      <c r="B57" s="44" t="s">
        <v>64</v>
      </c>
      <c r="C57" s="38">
        <v>63100000</v>
      </c>
      <c r="D57" s="39">
        <f>45000-1500-2000-3500</f>
        <v>38000</v>
      </c>
      <c r="E57" s="40" t="s">
        <v>34</v>
      </c>
      <c r="F57" s="41" t="s">
        <v>18</v>
      </c>
      <c r="G57" s="42"/>
      <c r="I57" s="3">
        <v>38000</v>
      </c>
      <c r="J57" s="24">
        <f t="shared" si="0"/>
        <v>0</v>
      </c>
    </row>
    <row r="58" spans="1:10" ht="16.5" x14ac:dyDescent="0.25">
      <c r="A58" s="36">
        <v>42</v>
      </c>
      <c r="B58" s="44" t="s">
        <v>64</v>
      </c>
      <c r="C58" s="38">
        <v>63100000</v>
      </c>
      <c r="D58" s="39">
        <v>2000</v>
      </c>
      <c r="E58" s="40" t="s">
        <v>17</v>
      </c>
      <c r="F58" s="41" t="s">
        <v>65</v>
      </c>
      <c r="G58" s="49" t="s">
        <v>66</v>
      </c>
      <c r="I58" s="3">
        <v>2000</v>
      </c>
      <c r="J58" s="24">
        <f t="shared" si="0"/>
        <v>0</v>
      </c>
    </row>
    <row r="59" spans="1:10" ht="25.5" x14ac:dyDescent="0.25">
      <c r="A59" s="36">
        <v>43</v>
      </c>
      <c r="B59" s="44" t="s">
        <v>67</v>
      </c>
      <c r="C59" s="38">
        <v>63500000</v>
      </c>
      <c r="D59" s="39">
        <v>9500</v>
      </c>
      <c r="E59" s="40" t="s">
        <v>17</v>
      </c>
      <c r="F59" s="41" t="s">
        <v>18</v>
      </c>
      <c r="G59" s="49" t="s">
        <v>61</v>
      </c>
      <c r="I59" s="3">
        <v>9500</v>
      </c>
      <c r="J59" s="24">
        <f t="shared" si="0"/>
        <v>0</v>
      </c>
    </row>
    <row r="60" spans="1:10" ht="12.75" x14ac:dyDescent="0.25">
      <c r="A60" s="36">
        <v>44</v>
      </c>
      <c r="B60" s="37" t="s">
        <v>68</v>
      </c>
      <c r="C60" s="38">
        <v>63700000</v>
      </c>
      <c r="D60" s="39">
        <v>300</v>
      </c>
      <c r="E60" s="40" t="s">
        <v>17</v>
      </c>
      <c r="F60" s="41" t="s">
        <v>18</v>
      </c>
      <c r="G60" s="47"/>
      <c r="I60" s="3">
        <v>300</v>
      </c>
      <c r="J60" s="24">
        <f t="shared" si="0"/>
        <v>0</v>
      </c>
    </row>
    <row r="61" spans="1:10" ht="12.75" x14ac:dyDescent="0.25">
      <c r="A61" s="36">
        <v>45</v>
      </c>
      <c r="B61" s="44" t="s">
        <v>69</v>
      </c>
      <c r="C61" s="38">
        <v>64100000</v>
      </c>
      <c r="D61" s="39">
        <v>3500</v>
      </c>
      <c r="E61" s="40" t="s">
        <v>17</v>
      </c>
      <c r="F61" s="41" t="s">
        <v>18</v>
      </c>
      <c r="G61" s="42"/>
      <c r="I61" s="3">
        <v>3500</v>
      </c>
      <c r="J61" s="24">
        <f t="shared" si="0"/>
        <v>0</v>
      </c>
    </row>
    <row r="62" spans="1:10" ht="12.75" x14ac:dyDescent="0.25">
      <c r="A62" s="36">
        <v>46</v>
      </c>
      <c r="B62" s="37" t="s">
        <v>70</v>
      </c>
      <c r="C62" s="38">
        <v>64200000</v>
      </c>
      <c r="D62" s="39">
        <v>8000</v>
      </c>
      <c r="E62" s="40" t="s">
        <v>21</v>
      </c>
      <c r="F62" s="41" t="s">
        <v>18</v>
      </c>
      <c r="G62" s="42"/>
      <c r="I62" s="3">
        <v>8000</v>
      </c>
      <c r="J62" s="24">
        <f t="shared" si="0"/>
        <v>0</v>
      </c>
    </row>
    <row r="63" spans="1:10" ht="12.75" x14ac:dyDescent="0.25">
      <c r="A63" s="36">
        <v>47</v>
      </c>
      <c r="B63" s="37" t="s">
        <v>70</v>
      </c>
      <c r="C63" s="38">
        <f>C62</f>
        <v>64200000</v>
      </c>
      <c r="D63" s="39">
        <v>7000</v>
      </c>
      <c r="E63" s="40" t="s">
        <v>17</v>
      </c>
      <c r="F63" s="41" t="s">
        <v>18</v>
      </c>
      <c r="G63" s="49" t="s">
        <v>71</v>
      </c>
      <c r="I63" s="3">
        <v>7000</v>
      </c>
      <c r="J63" s="24">
        <f t="shared" si="0"/>
        <v>0</v>
      </c>
    </row>
    <row r="64" spans="1:10" ht="12.75" x14ac:dyDescent="0.25">
      <c r="A64" s="36">
        <v>48</v>
      </c>
      <c r="B64" s="37" t="s">
        <v>72</v>
      </c>
      <c r="C64" s="38">
        <v>66500000</v>
      </c>
      <c r="D64" s="39">
        <v>15000</v>
      </c>
      <c r="E64" s="40" t="s">
        <v>21</v>
      </c>
      <c r="F64" s="41" t="s">
        <v>18</v>
      </c>
      <c r="G64" s="51"/>
      <c r="I64" s="3">
        <v>15000</v>
      </c>
      <c r="J64" s="24">
        <f t="shared" si="0"/>
        <v>0</v>
      </c>
    </row>
    <row r="65" spans="1:10" ht="12.75" x14ac:dyDescent="0.25">
      <c r="A65" s="36">
        <v>49</v>
      </c>
      <c r="B65" s="44" t="s">
        <v>73</v>
      </c>
      <c r="C65" s="38">
        <v>71300000</v>
      </c>
      <c r="D65" s="39">
        <v>1850</v>
      </c>
      <c r="E65" s="40" t="s">
        <v>36</v>
      </c>
      <c r="F65" s="41" t="s">
        <v>74</v>
      </c>
      <c r="G65" s="52"/>
      <c r="I65" s="3">
        <v>1850</v>
      </c>
      <c r="J65" s="24">
        <f t="shared" si="0"/>
        <v>0</v>
      </c>
    </row>
    <row r="66" spans="1:10" ht="12.75" x14ac:dyDescent="0.25">
      <c r="A66" s="36">
        <v>50</v>
      </c>
      <c r="B66" s="44" t="s">
        <v>73</v>
      </c>
      <c r="C66" s="38">
        <v>71300000</v>
      </c>
      <c r="D66" s="39">
        <v>500</v>
      </c>
      <c r="E66" s="40" t="s">
        <v>17</v>
      </c>
      <c r="F66" s="41" t="s">
        <v>43</v>
      </c>
      <c r="G66" s="49"/>
      <c r="I66" s="3">
        <v>500</v>
      </c>
      <c r="J66" s="24">
        <f t="shared" si="0"/>
        <v>0</v>
      </c>
    </row>
    <row r="67" spans="1:10" ht="12.75" x14ac:dyDescent="0.25">
      <c r="A67" s="36">
        <v>51</v>
      </c>
      <c r="B67" s="44" t="s">
        <v>75</v>
      </c>
      <c r="C67" s="38">
        <v>71600000</v>
      </c>
      <c r="D67" s="39">
        <f>77792.4016668028</f>
        <v>77792.401666802805</v>
      </c>
      <c r="E67" s="40" t="s">
        <v>34</v>
      </c>
      <c r="F67" s="41" t="s">
        <v>18</v>
      </c>
      <c r="G67" s="42"/>
      <c r="I67" s="3">
        <v>77792.401666802805</v>
      </c>
      <c r="J67" s="24">
        <f t="shared" si="0"/>
        <v>0</v>
      </c>
    </row>
    <row r="68" spans="1:10" ht="12.75" x14ac:dyDescent="0.25">
      <c r="A68" s="36">
        <v>52</v>
      </c>
      <c r="B68" s="37" t="s">
        <v>76</v>
      </c>
      <c r="C68" s="38">
        <v>72200000</v>
      </c>
      <c r="D68" s="39">
        <v>7613.0000000000291</v>
      </c>
      <c r="E68" s="40" t="s">
        <v>36</v>
      </c>
      <c r="F68" s="41" t="s">
        <v>74</v>
      </c>
      <c r="G68" s="42"/>
      <c r="I68" s="3">
        <v>7613.0000000000291</v>
      </c>
      <c r="J68" s="24">
        <f t="shared" si="0"/>
        <v>0</v>
      </c>
    </row>
    <row r="69" spans="1:10" ht="12.75" x14ac:dyDescent="0.25">
      <c r="A69" s="36">
        <v>53</v>
      </c>
      <c r="B69" s="37" t="s">
        <v>77</v>
      </c>
      <c r="C69" s="38">
        <v>72400000</v>
      </c>
      <c r="D69" s="39">
        <v>600</v>
      </c>
      <c r="E69" s="40" t="s">
        <v>17</v>
      </c>
      <c r="F69" s="41" t="s">
        <v>18</v>
      </c>
      <c r="G69" s="47"/>
      <c r="I69" s="3">
        <v>600</v>
      </c>
      <c r="J69" s="24">
        <f t="shared" si="0"/>
        <v>0</v>
      </c>
    </row>
    <row r="70" spans="1:10" ht="12.75" x14ac:dyDescent="0.25">
      <c r="A70" s="36">
        <v>54</v>
      </c>
      <c r="B70" s="44" t="s">
        <v>78</v>
      </c>
      <c r="C70" s="38">
        <v>75100000</v>
      </c>
      <c r="D70" s="39">
        <f>3000+5100</f>
        <v>8100</v>
      </c>
      <c r="E70" s="40" t="s">
        <v>17</v>
      </c>
      <c r="F70" s="41" t="s">
        <v>18</v>
      </c>
      <c r="G70" s="49" t="s">
        <v>71</v>
      </c>
      <c r="I70" s="3">
        <v>8100</v>
      </c>
      <c r="J70" s="24">
        <f t="shared" si="0"/>
        <v>0</v>
      </c>
    </row>
    <row r="71" spans="1:10" ht="12.75" x14ac:dyDescent="0.25">
      <c r="A71" s="36">
        <v>55</v>
      </c>
      <c r="B71" s="44" t="s">
        <v>79</v>
      </c>
      <c r="C71" s="38" t="s">
        <v>80</v>
      </c>
      <c r="D71" s="39">
        <v>4500</v>
      </c>
      <c r="E71" s="40" t="s">
        <v>17</v>
      </c>
      <c r="F71" s="41" t="s">
        <v>18</v>
      </c>
      <c r="G71" s="42"/>
      <c r="I71" s="3">
        <v>4500</v>
      </c>
      <c r="J71" s="24">
        <f t="shared" si="0"/>
        <v>0</v>
      </c>
    </row>
    <row r="72" spans="1:10" ht="12.75" x14ac:dyDescent="0.25">
      <c r="A72" s="36">
        <v>56</v>
      </c>
      <c r="B72" s="44" t="s">
        <v>81</v>
      </c>
      <c r="C72" s="38">
        <v>79200000</v>
      </c>
      <c r="D72" s="39">
        <v>110700</v>
      </c>
      <c r="E72" s="40" t="s">
        <v>36</v>
      </c>
      <c r="F72" s="41" t="s">
        <v>37</v>
      </c>
      <c r="G72" s="42"/>
      <c r="I72" s="3">
        <v>110700</v>
      </c>
      <c r="J72" s="24">
        <f t="shared" si="0"/>
        <v>0</v>
      </c>
    </row>
    <row r="73" spans="1:10" ht="12.75" x14ac:dyDescent="0.25">
      <c r="A73" s="36">
        <v>57</v>
      </c>
      <c r="B73" s="44" t="s">
        <v>82</v>
      </c>
      <c r="C73" s="38">
        <v>79300000</v>
      </c>
      <c r="D73" s="39">
        <f>857642.83257904-200000</f>
        <v>657642.83257903997</v>
      </c>
      <c r="E73" s="40" t="s">
        <v>34</v>
      </c>
      <c r="F73" s="41" t="s">
        <v>18</v>
      </c>
      <c r="G73" s="42"/>
      <c r="I73" s="3">
        <v>657642.83257903997</v>
      </c>
      <c r="J73" s="24">
        <f t="shared" si="0"/>
        <v>0</v>
      </c>
    </row>
    <row r="74" spans="1:10" ht="12.75" x14ac:dyDescent="0.25">
      <c r="A74" s="36">
        <v>58</v>
      </c>
      <c r="B74" s="44" t="s">
        <v>82</v>
      </c>
      <c r="C74" s="38">
        <v>79300000</v>
      </c>
      <c r="D74" s="46">
        <f>302538+64000</f>
        <v>366538</v>
      </c>
      <c r="E74" s="40" t="s">
        <v>36</v>
      </c>
      <c r="F74" s="41" t="s">
        <v>37</v>
      </c>
      <c r="G74" s="42"/>
      <c r="I74" s="3">
        <v>302538</v>
      </c>
      <c r="J74" s="24">
        <f t="shared" si="0"/>
        <v>64000</v>
      </c>
    </row>
    <row r="75" spans="1:10" ht="12.75" x14ac:dyDescent="0.25">
      <c r="A75" s="36">
        <v>59</v>
      </c>
      <c r="B75" s="44" t="s">
        <v>83</v>
      </c>
      <c r="C75" s="38">
        <v>79400000</v>
      </c>
      <c r="D75" s="48">
        <f>158216.172775878+425000+425000-64000-43000-150000</f>
        <v>751216.17277587799</v>
      </c>
      <c r="E75" s="40" t="s">
        <v>34</v>
      </c>
      <c r="F75" s="41" t="s">
        <v>18</v>
      </c>
      <c r="G75" s="42"/>
      <c r="I75" s="3">
        <v>1008216.172775878</v>
      </c>
      <c r="J75" s="24">
        <f t="shared" si="0"/>
        <v>-257000</v>
      </c>
    </row>
    <row r="76" spans="1:10" ht="12.75" x14ac:dyDescent="0.25">
      <c r="A76" s="36">
        <v>60</v>
      </c>
      <c r="B76" s="44" t="s">
        <v>83</v>
      </c>
      <c r="C76" s="38">
        <v>79400000</v>
      </c>
      <c r="D76" s="39">
        <v>49505</v>
      </c>
      <c r="E76" s="40" t="s">
        <v>36</v>
      </c>
      <c r="F76" s="41" t="s">
        <v>37</v>
      </c>
      <c r="G76" s="42"/>
      <c r="I76" s="3">
        <v>49505</v>
      </c>
      <c r="J76" s="24">
        <f t="shared" si="0"/>
        <v>0</v>
      </c>
    </row>
    <row r="77" spans="1:10" ht="12.75" x14ac:dyDescent="0.25">
      <c r="A77" s="36">
        <v>61</v>
      </c>
      <c r="B77" s="44" t="s">
        <v>84</v>
      </c>
      <c r="C77" s="38">
        <v>79500000</v>
      </c>
      <c r="D77" s="39">
        <v>4500</v>
      </c>
      <c r="E77" s="40" t="s">
        <v>17</v>
      </c>
      <c r="F77" s="41" t="s">
        <v>18</v>
      </c>
      <c r="G77" s="42"/>
      <c r="I77" s="3">
        <v>4500</v>
      </c>
      <c r="J77" s="24">
        <f t="shared" si="0"/>
        <v>0</v>
      </c>
    </row>
    <row r="78" spans="1:10" ht="12.75" x14ac:dyDescent="0.25">
      <c r="A78" s="36">
        <v>62</v>
      </c>
      <c r="B78" s="44" t="s">
        <v>85</v>
      </c>
      <c r="C78" s="38">
        <v>79800000</v>
      </c>
      <c r="D78" s="39">
        <v>23386.38917747113</v>
      </c>
      <c r="E78" s="40" t="s">
        <v>34</v>
      </c>
      <c r="F78" s="41" t="s">
        <v>18</v>
      </c>
      <c r="G78" s="42"/>
      <c r="I78" s="3">
        <v>23386.38917747113</v>
      </c>
      <c r="J78" s="24">
        <f t="shared" si="0"/>
        <v>0</v>
      </c>
    </row>
    <row r="79" spans="1:10" ht="12.75" x14ac:dyDescent="0.25">
      <c r="A79" s="36">
        <v>63</v>
      </c>
      <c r="B79" s="37" t="s">
        <v>86</v>
      </c>
      <c r="C79" s="38">
        <v>79900000</v>
      </c>
      <c r="D79" s="48">
        <v>0</v>
      </c>
      <c r="E79" s="40" t="s">
        <v>21</v>
      </c>
      <c r="F79" s="41" t="s">
        <v>18</v>
      </c>
      <c r="G79" s="42"/>
      <c r="I79" s="3">
        <v>25000</v>
      </c>
      <c r="J79" s="24">
        <f t="shared" si="0"/>
        <v>-25000</v>
      </c>
    </row>
    <row r="80" spans="1:10" ht="12.75" x14ac:dyDescent="0.25">
      <c r="A80" s="36">
        <v>64</v>
      </c>
      <c r="B80" s="44" t="s">
        <v>87</v>
      </c>
      <c r="C80" s="38">
        <v>80500000</v>
      </c>
      <c r="D80" s="46">
        <f>929337.121170169-225000+43000</f>
        <v>747337.12117016898</v>
      </c>
      <c r="E80" s="40" t="s">
        <v>34</v>
      </c>
      <c r="F80" s="41" t="s">
        <v>18</v>
      </c>
      <c r="G80" s="42"/>
      <c r="I80" s="3">
        <v>704337.12117016898</v>
      </c>
      <c r="J80" s="24">
        <f t="shared" si="0"/>
        <v>43000</v>
      </c>
    </row>
    <row r="81" spans="1:10" ht="12.75" x14ac:dyDescent="0.25">
      <c r="A81" s="36">
        <v>65</v>
      </c>
      <c r="B81" s="44" t="s">
        <v>87</v>
      </c>
      <c r="C81" s="38">
        <v>80500000</v>
      </c>
      <c r="D81" s="39">
        <v>836500</v>
      </c>
      <c r="E81" s="40" t="s">
        <v>36</v>
      </c>
      <c r="F81" s="41" t="s">
        <v>37</v>
      </c>
      <c r="G81" s="42"/>
      <c r="I81" s="3">
        <v>836500</v>
      </c>
      <c r="J81" s="24">
        <f t="shared" si="0"/>
        <v>0</v>
      </c>
    </row>
    <row r="82" spans="1:10" ht="12.75" x14ac:dyDescent="0.25">
      <c r="A82" s="36">
        <v>66</v>
      </c>
      <c r="B82" s="37" t="s">
        <v>88</v>
      </c>
      <c r="C82" s="38">
        <v>85100000</v>
      </c>
      <c r="D82" s="46">
        <f>1641003.10021867+(3196716-D84)+150000</f>
        <v>4822887.1002186704</v>
      </c>
      <c r="E82" s="40" t="s">
        <v>34</v>
      </c>
      <c r="F82" s="41" t="s">
        <v>18</v>
      </c>
      <c r="G82" s="42"/>
      <c r="I82" s="3">
        <v>1641003.1002186667</v>
      </c>
      <c r="J82" s="24">
        <f t="shared" ref="J82:J84" si="1">D82-I82</f>
        <v>3181884.0000000037</v>
      </c>
    </row>
    <row r="83" spans="1:10" ht="12.75" x14ac:dyDescent="0.25">
      <c r="A83" s="36">
        <v>67</v>
      </c>
      <c r="B83" s="37" t="s">
        <v>88</v>
      </c>
      <c r="C83" s="38">
        <v>85100000</v>
      </c>
      <c r="D83" s="39">
        <f>6017300</f>
        <v>6017300</v>
      </c>
      <c r="E83" s="40" t="s">
        <v>36</v>
      </c>
      <c r="F83" s="41" t="s">
        <v>37</v>
      </c>
      <c r="G83" s="42"/>
      <c r="I83" s="3">
        <v>6017300</v>
      </c>
      <c r="J83" s="24">
        <f t="shared" si="1"/>
        <v>0</v>
      </c>
    </row>
    <row r="84" spans="1:10" ht="18" customHeight="1" thickBot="1" x14ac:dyDescent="0.3">
      <c r="A84" s="53">
        <v>68</v>
      </c>
      <c r="B84" s="54" t="s">
        <v>88</v>
      </c>
      <c r="C84" s="55">
        <v>85100000</v>
      </c>
      <c r="D84" s="56">
        <v>164832</v>
      </c>
      <c r="E84" s="57" t="s">
        <v>17</v>
      </c>
      <c r="F84" s="58" t="s">
        <v>49</v>
      </c>
      <c r="G84" s="59" t="s">
        <v>89</v>
      </c>
      <c r="J84" s="24">
        <f t="shared" si="1"/>
        <v>164832</v>
      </c>
    </row>
  </sheetData>
  <autoFilter ref="A16:G83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Juna Gersamia</cp:lastModifiedBy>
  <cp:lastPrinted>2019-05-28T10:00:51Z</cp:lastPrinted>
  <dcterms:created xsi:type="dcterms:W3CDTF">2019-05-27T11:24:13Z</dcterms:created>
  <dcterms:modified xsi:type="dcterms:W3CDTF">2019-05-28T10:00:54Z</dcterms:modified>
</cp:coreProperties>
</file>