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7935" yWindow="960" windowWidth="13575" windowHeight="12345" firstSheet="2" activeTab="2"/>
  </bookViews>
  <sheets>
    <sheet name="danarti gankargulebistvis" sheetId="14" state="hidden" r:id="rId1"/>
    <sheet name="danarti-198-ო  გადახრა" sheetId="16" state="hidden" r:id="rId2"/>
    <sheet name="ინფორმაციული ტექნოლოგიები" sheetId="31" r:id="rId3"/>
  </sheets>
  <definedNames>
    <definedName name="_xlnm._FilterDatabase" localSheetId="1" hidden="1">'danarti-198-ო  გადახრა'!$B$4:$L$4</definedName>
    <definedName name="_xlnm._FilterDatabase" localSheetId="2" hidden="1">'ინფორმაციული ტექნოლოგიები'!$B$3:$I$3</definedName>
    <definedName name="_xlnm.Print_Area" localSheetId="0">'danarti gankargulebistvis'!$B$3:$L$18</definedName>
    <definedName name="_xlnm.Print_Area" localSheetId="1">'danarti-198-ო  გადახრა'!$B$1:$L$181</definedName>
    <definedName name="_xlnm.Print_Area" localSheetId="2">'ინფორმაციული ტექნოლოგიები'!$B$2:$G$28</definedName>
    <definedName name="_xlnm.Print_Titles" localSheetId="1">'danarti-198-ო  გადახრა'!$4:$4</definedName>
    <definedName name="_xlnm.Print_Titles" localSheetId="2">'ინფორმაციული ტექნოლოგიები'!$3:$3</definedName>
  </definedNames>
  <calcPr calcId="145621"/>
</workbook>
</file>

<file path=xl/calcChain.xml><?xml version="1.0" encoding="utf-8"?>
<calcChain xmlns="http://schemas.openxmlformats.org/spreadsheetml/2006/main">
  <c r="F19" i="31" l="1"/>
  <c r="G19" i="31"/>
  <c r="F14" i="31"/>
  <c r="G14" i="31"/>
  <c r="F7" i="31"/>
  <c r="G7" i="31"/>
  <c r="G27" i="31" l="1"/>
  <c r="F27" i="31"/>
  <c r="E27" i="31"/>
  <c r="E19" i="31"/>
  <c r="E14" i="31"/>
  <c r="E7" i="31"/>
  <c r="J6" i="16" l="1"/>
  <c r="K6" i="16"/>
  <c r="L6" i="16"/>
  <c r="J7" i="16"/>
  <c r="K7" i="16"/>
  <c r="L7" i="16"/>
  <c r="J8" i="16"/>
  <c r="K8" i="16"/>
  <c r="L8" i="16"/>
  <c r="J9" i="16"/>
  <c r="J10" i="16"/>
  <c r="K10" i="16"/>
  <c r="L10" i="16"/>
  <c r="J11" i="16"/>
  <c r="K11" i="16"/>
  <c r="L11" i="16"/>
  <c r="J12" i="16"/>
  <c r="K12" i="16"/>
  <c r="L12" i="16"/>
  <c r="J13" i="16"/>
  <c r="K13" i="16"/>
  <c r="L13" i="16"/>
  <c r="J14" i="16"/>
  <c r="K14" i="16"/>
  <c r="L14" i="16"/>
  <c r="J15" i="16"/>
  <c r="K15" i="16"/>
  <c r="L15" i="16"/>
  <c r="J16" i="16"/>
  <c r="K16" i="16"/>
  <c r="L16" i="16"/>
  <c r="J17" i="16"/>
  <c r="K17" i="16"/>
  <c r="L17" i="16"/>
  <c r="J18" i="16"/>
  <c r="K18" i="16"/>
  <c r="L18" i="16"/>
  <c r="J19" i="16"/>
  <c r="J20" i="16"/>
  <c r="K20" i="16"/>
  <c r="L20" i="16"/>
  <c r="J21" i="16"/>
  <c r="K21" i="16"/>
  <c r="J22" i="16"/>
  <c r="K22" i="16"/>
  <c r="L22" i="16"/>
  <c r="J23" i="16"/>
  <c r="K23" i="16"/>
  <c r="L23" i="16"/>
  <c r="J24" i="16"/>
  <c r="K24" i="16"/>
  <c r="L24" i="16"/>
  <c r="J25" i="16"/>
  <c r="K25" i="16"/>
  <c r="L25" i="16"/>
  <c r="J26" i="16"/>
  <c r="K26" i="16"/>
  <c r="L26" i="16"/>
  <c r="J27" i="16"/>
  <c r="K27" i="16"/>
  <c r="L27" i="16"/>
  <c r="J28" i="16"/>
  <c r="K28" i="16"/>
  <c r="L28" i="16"/>
  <c r="J29" i="16"/>
  <c r="K29" i="16"/>
  <c r="L29" i="16"/>
  <c r="J30" i="16"/>
  <c r="K30" i="16"/>
  <c r="L30" i="16"/>
  <c r="J31" i="16"/>
  <c r="K31" i="16"/>
  <c r="L31" i="16"/>
  <c r="J32" i="16"/>
  <c r="K32" i="16"/>
  <c r="L32" i="16"/>
  <c r="J33" i="16"/>
  <c r="K33" i="16"/>
  <c r="L33" i="16"/>
  <c r="J34" i="16"/>
  <c r="K34" i="16"/>
  <c r="L34" i="16"/>
  <c r="J35" i="16"/>
  <c r="K35" i="16"/>
  <c r="L35" i="16"/>
  <c r="J36" i="16"/>
  <c r="K36" i="16"/>
  <c r="L36" i="16"/>
  <c r="J37" i="16"/>
  <c r="K37" i="16"/>
  <c r="L37" i="16"/>
  <c r="J38" i="16"/>
  <c r="K38" i="16"/>
  <c r="L38" i="16"/>
  <c r="J39" i="16"/>
  <c r="K39" i="16"/>
  <c r="L39" i="16"/>
  <c r="J40" i="16"/>
  <c r="K40" i="16"/>
  <c r="L40" i="16"/>
  <c r="J41" i="16"/>
  <c r="K41" i="16"/>
  <c r="L41" i="16"/>
  <c r="J42" i="16"/>
  <c r="K42" i="16"/>
  <c r="L42" i="16"/>
  <c r="J43" i="16"/>
  <c r="K43" i="16"/>
  <c r="L43" i="16"/>
  <c r="J44" i="16"/>
  <c r="K44" i="16"/>
  <c r="L44" i="16"/>
  <c r="J45" i="16"/>
  <c r="K45" i="16"/>
  <c r="L45" i="16"/>
  <c r="J46" i="16"/>
  <c r="K46" i="16"/>
  <c r="L46" i="16"/>
  <c r="J47" i="16"/>
  <c r="K47" i="16"/>
  <c r="L47" i="16"/>
  <c r="J48" i="16"/>
  <c r="K48" i="16"/>
  <c r="L48" i="16"/>
  <c r="J49" i="16"/>
  <c r="K49" i="16"/>
  <c r="L49" i="16"/>
  <c r="J50" i="16"/>
  <c r="K50" i="16"/>
  <c r="L50" i="16"/>
  <c r="J51" i="16"/>
  <c r="K51" i="16"/>
  <c r="L51" i="16"/>
  <c r="J52" i="16"/>
  <c r="K52" i="16"/>
  <c r="L52" i="16"/>
  <c r="J53" i="16"/>
  <c r="K53" i="16"/>
  <c r="L53" i="16"/>
  <c r="J54" i="16"/>
  <c r="K54" i="16"/>
  <c r="L54" i="16"/>
  <c r="J55" i="16"/>
  <c r="K55" i="16"/>
  <c r="L55" i="16"/>
  <c r="J56" i="16"/>
  <c r="K56" i="16"/>
  <c r="L56" i="16"/>
  <c r="J57" i="16"/>
  <c r="K57" i="16"/>
  <c r="L57" i="16"/>
  <c r="J58" i="16"/>
  <c r="K58" i="16"/>
  <c r="L58" i="16"/>
  <c r="J59" i="16"/>
  <c r="K59" i="16"/>
  <c r="L59" i="16"/>
  <c r="J60" i="16"/>
  <c r="K60" i="16"/>
  <c r="L60" i="16"/>
  <c r="J61" i="16"/>
  <c r="K61" i="16"/>
  <c r="L61" i="16"/>
  <c r="J62" i="16"/>
  <c r="K62" i="16"/>
  <c r="L62" i="16"/>
  <c r="J63" i="16"/>
  <c r="K63" i="16"/>
  <c r="L63" i="16"/>
  <c r="J64" i="16"/>
  <c r="K64" i="16"/>
  <c r="L64" i="16"/>
  <c r="J65" i="16"/>
  <c r="K65" i="16"/>
  <c r="L65" i="16"/>
  <c r="J66" i="16"/>
  <c r="K66" i="16"/>
  <c r="L66" i="16"/>
  <c r="J67" i="16"/>
  <c r="K67" i="16"/>
  <c r="L67" i="16"/>
  <c r="J68" i="16"/>
  <c r="K68" i="16"/>
  <c r="L68" i="16"/>
  <c r="J69" i="16"/>
  <c r="K69" i="16"/>
  <c r="L69" i="16"/>
  <c r="J70" i="16"/>
  <c r="K70" i="16"/>
  <c r="L70" i="16"/>
  <c r="J71" i="16"/>
  <c r="K71" i="16"/>
  <c r="L71" i="16"/>
  <c r="J72" i="16"/>
  <c r="K72" i="16"/>
  <c r="L72" i="16"/>
  <c r="J73" i="16"/>
  <c r="K73" i="16"/>
  <c r="L73" i="16"/>
  <c r="J74" i="16"/>
  <c r="K74" i="16"/>
  <c r="L74" i="16"/>
  <c r="J75" i="16"/>
  <c r="K75" i="16"/>
  <c r="L75" i="16"/>
  <c r="J76" i="16"/>
  <c r="K76" i="16"/>
  <c r="L76" i="16"/>
  <c r="J77" i="16"/>
  <c r="K77" i="16"/>
  <c r="L77" i="16"/>
  <c r="J78" i="16"/>
  <c r="K78" i="16"/>
  <c r="L78" i="16"/>
  <c r="J79" i="16"/>
  <c r="K79" i="16"/>
  <c r="L79" i="16"/>
  <c r="J80" i="16"/>
  <c r="K80" i="16"/>
  <c r="L80" i="16"/>
  <c r="J81" i="16"/>
  <c r="K81" i="16"/>
  <c r="L81" i="16"/>
  <c r="J82" i="16"/>
  <c r="K82" i="16"/>
  <c r="L82" i="16"/>
  <c r="J83" i="16"/>
  <c r="K83" i="16"/>
  <c r="L83" i="16"/>
  <c r="J84" i="16"/>
  <c r="K84" i="16"/>
  <c r="L84" i="16"/>
  <c r="J85" i="16"/>
  <c r="K85" i="16"/>
  <c r="L85" i="16"/>
  <c r="J86" i="16"/>
  <c r="K86" i="16"/>
  <c r="L86" i="16"/>
  <c r="J87" i="16"/>
  <c r="K87" i="16"/>
  <c r="L87" i="16"/>
  <c r="J88" i="16"/>
  <c r="K88" i="16"/>
  <c r="L88" i="16"/>
  <c r="J89" i="16"/>
  <c r="K89" i="16"/>
  <c r="L89" i="16"/>
  <c r="J90" i="16"/>
  <c r="K90" i="16"/>
  <c r="L90" i="16"/>
  <c r="J91" i="16"/>
  <c r="K91" i="16"/>
  <c r="L91" i="16"/>
  <c r="J92" i="16"/>
  <c r="K92" i="16"/>
  <c r="L92" i="16"/>
  <c r="J93" i="16"/>
  <c r="K93" i="16"/>
  <c r="L93" i="16"/>
  <c r="J94" i="16"/>
  <c r="K94" i="16"/>
  <c r="L94" i="16"/>
  <c r="J95" i="16"/>
  <c r="K95" i="16"/>
  <c r="L95" i="16"/>
  <c r="J96" i="16"/>
  <c r="K96" i="16"/>
  <c r="L96" i="16"/>
  <c r="J97" i="16"/>
  <c r="K97" i="16"/>
  <c r="L97" i="16"/>
  <c r="J98" i="16"/>
  <c r="K98" i="16"/>
  <c r="L98" i="16"/>
  <c r="J99" i="16"/>
  <c r="K99" i="16"/>
  <c r="L99" i="16"/>
  <c r="J100" i="16"/>
  <c r="K100" i="16"/>
  <c r="L100" i="16"/>
  <c r="J101" i="16"/>
  <c r="K101" i="16"/>
  <c r="L101" i="16"/>
  <c r="J102" i="16"/>
  <c r="K102" i="16"/>
  <c r="L102" i="16"/>
  <c r="J103" i="16"/>
  <c r="K103" i="16"/>
  <c r="L103" i="16"/>
  <c r="J104" i="16"/>
  <c r="K104" i="16"/>
  <c r="L104" i="16"/>
  <c r="J105" i="16"/>
  <c r="K105" i="16"/>
  <c r="L105" i="16"/>
  <c r="J106" i="16"/>
  <c r="K106" i="16"/>
  <c r="L106" i="16"/>
  <c r="J107" i="16"/>
  <c r="K107" i="16"/>
  <c r="L107" i="16"/>
  <c r="J108" i="16"/>
  <c r="K108" i="16"/>
  <c r="L108" i="16"/>
  <c r="J109" i="16"/>
  <c r="K109" i="16"/>
  <c r="L109" i="16"/>
  <c r="J110" i="16"/>
  <c r="K110" i="16"/>
  <c r="L110" i="16"/>
  <c r="J111" i="16"/>
  <c r="K111" i="16"/>
  <c r="L111" i="16"/>
  <c r="J112" i="16"/>
  <c r="K112" i="16"/>
  <c r="L112" i="16"/>
  <c r="J113" i="16"/>
  <c r="K113" i="16"/>
  <c r="L113" i="16"/>
  <c r="J114" i="16"/>
  <c r="K114" i="16"/>
  <c r="L114" i="16"/>
  <c r="J115" i="16"/>
  <c r="K115" i="16"/>
  <c r="L115" i="16"/>
  <c r="J116" i="16"/>
  <c r="K116" i="16"/>
  <c r="L116" i="16"/>
  <c r="J117" i="16"/>
  <c r="K117" i="16"/>
  <c r="L117" i="16"/>
  <c r="J118" i="16"/>
  <c r="K118" i="16"/>
  <c r="L118" i="16"/>
  <c r="J119" i="16"/>
  <c r="K119" i="16"/>
  <c r="L119" i="16"/>
  <c r="J120" i="16"/>
  <c r="K120" i="16"/>
  <c r="L120" i="16"/>
  <c r="J121" i="16"/>
  <c r="K121" i="16"/>
  <c r="L121" i="16"/>
  <c r="J122" i="16"/>
  <c r="K122" i="16"/>
  <c r="L122" i="16"/>
  <c r="J123" i="16"/>
  <c r="K123" i="16"/>
  <c r="L123" i="16"/>
  <c r="J124" i="16"/>
  <c r="K124" i="16"/>
  <c r="L124" i="16"/>
  <c r="J125" i="16"/>
  <c r="K125" i="16"/>
  <c r="L125" i="16"/>
  <c r="J126" i="16"/>
  <c r="K126" i="16"/>
  <c r="L126" i="16"/>
  <c r="J127" i="16"/>
  <c r="K127" i="16"/>
  <c r="L127" i="16"/>
  <c r="J128" i="16"/>
  <c r="K128" i="16"/>
  <c r="L128" i="16"/>
  <c r="J129" i="16"/>
  <c r="K129" i="16"/>
  <c r="L129" i="16"/>
  <c r="J130" i="16"/>
  <c r="K130" i="16"/>
  <c r="L130" i="16"/>
  <c r="J131" i="16"/>
  <c r="K131" i="16"/>
  <c r="L131" i="16"/>
  <c r="J132" i="16"/>
  <c r="K132" i="16"/>
  <c r="L132" i="16"/>
  <c r="J133" i="16"/>
  <c r="K133" i="16"/>
  <c r="L133" i="16"/>
  <c r="J134" i="16"/>
  <c r="K134" i="16"/>
  <c r="L134" i="16"/>
  <c r="J135" i="16"/>
  <c r="K135" i="16"/>
  <c r="L135" i="16"/>
  <c r="J136" i="16"/>
  <c r="K136" i="16"/>
  <c r="L136" i="16"/>
  <c r="J137" i="16"/>
  <c r="K137" i="16"/>
  <c r="L137" i="16"/>
  <c r="J138" i="16"/>
  <c r="K138" i="16"/>
  <c r="L138" i="16"/>
  <c r="J139" i="16"/>
  <c r="K139" i="16"/>
  <c r="L139" i="16"/>
  <c r="J140" i="16"/>
  <c r="K140" i="16"/>
  <c r="L140" i="16"/>
  <c r="J141" i="16"/>
  <c r="K141" i="16"/>
  <c r="L141" i="16"/>
  <c r="J142" i="16"/>
  <c r="K142" i="16"/>
  <c r="L142" i="16"/>
  <c r="J143" i="16"/>
  <c r="K143" i="16"/>
  <c r="L143" i="16"/>
  <c r="J144" i="16"/>
  <c r="K144" i="16"/>
  <c r="L144" i="16"/>
  <c r="J145" i="16"/>
  <c r="K145" i="16"/>
  <c r="L145" i="16"/>
  <c r="J146" i="16"/>
  <c r="K146" i="16"/>
  <c r="L146" i="16"/>
  <c r="J147" i="16"/>
  <c r="K147" i="16"/>
  <c r="L147" i="16"/>
  <c r="J148" i="16"/>
  <c r="K148" i="16"/>
  <c r="L148" i="16"/>
  <c r="J149" i="16"/>
  <c r="K149" i="16"/>
  <c r="L149" i="16"/>
  <c r="J150" i="16"/>
  <c r="K150" i="16"/>
  <c r="L150" i="16"/>
  <c r="J151" i="16"/>
  <c r="K151" i="16"/>
  <c r="L151" i="16"/>
  <c r="J152" i="16"/>
  <c r="K152" i="16"/>
  <c r="L152" i="16"/>
  <c r="J153" i="16"/>
  <c r="K153" i="16"/>
  <c r="L153" i="16"/>
  <c r="J154" i="16"/>
  <c r="K154" i="16"/>
  <c r="L154" i="16"/>
  <c r="J155" i="16"/>
  <c r="K155" i="16"/>
  <c r="L155" i="16"/>
  <c r="J156" i="16"/>
  <c r="K156" i="16"/>
  <c r="L156" i="16"/>
  <c r="J157" i="16"/>
  <c r="K157" i="16"/>
  <c r="L157" i="16"/>
  <c r="J158" i="16"/>
  <c r="K158" i="16"/>
  <c r="L158" i="16"/>
  <c r="J159" i="16"/>
  <c r="K159" i="16"/>
  <c r="L159" i="16"/>
  <c r="J160" i="16"/>
  <c r="K160" i="16"/>
  <c r="L160" i="16"/>
  <c r="J161" i="16"/>
  <c r="K161" i="16"/>
  <c r="L161" i="16"/>
  <c r="J162" i="16"/>
  <c r="K162" i="16"/>
  <c r="L162" i="16"/>
  <c r="J163" i="16"/>
  <c r="K163" i="16"/>
  <c r="L163" i="16"/>
  <c r="J164" i="16"/>
  <c r="K164" i="16"/>
  <c r="L164" i="16"/>
  <c r="J165" i="16"/>
  <c r="K165" i="16"/>
  <c r="L165" i="16"/>
  <c r="J166" i="16"/>
  <c r="K166" i="16"/>
  <c r="L166" i="16"/>
  <c r="J167" i="16"/>
  <c r="K167" i="16"/>
  <c r="L167" i="16"/>
  <c r="J168" i="16"/>
  <c r="K168" i="16"/>
  <c r="L168" i="16"/>
  <c r="J169" i="16"/>
  <c r="K169" i="16"/>
  <c r="L169" i="16"/>
  <c r="J170" i="16"/>
  <c r="K170" i="16"/>
  <c r="L170" i="16"/>
  <c r="J171" i="16"/>
  <c r="K171" i="16"/>
  <c r="L171" i="16"/>
  <c r="J172" i="16"/>
  <c r="K172" i="16"/>
  <c r="L172" i="16"/>
  <c r="J173" i="16"/>
  <c r="K173" i="16"/>
  <c r="L173" i="16"/>
  <c r="J174" i="16"/>
  <c r="K174" i="16"/>
  <c r="L174" i="16"/>
  <c r="J175" i="16"/>
  <c r="K175" i="16"/>
  <c r="L175" i="16"/>
  <c r="J176" i="16"/>
  <c r="K176" i="16"/>
  <c r="L176" i="16"/>
  <c r="J177" i="16"/>
  <c r="K177" i="16"/>
  <c r="L177" i="16"/>
  <c r="J178" i="16"/>
  <c r="K178" i="16"/>
  <c r="L178" i="16"/>
  <c r="J179" i="16"/>
  <c r="K179" i="16"/>
  <c r="L179" i="16"/>
  <c r="J180" i="16"/>
  <c r="K180" i="16"/>
  <c r="L180" i="16"/>
  <c r="J181" i="16"/>
  <c r="K181" i="16"/>
  <c r="K5" i="16"/>
  <c r="L5" i="16"/>
  <c r="J5" i="16"/>
  <c r="H75" i="16"/>
  <c r="I75" i="16"/>
  <c r="G75" i="16"/>
  <c r="I180" i="16"/>
  <c r="I178" i="16" s="1"/>
  <c r="I179" i="16"/>
  <c r="G178" i="16"/>
  <c r="I177" i="16"/>
  <c r="I176" i="16"/>
  <c r="I174" i="16" s="1"/>
  <c r="I175" i="16"/>
  <c r="G174" i="16"/>
  <c r="G173" i="16"/>
  <c r="I173" i="16" s="1"/>
  <c r="I172" i="16"/>
  <c r="G172" i="16"/>
  <c r="I171" i="16"/>
  <c r="G170" i="16"/>
  <c r="I169" i="16"/>
  <c r="G168" i="16"/>
  <c r="I168" i="16" s="1"/>
  <c r="I167" i="16"/>
  <c r="I165" i="16"/>
  <c r="I164" i="16"/>
  <c r="G162" i="16"/>
  <c r="I162" i="16" s="1"/>
  <c r="I161" i="16"/>
  <c r="I160" i="16"/>
  <c r="G159" i="16"/>
  <c r="I158" i="16"/>
  <c r="G157" i="16"/>
  <c r="I157" i="16" s="1"/>
  <c r="I156" i="16"/>
  <c r="I154" i="16"/>
  <c r="I153" i="16"/>
  <c r="I151" i="16"/>
  <c r="I150" i="16"/>
  <c r="I149" i="16" s="1"/>
  <c r="G149" i="16"/>
  <c r="G148" i="16"/>
  <c r="I148" i="16" s="1"/>
  <c r="I147" i="16"/>
  <c r="G146" i="16"/>
  <c r="I146" i="16" s="1"/>
  <c r="I145" i="16"/>
  <c r="I143" i="16"/>
  <c r="I142" i="16"/>
  <c r="G142" i="16"/>
  <c r="I141" i="16"/>
  <c r="I140" i="16"/>
  <c r="I139" i="16"/>
  <c r="G139" i="16"/>
  <c r="I138" i="16"/>
  <c r="I137" i="16"/>
  <c r="G135" i="16"/>
  <c r="I135" i="16" s="1"/>
  <c r="I134" i="16"/>
  <c r="G134" i="16"/>
  <c r="G133" i="16"/>
  <c r="I133" i="16" s="1"/>
  <c r="I132" i="16"/>
  <c r="G130" i="16"/>
  <c r="I130" i="16" s="1"/>
  <c r="I129" i="16"/>
  <c r="G128" i="16"/>
  <c r="I128" i="16" s="1"/>
  <c r="I127" i="16"/>
  <c r="G125" i="16"/>
  <c r="G121" i="16" s="1"/>
  <c r="I124" i="16"/>
  <c r="G124" i="16"/>
  <c r="I123" i="16"/>
  <c r="I122" i="16"/>
  <c r="G120" i="16"/>
  <c r="G116" i="16" s="1"/>
  <c r="I119" i="16"/>
  <c r="G119" i="16"/>
  <c r="I118" i="16"/>
  <c r="I117" i="16"/>
  <c r="I115" i="16"/>
  <c r="G113" i="16"/>
  <c r="I113" i="16" s="1"/>
  <c r="I112" i="16"/>
  <c r="G112" i="16"/>
  <c r="I111" i="16"/>
  <c r="G110" i="16"/>
  <c r="I109" i="16"/>
  <c r="I107" i="16" s="1"/>
  <c r="G109" i="16"/>
  <c r="I108" i="16"/>
  <c r="G107" i="16"/>
  <c r="I106" i="16"/>
  <c r="G105" i="16"/>
  <c r="I105" i="16" s="1"/>
  <c r="I104" i="16"/>
  <c r="I102" i="16"/>
  <c r="I100" i="16"/>
  <c r="I99" i="16"/>
  <c r="G99" i="16"/>
  <c r="I98" i="16"/>
  <c r="G97" i="16"/>
  <c r="I96" i="16"/>
  <c r="G96" i="16"/>
  <c r="I95" i="16"/>
  <c r="I94" i="16"/>
  <c r="G93" i="16"/>
  <c r="I92" i="16"/>
  <c r="G90" i="16"/>
  <c r="I90" i="16" s="1"/>
  <c r="I86" i="16" s="1"/>
  <c r="I89" i="16"/>
  <c r="I88" i="16"/>
  <c r="G88" i="16"/>
  <c r="I87" i="16"/>
  <c r="G86" i="16"/>
  <c r="G85" i="16"/>
  <c r="I85" i="16" s="1"/>
  <c r="I84" i="16"/>
  <c r="G84" i="16"/>
  <c r="I83" i="16"/>
  <c r="G82" i="16"/>
  <c r="G80" i="16" s="1"/>
  <c r="I81" i="16"/>
  <c r="G74" i="16"/>
  <c r="I74" i="16" s="1"/>
  <c r="I73" i="16"/>
  <c r="G73" i="16"/>
  <c r="I72" i="16"/>
  <c r="G71" i="16"/>
  <c r="I71" i="16" s="1"/>
  <c r="I70" i="16"/>
  <c r="I68" i="16"/>
  <c r="I67" i="16"/>
  <c r="G67" i="16"/>
  <c r="G66" i="16"/>
  <c r="I66" i="16" s="1"/>
  <c r="I65" i="16"/>
  <c r="I63" i="16"/>
  <c r="I62" i="16"/>
  <c r="G62" i="16"/>
  <c r="G61" i="16"/>
  <c r="I61" i="16" s="1"/>
  <c r="I60" i="16"/>
  <c r="I59" i="16"/>
  <c r="G58" i="16"/>
  <c r="I57" i="16"/>
  <c r="I56" i="16"/>
  <c r="I54" i="16"/>
  <c r="G54" i="16"/>
  <c r="G53" i="16"/>
  <c r="G50" i="16" s="1"/>
  <c r="I52" i="16"/>
  <c r="G52" i="16"/>
  <c r="I51" i="16"/>
  <c r="G49" i="16"/>
  <c r="I49" i="16" s="1"/>
  <c r="I48" i="16"/>
  <c r="G48" i="16"/>
  <c r="I47" i="16"/>
  <c r="I46" i="16"/>
  <c r="G45" i="16"/>
  <c r="I44" i="16"/>
  <c r="I43" i="16"/>
  <c r="I41" i="16"/>
  <c r="G40" i="16"/>
  <c r="I40" i="16" s="1"/>
  <c r="I39" i="16"/>
  <c r="I37" i="16" s="1"/>
  <c r="I36" i="16"/>
  <c r="I35" i="16"/>
  <c r="I33" i="16" s="1"/>
  <c r="G35" i="16"/>
  <c r="G33" i="16"/>
  <c r="I32" i="16"/>
  <c r="I21" i="16"/>
  <c r="L21" i="16" s="1"/>
  <c r="I22" i="16"/>
  <c r="I23" i="16"/>
  <c r="I26" i="16"/>
  <c r="I27" i="16"/>
  <c r="I30" i="16"/>
  <c r="I20" i="16"/>
  <c r="G11" i="16"/>
  <c r="G9" i="16" s="1"/>
  <c r="H11" i="16"/>
  <c r="G19" i="16"/>
  <c r="F9" i="16"/>
  <c r="F19" i="16"/>
  <c r="E11" i="16"/>
  <c r="F11" i="16"/>
  <c r="D11" i="16"/>
  <c r="D9" i="16" s="1"/>
  <c r="D19" i="16"/>
  <c r="H30" i="16"/>
  <c r="H29" i="16"/>
  <c r="I29" i="16" s="1"/>
  <c r="H28" i="16"/>
  <c r="I28" i="16" s="1"/>
  <c r="H27" i="16"/>
  <c r="H26" i="16"/>
  <c r="H25" i="16"/>
  <c r="I25" i="16" s="1"/>
  <c r="H24" i="16"/>
  <c r="I24" i="16" s="1"/>
  <c r="I13" i="16"/>
  <c r="I14" i="16"/>
  <c r="I15" i="16"/>
  <c r="I16" i="16"/>
  <c r="I17" i="16"/>
  <c r="I18" i="16"/>
  <c r="I12" i="16"/>
  <c r="I11" i="16" s="1"/>
  <c r="F13" i="16"/>
  <c r="F14" i="16"/>
  <c r="F15" i="16"/>
  <c r="F16" i="16"/>
  <c r="F17" i="16"/>
  <c r="F18" i="16"/>
  <c r="F12" i="16"/>
  <c r="G5" i="16"/>
  <c r="H5" i="16"/>
  <c r="I8" i="16"/>
  <c r="I7" i="16"/>
  <c r="I6" i="16"/>
  <c r="I5" i="16" s="1"/>
  <c r="I10" i="16"/>
  <c r="I19" i="16" l="1"/>
  <c r="I9" i="16" s="1"/>
  <c r="L9" i="16" s="1"/>
  <c r="H19" i="16"/>
  <c r="I45" i="16"/>
  <c r="G42" i="16"/>
  <c r="I93" i="16"/>
  <c r="G91" i="16"/>
  <c r="I170" i="16"/>
  <c r="I58" i="16"/>
  <c r="I97" i="16"/>
  <c r="I31" i="16"/>
  <c r="I69" i="16"/>
  <c r="I82" i="16"/>
  <c r="I80" i="16" s="1"/>
  <c r="I103" i="16"/>
  <c r="I101" i="16" s="1"/>
  <c r="I126" i="16"/>
  <c r="I131" i="16"/>
  <c r="I159" i="16"/>
  <c r="I166" i="16"/>
  <c r="I91" i="16"/>
  <c r="I144" i="16"/>
  <c r="I136" i="16" s="1"/>
  <c r="I163" i="16"/>
  <c r="I64" i="16"/>
  <c r="I55" i="16" s="1"/>
  <c r="I110" i="16"/>
  <c r="I155" i="16"/>
  <c r="I152" i="16" s="1"/>
  <c r="G37" i="16"/>
  <c r="G31" i="16" s="1"/>
  <c r="I53" i="16"/>
  <c r="I50" i="16" s="1"/>
  <c r="I42" i="16" s="1"/>
  <c r="G64" i="16"/>
  <c r="G69" i="16"/>
  <c r="G103" i="16"/>
  <c r="G101" i="16" s="1"/>
  <c r="I120" i="16"/>
  <c r="I116" i="16" s="1"/>
  <c r="I125" i="16"/>
  <c r="I121" i="16" s="1"/>
  <c r="G126" i="16"/>
  <c r="G131" i="16"/>
  <c r="G144" i="16"/>
  <c r="G136" i="16" s="1"/>
  <c r="G155" i="16"/>
  <c r="G152" i="16" s="1"/>
  <c r="G166" i="16"/>
  <c r="G163" i="16" s="1"/>
  <c r="D157" i="16"/>
  <c r="D113" i="16"/>
  <c r="D112" i="16"/>
  <c r="L19" i="16" l="1"/>
  <c r="H9" i="16"/>
  <c r="K9" i="16" s="1"/>
  <c r="K19" i="16"/>
  <c r="G114" i="16"/>
  <c r="G181" i="16" s="1"/>
  <c r="I114" i="16"/>
  <c r="I181" i="16" s="1"/>
  <c r="L181" i="16" s="1"/>
  <c r="G55" i="16"/>
  <c r="D178" i="16"/>
  <c r="D90" i="16"/>
  <c r="F180" i="16"/>
  <c r="F179" i="16"/>
  <c r="D172" i="16"/>
  <c r="F178" i="16" l="1"/>
  <c r="D85" i="16"/>
  <c r="D173" i="16" l="1"/>
  <c r="D162" i="16"/>
  <c r="F162" i="16" s="1"/>
  <c r="F161" i="16"/>
  <c r="F160" i="16"/>
  <c r="F158" i="16"/>
  <c r="F157" i="16"/>
  <c r="F156" i="16"/>
  <c r="D155" i="16"/>
  <c r="F154" i="16"/>
  <c r="F153" i="16"/>
  <c r="F151" i="16"/>
  <c r="F150" i="16"/>
  <c r="D149" i="16"/>
  <c r="D148" i="16"/>
  <c r="F148" i="16" s="1"/>
  <c r="F147" i="16"/>
  <c r="D146" i="16"/>
  <c r="F146" i="16" s="1"/>
  <c r="F145" i="16"/>
  <c r="F143" i="16"/>
  <c r="D142" i="16"/>
  <c r="D139" i="16" s="1"/>
  <c r="F141" i="16"/>
  <c r="F140" i="16"/>
  <c r="F138" i="16"/>
  <c r="F137" i="16"/>
  <c r="F113" i="16"/>
  <c r="F112" i="16"/>
  <c r="F111" i="16"/>
  <c r="D110" i="16"/>
  <c r="D109" i="16"/>
  <c r="D107" i="16" s="1"/>
  <c r="F108" i="16"/>
  <c r="F106" i="16"/>
  <c r="D105" i="16"/>
  <c r="D103" i="16" s="1"/>
  <c r="F104" i="16"/>
  <c r="F102" i="16"/>
  <c r="F100" i="16"/>
  <c r="D99" i="16"/>
  <c r="F99" i="16" s="1"/>
  <c r="F98" i="16"/>
  <c r="D96" i="16"/>
  <c r="D93" i="16" s="1"/>
  <c r="F95" i="16"/>
  <c r="F94" i="16"/>
  <c r="F92" i="16"/>
  <c r="F79" i="16"/>
  <c r="F78" i="16"/>
  <c r="F77" i="16"/>
  <c r="F76" i="16"/>
  <c r="D75" i="16"/>
  <c r="D74" i="16"/>
  <c r="F74" i="16" s="1"/>
  <c r="D73" i="16"/>
  <c r="F73" i="16" s="1"/>
  <c r="F72" i="16"/>
  <c r="D71" i="16"/>
  <c r="F71" i="16" s="1"/>
  <c r="F70" i="16"/>
  <c r="F68" i="16"/>
  <c r="D67" i="16"/>
  <c r="F67" i="16" s="1"/>
  <c r="D66" i="16"/>
  <c r="F66" i="16" s="1"/>
  <c r="F65" i="16"/>
  <c r="F63" i="16"/>
  <c r="D62" i="16"/>
  <c r="F62" i="16" s="1"/>
  <c r="D61" i="16"/>
  <c r="F61" i="16" s="1"/>
  <c r="F60" i="16"/>
  <c r="F59" i="16"/>
  <c r="F57" i="16"/>
  <c r="F56" i="16"/>
  <c r="F41" i="16"/>
  <c r="D40" i="16"/>
  <c r="F40" i="16" s="1"/>
  <c r="F39" i="16"/>
  <c r="F36" i="16"/>
  <c r="D35" i="16"/>
  <c r="F35" i="16" s="1"/>
  <c r="F33" i="16" s="1"/>
  <c r="F32" i="16"/>
  <c r="D5" i="16"/>
  <c r="F8" i="16"/>
  <c r="F7" i="16"/>
  <c r="F6" i="16"/>
  <c r="D168" i="16"/>
  <c r="F168" i="16" s="1"/>
  <c r="F172" i="16"/>
  <c r="F177" i="16"/>
  <c r="F176" i="16"/>
  <c r="F175" i="16"/>
  <c r="D174" i="16"/>
  <c r="F173" i="16"/>
  <c r="F171" i="16"/>
  <c r="F169" i="16"/>
  <c r="F167" i="16"/>
  <c r="F165" i="16"/>
  <c r="F164" i="16"/>
  <c r="D125" i="16"/>
  <c r="D124" i="16"/>
  <c r="F124" i="16" s="1"/>
  <c r="D130" i="16"/>
  <c r="F130" i="16" s="1"/>
  <c r="D135" i="16"/>
  <c r="F135" i="16" s="1"/>
  <c r="D134" i="16"/>
  <c r="F134" i="16" s="1"/>
  <c r="D133" i="16"/>
  <c r="F133" i="16" s="1"/>
  <c r="F132" i="16"/>
  <c r="F129" i="16"/>
  <c r="D128" i="16"/>
  <c r="F128" i="16" s="1"/>
  <c r="F127" i="16"/>
  <c r="F125" i="16"/>
  <c r="F123" i="16"/>
  <c r="F122" i="16"/>
  <c r="D120" i="16"/>
  <c r="D119" i="16"/>
  <c r="F118" i="16"/>
  <c r="F117" i="16"/>
  <c r="F115" i="16"/>
  <c r="D84" i="16"/>
  <c r="F84" i="16" s="1"/>
  <c r="F90" i="16"/>
  <c r="F89" i="16"/>
  <c r="D88" i="16"/>
  <c r="F88" i="16" s="1"/>
  <c r="F87" i="16"/>
  <c r="F85" i="16"/>
  <c r="F83" i="16"/>
  <c r="F81" i="16"/>
  <c r="D48" i="16"/>
  <c r="F48" i="16" s="1"/>
  <c r="D54" i="16"/>
  <c r="F54" i="16" s="1"/>
  <c r="D53" i="16"/>
  <c r="F53" i="16" s="1"/>
  <c r="D52" i="16"/>
  <c r="F51" i="16"/>
  <c r="D49" i="16"/>
  <c r="F49" i="16" s="1"/>
  <c r="F47" i="16"/>
  <c r="F46" i="16"/>
  <c r="F44" i="16"/>
  <c r="F43" i="16"/>
  <c r="D30" i="16"/>
  <c r="F30" i="16" s="1"/>
  <c r="D29" i="16"/>
  <c r="F29" i="16" s="1"/>
  <c r="D28" i="16"/>
  <c r="F28" i="16" s="1"/>
  <c r="F27" i="16"/>
  <c r="F26" i="16"/>
  <c r="F25" i="16"/>
  <c r="F24" i="16"/>
  <c r="F10" i="16"/>
  <c r="F37" i="16" l="1"/>
  <c r="F58" i="16"/>
  <c r="D144" i="16"/>
  <c r="D45" i="16"/>
  <c r="D37" i="16"/>
  <c r="D152" i="16"/>
  <c r="D159" i="16"/>
  <c r="D131" i="16"/>
  <c r="D166" i="16"/>
  <c r="D69" i="16"/>
  <c r="F64" i="16"/>
  <c r="F97" i="16"/>
  <c r="D136" i="16"/>
  <c r="F149" i="16"/>
  <c r="F75" i="16"/>
  <c r="D50" i="16"/>
  <c r="F166" i="16"/>
  <c r="D58" i="16"/>
  <c r="D64" i="16"/>
  <c r="D101" i="16"/>
  <c r="F155" i="16"/>
  <c r="F31" i="16"/>
  <c r="F96" i="16"/>
  <c r="F105" i="16"/>
  <c r="F110" i="16"/>
  <c r="F144" i="16"/>
  <c r="F159" i="16"/>
  <c r="D33" i="16"/>
  <c r="F69" i="16"/>
  <c r="F109" i="16"/>
  <c r="F142" i="16"/>
  <c r="D97" i="16"/>
  <c r="F5" i="16"/>
  <c r="F170" i="16"/>
  <c r="F174" i="16"/>
  <c r="D170" i="16"/>
  <c r="F52" i="16"/>
  <c r="F82" i="16"/>
  <c r="D116" i="16"/>
  <c r="F119" i="16"/>
  <c r="F120" i="16"/>
  <c r="F121" i="16"/>
  <c r="D121" i="16"/>
  <c r="F126" i="16"/>
  <c r="F131" i="16"/>
  <c r="D126" i="16"/>
  <c r="F86" i="16"/>
  <c r="D82" i="16"/>
  <c r="D86" i="16"/>
  <c r="F45" i="16"/>
  <c r="D42" i="16" l="1"/>
  <c r="F152" i="16"/>
  <c r="D163" i="16"/>
  <c r="F116" i="16"/>
  <c r="F114" i="16" s="1"/>
  <c r="D55" i="16"/>
  <c r="F163" i="16"/>
  <c r="D91" i="16"/>
  <c r="F93" i="16"/>
  <c r="F139" i="16"/>
  <c r="F107" i="16"/>
  <c r="F55" i="16"/>
  <c r="D31" i="16"/>
  <c r="F103" i="16"/>
  <c r="F50" i="16"/>
  <c r="F42" i="16" s="1"/>
  <c r="D114" i="16"/>
  <c r="F80" i="16"/>
  <c r="D80" i="16"/>
  <c r="D181" i="16" l="1"/>
  <c r="F91" i="16"/>
  <c r="F101" i="16"/>
  <c r="F136" i="16"/>
  <c r="F181" i="16" l="1"/>
  <c r="I6" i="14"/>
  <c r="I7" i="14"/>
  <c r="I8" i="14"/>
  <c r="I9" i="14"/>
  <c r="I10" i="14"/>
  <c r="I11" i="14"/>
  <c r="E18" i="14" l="1"/>
  <c r="K18" i="14" s="1"/>
  <c r="D18" i="14"/>
  <c r="K17" i="14"/>
  <c r="G17" i="14"/>
  <c r="F17" i="14"/>
  <c r="K16" i="14"/>
  <c r="G16" i="14"/>
  <c r="F16" i="14"/>
  <c r="K15" i="14"/>
  <c r="G15" i="14"/>
  <c r="F15" i="14"/>
  <c r="K14" i="14"/>
  <c r="G14" i="14"/>
  <c r="F14" i="14"/>
  <c r="K13" i="14"/>
  <c r="G13" i="14"/>
  <c r="F13" i="14"/>
  <c r="K12" i="14"/>
  <c r="G12" i="14"/>
  <c r="F12" i="14"/>
  <c r="K11" i="14"/>
  <c r="J11" i="14"/>
  <c r="F11" i="14"/>
  <c r="K10" i="14"/>
  <c r="J10" i="14"/>
  <c r="F10" i="14"/>
  <c r="K9" i="14"/>
  <c r="J9" i="14"/>
  <c r="F9" i="14"/>
  <c r="L9" i="14" s="1"/>
  <c r="K8" i="14"/>
  <c r="J8" i="14"/>
  <c r="F8" i="14"/>
  <c r="K7" i="14"/>
  <c r="J7" i="14"/>
  <c r="F7" i="14"/>
  <c r="L7" i="14" s="1"/>
  <c r="K6" i="14"/>
  <c r="J6" i="14"/>
  <c r="F6" i="14"/>
  <c r="K5" i="14"/>
  <c r="J5" i="14"/>
  <c r="I5" i="14"/>
  <c r="F5" i="14"/>
  <c r="F18" i="14" s="1"/>
  <c r="J13" i="14" l="1"/>
  <c r="I13" i="14"/>
  <c r="J15" i="14"/>
  <c r="I15" i="14"/>
  <c r="J17" i="14"/>
  <c r="I17" i="14"/>
  <c r="G18" i="14"/>
  <c r="I12" i="14"/>
  <c r="J14" i="14"/>
  <c r="I14" i="14"/>
  <c r="J16" i="14"/>
  <c r="I16" i="14"/>
  <c r="L10" i="14"/>
  <c r="L13" i="14"/>
  <c r="L14" i="14"/>
  <c r="L15" i="14"/>
  <c r="L16" i="14"/>
  <c r="L17" i="14"/>
  <c r="L12" i="14"/>
  <c r="I18" i="14"/>
  <c r="L18" i="14" s="1"/>
  <c r="L6" i="14"/>
  <c r="L8" i="14"/>
  <c r="L11" i="14"/>
  <c r="J18" i="14"/>
  <c r="L5" i="14"/>
  <c r="J12" i="14"/>
</calcChain>
</file>

<file path=xl/sharedStrings.xml><?xml version="1.0" encoding="utf-8"?>
<sst xmlns="http://schemas.openxmlformats.org/spreadsheetml/2006/main" count="277" uniqueCount="101">
  <si>
    <t>N</t>
  </si>
  <si>
    <t>თანამდებობის დასახელება</t>
  </si>
  <si>
    <t>თანამდებობრივი სარგო თვეში</t>
  </si>
  <si>
    <t>I</t>
  </si>
  <si>
    <t>დეპარტამენტის უფროსი</t>
  </si>
  <si>
    <t>დეპარტამენტის უფროსის მოადგილე</t>
  </si>
  <si>
    <t xml:space="preserve">შრომითი ურთიერთობებისა და სოციალური პარტნიორობის სამმართველო </t>
  </si>
  <si>
    <t>სამმართველოს უფროსი</t>
  </si>
  <si>
    <t>მთავარი სპეციალისტი</t>
  </si>
  <si>
    <t>უფროსი სპეციალისტი</t>
  </si>
  <si>
    <t>სპეციალისტი</t>
  </si>
  <si>
    <t xml:space="preserve">დასაქმების ხელშეწყობის სამმართველო </t>
  </si>
  <si>
    <t>სულ</t>
  </si>
  <si>
    <t>მინისტრი</t>
  </si>
  <si>
    <t>მინისტრის პირველი მოადგილე</t>
  </si>
  <si>
    <t>მინისტრის მოადგილე</t>
  </si>
  <si>
    <t>მინისტრის მთავარი მრჩეველი</t>
  </si>
  <si>
    <t>მინისტრის თანაშემწე</t>
  </si>
  <si>
    <t>სპეციალისტი (მძღოლი)</t>
  </si>
  <si>
    <t>მინისტრის მოადგილის თანაშემწე</t>
  </si>
  <si>
    <t>რიცხოვნობა</t>
  </si>
  <si>
    <t>თანამდებობრივი სარგო ერთ ერთეულზე</t>
  </si>
  <si>
    <t>ხელმძღვანელობა</t>
  </si>
  <si>
    <t>სამინისტროს აპარატი (დეპარტამენტი)</t>
  </si>
  <si>
    <t>აპარატის უფროსი</t>
  </si>
  <si>
    <t>მინისტრის პირველი მოადგილის თანაშემწე</t>
  </si>
  <si>
    <t>II</t>
  </si>
  <si>
    <t>III</t>
  </si>
  <si>
    <t>შიდა აუდიტის დეპარტამენტი</t>
  </si>
  <si>
    <t>ინსპექტირების სამმართველო</t>
  </si>
  <si>
    <t>შიდა აუდიტის სამმართველო</t>
  </si>
  <si>
    <t>IV</t>
  </si>
  <si>
    <t>ადმინისტრაციული დეპარტამენტი</t>
  </si>
  <si>
    <t>საქმისწარმოების სამმართველო</t>
  </si>
  <si>
    <t>სახელმწიფო შესყიდვების სამმართველო</t>
  </si>
  <si>
    <t>საფინანსო - საბიუჯეტო სამმართველო</t>
  </si>
  <si>
    <t>ბუღალტრული აღრიცხვა - ანგარიშგების სამმართველო</t>
  </si>
  <si>
    <t>მატერიალური უზრუნველყოფის სამმართველო</t>
  </si>
  <si>
    <t>კადრების სამმართველო</t>
  </si>
  <si>
    <t>V</t>
  </si>
  <si>
    <t>იურიდიული დეპარტამენტი</t>
  </si>
  <si>
    <t>კანონშემოქმედებითი საქმიანობის სამმართველო</t>
  </si>
  <si>
    <t>სამართლებრივი უზრუნველყოფის სამმართველო</t>
  </si>
  <si>
    <t>VI</t>
  </si>
  <si>
    <t>სოციალური დაცვის დეპარტამენტი</t>
  </si>
  <si>
    <t>სოციალურ საკითხთა და პროგრამების სამმართველო</t>
  </si>
  <si>
    <t>პენსიისა და სოციალური დახმარების სამმართველო</t>
  </si>
  <si>
    <t>VII</t>
  </si>
  <si>
    <t>ჯანმრთელობის დაცვის დეპარტამენტი</t>
  </si>
  <si>
    <t>რეგულირების სამმართველო</t>
  </si>
  <si>
    <t>პოლიტიკის სამმართველო</t>
  </si>
  <si>
    <t>საზოგადოებრივი ჯანმრთელობის დაცვისა და პროგრამების სამმართველო</t>
  </si>
  <si>
    <t>საორგანიზაციო სამმართველო</t>
  </si>
  <si>
    <t>VIII</t>
  </si>
  <si>
    <t>ინფორმაციული ტექნოლოგიების დეპარტამენტი</t>
  </si>
  <si>
    <t>ტექნიკური უზრუნველყოფისა და ადმინისტრირების სამმართველო</t>
  </si>
  <si>
    <t>პროგრამული უზრუნველყოფის სამმართველო</t>
  </si>
  <si>
    <t>IX</t>
  </si>
  <si>
    <t>X</t>
  </si>
  <si>
    <t xml:space="preserve">სულ </t>
  </si>
  <si>
    <t>შრომისა და დასაქმების პოლიტიკის დეპარტამენტი</t>
  </si>
  <si>
    <t>მასმედიასთან და საზოგადოებასთან ურთიერთობის დეპარტამენტი</t>
  </si>
  <si>
    <t>მასმედიასთან ურთიერთობის სამმართველო</t>
  </si>
  <si>
    <t>ღონისძიებათა დაგეგმვისა და საზოგადოებასთან ურთიერთობის  სამმართველო</t>
  </si>
  <si>
    <t>ეკონომიკური დეპარტამენტი</t>
  </si>
  <si>
    <t>XI</t>
  </si>
  <si>
    <t xml:space="preserve">დაგეგმარებისა და ანალიზის სამმართველო </t>
  </si>
  <si>
    <t>კატასტროფების მართვის სამმართველო</t>
  </si>
  <si>
    <t>პროგრამების მონიტორინგის სამმართველო</t>
  </si>
  <si>
    <t>ძველი</t>
  </si>
  <si>
    <t>გადახრა</t>
  </si>
  <si>
    <t>ინფორმაციული ტექნოლოგიების პოლიტიკისა და ინფრასტრუქტურის ადმინისტრირების სამმართველო</t>
  </si>
  <si>
    <t>დამხმარე მოსამსახურე</t>
  </si>
  <si>
    <t>დამხმარე მოსამსახურე (მძღოლი)</t>
  </si>
  <si>
    <t>საგანგებო სიტუაციების კოორდინაციისა და რეჟიმის დეპარტამენტი</t>
  </si>
  <si>
    <t>შრომის ბაზრის ანალიზის სამმართველო</t>
  </si>
  <si>
    <t>საქართველოს შრომის, ჯანმრთელობისა და სოციალური დაცვის სამინისტროს ცენტრალური აპარატის 2015 წლის საშტატო რიცხოვნობა, სტრუქტურა და თანამდებობრივი სარგოების მოცულობა</t>
  </si>
  <si>
    <t>XII</t>
  </si>
  <si>
    <t>შრომის პირობების ინსპექტირების დეპარტამენტი</t>
  </si>
  <si>
    <t>საერთაშორისო ურთიერთობებისა და აპარატის საქმისწარმოების სამმართველო</t>
  </si>
  <si>
    <t>მინისტრის პირველი მოადგილის  თანაშემწე</t>
  </si>
  <si>
    <t>ადამიანური რესურსების მართვის და შრომის ეფექტურობის მონიტორინგის სამმართველო</t>
  </si>
  <si>
    <t>სამმართველოს უფროსის მოადგილე</t>
  </si>
  <si>
    <t>მოქმედი</t>
  </si>
  <si>
    <t>პროექტი</t>
  </si>
  <si>
    <t>გვარი, სახელი</t>
  </si>
  <si>
    <t>მოქმედი სარგო და 1 თვის ფონდი</t>
  </si>
  <si>
    <t>ახალი სარგო და 1 თვის ფონდი</t>
  </si>
  <si>
    <t>შოთა ჯამბურიძე</t>
  </si>
  <si>
    <t>ოლეგ პრესნოვი</t>
  </si>
  <si>
    <t>ირაკლი ელიაშვილი</t>
  </si>
  <si>
    <t>რევაზ რიკაძე</t>
  </si>
  <si>
    <t>რატი ნოდია</t>
  </si>
  <si>
    <t>ლალი ანდრონიკაშვილი</t>
  </si>
  <si>
    <t>მამუკა გიკაშვილი</t>
  </si>
  <si>
    <t>მიხეილ ჯიბუტი</t>
  </si>
  <si>
    <t>ვაკანსია</t>
  </si>
  <si>
    <t>ლაშა ენდელაძე</t>
  </si>
  <si>
    <t>ივანე გოლიაძე</t>
  </si>
  <si>
    <t>შტატგარეშე</t>
  </si>
  <si>
    <t>ინფორმაციული ტექნოლოგიების დეპარტამენტი (17)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</si>
</sst>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b/>
      <sz val="12"/>
      <color theme="3" tint="-0.249977111117893"/>
      <name val="Sylfaen"/>
      <family val="1"/>
      <charset val="204"/>
    </font>
    <font>
      <sz val="12"/>
      <color theme="3" tint="-0.249977111117893"/>
      <name val="Sylfaen"/>
      <family val="1"/>
      <charset val="204"/>
    </font>
    <font>
      <b/>
      <sz val="14"/>
      <color theme="3" tint="-0.249977111117893"/>
      <name val="Sylfaen"/>
      <family val="1"/>
      <charset val="204"/>
    </font>
    <font>
      <sz val="11"/>
      <color theme="3" tint="-0.249977111117893"/>
      <name val="Calibri"/>
      <family val="2"/>
      <scheme val="minor"/>
    </font>
    <font>
      <sz val="12"/>
      <color theme="3" tint="-0.249977111117893"/>
      <name val="Calibri"/>
      <family val="2"/>
      <charset val="204"/>
      <scheme val="minor"/>
    </font>
    <font>
      <b/>
      <sz val="12"/>
      <color theme="3" tint="-0.249977111117893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2"/>
      <color theme="3" tint="-0.249977111117893"/>
      <name val="Sylfaen"/>
      <family val="1"/>
    </font>
    <font>
      <sz val="14"/>
      <color theme="1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b/>
      <sz val="10"/>
      <name val="Sylfaen"/>
      <family val="1"/>
      <charset val="204"/>
    </font>
    <font>
      <sz val="1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rgb="FFFF0000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gradientFill degree="90">
        <stop position="0">
          <color theme="0"/>
        </stop>
        <stop position="1">
          <color theme="3" tint="0.59999389629810485"/>
        </stop>
      </gradientFill>
    </fill>
    <fill>
      <gradientFill degree="90">
        <stop position="0">
          <color theme="0"/>
        </stop>
        <stop position="1">
          <color theme="4" tint="0.80001220740379042"/>
        </stop>
      </gradientFill>
    </fill>
    <fill>
      <patternFill patternType="solid">
        <fgColor rgb="FFFFFF00"/>
        <bgColor indexed="64"/>
      </patternFill>
    </fill>
    <fill>
      <patternFill patternType="solid">
        <fgColor theme="0"/>
        <bgColor auto="1"/>
      </patternFill>
    </fill>
    <fill>
      <patternFill patternType="solid">
        <fgColor theme="4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</borders>
  <cellStyleXfs count="5">
    <xf numFmtId="0" fontId="0" fillId="0" borderId="0"/>
    <xf numFmtId="0" fontId="7" fillId="0" borderId="0"/>
    <xf numFmtId="0" fontId="10" fillId="0" borderId="0"/>
    <xf numFmtId="0" fontId="11" fillId="0" borderId="0"/>
    <xf numFmtId="43" fontId="11" fillId="0" borderId="0" applyFont="0" applyFill="0" applyBorder="0" applyAlignment="0" applyProtection="0"/>
  </cellStyleXfs>
  <cellXfs count="123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3" fontId="5" fillId="0" borderId="1" xfId="0" applyNumberFormat="1" applyFont="1" applyFill="1" applyBorder="1" applyAlignment="1">
      <alignment horizontal="center" vertical="center"/>
    </xf>
    <xf numFmtId="3" fontId="6" fillId="2" borderId="1" xfId="1" applyNumberFormat="1" applyFont="1" applyFill="1" applyBorder="1" applyAlignment="1">
      <alignment horizontal="center" vertical="center" wrapText="1"/>
    </xf>
    <xf numFmtId="3" fontId="6" fillId="0" borderId="1" xfId="1" applyNumberFormat="1" applyFont="1" applyFill="1" applyBorder="1" applyAlignment="1">
      <alignment horizontal="center" vertical="center" wrapText="1"/>
    </xf>
    <xf numFmtId="3" fontId="5" fillId="2" borderId="1" xfId="1" applyNumberFormat="1" applyFont="1" applyFill="1" applyBorder="1" applyAlignment="1">
      <alignment horizontal="center" vertical="center"/>
    </xf>
    <xf numFmtId="3" fontId="6" fillId="2" borderId="1" xfId="1" applyNumberFormat="1" applyFont="1" applyFill="1" applyBorder="1" applyAlignment="1">
      <alignment horizontal="center" vertical="center"/>
    </xf>
    <xf numFmtId="3" fontId="6" fillId="0" borderId="1" xfId="1" applyNumberFormat="1" applyFont="1" applyFill="1" applyBorder="1" applyAlignment="1">
      <alignment horizontal="center" vertical="center"/>
    </xf>
    <xf numFmtId="3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3" fontId="5" fillId="2" borderId="1" xfId="0" applyNumberFormat="1" applyFont="1" applyFill="1" applyBorder="1" applyAlignment="1">
      <alignment horizontal="center" vertical="center" wrapText="1"/>
    </xf>
    <xf numFmtId="0" fontId="5" fillId="2" borderId="5" xfId="1" applyFont="1" applyFill="1" applyBorder="1" applyAlignment="1">
      <alignment horizontal="center" vertical="center"/>
    </xf>
    <xf numFmtId="3" fontId="5" fillId="0" borderId="6" xfId="1" applyNumberFormat="1" applyFont="1" applyFill="1" applyBorder="1" applyAlignment="1">
      <alignment horizontal="center" vertical="center"/>
    </xf>
    <xf numFmtId="3" fontId="6" fillId="2" borderId="6" xfId="1" applyNumberFormat="1" applyFont="1" applyFill="1" applyBorder="1" applyAlignment="1">
      <alignment horizontal="center" vertical="center"/>
    </xf>
    <xf numFmtId="3" fontId="6" fillId="0" borderId="6" xfId="1" applyNumberFormat="1" applyFont="1" applyFill="1" applyBorder="1" applyAlignment="1">
      <alignment horizontal="center" vertical="center"/>
    </xf>
    <xf numFmtId="0" fontId="5" fillId="2" borderId="5" xfId="1" applyFont="1" applyFill="1" applyBorder="1" applyAlignment="1">
      <alignment horizontal="center" vertical="center" wrapText="1"/>
    </xf>
    <xf numFmtId="3" fontId="6" fillId="0" borderId="6" xfId="1" applyNumberFormat="1" applyFont="1" applyFill="1" applyBorder="1" applyAlignment="1">
      <alignment horizontal="center" vertical="center" wrapText="1"/>
    </xf>
    <xf numFmtId="3" fontId="6" fillId="2" borderId="6" xfId="1" applyNumberFormat="1" applyFont="1" applyFill="1" applyBorder="1" applyAlignment="1">
      <alignment horizontal="center" vertical="center" wrapText="1"/>
    </xf>
    <xf numFmtId="3" fontId="5" fillId="0" borderId="6" xfId="0" applyNumberFormat="1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1" fillId="2" borderId="7" xfId="1" applyFont="1" applyFill="1" applyBorder="1" applyAlignment="1">
      <alignment horizontal="center" vertical="center" wrapText="1"/>
    </xf>
    <xf numFmtId="0" fontId="9" fillId="0" borderId="0" xfId="0" applyFont="1"/>
    <xf numFmtId="0" fontId="3" fillId="0" borderId="6" xfId="0" applyFont="1" applyFill="1" applyBorder="1" applyAlignment="1">
      <alignment horizontal="center" vertical="center" wrapText="1"/>
    </xf>
    <xf numFmtId="0" fontId="9" fillId="0" borderId="1" xfId="0" applyFont="1" applyBorder="1"/>
    <xf numFmtId="0" fontId="9" fillId="0" borderId="6" xfId="0" applyFont="1" applyBorder="1"/>
    <xf numFmtId="0" fontId="9" fillId="0" borderId="8" xfId="0" applyFont="1" applyBorder="1"/>
    <xf numFmtId="0" fontId="9" fillId="0" borderId="9" xfId="0" applyFont="1" applyBorder="1"/>
    <xf numFmtId="0" fontId="3" fillId="2" borderId="11" xfId="0" applyFont="1" applyFill="1" applyBorder="1" applyAlignment="1">
      <alignment horizontal="center" vertical="center" wrapText="1"/>
    </xf>
    <xf numFmtId="0" fontId="9" fillId="0" borderId="11" xfId="0" applyFont="1" applyBorder="1"/>
    <xf numFmtId="0" fontId="9" fillId="0" borderId="12" xfId="0" applyFont="1" applyBorder="1"/>
    <xf numFmtId="0" fontId="9" fillId="0" borderId="0" xfId="0" applyFont="1" applyBorder="1"/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3" fontId="6" fillId="2" borderId="9" xfId="0" applyNumberFormat="1" applyFont="1" applyFill="1" applyBorder="1" applyAlignment="1">
      <alignment horizontal="center" vertical="center" wrapText="1"/>
    </xf>
    <xf numFmtId="3" fontId="9" fillId="0" borderId="0" xfId="0" applyNumberFormat="1" applyFont="1"/>
    <xf numFmtId="0" fontId="1" fillId="3" borderId="2" xfId="1" applyFont="1" applyFill="1" applyBorder="1" applyAlignment="1">
      <alignment horizontal="center" vertical="center" wrapText="1"/>
    </xf>
    <xf numFmtId="0" fontId="1" fillId="3" borderId="3" xfId="1" applyFont="1" applyFill="1" applyBorder="1" applyAlignment="1">
      <alignment horizontal="center" vertical="center" wrapText="1"/>
    </xf>
    <xf numFmtId="0" fontId="1" fillId="3" borderId="4" xfId="1" applyFont="1" applyFill="1" applyBorder="1" applyAlignment="1">
      <alignment horizontal="center" vertical="center" wrapText="1"/>
    </xf>
    <xf numFmtId="0" fontId="5" fillId="4" borderId="5" xfId="1" applyFont="1" applyFill="1" applyBorder="1"/>
    <xf numFmtId="3" fontId="6" fillId="4" borderId="1" xfId="1" applyNumberFormat="1" applyFont="1" applyFill="1" applyBorder="1" applyAlignment="1">
      <alignment horizontal="center" vertical="center" wrapText="1"/>
    </xf>
    <xf numFmtId="3" fontId="6" fillId="4" borderId="6" xfId="1" applyNumberFormat="1" applyFont="1" applyFill="1" applyBorder="1" applyAlignment="1">
      <alignment horizontal="center" vertical="center" wrapText="1"/>
    </xf>
    <xf numFmtId="0" fontId="5" fillId="4" borderId="5" xfId="1" applyFont="1" applyFill="1" applyBorder="1" applyAlignment="1">
      <alignment horizontal="center" vertical="center"/>
    </xf>
    <xf numFmtId="0" fontId="4" fillId="2" borderId="0" xfId="0" applyFont="1" applyFill="1"/>
    <xf numFmtId="0" fontId="4" fillId="0" borderId="0" xfId="0" applyFont="1"/>
    <xf numFmtId="3" fontId="5" fillId="2" borderId="6" xfId="1" applyNumberFormat="1" applyFont="1" applyFill="1" applyBorder="1" applyAlignment="1">
      <alignment horizontal="center" vertical="center"/>
    </xf>
    <xf numFmtId="3" fontId="6" fillId="4" borderId="11" xfId="1" applyNumberFormat="1" applyFont="1" applyFill="1" applyBorder="1" applyAlignment="1">
      <alignment horizontal="center" vertical="center" wrapText="1"/>
    </xf>
    <xf numFmtId="3" fontId="5" fillId="2" borderId="11" xfId="1" applyNumberFormat="1" applyFont="1" applyFill="1" applyBorder="1" applyAlignment="1">
      <alignment horizontal="center" vertical="center"/>
    </xf>
    <xf numFmtId="3" fontId="6" fillId="2" borderId="12" xfId="1" applyNumberFormat="1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/>
    </xf>
    <xf numFmtId="3" fontId="5" fillId="5" borderId="1" xfId="1" applyNumberFormat="1" applyFont="1" applyFill="1" applyBorder="1" applyAlignment="1">
      <alignment horizontal="center" vertical="center"/>
    </xf>
    <xf numFmtId="3" fontId="5" fillId="5" borderId="6" xfId="1" applyNumberFormat="1" applyFont="1" applyFill="1" applyBorder="1" applyAlignment="1">
      <alignment horizontal="center" vertical="center"/>
    </xf>
    <xf numFmtId="0" fontId="5" fillId="5" borderId="5" xfId="1" applyFont="1" applyFill="1" applyBorder="1" applyAlignment="1">
      <alignment horizontal="center" vertical="center" wrapText="1"/>
    </xf>
    <xf numFmtId="3" fontId="6" fillId="5" borderId="1" xfId="1" applyNumberFormat="1" applyFont="1" applyFill="1" applyBorder="1" applyAlignment="1">
      <alignment horizontal="center" vertical="center" wrapText="1"/>
    </xf>
    <xf numFmtId="3" fontId="6" fillId="5" borderId="6" xfId="1" applyNumberFormat="1" applyFont="1" applyFill="1" applyBorder="1" applyAlignment="1">
      <alignment horizontal="center" vertical="center" wrapText="1"/>
    </xf>
    <xf numFmtId="0" fontId="5" fillId="5" borderId="5" xfId="1" applyFont="1" applyFill="1" applyBorder="1" applyAlignment="1">
      <alignment horizontal="center" vertical="center"/>
    </xf>
    <xf numFmtId="0" fontId="1" fillId="3" borderId="14" xfId="1" applyFont="1" applyFill="1" applyBorder="1" applyAlignment="1">
      <alignment horizontal="center" vertical="center" wrapText="1"/>
    </xf>
    <xf numFmtId="0" fontId="1" fillId="4" borderId="15" xfId="1" applyFont="1" applyFill="1" applyBorder="1" applyAlignment="1">
      <alignment horizontal="center" vertical="center" wrapText="1"/>
    </xf>
    <xf numFmtId="0" fontId="2" fillId="2" borderId="15" xfId="1" applyFont="1" applyFill="1" applyBorder="1" applyAlignment="1">
      <alignment horizontal="left" vertical="center" wrapText="1"/>
    </xf>
    <xf numFmtId="0" fontId="1" fillId="2" borderId="15" xfId="1" applyFont="1" applyFill="1" applyBorder="1" applyAlignment="1">
      <alignment horizontal="center" vertical="center" wrapText="1"/>
    </xf>
    <xf numFmtId="0" fontId="2" fillId="5" borderId="15" xfId="1" applyFont="1" applyFill="1" applyBorder="1" applyAlignment="1">
      <alignment horizontal="left" vertical="center" wrapText="1"/>
    </xf>
    <xf numFmtId="0" fontId="1" fillId="5" borderId="15" xfId="1" applyFont="1" applyFill="1" applyBorder="1" applyAlignment="1">
      <alignment horizontal="center" vertical="center" wrapText="1"/>
    </xf>
    <xf numFmtId="0" fontId="8" fillId="2" borderId="15" xfId="1" applyFont="1" applyFill="1" applyBorder="1" applyAlignment="1">
      <alignment horizontal="center" vertical="center" wrapText="1"/>
    </xf>
    <xf numFmtId="0" fontId="8" fillId="2" borderId="15" xfId="1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1" fillId="2" borderId="16" xfId="1" applyFont="1" applyFill="1" applyBorder="1" applyAlignment="1">
      <alignment horizontal="center" vertical="center" wrapText="1"/>
    </xf>
    <xf numFmtId="3" fontId="6" fillId="4" borderId="5" xfId="1" applyNumberFormat="1" applyFont="1" applyFill="1" applyBorder="1" applyAlignment="1">
      <alignment horizontal="center" vertical="center" wrapText="1"/>
    </xf>
    <xf numFmtId="3" fontId="5" fillId="2" borderId="5" xfId="1" applyNumberFormat="1" applyFont="1" applyFill="1" applyBorder="1" applyAlignment="1">
      <alignment horizontal="center" vertical="center"/>
    </xf>
    <xf numFmtId="3" fontId="6" fillId="4" borderId="17" xfId="1" applyNumberFormat="1" applyFont="1" applyFill="1" applyBorder="1" applyAlignment="1">
      <alignment horizontal="center" vertical="center" wrapText="1"/>
    </xf>
    <xf numFmtId="3" fontId="5" fillId="0" borderId="5" xfId="1" applyNumberFormat="1" applyFont="1" applyFill="1" applyBorder="1" applyAlignment="1">
      <alignment horizontal="center" vertical="center"/>
    </xf>
    <xf numFmtId="3" fontId="5" fillId="2" borderId="17" xfId="1" applyNumberFormat="1" applyFont="1" applyFill="1" applyBorder="1" applyAlignment="1">
      <alignment horizontal="center" vertical="center"/>
    </xf>
    <xf numFmtId="3" fontId="5" fillId="5" borderId="5" xfId="1" applyNumberFormat="1" applyFont="1" applyFill="1" applyBorder="1" applyAlignment="1">
      <alignment horizontal="center" vertical="center"/>
    </xf>
    <xf numFmtId="3" fontId="6" fillId="2" borderId="5" xfId="1" applyNumberFormat="1" applyFont="1" applyFill="1" applyBorder="1" applyAlignment="1">
      <alignment horizontal="center" vertical="center"/>
    </xf>
    <xf numFmtId="3" fontId="6" fillId="0" borderId="5" xfId="1" applyNumberFormat="1" applyFont="1" applyFill="1" applyBorder="1" applyAlignment="1">
      <alignment horizontal="center" vertical="center"/>
    </xf>
    <xf numFmtId="3" fontId="6" fillId="2" borderId="5" xfId="1" applyNumberFormat="1" applyFont="1" applyFill="1" applyBorder="1" applyAlignment="1">
      <alignment horizontal="center" vertical="center" wrapText="1"/>
    </xf>
    <xf numFmtId="3" fontId="6" fillId="5" borderId="5" xfId="1" applyNumberFormat="1" applyFont="1" applyFill="1" applyBorder="1" applyAlignment="1">
      <alignment horizontal="center" vertical="center" wrapText="1"/>
    </xf>
    <xf numFmtId="3" fontId="6" fillId="0" borderId="5" xfId="1" applyNumberFormat="1" applyFont="1" applyFill="1" applyBorder="1" applyAlignment="1">
      <alignment horizontal="center" vertical="center" wrapText="1"/>
    </xf>
    <xf numFmtId="3" fontId="5" fillId="2" borderId="5" xfId="0" applyNumberFormat="1" applyFont="1" applyFill="1" applyBorder="1" applyAlignment="1">
      <alignment horizontal="center" vertical="center"/>
    </xf>
    <xf numFmtId="3" fontId="5" fillId="2" borderId="13" xfId="0" applyNumberFormat="1" applyFont="1" applyFill="1" applyBorder="1" applyAlignment="1">
      <alignment horizontal="center" vertical="center"/>
    </xf>
    <xf numFmtId="3" fontId="6" fillId="2" borderId="7" xfId="1" applyNumberFormat="1" applyFont="1" applyFill="1" applyBorder="1" applyAlignment="1">
      <alignment horizontal="center" vertical="center" wrapText="1"/>
    </xf>
    <xf numFmtId="3" fontId="6" fillId="2" borderId="18" xfId="1" applyNumberFormat="1" applyFont="1" applyFill="1" applyBorder="1" applyAlignment="1">
      <alignment horizontal="center" vertical="center" wrapText="1"/>
    </xf>
    <xf numFmtId="0" fontId="13" fillId="2" borderId="20" xfId="1" applyFont="1" applyFill="1" applyBorder="1" applyAlignment="1">
      <alignment horizontal="center" vertical="center"/>
    </xf>
    <xf numFmtId="3" fontId="13" fillId="2" borderId="20" xfId="1" applyNumberFormat="1" applyFont="1" applyFill="1" applyBorder="1" applyAlignment="1">
      <alignment horizontal="left" vertical="center"/>
    </xf>
    <xf numFmtId="0" fontId="12" fillId="6" borderId="20" xfId="1" applyFont="1" applyFill="1" applyBorder="1" applyAlignment="1">
      <alignment horizontal="center" vertical="center" wrapText="1"/>
    </xf>
    <xf numFmtId="3" fontId="13" fillId="2" borderId="20" xfId="1" applyNumberFormat="1" applyFont="1" applyFill="1" applyBorder="1" applyAlignment="1">
      <alignment horizontal="center" vertical="center"/>
    </xf>
    <xf numFmtId="3" fontId="13" fillId="2" borderId="20" xfId="1" applyNumberFormat="1" applyFont="1" applyFill="1" applyBorder="1" applyAlignment="1">
      <alignment horizontal="left" vertical="center" wrapText="1"/>
    </xf>
    <xf numFmtId="3" fontId="14" fillId="2" borderId="20" xfId="1" applyNumberFormat="1" applyFont="1" applyFill="1" applyBorder="1" applyAlignment="1">
      <alignment horizontal="center" vertical="center" wrapText="1"/>
    </xf>
    <xf numFmtId="0" fontId="15" fillId="2" borderId="20" xfId="1" applyFont="1" applyFill="1" applyBorder="1" applyAlignment="1">
      <alignment horizontal="center" vertical="center" wrapText="1"/>
    </xf>
    <xf numFmtId="3" fontId="15" fillId="2" borderId="20" xfId="1" applyNumberFormat="1" applyFont="1" applyFill="1" applyBorder="1" applyAlignment="1">
      <alignment horizontal="center" vertical="center"/>
    </xf>
    <xf numFmtId="3" fontId="14" fillId="2" borderId="20" xfId="1" applyNumberFormat="1" applyFont="1" applyFill="1" applyBorder="1" applyAlignment="1">
      <alignment horizontal="left" vertical="center" wrapText="1"/>
    </xf>
    <xf numFmtId="0" fontId="16" fillId="2" borderId="20" xfId="1" applyFont="1" applyFill="1" applyBorder="1" applyAlignment="1">
      <alignment horizontal="center" vertical="center"/>
    </xf>
    <xf numFmtId="3" fontId="16" fillId="2" borderId="20" xfId="1" applyNumberFormat="1" applyFont="1" applyFill="1" applyBorder="1" applyAlignment="1">
      <alignment horizontal="left" vertical="center"/>
    </xf>
    <xf numFmtId="3" fontId="16" fillId="2" borderId="20" xfId="1" applyNumberFormat="1" applyFont="1" applyFill="1" applyBorder="1" applyAlignment="1">
      <alignment horizontal="center" vertical="center"/>
    </xf>
    <xf numFmtId="0" fontId="16" fillId="2" borderId="0" xfId="0" applyFont="1" applyFill="1"/>
    <xf numFmtId="0" fontId="12" fillId="6" borderId="0" xfId="1" applyFont="1" applyFill="1" applyBorder="1" applyAlignment="1">
      <alignment horizontal="center" vertical="center" wrapText="1"/>
    </xf>
    <xf numFmtId="0" fontId="15" fillId="6" borderId="20" xfId="1" applyFont="1" applyFill="1" applyBorder="1" applyAlignment="1">
      <alignment horizontal="center" vertical="center"/>
    </xf>
    <xf numFmtId="3" fontId="17" fillId="2" borderId="20" xfId="1" applyNumberFormat="1" applyFont="1" applyFill="1" applyBorder="1" applyAlignment="1">
      <alignment horizontal="center" vertical="center"/>
    </xf>
    <xf numFmtId="3" fontId="17" fillId="2" borderId="20" xfId="1" applyNumberFormat="1" applyFont="1" applyFill="1" applyBorder="1" applyAlignment="1">
      <alignment horizontal="left" vertical="center"/>
    </xf>
    <xf numFmtId="3" fontId="15" fillId="2" borderId="20" xfId="1" applyNumberFormat="1" applyFont="1" applyFill="1" applyBorder="1" applyAlignment="1">
      <alignment horizontal="left" vertical="center"/>
    </xf>
    <xf numFmtId="3" fontId="13" fillId="7" borderId="20" xfId="1" applyNumberFormat="1" applyFont="1" applyFill="1" applyBorder="1" applyAlignment="1">
      <alignment horizontal="center" vertical="center"/>
    </xf>
    <xf numFmtId="0" fontId="12" fillId="7" borderId="20" xfId="1" applyFont="1" applyFill="1" applyBorder="1" applyAlignment="1">
      <alignment horizontal="center" vertical="center" wrapText="1"/>
    </xf>
    <xf numFmtId="3" fontId="14" fillId="7" borderId="20" xfId="1" applyNumberFormat="1" applyFont="1" applyFill="1" applyBorder="1" applyAlignment="1">
      <alignment horizontal="center" vertical="center" wrapText="1"/>
    </xf>
    <xf numFmtId="0" fontId="16" fillId="7" borderId="0" xfId="0" applyFont="1" applyFill="1"/>
    <xf numFmtId="3" fontId="17" fillId="7" borderId="20" xfId="1" applyNumberFormat="1" applyFont="1" applyFill="1" applyBorder="1" applyAlignment="1">
      <alignment horizontal="center" vertical="center"/>
    </xf>
    <xf numFmtId="3" fontId="16" fillId="7" borderId="20" xfId="1" applyNumberFormat="1" applyFont="1" applyFill="1" applyBorder="1" applyAlignment="1">
      <alignment horizontal="center" vertical="center"/>
    </xf>
    <xf numFmtId="3" fontId="15" fillId="7" borderId="20" xfId="1" applyNumberFormat="1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1" fillId="2" borderId="0" xfId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4" fillId="0" borderId="19" xfId="0" applyFont="1" applyBorder="1" applyAlignment="1">
      <alignment horizontal="center"/>
    </xf>
    <xf numFmtId="0" fontId="12" fillId="2" borderId="21" xfId="1" applyFont="1" applyFill="1" applyBorder="1" applyAlignment="1">
      <alignment horizontal="center" vertical="center" wrapText="1"/>
    </xf>
    <xf numFmtId="3" fontId="14" fillId="6" borderId="22" xfId="1" applyNumberFormat="1" applyFont="1" applyFill="1" applyBorder="1" applyAlignment="1">
      <alignment horizontal="center" vertical="center" wrapText="1"/>
    </xf>
    <xf numFmtId="3" fontId="14" fillId="6" borderId="23" xfId="1" applyNumberFormat="1" applyFont="1" applyFill="1" applyBorder="1" applyAlignment="1">
      <alignment horizontal="center" vertical="center" wrapText="1"/>
    </xf>
    <xf numFmtId="3" fontId="14" fillId="6" borderId="24" xfId="1" applyNumberFormat="1" applyFont="1" applyFill="1" applyBorder="1" applyAlignment="1">
      <alignment horizontal="center" vertical="center" wrapText="1"/>
    </xf>
  </cellXfs>
  <cellStyles count="5">
    <cellStyle name="Comma 2" xfId="4"/>
    <cellStyle name="Normal" xfId="0" builtinId="0"/>
    <cellStyle name="Normal 2" xfId="1"/>
    <cellStyle name="Normal 3" xfId="2"/>
    <cellStyle name="Normal 4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18"/>
  <sheetViews>
    <sheetView view="pageBreakPreview" zoomScale="90" zoomScaleNormal="100" zoomScaleSheetLayoutView="90" workbookViewId="0">
      <selection activeCell="C17" sqref="C17"/>
    </sheetView>
  </sheetViews>
  <sheetFormatPr defaultRowHeight="18.75" x14ac:dyDescent="0.3"/>
  <cols>
    <col min="1" max="2" width="9.140625" style="22"/>
    <col min="3" max="3" width="43.28515625" style="22" customWidth="1"/>
    <col min="4" max="4" width="17" style="22" hidden="1" customWidth="1"/>
    <col min="5" max="5" width="18.42578125" style="22" hidden="1" customWidth="1"/>
    <col min="6" max="6" width="18.5703125" style="22" hidden="1" customWidth="1"/>
    <col min="7" max="7" width="18" style="22" customWidth="1"/>
    <col min="8" max="8" width="22" style="22" customWidth="1"/>
    <col min="9" max="9" width="18.5703125" style="22" customWidth="1"/>
    <col min="10" max="10" width="12.42578125" style="22" hidden="1" customWidth="1"/>
    <col min="11" max="11" width="17" style="22" hidden="1" customWidth="1"/>
    <col min="12" max="12" width="15.42578125" style="22" hidden="1" customWidth="1"/>
    <col min="13" max="15" width="9.140625" style="22"/>
    <col min="16" max="16" width="10" style="22" bestFit="1" customWidth="1"/>
    <col min="17" max="16384" width="9.140625" style="22"/>
  </cols>
  <sheetData>
    <row r="2" spans="2:12" ht="19.5" thickBot="1" x14ac:dyDescent="0.35"/>
    <row r="3" spans="2:12" ht="19.5" thickBot="1" x14ac:dyDescent="0.35">
      <c r="B3" s="31"/>
      <c r="C3" s="31"/>
      <c r="D3" s="112" t="s">
        <v>69</v>
      </c>
      <c r="E3" s="112"/>
      <c r="F3" s="112"/>
      <c r="G3" s="112"/>
      <c r="H3" s="112"/>
      <c r="I3" s="112"/>
      <c r="J3" s="113" t="s">
        <v>70</v>
      </c>
      <c r="K3" s="114"/>
      <c r="L3" s="115"/>
    </row>
    <row r="4" spans="2:12" ht="97.5" x14ac:dyDescent="0.3">
      <c r="B4" s="32" t="s">
        <v>0</v>
      </c>
      <c r="C4" s="33" t="s">
        <v>1</v>
      </c>
      <c r="D4" s="33" t="s">
        <v>20</v>
      </c>
      <c r="E4" s="33" t="s">
        <v>21</v>
      </c>
      <c r="F4" s="34" t="s">
        <v>2</v>
      </c>
      <c r="G4" s="33" t="s">
        <v>20</v>
      </c>
      <c r="H4" s="33" t="s">
        <v>21</v>
      </c>
      <c r="I4" s="35" t="s">
        <v>2</v>
      </c>
      <c r="J4" s="28" t="s">
        <v>20</v>
      </c>
      <c r="K4" s="1" t="s">
        <v>21</v>
      </c>
      <c r="L4" s="23" t="s">
        <v>2</v>
      </c>
    </row>
    <row r="5" spans="2:12" ht="24" customHeight="1" x14ac:dyDescent="0.3">
      <c r="B5" s="36">
        <v>1</v>
      </c>
      <c r="C5" s="2" t="s">
        <v>13</v>
      </c>
      <c r="D5" s="10">
        <v>1</v>
      </c>
      <c r="E5" s="3">
        <v>3540</v>
      </c>
      <c r="F5" s="3">
        <f>E5*D5</f>
        <v>3540</v>
      </c>
      <c r="G5" s="10">
        <v>1</v>
      </c>
      <c r="H5" s="3">
        <v>3540</v>
      </c>
      <c r="I5" s="19">
        <f>H5*G5</f>
        <v>3540</v>
      </c>
      <c r="J5" s="29">
        <f>G5-D5</f>
        <v>0</v>
      </c>
      <c r="K5" s="24">
        <f t="shared" ref="K5:L18" si="0">H5-E5</f>
        <v>0</v>
      </c>
      <c r="L5" s="25">
        <f t="shared" si="0"/>
        <v>0</v>
      </c>
    </row>
    <row r="6" spans="2:12" ht="24" customHeight="1" x14ac:dyDescent="0.3">
      <c r="B6" s="36">
        <v>2</v>
      </c>
      <c r="C6" s="2" t="s">
        <v>14</v>
      </c>
      <c r="D6" s="10">
        <v>1</v>
      </c>
      <c r="E6" s="3">
        <v>2950</v>
      </c>
      <c r="F6" s="3">
        <f t="shared" ref="F6:F17" si="1">E6*D6</f>
        <v>2950</v>
      </c>
      <c r="G6" s="10">
        <v>1</v>
      </c>
      <c r="H6" s="3">
        <v>2950</v>
      </c>
      <c r="I6" s="19">
        <f t="shared" ref="I6:I17" si="2">H6*G6</f>
        <v>2950</v>
      </c>
      <c r="J6" s="29">
        <f t="shared" ref="J6:J18" si="3">G6-D6</f>
        <v>0</v>
      </c>
      <c r="K6" s="24">
        <f t="shared" si="0"/>
        <v>0</v>
      </c>
      <c r="L6" s="25">
        <f t="shared" si="0"/>
        <v>0</v>
      </c>
    </row>
    <row r="7" spans="2:12" ht="24" customHeight="1" x14ac:dyDescent="0.3">
      <c r="B7" s="36">
        <v>3</v>
      </c>
      <c r="C7" s="2" t="s">
        <v>15</v>
      </c>
      <c r="D7" s="10">
        <v>3</v>
      </c>
      <c r="E7" s="3">
        <v>2720</v>
      </c>
      <c r="F7" s="3">
        <f t="shared" si="1"/>
        <v>8160</v>
      </c>
      <c r="G7" s="10">
        <v>3</v>
      </c>
      <c r="H7" s="3">
        <v>2720</v>
      </c>
      <c r="I7" s="19">
        <f t="shared" si="2"/>
        <v>8160</v>
      </c>
      <c r="J7" s="29">
        <f t="shared" si="3"/>
        <v>0</v>
      </c>
      <c r="K7" s="24">
        <f t="shared" si="0"/>
        <v>0</v>
      </c>
      <c r="L7" s="25">
        <f t="shared" si="0"/>
        <v>0</v>
      </c>
    </row>
    <row r="8" spans="2:12" ht="24" customHeight="1" x14ac:dyDescent="0.3">
      <c r="B8" s="36">
        <v>4</v>
      </c>
      <c r="C8" s="2" t="s">
        <v>16</v>
      </c>
      <c r="D8" s="11">
        <v>1</v>
      </c>
      <c r="E8" s="3">
        <v>1900</v>
      </c>
      <c r="F8" s="3">
        <f t="shared" si="1"/>
        <v>1900</v>
      </c>
      <c r="G8" s="11">
        <v>1</v>
      </c>
      <c r="H8" s="3">
        <v>1900</v>
      </c>
      <c r="I8" s="19">
        <f t="shared" si="2"/>
        <v>1900</v>
      </c>
      <c r="J8" s="29">
        <f t="shared" si="3"/>
        <v>0</v>
      </c>
      <c r="K8" s="24">
        <f t="shared" si="0"/>
        <v>0</v>
      </c>
      <c r="L8" s="25">
        <f t="shared" si="0"/>
        <v>0</v>
      </c>
    </row>
    <row r="9" spans="2:12" ht="24" customHeight="1" x14ac:dyDescent="0.3">
      <c r="B9" s="36">
        <v>5</v>
      </c>
      <c r="C9" s="2" t="s">
        <v>17</v>
      </c>
      <c r="D9" s="10">
        <v>1</v>
      </c>
      <c r="E9" s="3">
        <v>1000</v>
      </c>
      <c r="F9" s="3">
        <f t="shared" si="1"/>
        <v>1000</v>
      </c>
      <c r="G9" s="10">
        <v>1</v>
      </c>
      <c r="H9" s="3">
        <v>1000</v>
      </c>
      <c r="I9" s="19">
        <f t="shared" si="2"/>
        <v>1000</v>
      </c>
      <c r="J9" s="29">
        <f t="shared" si="3"/>
        <v>0</v>
      </c>
      <c r="K9" s="24">
        <f t="shared" si="0"/>
        <v>0</v>
      </c>
      <c r="L9" s="25">
        <f t="shared" si="0"/>
        <v>0</v>
      </c>
    </row>
    <row r="10" spans="2:12" ht="24" customHeight="1" x14ac:dyDescent="0.3">
      <c r="B10" s="36">
        <v>6</v>
      </c>
      <c r="C10" s="2" t="s">
        <v>19</v>
      </c>
      <c r="D10" s="11">
        <v>3</v>
      </c>
      <c r="E10" s="3">
        <v>800</v>
      </c>
      <c r="F10" s="3">
        <f t="shared" si="1"/>
        <v>2400</v>
      </c>
      <c r="G10" s="11">
        <v>4</v>
      </c>
      <c r="H10" s="3">
        <v>800</v>
      </c>
      <c r="I10" s="19">
        <f t="shared" si="2"/>
        <v>3200</v>
      </c>
      <c r="J10" s="29">
        <f t="shared" si="3"/>
        <v>1</v>
      </c>
      <c r="K10" s="24">
        <f t="shared" si="0"/>
        <v>0</v>
      </c>
      <c r="L10" s="25">
        <f t="shared" si="0"/>
        <v>800</v>
      </c>
    </row>
    <row r="11" spans="2:12" ht="24" customHeight="1" x14ac:dyDescent="0.3">
      <c r="B11" s="36">
        <v>7</v>
      </c>
      <c r="C11" s="2" t="s">
        <v>4</v>
      </c>
      <c r="D11" s="11">
        <v>11</v>
      </c>
      <c r="E11" s="3">
        <v>2150</v>
      </c>
      <c r="F11" s="3">
        <f t="shared" si="1"/>
        <v>23650</v>
      </c>
      <c r="G11" s="11">
        <v>11</v>
      </c>
      <c r="H11" s="3">
        <v>2150</v>
      </c>
      <c r="I11" s="19">
        <f t="shared" si="2"/>
        <v>23650</v>
      </c>
      <c r="J11" s="29">
        <f t="shared" si="3"/>
        <v>0</v>
      </c>
      <c r="K11" s="24">
        <f t="shared" si="0"/>
        <v>0</v>
      </c>
      <c r="L11" s="25">
        <f t="shared" si="0"/>
        <v>0</v>
      </c>
    </row>
    <row r="12" spans="2:12" x14ac:dyDescent="0.3">
      <c r="B12" s="36">
        <v>8</v>
      </c>
      <c r="C12" s="2" t="s">
        <v>5</v>
      </c>
      <c r="D12" s="11">
        <v>3</v>
      </c>
      <c r="E12" s="3">
        <v>1850</v>
      </c>
      <c r="F12" s="3">
        <f t="shared" si="1"/>
        <v>5550</v>
      </c>
      <c r="G12" s="11">
        <f>3+1</f>
        <v>4</v>
      </c>
      <c r="H12" s="3">
        <v>1850</v>
      </c>
      <c r="I12" s="19">
        <f t="shared" si="2"/>
        <v>7400</v>
      </c>
      <c r="J12" s="29">
        <f t="shared" si="3"/>
        <v>1</v>
      </c>
      <c r="K12" s="24">
        <f t="shared" si="0"/>
        <v>0</v>
      </c>
      <c r="L12" s="25">
        <f t="shared" si="0"/>
        <v>1850</v>
      </c>
    </row>
    <row r="13" spans="2:12" ht="24" customHeight="1" x14ac:dyDescent="0.3">
      <c r="B13" s="36">
        <v>9</v>
      </c>
      <c r="C13" s="2" t="s">
        <v>7</v>
      </c>
      <c r="D13" s="11">
        <v>26</v>
      </c>
      <c r="E13" s="3">
        <v>1600</v>
      </c>
      <c r="F13" s="3">
        <f t="shared" si="1"/>
        <v>41600</v>
      </c>
      <c r="G13" s="11">
        <f>26+1</f>
        <v>27</v>
      </c>
      <c r="H13" s="3">
        <v>1600</v>
      </c>
      <c r="I13" s="19">
        <f t="shared" si="2"/>
        <v>43200</v>
      </c>
      <c r="J13" s="29">
        <f t="shared" si="3"/>
        <v>1</v>
      </c>
      <c r="K13" s="24">
        <f t="shared" si="0"/>
        <v>0</v>
      </c>
      <c r="L13" s="25">
        <f t="shared" si="0"/>
        <v>1600</v>
      </c>
    </row>
    <row r="14" spans="2:12" ht="24" customHeight="1" x14ac:dyDescent="0.3">
      <c r="B14" s="36">
        <v>10</v>
      </c>
      <c r="C14" s="2" t="s">
        <v>8</v>
      </c>
      <c r="D14" s="11">
        <v>73</v>
      </c>
      <c r="E14" s="3">
        <v>1000</v>
      </c>
      <c r="F14" s="3">
        <f t="shared" si="1"/>
        <v>73000</v>
      </c>
      <c r="G14" s="11">
        <f>73+3</f>
        <v>76</v>
      </c>
      <c r="H14" s="3">
        <v>1000</v>
      </c>
      <c r="I14" s="19">
        <f t="shared" si="2"/>
        <v>76000</v>
      </c>
      <c r="J14" s="29">
        <f t="shared" si="3"/>
        <v>3</v>
      </c>
      <c r="K14" s="24">
        <f t="shared" si="0"/>
        <v>0</v>
      </c>
      <c r="L14" s="25">
        <f t="shared" si="0"/>
        <v>3000</v>
      </c>
    </row>
    <row r="15" spans="2:12" ht="24" customHeight="1" x14ac:dyDescent="0.3">
      <c r="B15" s="36">
        <v>11</v>
      </c>
      <c r="C15" s="2" t="s">
        <v>9</v>
      </c>
      <c r="D15" s="11">
        <v>63</v>
      </c>
      <c r="E15" s="3">
        <v>900</v>
      </c>
      <c r="F15" s="3">
        <f t="shared" si="1"/>
        <v>56700</v>
      </c>
      <c r="G15" s="11">
        <f>63-2</f>
        <v>61</v>
      </c>
      <c r="H15" s="3">
        <v>900</v>
      </c>
      <c r="I15" s="19">
        <f t="shared" si="2"/>
        <v>54900</v>
      </c>
      <c r="J15" s="29">
        <f t="shared" si="3"/>
        <v>-2</v>
      </c>
      <c r="K15" s="24">
        <f t="shared" si="0"/>
        <v>0</v>
      </c>
      <c r="L15" s="25">
        <f t="shared" si="0"/>
        <v>-1800</v>
      </c>
    </row>
    <row r="16" spans="2:12" ht="24" customHeight="1" x14ac:dyDescent="0.3">
      <c r="B16" s="36">
        <v>12</v>
      </c>
      <c r="C16" s="2" t="s">
        <v>10</v>
      </c>
      <c r="D16" s="11">
        <v>54</v>
      </c>
      <c r="E16" s="3">
        <v>800</v>
      </c>
      <c r="F16" s="3">
        <f t="shared" si="1"/>
        <v>43200</v>
      </c>
      <c r="G16" s="11">
        <f>54-1</f>
        <v>53</v>
      </c>
      <c r="H16" s="3">
        <v>800</v>
      </c>
      <c r="I16" s="19">
        <f t="shared" si="2"/>
        <v>42400</v>
      </c>
      <c r="J16" s="29">
        <f t="shared" si="3"/>
        <v>-1</v>
      </c>
      <c r="K16" s="24">
        <f t="shared" si="0"/>
        <v>0</v>
      </c>
      <c r="L16" s="25">
        <f t="shared" si="0"/>
        <v>-800</v>
      </c>
    </row>
    <row r="17" spans="2:17" ht="24" customHeight="1" x14ac:dyDescent="0.3">
      <c r="B17" s="36">
        <v>13</v>
      </c>
      <c r="C17" s="2" t="s">
        <v>18</v>
      </c>
      <c r="D17" s="11">
        <v>14</v>
      </c>
      <c r="E17" s="3">
        <v>700</v>
      </c>
      <c r="F17" s="3">
        <f t="shared" si="1"/>
        <v>9800</v>
      </c>
      <c r="G17" s="11">
        <f>14-2</f>
        <v>12</v>
      </c>
      <c r="H17" s="3">
        <v>700</v>
      </c>
      <c r="I17" s="19">
        <f t="shared" si="2"/>
        <v>8400</v>
      </c>
      <c r="J17" s="29">
        <f t="shared" si="3"/>
        <v>-2</v>
      </c>
      <c r="K17" s="24">
        <f t="shared" si="0"/>
        <v>0</v>
      </c>
      <c r="L17" s="25">
        <f t="shared" si="0"/>
        <v>-1400</v>
      </c>
    </row>
    <row r="18" spans="2:17" ht="24" customHeight="1" thickBot="1" x14ac:dyDescent="0.35">
      <c r="B18" s="37"/>
      <c r="C18" s="38" t="s">
        <v>12</v>
      </c>
      <c r="D18" s="39">
        <f>SUM(D5:D17)</f>
        <v>254</v>
      </c>
      <c r="E18" s="39">
        <f>SUM(E5:E17)</f>
        <v>21910</v>
      </c>
      <c r="F18" s="39">
        <f>SUM(F5:F17)</f>
        <v>273450</v>
      </c>
      <c r="G18" s="39">
        <f>SUM(G5:G17)</f>
        <v>255</v>
      </c>
      <c r="H18" s="39"/>
      <c r="I18" s="40">
        <f>SUM(I5:I17)</f>
        <v>276700</v>
      </c>
      <c r="J18" s="30">
        <f t="shared" si="3"/>
        <v>1</v>
      </c>
      <c r="K18" s="26">
        <f t="shared" si="0"/>
        <v>-21910</v>
      </c>
      <c r="L18" s="27">
        <f t="shared" si="0"/>
        <v>3250</v>
      </c>
      <c r="Q18" s="41"/>
    </row>
  </sheetData>
  <mergeCells count="3">
    <mergeCell ref="D3:F3"/>
    <mergeCell ref="G3:I3"/>
    <mergeCell ref="J3:L3"/>
  </mergeCells>
  <pageMargins left="0.7" right="0.7" top="0.75" bottom="0.75" header="0.3" footer="0.3"/>
  <pageSetup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181"/>
  <sheetViews>
    <sheetView view="pageBreakPreview" topLeftCell="A82" zoomScale="60" zoomScaleNormal="100" workbookViewId="0">
      <selection activeCell="O192" sqref="O192"/>
    </sheetView>
  </sheetViews>
  <sheetFormatPr defaultRowHeight="15" x14ac:dyDescent="0.25"/>
  <cols>
    <col min="1" max="1" width="4.140625" style="50" customWidth="1"/>
    <col min="2" max="2" width="9.140625" style="50"/>
    <col min="3" max="3" width="46" style="50" customWidth="1"/>
    <col min="4" max="4" width="18.5703125" style="50" customWidth="1"/>
    <col min="5" max="5" width="22.42578125" style="50" customWidth="1"/>
    <col min="6" max="6" width="18.85546875" style="50" customWidth="1"/>
    <col min="7" max="7" width="15.140625" style="50" customWidth="1"/>
    <col min="8" max="8" width="18.28515625" style="50" customWidth="1"/>
    <col min="9" max="9" width="19.5703125" style="50" customWidth="1"/>
    <col min="10" max="10" width="15.5703125" style="50" customWidth="1"/>
    <col min="11" max="11" width="14.85546875" style="50" customWidth="1"/>
    <col min="12" max="12" width="21.42578125" style="50" customWidth="1"/>
    <col min="13" max="16384" width="9.140625" style="50"/>
  </cols>
  <sheetData>
    <row r="1" spans="2:12" ht="15.75" x14ac:dyDescent="0.25">
      <c r="B1" s="49"/>
      <c r="C1" s="49"/>
      <c r="D1" s="117"/>
      <c r="E1" s="117"/>
      <c r="F1" s="117"/>
    </row>
    <row r="2" spans="2:12" ht="68.25" customHeight="1" x14ac:dyDescent="0.25">
      <c r="B2" s="116" t="s">
        <v>76</v>
      </c>
      <c r="C2" s="116"/>
      <c r="D2" s="116"/>
      <c r="E2" s="116"/>
      <c r="F2" s="116"/>
    </row>
    <row r="3" spans="2:12" ht="15.75" thickBot="1" x14ac:dyDescent="0.3">
      <c r="B3" s="49"/>
      <c r="C3" s="49"/>
      <c r="D3" s="118" t="s">
        <v>83</v>
      </c>
      <c r="E3" s="118"/>
      <c r="F3" s="118"/>
      <c r="G3" s="118" t="s">
        <v>84</v>
      </c>
      <c r="H3" s="118"/>
      <c r="I3" s="118"/>
      <c r="J3" s="118" t="s">
        <v>70</v>
      </c>
      <c r="K3" s="118"/>
      <c r="L3" s="118"/>
    </row>
    <row r="4" spans="2:12" ht="90" x14ac:dyDescent="0.25">
      <c r="B4" s="42" t="s">
        <v>0</v>
      </c>
      <c r="C4" s="62" t="s">
        <v>1</v>
      </c>
      <c r="D4" s="42" t="s">
        <v>20</v>
      </c>
      <c r="E4" s="43" t="s">
        <v>21</v>
      </c>
      <c r="F4" s="44" t="s">
        <v>2</v>
      </c>
      <c r="G4" s="42" t="s">
        <v>20</v>
      </c>
      <c r="H4" s="43" t="s">
        <v>21</v>
      </c>
      <c r="I4" s="44" t="s">
        <v>2</v>
      </c>
      <c r="J4" s="42" t="s">
        <v>20</v>
      </c>
      <c r="K4" s="43" t="s">
        <v>21</v>
      </c>
      <c r="L4" s="44" t="s">
        <v>2</v>
      </c>
    </row>
    <row r="5" spans="2:12" ht="18" x14ac:dyDescent="0.25">
      <c r="B5" s="45"/>
      <c r="C5" s="63" t="s">
        <v>22</v>
      </c>
      <c r="D5" s="72">
        <f t="shared" ref="D5:I5" si="0">SUM(D6:D8)</f>
        <v>5</v>
      </c>
      <c r="E5" s="46"/>
      <c r="F5" s="47">
        <f t="shared" si="0"/>
        <v>14650</v>
      </c>
      <c r="G5" s="72">
        <f t="shared" si="0"/>
        <v>5</v>
      </c>
      <c r="H5" s="46">
        <f t="shared" si="0"/>
        <v>9210</v>
      </c>
      <c r="I5" s="47">
        <f t="shared" si="0"/>
        <v>14650</v>
      </c>
      <c r="J5" s="72">
        <f>G5-D5</f>
        <v>0</v>
      </c>
      <c r="K5" s="46">
        <f>H5-E5</f>
        <v>9210</v>
      </c>
      <c r="L5" s="47">
        <f>I5-F5</f>
        <v>0</v>
      </c>
    </row>
    <row r="6" spans="2:12" ht="18" x14ac:dyDescent="0.25">
      <c r="B6" s="12"/>
      <c r="C6" s="64" t="s">
        <v>13</v>
      </c>
      <c r="D6" s="73">
        <v>1</v>
      </c>
      <c r="E6" s="6">
        <v>3540</v>
      </c>
      <c r="F6" s="13">
        <f>D6*E6</f>
        <v>3540</v>
      </c>
      <c r="G6" s="73">
        <v>1</v>
      </c>
      <c r="H6" s="6">
        <v>3540</v>
      </c>
      <c r="I6" s="13">
        <f>G6*H6</f>
        <v>3540</v>
      </c>
      <c r="J6" s="73">
        <f t="shared" ref="J6:J69" si="1">G6-D6</f>
        <v>0</v>
      </c>
      <c r="K6" s="6">
        <f t="shared" ref="K6:K69" si="2">H6-E6</f>
        <v>0</v>
      </c>
      <c r="L6" s="13">
        <f t="shared" ref="L6:L69" si="3">I6-F6</f>
        <v>0</v>
      </c>
    </row>
    <row r="7" spans="2:12" ht="18" x14ac:dyDescent="0.25">
      <c r="B7" s="12"/>
      <c r="C7" s="64" t="s">
        <v>14</v>
      </c>
      <c r="D7" s="73">
        <v>1</v>
      </c>
      <c r="E7" s="6">
        <v>2950</v>
      </c>
      <c r="F7" s="13">
        <f>D7*E7</f>
        <v>2950</v>
      </c>
      <c r="G7" s="73">
        <v>1</v>
      </c>
      <c r="H7" s="6">
        <v>2950</v>
      </c>
      <c r="I7" s="13">
        <f>G7*H7</f>
        <v>2950</v>
      </c>
      <c r="J7" s="73">
        <f t="shared" si="1"/>
        <v>0</v>
      </c>
      <c r="K7" s="6">
        <f t="shared" si="2"/>
        <v>0</v>
      </c>
      <c r="L7" s="13">
        <f t="shared" si="3"/>
        <v>0</v>
      </c>
    </row>
    <row r="8" spans="2:12" ht="18" x14ac:dyDescent="0.25">
      <c r="B8" s="12"/>
      <c r="C8" s="64" t="s">
        <v>15</v>
      </c>
      <c r="D8" s="73">
        <v>3</v>
      </c>
      <c r="E8" s="6">
        <v>2720</v>
      </c>
      <c r="F8" s="13">
        <f>D8*E8</f>
        <v>8160</v>
      </c>
      <c r="G8" s="73">
        <v>3</v>
      </c>
      <c r="H8" s="6">
        <v>2720</v>
      </c>
      <c r="I8" s="13">
        <f>G8*H8</f>
        <v>8160</v>
      </c>
      <c r="J8" s="73">
        <f t="shared" si="1"/>
        <v>0</v>
      </c>
      <c r="K8" s="6">
        <f t="shared" si="2"/>
        <v>0</v>
      </c>
      <c r="L8" s="13">
        <f t="shared" si="3"/>
        <v>0</v>
      </c>
    </row>
    <row r="9" spans="2:12" ht="36" x14ac:dyDescent="0.25">
      <c r="B9" s="48" t="s">
        <v>3</v>
      </c>
      <c r="C9" s="63" t="s">
        <v>23</v>
      </c>
      <c r="D9" s="72">
        <f>D10+D11+D19</f>
        <v>19</v>
      </c>
      <c r="E9" s="52"/>
      <c r="F9" s="74">
        <f>F10+F11+F19</f>
        <v>19050</v>
      </c>
      <c r="G9" s="72">
        <f>G10+G11+G19</f>
        <v>16</v>
      </c>
      <c r="H9" s="52">
        <f>H10+H11+H19</f>
        <v>14950</v>
      </c>
      <c r="I9" s="74">
        <f>I10+I11+I19</f>
        <v>18450</v>
      </c>
      <c r="J9" s="72">
        <f t="shared" si="1"/>
        <v>-3</v>
      </c>
      <c r="K9" s="52">
        <f t="shared" si="2"/>
        <v>14950</v>
      </c>
      <c r="L9" s="74">
        <f t="shared" si="3"/>
        <v>-600</v>
      </c>
    </row>
    <row r="10" spans="2:12" ht="18" x14ac:dyDescent="0.25">
      <c r="B10" s="12"/>
      <c r="C10" s="64" t="s">
        <v>24</v>
      </c>
      <c r="D10" s="73">
        <v>1</v>
      </c>
      <c r="E10" s="6">
        <v>2150</v>
      </c>
      <c r="F10" s="13">
        <f>D10*E10</f>
        <v>2150</v>
      </c>
      <c r="G10" s="73">
        <v>1</v>
      </c>
      <c r="H10" s="6">
        <v>2150</v>
      </c>
      <c r="I10" s="13">
        <f>G10*H10</f>
        <v>2150</v>
      </c>
      <c r="J10" s="73">
        <f t="shared" si="1"/>
        <v>0</v>
      </c>
      <c r="K10" s="6">
        <f t="shared" si="2"/>
        <v>0</v>
      </c>
      <c r="L10" s="13">
        <f t="shared" si="3"/>
        <v>0</v>
      </c>
    </row>
    <row r="11" spans="2:12" ht="54" x14ac:dyDescent="0.25">
      <c r="B11" s="12"/>
      <c r="C11" s="65" t="s">
        <v>79</v>
      </c>
      <c r="D11" s="72">
        <f t="shared" ref="D11:I11" si="4">SUM(D12:D18)</f>
        <v>0</v>
      </c>
      <c r="E11" s="52">
        <f t="shared" si="4"/>
        <v>0</v>
      </c>
      <c r="F11" s="74">
        <f t="shared" si="4"/>
        <v>0</v>
      </c>
      <c r="G11" s="72">
        <f t="shared" si="4"/>
        <v>9</v>
      </c>
      <c r="H11" s="52">
        <f t="shared" si="4"/>
        <v>8000</v>
      </c>
      <c r="I11" s="74">
        <f t="shared" si="4"/>
        <v>9600</v>
      </c>
      <c r="J11" s="72">
        <f t="shared" si="1"/>
        <v>9</v>
      </c>
      <c r="K11" s="52">
        <f t="shared" si="2"/>
        <v>8000</v>
      </c>
      <c r="L11" s="74">
        <f t="shared" si="3"/>
        <v>9600</v>
      </c>
    </row>
    <row r="12" spans="2:12" ht="18" x14ac:dyDescent="0.25">
      <c r="B12" s="12"/>
      <c r="C12" s="64" t="s">
        <v>7</v>
      </c>
      <c r="D12" s="75">
        <v>0</v>
      </c>
      <c r="E12" s="53">
        <v>0</v>
      </c>
      <c r="F12" s="13">
        <f>E12*D12</f>
        <v>0</v>
      </c>
      <c r="G12" s="75">
        <v>1</v>
      </c>
      <c r="H12" s="53">
        <v>1600</v>
      </c>
      <c r="I12" s="13">
        <f>H12*G12</f>
        <v>1600</v>
      </c>
      <c r="J12" s="75">
        <f t="shared" si="1"/>
        <v>1</v>
      </c>
      <c r="K12" s="53">
        <f t="shared" si="2"/>
        <v>1600</v>
      </c>
      <c r="L12" s="13">
        <f t="shared" si="3"/>
        <v>1600</v>
      </c>
    </row>
    <row r="13" spans="2:12" ht="18" x14ac:dyDescent="0.25">
      <c r="B13" s="12"/>
      <c r="C13" s="64" t="s">
        <v>16</v>
      </c>
      <c r="D13" s="73">
        <v>0</v>
      </c>
      <c r="E13" s="53">
        <v>0</v>
      </c>
      <c r="F13" s="13">
        <f t="shared" ref="F13:F18" si="5">E13*D13</f>
        <v>0</v>
      </c>
      <c r="G13" s="73">
        <v>1</v>
      </c>
      <c r="H13" s="53">
        <v>1900</v>
      </c>
      <c r="I13" s="13">
        <f t="shared" ref="I13:I18" si="6">H13*G13</f>
        <v>1900</v>
      </c>
      <c r="J13" s="73">
        <f t="shared" si="1"/>
        <v>1</v>
      </c>
      <c r="K13" s="53">
        <f t="shared" si="2"/>
        <v>1900</v>
      </c>
      <c r="L13" s="13">
        <f t="shared" si="3"/>
        <v>1900</v>
      </c>
    </row>
    <row r="14" spans="2:12" ht="18" x14ac:dyDescent="0.25">
      <c r="B14" s="12"/>
      <c r="C14" s="64" t="s">
        <v>8</v>
      </c>
      <c r="D14" s="73">
        <v>0</v>
      </c>
      <c r="E14" s="53">
        <v>0</v>
      </c>
      <c r="F14" s="13">
        <f t="shared" si="5"/>
        <v>0</v>
      </c>
      <c r="G14" s="73">
        <v>1</v>
      </c>
      <c r="H14" s="53">
        <v>1000</v>
      </c>
      <c r="I14" s="13">
        <f t="shared" si="6"/>
        <v>1000</v>
      </c>
      <c r="J14" s="73">
        <f t="shared" si="1"/>
        <v>1</v>
      </c>
      <c r="K14" s="53">
        <f t="shared" si="2"/>
        <v>1000</v>
      </c>
      <c r="L14" s="13">
        <f t="shared" si="3"/>
        <v>1000</v>
      </c>
    </row>
    <row r="15" spans="2:12" ht="18" x14ac:dyDescent="0.25">
      <c r="B15" s="12"/>
      <c r="C15" s="64" t="s">
        <v>9</v>
      </c>
      <c r="D15" s="73">
        <v>0</v>
      </c>
      <c r="E15" s="53">
        <v>0</v>
      </c>
      <c r="F15" s="13">
        <f t="shared" si="5"/>
        <v>0</v>
      </c>
      <c r="G15" s="73">
        <v>1</v>
      </c>
      <c r="H15" s="53">
        <v>900</v>
      </c>
      <c r="I15" s="13">
        <f t="shared" si="6"/>
        <v>900</v>
      </c>
      <c r="J15" s="73">
        <f t="shared" si="1"/>
        <v>1</v>
      </c>
      <c r="K15" s="53">
        <f t="shared" si="2"/>
        <v>900</v>
      </c>
      <c r="L15" s="13">
        <f t="shared" si="3"/>
        <v>900</v>
      </c>
    </row>
    <row r="16" spans="2:12" ht="18" x14ac:dyDescent="0.25">
      <c r="B16" s="12"/>
      <c r="C16" s="64" t="s">
        <v>17</v>
      </c>
      <c r="D16" s="75">
        <v>0</v>
      </c>
      <c r="E16" s="53">
        <v>0</v>
      </c>
      <c r="F16" s="13">
        <f t="shared" si="5"/>
        <v>0</v>
      </c>
      <c r="G16" s="75">
        <v>1</v>
      </c>
      <c r="H16" s="53">
        <v>1000</v>
      </c>
      <c r="I16" s="13">
        <f t="shared" si="6"/>
        <v>1000</v>
      </c>
      <c r="J16" s="75">
        <f t="shared" si="1"/>
        <v>1</v>
      </c>
      <c r="K16" s="53">
        <f t="shared" si="2"/>
        <v>1000</v>
      </c>
      <c r="L16" s="13">
        <f t="shared" si="3"/>
        <v>1000</v>
      </c>
    </row>
    <row r="17" spans="2:12" ht="36" x14ac:dyDescent="0.25">
      <c r="B17" s="12"/>
      <c r="C17" s="64" t="s">
        <v>80</v>
      </c>
      <c r="D17" s="73">
        <v>0</v>
      </c>
      <c r="E17" s="53">
        <v>0</v>
      </c>
      <c r="F17" s="13">
        <f t="shared" si="5"/>
        <v>0</v>
      </c>
      <c r="G17" s="73">
        <v>1</v>
      </c>
      <c r="H17" s="53">
        <v>800</v>
      </c>
      <c r="I17" s="13">
        <f t="shared" si="6"/>
        <v>800</v>
      </c>
      <c r="J17" s="73">
        <f t="shared" si="1"/>
        <v>1</v>
      </c>
      <c r="K17" s="53">
        <f t="shared" si="2"/>
        <v>800</v>
      </c>
      <c r="L17" s="13">
        <f t="shared" si="3"/>
        <v>800</v>
      </c>
    </row>
    <row r="18" spans="2:12" ht="18" x14ac:dyDescent="0.25">
      <c r="B18" s="12"/>
      <c r="C18" s="64" t="s">
        <v>19</v>
      </c>
      <c r="D18" s="73">
        <v>0</v>
      </c>
      <c r="E18" s="53">
        <v>0</v>
      </c>
      <c r="F18" s="13">
        <f t="shared" si="5"/>
        <v>0</v>
      </c>
      <c r="G18" s="73">
        <v>3</v>
      </c>
      <c r="H18" s="53">
        <v>800</v>
      </c>
      <c r="I18" s="13">
        <f t="shared" si="6"/>
        <v>2400</v>
      </c>
      <c r="J18" s="73">
        <f t="shared" si="1"/>
        <v>3</v>
      </c>
      <c r="K18" s="53">
        <f t="shared" si="2"/>
        <v>800</v>
      </c>
      <c r="L18" s="13">
        <f t="shared" si="3"/>
        <v>2400</v>
      </c>
    </row>
    <row r="19" spans="2:12" ht="54" x14ac:dyDescent="0.25">
      <c r="B19" s="12"/>
      <c r="C19" s="65" t="s">
        <v>81</v>
      </c>
      <c r="D19" s="72">
        <f>SUM(D20:D30)</f>
        <v>18</v>
      </c>
      <c r="E19" s="52"/>
      <c r="F19" s="74">
        <f>SUM(F20:F30)</f>
        <v>16900</v>
      </c>
      <c r="G19" s="72">
        <f>SUM(G20:G30)</f>
        <v>6</v>
      </c>
      <c r="H19" s="52">
        <f>SUM(H20:H30)</f>
        <v>4800</v>
      </c>
      <c r="I19" s="74">
        <f>SUM(I20:I30)</f>
        <v>6700</v>
      </c>
      <c r="J19" s="72">
        <f t="shared" si="1"/>
        <v>-12</v>
      </c>
      <c r="K19" s="52">
        <f t="shared" si="2"/>
        <v>4800</v>
      </c>
      <c r="L19" s="74">
        <f t="shared" si="3"/>
        <v>-10200</v>
      </c>
    </row>
    <row r="20" spans="2:12" ht="18" x14ac:dyDescent="0.25">
      <c r="B20" s="12"/>
      <c r="C20" s="64" t="s">
        <v>7</v>
      </c>
      <c r="D20" s="73">
        <v>0</v>
      </c>
      <c r="E20" s="53">
        <v>0</v>
      </c>
      <c r="F20" s="76">
        <v>0</v>
      </c>
      <c r="G20" s="73">
        <v>1</v>
      </c>
      <c r="H20" s="53">
        <v>1600</v>
      </c>
      <c r="I20" s="76">
        <f>H20*G20</f>
        <v>1600</v>
      </c>
      <c r="J20" s="73">
        <f t="shared" si="1"/>
        <v>1</v>
      </c>
      <c r="K20" s="53">
        <f t="shared" si="2"/>
        <v>1600</v>
      </c>
      <c r="L20" s="76">
        <f t="shared" si="3"/>
        <v>1600</v>
      </c>
    </row>
    <row r="21" spans="2:12" ht="18" x14ac:dyDescent="0.25">
      <c r="B21" s="12"/>
      <c r="C21" s="64" t="s">
        <v>82</v>
      </c>
      <c r="D21" s="73">
        <v>0</v>
      </c>
      <c r="E21" s="53">
        <v>0</v>
      </c>
      <c r="F21" s="76">
        <v>0</v>
      </c>
      <c r="G21" s="73">
        <v>1</v>
      </c>
      <c r="H21" s="53">
        <v>1300</v>
      </c>
      <c r="I21" s="76">
        <f t="shared" ref="I21:I30" si="7">H21*G21</f>
        <v>1300</v>
      </c>
      <c r="J21" s="73">
        <f t="shared" si="1"/>
        <v>1</v>
      </c>
      <c r="K21" s="53">
        <f t="shared" si="2"/>
        <v>1300</v>
      </c>
      <c r="L21" s="76">
        <f t="shared" si="3"/>
        <v>1300</v>
      </c>
    </row>
    <row r="22" spans="2:12" ht="18" x14ac:dyDescent="0.25">
      <c r="B22" s="12"/>
      <c r="C22" s="64" t="s">
        <v>8</v>
      </c>
      <c r="D22" s="73">
        <v>0</v>
      </c>
      <c r="E22" s="53">
        <v>0</v>
      </c>
      <c r="F22" s="76">
        <v>0</v>
      </c>
      <c r="G22" s="73">
        <v>2</v>
      </c>
      <c r="H22" s="53">
        <v>1000</v>
      </c>
      <c r="I22" s="76">
        <f t="shared" si="7"/>
        <v>2000</v>
      </c>
      <c r="J22" s="73">
        <f t="shared" si="1"/>
        <v>2</v>
      </c>
      <c r="K22" s="53">
        <f t="shared" si="2"/>
        <v>1000</v>
      </c>
      <c r="L22" s="76">
        <f t="shared" si="3"/>
        <v>2000</v>
      </c>
    </row>
    <row r="23" spans="2:12" ht="18" x14ac:dyDescent="0.25">
      <c r="B23" s="12"/>
      <c r="C23" s="64" t="s">
        <v>9</v>
      </c>
      <c r="D23" s="73">
        <v>0</v>
      </c>
      <c r="E23" s="53">
        <v>0</v>
      </c>
      <c r="F23" s="76">
        <v>0</v>
      </c>
      <c r="G23" s="73">
        <v>2</v>
      </c>
      <c r="H23" s="53">
        <v>900</v>
      </c>
      <c r="I23" s="76">
        <f t="shared" si="7"/>
        <v>1800</v>
      </c>
      <c r="J23" s="73">
        <f t="shared" si="1"/>
        <v>2</v>
      </c>
      <c r="K23" s="53">
        <f t="shared" si="2"/>
        <v>900</v>
      </c>
      <c r="L23" s="76">
        <f t="shared" si="3"/>
        <v>1800</v>
      </c>
    </row>
    <row r="24" spans="2:12" ht="18" x14ac:dyDescent="0.25">
      <c r="B24" s="12"/>
      <c r="C24" s="66" t="s">
        <v>16</v>
      </c>
      <c r="D24" s="77">
        <v>1</v>
      </c>
      <c r="E24" s="56">
        <v>1900</v>
      </c>
      <c r="F24" s="57">
        <f t="shared" ref="F24:F30" si="8">D24*E24</f>
        <v>1900</v>
      </c>
      <c r="G24" s="77">
        <v>0</v>
      </c>
      <c r="H24" s="56">
        <f t="shared" ref="H24:H30" si="9">F24*G24</f>
        <v>0</v>
      </c>
      <c r="I24" s="57">
        <f t="shared" si="7"/>
        <v>0</v>
      </c>
      <c r="J24" s="77">
        <f t="shared" si="1"/>
        <v>-1</v>
      </c>
      <c r="K24" s="56">
        <f t="shared" si="2"/>
        <v>-1900</v>
      </c>
      <c r="L24" s="57">
        <f t="shared" si="3"/>
        <v>-1900</v>
      </c>
    </row>
    <row r="25" spans="2:12" ht="18" x14ac:dyDescent="0.25">
      <c r="B25" s="12"/>
      <c r="C25" s="66" t="s">
        <v>17</v>
      </c>
      <c r="D25" s="77">
        <v>1</v>
      </c>
      <c r="E25" s="56">
        <v>1000</v>
      </c>
      <c r="F25" s="57">
        <f t="shared" si="8"/>
        <v>1000</v>
      </c>
      <c r="G25" s="77">
        <v>0</v>
      </c>
      <c r="H25" s="56">
        <f t="shared" si="9"/>
        <v>0</v>
      </c>
      <c r="I25" s="57">
        <f t="shared" si="7"/>
        <v>0</v>
      </c>
      <c r="J25" s="77">
        <f t="shared" si="1"/>
        <v>-1</v>
      </c>
      <c r="K25" s="56">
        <f t="shared" si="2"/>
        <v>-1000</v>
      </c>
      <c r="L25" s="57">
        <f t="shared" si="3"/>
        <v>-1000</v>
      </c>
    </row>
    <row r="26" spans="2:12" ht="36" x14ac:dyDescent="0.25">
      <c r="B26" s="12"/>
      <c r="C26" s="66" t="s">
        <v>25</v>
      </c>
      <c r="D26" s="77">
        <v>1</v>
      </c>
      <c r="E26" s="56">
        <v>800</v>
      </c>
      <c r="F26" s="57">
        <f t="shared" si="8"/>
        <v>800</v>
      </c>
      <c r="G26" s="77">
        <v>0</v>
      </c>
      <c r="H26" s="56">
        <f t="shared" si="9"/>
        <v>0</v>
      </c>
      <c r="I26" s="57">
        <f t="shared" si="7"/>
        <v>0</v>
      </c>
      <c r="J26" s="77">
        <f t="shared" si="1"/>
        <v>-1</v>
      </c>
      <c r="K26" s="56">
        <f t="shared" si="2"/>
        <v>-800</v>
      </c>
      <c r="L26" s="57">
        <f t="shared" si="3"/>
        <v>-800</v>
      </c>
    </row>
    <row r="27" spans="2:12" ht="18" x14ac:dyDescent="0.25">
      <c r="B27" s="12"/>
      <c r="C27" s="66" t="s">
        <v>19</v>
      </c>
      <c r="D27" s="77">
        <v>3</v>
      </c>
      <c r="E27" s="56">
        <v>800</v>
      </c>
      <c r="F27" s="57">
        <f t="shared" si="8"/>
        <v>2400</v>
      </c>
      <c r="G27" s="77">
        <v>0</v>
      </c>
      <c r="H27" s="56">
        <f t="shared" si="9"/>
        <v>0</v>
      </c>
      <c r="I27" s="57">
        <f t="shared" si="7"/>
        <v>0</v>
      </c>
      <c r="J27" s="77">
        <f t="shared" si="1"/>
        <v>-3</v>
      </c>
      <c r="K27" s="56">
        <f t="shared" si="2"/>
        <v>-800</v>
      </c>
      <c r="L27" s="57">
        <f t="shared" si="3"/>
        <v>-2400</v>
      </c>
    </row>
    <row r="28" spans="2:12" ht="18" x14ac:dyDescent="0.25">
      <c r="B28" s="12"/>
      <c r="C28" s="66" t="s">
        <v>8</v>
      </c>
      <c r="D28" s="77">
        <f>2+1+1</f>
        <v>4</v>
      </c>
      <c r="E28" s="56">
        <v>1000</v>
      </c>
      <c r="F28" s="57">
        <f t="shared" si="8"/>
        <v>4000</v>
      </c>
      <c r="G28" s="77">
        <v>0</v>
      </c>
      <c r="H28" s="56">
        <f t="shared" si="9"/>
        <v>0</v>
      </c>
      <c r="I28" s="57">
        <f t="shared" si="7"/>
        <v>0</v>
      </c>
      <c r="J28" s="77">
        <f t="shared" si="1"/>
        <v>-4</v>
      </c>
      <c r="K28" s="56">
        <f t="shared" si="2"/>
        <v>-1000</v>
      </c>
      <c r="L28" s="57">
        <f t="shared" si="3"/>
        <v>-4000</v>
      </c>
    </row>
    <row r="29" spans="2:12" ht="18" x14ac:dyDescent="0.25">
      <c r="B29" s="12"/>
      <c r="C29" s="66" t="s">
        <v>9</v>
      </c>
      <c r="D29" s="77">
        <f>2-1+3</f>
        <v>4</v>
      </c>
      <c r="E29" s="56">
        <v>900</v>
      </c>
      <c r="F29" s="57">
        <f t="shared" si="8"/>
        <v>3600</v>
      </c>
      <c r="G29" s="77">
        <v>0</v>
      </c>
      <c r="H29" s="56">
        <f t="shared" si="9"/>
        <v>0</v>
      </c>
      <c r="I29" s="57">
        <f t="shared" si="7"/>
        <v>0</v>
      </c>
      <c r="J29" s="77">
        <f t="shared" si="1"/>
        <v>-4</v>
      </c>
      <c r="K29" s="56">
        <f t="shared" si="2"/>
        <v>-900</v>
      </c>
      <c r="L29" s="57">
        <f t="shared" si="3"/>
        <v>-3600</v>
      </c>
    </row>
    <row r="30" spans="2:12" ht="18" x14ac:dyDescent="0.25">
      <c r="B30" s="12"/>
      <c r="C30" s="66" t="s">
        <v>10</v>
      </c>
      <c r="D30" s="77">
        <f>3+1</f>
        <v>4</v>
      </c>
      <c r="E30" s="56">
        <v>800</v>
      </c>
      <c r="F30" s="57">
        <f t="shared" si="8"/>
        <v>3200</v>
      </c>
      <c r="G30" s="77">
        <v>0</v>
      </c>
      <c r="H30" s="56">
        <f t="shared" si="9"/>
        <v>0</v>
      </c>
      <c r="I30" s="57">
        <f t="shared" si="7"/>
        <v>0</v>
      </c>
      <c r="J30" s="77">
        <f t="shared" si="1"/>
        <v>-4</v>
      </c>
      <c r="K30" s="56">
        <f t="shared" si="2"/>
        <v>-800</v>
      </c>
      <c r="L30" s="57">
        <f t="shared" si="3"/>
        <v>-3200</v>
      </c>
    </row>
    <row r="31" spans="2:12" ht="36" x14ac:dyDescent="0.25">
      <c r="B31" s="48" t="s">
        <v>26</v>
      </c>
      <c r="C31" s="63" t="s">
        <v>61</v>
      </c>
      <c r="D31" s="72">
        <f>D32+D33+D37</f>
        <v>24</v>
      </c>
      <c r="E31" s="46"/>
      <c r="F31" s="47">
        <f>F32+F33+F37</f>
        <v>23350</v>
      </c>
      <c r="G31" s="72">
        <f>G32+G33+G37</f>
        <v>24</v>
      </c>
      <c r="H31" s="46"/>
      <c r="I31" s="47">
        <f>I32+I33+I37</f>
        <v>23350</v>
      </c>
      <c r="J31" s="72">
        <f t="shared" si="1"/>
        <v>0</v>
      </c>
      <c r="K31" s="46">
        <f t="shared" si="2"/>
        <v>0</v>
      </c>
      <c r="L31" s="47">
        <f t="shared" si="3"/>
        <v>0</v>
      </c>
    </row>
    <row r="32" spans="2:12" ht="18" x14ac:dyDescent="0.25">
      <c r="B32" s="12"/>
      <c r="C32" s="64" t="s">
        <v>4</v>
      </c>
      <c r="D32" s="75">
        <v>1</v>
      </c>
      <c r="E32" s="6">
        <v>2150</v>
      </c>
      <c r="F32" s="13">
        <f>D32*E32</f>
        <v>2150</v>
      </c>
      <c r="G32" s="75">
        <v>1</v>
      </c>
      <c r="H32" s="6">
        <v>2150</v>
      </c>
      <c r="I32" s="13">
        <f>G32*H32</f>
        <v>2150</v>
      </c>
      <c r="J32" s="75">
        <f t="shared" si="1"/>
        <v>0</v>
      </c>
      <c r="K32" s="6">
        <f t="shared" si="2"/>
        <v>0</v>
      </c>
      <c r="L32" s="13">
        <f t="shared" si="3"/>
        <v>0</v>
      </c>
    </row>
    <row r="33" spans="2:12" ht="36" x14ac:dyDescent="0.25">
      <c r="B33" s="12">
        <v>1</v>
      </c>
      <c r="C33" s="65" t="s">
        <v>62</v>
      </c>
      <c r="D33" s="78">
        <f>SUM(D34:D36)</f>
        <v>6</v>
      </c>
      <c r="E33" s="7"/>
      <c r="F33" s="14">
        <f>SUM(F34:F36)</f>
        <v>6200</v>
      </c>
      <c r="G33" s="78">
        <f>SUM(G34:G36)</f>
        <v>6</v>
      </c>
      <c r="H33" s="7"/>
      <c r="I33" s="14">
        <f>SUM(I34:I36)</f>
        <v>6200</v>
      </c>
      <c r="J33" s="78">
        <f t="shared" si="1"/>
        <v>0</v>
      </c>
      <c r="K33" s="7">
        <f t="shared" si="2"/>
        <v>0</v>
      </c>
      <c r="L33" s="14">
        <f t="shared" si="3"/>
        <v>0</v>
      </c>
    </row>
    <row r="34" spans="2:12" ht="18" x14ac:dyDescent="0.25">
      <c r="B34" s="12"/>
      <c r="C34" s="64" t="s">
        <v>7</v>
      </c>
      <c r="D34" s="73">
        <v>1</v>
      </c>
      <c r="E34" s="6">
        <v>1600</v>
      </c>
      <c r="F34" s="13">
        <v>1600</v>
      </c>
      <c r="G34" s="73">
        <v>1</v>
      </c>
      <c r="H34" s="6">
        <v>1600</v>
      </c>
      <c r="I34" s="13">
        <v>1600</v>
      </c>
      <c r="J34" s="73">
        <f t="shared" si="1"/>
        <v>0</v>
      </c>
      <c r="K34" s="6">
        <f t="shared" si="2"/>
        <v>0</v>
      </c>
      <c r="L34" s="13">
        <f t="shared" si="3"/>
        <v>0</v>
      </c>
    </row>
    <row r="35" spans="2:12" ht="18" x14ac:dyDescent="0.25">
      <c r="B35" s="12"/>
      <c r="C35" s="64" t="s">
        <v>8</v>
      </c>
      <c r="D35" s="73">
        <f>1+1+1</f>
        <v>3</v>
      </c>
      <c r="E35" s="6">
        <v>1000</v>
      </c>
      <c r="F35" s="13">
        <f>D35*E35</f>
        <v>3000</v>
      </c>
      <c r="G35" s="73">
        <f>1+1+1</f>
        <v>3</v>
      </c>
      <c r="H35" s="6">
        <v>1000</v>
      </c>
      <c r="I35" s="13">
        <f>G35*H35</f>
        <v>3000</v>
      </c>
      <c r="J35" s="73">
        <f t="shared" si="1"/>
        <v>0</v>
      </c>
      <c r="K35" s="6">
        <f t="shared" si="2"/>
        <v>0</v>
      </c>
      <c r="L35" s="13">
        <f t="shared" si="3"/>
        <v>0</v>
      </c>
    </row>
    <row r="36" spans="2:12" ht="18" x14ac:dyDescent="0.25">
      <c r="B36" s="12"/>
      <c r="C36" s="64" t="s">
        <v>72</v>
      </c>
      <c r="D36" s="73">
        <v>2</v>
      </c>
      <c r="E36" s="6">
        <v>800</v>
      </c>
      <c r="F36" s="13">
        <f>D36*E36</f>
        <v>1600</v>
      </c>
      <c r="G36" s="73">
        <v>2</v>
      </c>
      <c r="H36" s="6">
        <v>800</v>
      </c>
      <c r="I36" s="13">
        <f>G36*H36</f>
        <v>1600</v>
      </c>
      <c r="J36" s="73">
        <f t="shared" si="1"/>
        <v>0</v>
      </c>
      <c r="K36" s="6">
        <f t="shared" si="2"/>
        <v>0</v>
      </c>
      <c r="L36" s="13">
        <f t="shared" si="3"/>
        <v>0</v>
      </c>
    </row>
    <row r="37" spans="2:12" ht="54" x14ac:dyDescent="0.25">
      <c r="B37" s="12">
        <v>2</v>
      </c>
      <c r="C37" s="65" t="s">
        <v>63</v>
      </c>
      <c r="D37" s="79">
        <f>SUM(D38:D41)</f>
        <v>17</v>
      </c>
      <c r="E37" s="8"/>
      <c r="F37" s="15">
        <f>SUM(F38:F41)</f>
        <v>15000</v>
      </c>
      <c r="G37" s="79">
        <f>SUM(G38:G41)</f>
        <v>17</v>
      </c>
      <c r="H37" s="8"/>
      <c r="I37" s="15">
        <f>SUM(I38:I41)</f>
        <v>15000</v>
      </c>
      <c r="J37" s="79">
        <f t="shared" si="1"/>
        <v>0</v>
      </c>
      <c r="K37" s="8">
        <f t="shared" si="2"/>
        <v>0</v>
      </c>
      <c r="L37" s="15">
        <f t="shared" si="3"/>
        <v>0</v>
      </c>
    </row>
    <row r="38" spans="2:12" ht="18" x14ac:dyDescent="0.25">
      <c r="B38" s="12"/>
      <c r="C38" s="64" t="s">
        <v>7</v>
      </c>
      <c r="D38" s="75">
        <v>1</v>
      </c>
      <c r="E38" s="6">
        <v>1600</v>
      </c>
      <c r="F38" s="13">
        <v>1600</v>
      </c>
      <c r="G38" s="75">
        <v>1</v>
      </c>
      <c r="H38" s="6">
        <v>1600</v>
      </c>
      <c r="I38" s="13">
        <v>1600</v>
      </c>
      <c r="J38" s="75">
        <f t="shared" si="1"/>
        <v>0</v>
      </c>
      <c r="K38" s="6">
        <f t="shared" si="2"/>
        <v>0</v>
      </c>
      <c r="L38" s="13">
        <f t="shared" si="3"/>
        <v>0</v>
      </c>
    </row>
    <row r="39" spans="2:12" ht="18" x14ac:dyDescent="0.25">
      <c r="B39" s="12"/>
      <c r="C39" s="64" t="s">
        <v>8</v>
      </c>
      <c r="D39" s="73">
        <v>2</v>
      </c>
      <c r="E39" s="6">
        <v>1000</v>
      </c>
      <c r="F39" s="13">
        <f>D39*E39</f>
        <v>2000</v>
      </c>
      <c r="G39" s="73">
        <v>2</v>
      </c>
      <c r="H39" s="6">
        <v>1000</v>
      </c>
      <c r="I39" s="13">
        <f>G39*H39</f>
        <v>2000</v>
      </c>
      <c r="J39" s="73">
        <f t="shared" si="1"/>
        <v>0</v>
      </c>
      <c r="K39" s="6">
        <f t="shared" si="2"/>
        <v>0</v>
      </c>
      <c r="L39" s="13">
        <f t="shared" si="3"/>
        <v>0</v>
      </c>
    </row>
    <row r="40" spans="2:12" ht="18" x14ac:dyDescent="0.25">
      <c r="B40" s="12"/>
      <c r="C40" s="64" t="s">
        <v>9</v>
      </c>
      <c r="D40" s="73">
        <f>2-1+1</f>
        <v>2</v>
      </c>
      <c r="E40" s="6">
        <v>900</v>
      </c>
      <c r="F40" s="13">
        <f>D40*E40</f>
        <v>1800</v>
      </c>
      <c r="G40" s="73">
        <f>2-1+1</f>
        <v>2</v>
      </c>
      <c r="H40" s="6">
        <v>900</v>
      </c>
      <c r="I40" s="13">
        <f>G40*H40</f>
        <v>1800</v>
      </c>
      <c r="J40" s="73">
        <f t="shared" si="1"/>
        <v>0</v>
      </c>
      <c r="K40" s="6">
        <f t="shared" si="2"/>
        <v>0</v>
      </c>
      <c r="L40" s="13">
        <f t="shared" si="3"/>
        <v>0</v>
      </c>
    </row>
    <row r="41" spans="2:12" ht="18" x14ac:dyDescent="0.25">
      <c r="B41" s="12"/>
      <c r="C41" s="64" t="s">
        <v>10</v>
      </c>
      <c r="D41" s="73">
        <v>12</v>
      </c>
      <c r="E41" s="6">
        <v>800</v>
      </c>
      <c r="F41" s="13">
        <f>D41*E41</f>
        <v>9600</v>
      </c>
      <c r="G41" s="73">
        <v>12</v>
      </c>
      <c r="H41" s="6">
        <v>800</v>
      </c>
      <c r="I41" s="13">
        <f>G41*H41</f>
        <v>9600</v>
      </c>
      <c r="J41" s="73">
        <f t="shared" si="1"/>
        <v>0</v>
      </c>
      <c r="K41" s="6">
        <f t="shared" si="2"/>
        <v>0</v>
      </c>
      <c r="L41" s="13">
        <f t="shared" si="3"/>
        <v>0</v>
      </c>
    </row>
    <row r="42" spans="2:12" ht="18" x14ac:dyDescent="0.25">
      <c r="B42" s="48" t="s">
        <v>27</v>
      </c>
      <c r="C42" s="63" t="s">
        <v>28</v>
      </c>
      <c r="D42" s="72">
        <f>D43+D44+D45+D50</f>
        <v>14</v>
      </c>
      <c r="E42" s="46"/>
      <c r="F42" s="47">
        <f>F43+F44+F45+F50</f>
        <v>16200</v>
      </c>
      <c r="G42" s="72">
        <f>G43+G44+G45+G50</f>
        <v>14</v>
      </c>
      <c r="H42" s="46"/>
      <c r="I42" s="47">
        <f>I43+I44+I45+I50</f>
        <v>16200</v>
      </c>
      <c r="J42" s="72">
        <f t="shared" si="1"/>
        <v>0</v>
      </c>
      <c r="K42" s="46">
        <f t="shared" si="2"/>
        <v>0</v>
      </c>
      <c r="L42" s="47">
        <f t="shared" si="3"/>
        <v>0</v>
      </c>
    </row>
    <row r="43" spans="2:12" ht="18" x14ac:dyDescent="0.25">
      <c r="B43" s="12"/>
      <c r="C43" s="64" t="s">
        <v>4</v>
      </c>
      <c r="D43" s="73">
        <v>1</v>
      </c>
      <c r="E43" s="6">
        <v>2150</v>
      </c>
      <c r="F43" s="13">
        <f>D43*E43</f>
        <v>2150</v>
      </c>
      <c r="G43" s="73">
        <v>1</v>
      </c>
      <c r="H43" s="6">
        <v>2150</v>
      </c>
      <c r="I43" s="13">
        <f>G43*H43</f>
        <v>2150</v>
      </c>
      <c r="J43" s="73">
        <f t="shared" si="1"/>
        <v>0</v>
      </c>
      <c r="K43" s="6">
        <f t="shared" si="2"/>
        <v>0</v>
      </c>
      <c r="L43" s="13">
        <f t="shared" si="3"/>
        <v>0</v>
      </c>
    </row>
    <row r="44" spans="2:12" ht="18" x14ac:dyDescent="0.25">
      <c r="B44" s="12"/>
      <c r="C44" s="64" t="s">
        <v>5</v>
      </c>
      <c r="D44" s="73">
        <v>1</v>
      </c>
      <c r="E44" s="6">
        <v>1850</v>
      </c>
      <c r="F44" s="13">
        <f>D44*E44</f>
        <v>1850</v>
      </c>
      <c r="G44" s="73">
        <v>1</v>
      </c>
      <c r="H44" s="6">
        <v>1850</v>
      </c>
      <c r="I44" s="13">
        <f>G44*H44</f>
        <v>1850</v>
      </c>
      <c r="J44" s="73">
        <f t="shared" si="1"/>
        <v>0</v>
      </c>
      <c r="K44" s="6">
        <f t="shared" si="2"/>
        <v>0</v>
      </c>
      <c r="L44" s="13">
        <f t="shared" si="3"/>
        <v>0</v>
      </c>
    </row>
    <row r="45" spans="2:12" ht="18" x14ac:dyDescent="0.25">
      <c r="B45" s="16">
        <v>1</v>
      </c>
      <c r="C45" s="65" t="s">
        <v>29</v>
      </c>
      <c r="D45" s="80">
        <f>SUM(D46:D49)</f>
        <v>6</v>
      </c>
      <c r="E45" s="4"/>
      <c r="F45" s="17">
        <f>SUM(F46:F49)</f>
        <v>6000</v>
      </c>
      <c r="G45" s="80">
        <f>SUM(G46:G49)</f>
        <v>6</v>
      </c>
      <c r="H45" s="4"/>
      <c r="I45" s="17">
        <f>SUM(I46:I49)</f>
        <v>6000</v>
      </c>
      <c r="J45" s="80">
        <f t="shared" si="1"/>
        <v>0</v>
      </c>
      <c r="K45" s="4">
        <f t="shared" si="2"/>
        <v>0</v>
      </c>
      <c r="L45" s="17">
        <f t="shared" si="3"/>
        <v>0</v>
      </c>
    </row>
    <row r="46" spans="2:12" ht="18" x14ac:dyDescent="0.25">
      <c r="B46" s="12"/>
      <c r="C46" s="64" t="s">
        <v>7</v>
      </c>
      <c r="D46" s="73">
        <v>1</v>
      </c>
      <c r="E46" s="6">
        <v>1600</v>
      </c>
      <c r="F46" s="13">
        <f>D46*E46</f>
        <v>1600</v>
      </c>
      <c r="G46" s="73">
        <v>1</v>
      </c>
      <c r="H46" s="6">
        <v>1600</v>
      </c>
      <c r="I46" s="13">
        <f>G46*H46</f>
        <v>1600</v>
      </c>
      <c r="J46" s="73">
        <f t="shared" si="1"/>
        <v>0</v>
      </c>
      <c r="K46" s="6">
        <f t="shared" si="2"/>
        <v>0</v>
      </c>
      <c r="L46" s="13">
        <f t="shared" si="3"/>
        <v>0</v>
      </c>
    </row>
    <row r="47" spans="2:12" ht="18" x14ac:dyDescent="0.25">
      <c r="B47" s="12"/>
      <c r="C47" s="64" t="s">
        <v>8</v>
      </c>
      <c r="D47" s="73">
        <v>1</v>
      </c>
      <c r="E47" s="6">
        <v>1000</v>
      </c>
      <c r="F47" s="13">
        <f>D47*E47</f>
        <v>1000</v>
      </c>
      <c r="G47" s="73">
        <v>1</v>
      </c>
      <c r="H47" s="6">
        <v>1000</v>
      </c>
      <c r="I47" s="13">
        <f>G47*H47</f>
        <v>1000</v>
      </c>
      <c r="J47" s="73">
        <f t="shared" si="1"/>
        <v>0</v>
      </c>
      <c r="K47" s="6">
        <f t="shared" si="2"/>
        <v>0</v>
      </c>
      <c r="L47" s="13">
        <f t="shared" si="3"/>
        <v>0</v>
      </c>
    </row>
    <row r="48" spans="2:12" ht="18" x14ac:dyDescent="0.25">
      <c r="B48" s="12"/>
      <c r="C48" s="64" t="s">
        <v>9</v>
      </c>
      <c r="D48" s="73">
        <f>1+1+1-1</f>
        <v>2</v>
      </c>
      <c r="E48" s="6">
        <v>900</v>
      </c>
      <c r="F48" s="13">
        <f>D48*E48</f>
        <v>1800</v>
      </c>
      <c r="G48" s="73">
        <f>1+1+1-1</f>
        <v>2</v>
      </c>
      <c r="H48" s="6">
        <v>900</v>
      </c>
      <c r="I48" s="13">
        <f>G48*H48</f>
        <v>1800</v>
      </c>
      <c r="J48" s="73">
        <f t="shared" si="1"/>
        <v>0</v>
      </c>
      <c r="K48" s="6">
        <f t="shared" si="2"/>
        <v>0</v>
      </c>
      <c r="L48" s="13">
        <f t="shared" si="3"/>
        <v>0</v>
      </c>
    </row>
    <row r="49" spans="2:12" ht="18" x14ac:dyDescent="0.25">
      <c r="B49" s="12"/>
      <c r="C49" s="64" t="s">
        <v>10</v>
      </c>
      <c r="D49" s="73">
        <f>1+1</f>
        <v>2</v>
      </c>
      <c r="E49" s="6">
        <v>800</v>
      </c>
      <c r="F49" s="13">
        <f>D49*E49</f>
        <v>1600</v>
      </c>
      <c r="G49" s="73">
        <f>1+1</f>
        <v>2</v>
      </c>
      <c r="H49" s="6">
        <v>800</v>
      </c>
      <c r="I49" s="13">
        <f>G49*H49</f>
        <v>1600</v>
      </c>
      <c r="J49" s="73">
        <f t="shared" si="1"/>
        <v>0</v>
      </c>
      <c r="K49" s="6">
        <f t="shared" si="2"/>
        <v>0</v>
      </c>
      <c r="L49" s="13">
        <f t="shared" si="3"/>
        <v>0</v>
      </c>
    </row>
    <row r="50" spans="2:12" ht="18" x14ac:dyDescent="0.25">
      <c r="B50" s="16">
        <v>2</v>
      </c>
      <c r="C50" s="65" t="s">
        <v>30</v>
      </c>
      <c r="D50" s="80">
        <f>SUM(D51:D54)</f>
        <v>6</v>
      </c>
      <c r="E50" s="4"/>
      <c r="F50" s="17">
        <f>SUM(F51:F54)</f>
        <v>6200</v>
      </c>
      <c r="G50" s="80">
        <f>SUM(G51:G54)</f>
        <v>6</v>
      </c>
      <c r="H50" s="4"/>
      <c r="I50" s="17">
        <f>SUM(I51:I54)</f>
        <v>6200</v>
      </c>
      <c r="J50" s="80">
        <f t="shared" si="1"/>
        <v>0</v>
      </c>
      <c r="K50" s="4">
        <f t="shared" si="2"/>
        <v>0</v>
      </c>
      <c r="L50" s="17">
        <f t="shared" si="3"/>
        <v>0</v>
      </c>
    </row>
    <row r="51" spans="2:12" ht="18" x14ac:dyDescent="0.25">
      <c r="B51" s="12"/>
      <c r="C51" s="64" t="s">
        <v>7</v>
      </c>
      <c r="D51" s="73">
        <v>1</v>
      </c>
      <c r="E51" s="6">
        <v>1600</v>
      </c>
      <c r="F51" s="13">
        <f>D51*E51</f>
        <v>1600</v>
      </c>
      <c r="G51" s="73">
        <v>1</v>
      </c>
      <c r="H51" s="6">
        <v>1600</v>
      </c>
      <c r="I51" s="13">
        <f>G51*H51</f>
        <v>1600</v>
      </c>
      <c r="J51" s="73">
        <f t="shared" si="1"/>
        <v>0</v>
      </c>
      <c r="K51" s="6">
        <f t="shared" si="2"/>
        <v>0</v>
      </c>
      <c r="L51" s="13">
        <f t="shared" si="3"/>
        <v>0</v>
      </c>
    </row>
    <row r="52" spans="2:12" ht="18" x14ac:dyDescent="0.25">
      <c r="B52" s="12"/>
      <c r="C52" s="64" t="s">
        <v>8</v>
      </c>
      <c r="D52" s="73">
        <f>1+1</f>
        <v>2</v>
      </c>
      <c r="E52" s="6">
        <v>1000</v>
      </c>
      <c r="F52" s="13">
        <f>D52*E52</f>
        <v>2000</v>
      </c>
      <c r="G52" s="73">
        <f>1+1</f>
        <v>2</v>
      </c>
      <c r="H52" s="6">
        <v>1000</v>
      </c>
      <c r="I52" s="13">
        <f>G52*H52</f>
        <v>2000</v>
      </c>
      <c r="J52" s="73">
        <f t="shared" si="1"/>
        <v>0</v>
      </c>
      <c r="K52" s="6">
        <f t="shared" si="2"/>
        <v>0</v>
      </c>
      <c r="L52" s="13">
        <f t="shared" si="3"/>
        <v>0</v>
      </c>
    </row>
    <row r="53" spans="2:12" ht="18" x14ac:dyDescent="0.25">
      <c r="B53" s="12"/>
      <c r="C53" s="64" t="s">
        <v>9</v>
      </c>
      <c r="D53" s="73">
        <f>2+1+1-1-1</f>
        <v>2</v>
      </c>
      <c r="E53" s="6">
        <v>900</v>
      </c>
      <c r="F53" s="13">
        <f>D53*E53</f>
        <v>1800</v>
      </c>
      <c r="G53" s="73">
        <f>2+1+1-1-1</f>
        <v>2</v>
      </c>
      <c r="H53" s="6">
        <v>900</v>
      </c>
      <c r="I53" s="13">
        <f>G53*H53</f>
        <v>1800</v>
      </c>
      <c r="J53" s="73">
        <f t="shared" si="1"/>
        <v>0</v>
      </c>
      <c r="K53" s="6">
        <f t="shared" si="2"/>
        <v>0</v>
      </c>
      <c r="L53" s="13">
        <f t="shared" si="3"/>
        <v>0</v>
      </c>
    </row>
    <row r="54" spans="2:12" ht="18" x14ac:dyDescent="0.25">
      <c r="B54" s="12"/>
      <c r="C54" s="64" t="s">
        <v>10</v>
      </c>
      <c r="D54" s="73">
        <f>2-1</f>
        <v>1</v>
      </c>
      <c r="E54" s="6">
        <v>800</v>
      </c>
      <c r="F54" s="13">
        <f>D54*E54</f>
        <v>800</v>
      </c>
      <c r="G54" s="73">
        <f>2-1</f>
        <v>1</v>
      </c>
      <c r="H54" s="6">
        <v>800</v>
      </c>
      <c r="I54" s="13">
        <f>G54*H54</f>
        <v>800</v>
      </c>
      <c r="J54" s="73">
        <f t="shared" si="1"/>
        <v>0</v>
      </c>
      <c r="K54" s="6">
        <f t="shared" si="2"/>
        <v>0</v>
      </c>
      <c r="L54" s="13">
        <f t="shared" si="3"/>
        <v>0</v>
      </c>
    </row>
    <row r="55" spans="2:12" ht="18" x14ac:dyDescent="0.25">
      <c r="B55" s="48" t="s">
        <v>31</v>
      </c>
      <c r="C55" s="63" t="s">
        <v>32</v>
      </c>
      <c r="D55" s="72">
        <f>D56+D57+D58+D64+D69+D75</f>
        <v>58</v>
      </c>
      <c r="E55" s="46"/>
      <c r="F55" s="47">
        <f>F56+F57+F58+F64+F69+F75</f>
        <v>55000</v>
      </c>
      <c r="G55" s="72">
        <f>G56+G57+G58+G64+G69+G75</f>
        <v>51</v>
      </c>
      <c r="H55" s="46"/>
      <c r="I55" s="47">
        <f>I56+I57+I58+I64+I69+I75</f>
        <v>47900</v>
      </c>
      <c r="J55" s="72">
        <f t="shared" si="1"/>
        <v>-7</v>
      </c>
      <c r="K55" s="46">
        <f t="shared" si="2"/>
        <v>0</v>
      </c>
      <c r="L55" s="47">
        <f t="shared" si="3"/>
        <v>-7100</v>
      </c>
    </row>
    <row r="56" spans="2:12" ht="18" x14ac:dyDescent="0.25">
      <c r="B56" s="12"/>
      <c r="C56" s="64" t="s">
        <v>4</v>
      </c>
      <c r="D56" s="75">
        <v>1</v>
      </c>
      <c r="E56" s="6">
        <v>2150</v>
      </c>
      <c r="F56" s="13">
        <f>D56*E56</f>
        <v>2150</v>
      </c>
      <c r="G56" s="75">
        <v>1</v>
      </c>
      <c r="H56" s="6">
        <v>2150</v>
      </c>
      <c r="I56" s="13">
        <f>G56*H56</f>
        <v>2150</v>
      </c>
      <c r="J56" s="75">
        <f t="shared" si="1"/>
        <v>0</v>
      </c>
      <c r="K56" s="6">
        <f t="shared" si="2"/>
        <v>0</v>
      </c>
      <c r="L56" s="13">
        <f t="shared" si="3"/>
        <v>0</v>
      </c>
    </row>
    <row r="57" spans="2:12" ht="18" x14ac:dyDescent="0.25">
      <c r="B57" s="12"/>
      <c r="C57" s="64" t="s">
        <v>5</v>
      </c>
      <c r="D57" s="75">
        <v>1</v>
      </c>
      <c r="E57" s="6">
        <v>1850</v>
      </c>
      <c r="F57" s="13">
        <f>D57*E57</f>
        <v>1850</v>
      </c>
      <c r="G57" s="75">
        <v>1</v>
      </c>
      <c r="H57" s="6">
        <v>1850</v>
      </c>
      <c r="I57" s="13">
        <f>G57*H57</f>
        <v>1850</v>
      </c>
      <c r="J57" s="75">
        <f t="shared" si="1"/>
        <v>0</v>
      </c>
      <c r="K57" s="6">
        <f t="shared" si="2"/>
        <v>0</v>
      </c>
      <c r="L57" s="13">
        <f t="shared" si="3"/>
        <v>0</v>
      </c>
    </row>
    <row r="58" spans="2:12" ht="18" x14ac:dyDescent="0.25">
      <c r="B58" s="16">
        <v>1</v>
      </c>
      <c r="C58" s="65" t="s">
        <v>33</v>
      </c>
      <c r="D58" s="80">
        <f>SUM(D59:D63)</f>
        <v>16</v>
      </c>
      <c r="E58" s="4"/>
      <c r="F58" s="18">
        <f>SUM(F59:F63)</f>
        <v>15100</v>
      </c>
      <c r="G58" s="80">
        <f>SUM(G59:G63)</f>
        <v>16</v>
      </c>
      <c r="H58" s="4"/>
      <c r="I58" s="18">
        <f>SUM(I59:I63)</f>
        <v>15100</v>
      </c>
      <c r="J58" s="80">
        <f t="shared" si="1"/>
        <v>0</v>
      </c>
      <c r="K58" s="4">
        <f t="shared" si="2"/>
        <v>0</v>
      </c>
      <c r="L58" s="18">
        <f t="shared" si="3"/>
        <v>0</v>
      </c>
    </row>
    <row r="59" spans="2:12" ht="18" x14ac:dyDescent="0.25">
      <c r="B59" s="12"/>
      <c r="C59" s="64" t="s">
        <v>7</v>
      </c>
      <c r="D59" s="73">
        <v>1</v>
      </c>
      <c r="E59" s="6">
        <v>1600</v>
      </c>
      <c r="F59" s="13">
        <f>D59*E59</f>
        <v>1600</v>
      </c>
      <c r="G59" s="73">
        <v>1</v>
      </c>
      <c r="H59" s="6">
        <v>1600</v>
      </c>
      <c r="I59" s="13">
        <f>G59*H59</f>
        <v>1600</v>
      </c>
      <c r="J59" s="73">
        <f t="shared" si="1"/>
        <v>0</v>
      </c>
      <c r="K59" s="6">
        <f t="shared" si="2"/>
        <v>0</v>
      </c>
      <c r="L59" s="13">
        <f t="shared" si="3"/>
        <v>0</v>
      </c>
    </row>
    <row r="60" spans="2:12" ht="18" x14ac:dyDescent="0.25">
      <c r="B60" s="12"/>
      <c r="C60" s="64" t="s">
        <v>8</v>
      </c>
      <c r="D60" s="73">
        <v>4</v>
      </c>
      <c r="E60" s="6">
        <v>1000</v>
      </c>
      <c r="F60" s="13">
        <f>D60*E60</f>
        <v>4000</v>
      </c>
      <c r="G60" s="73">
        <v>4</v>
      </c>
      <c r="H60" s="6">
        <v>1000</v>
      </c>
      <c r="I60" s="13">
        <f>G60*H60</f>
        <v>4000</v>
      </c>
      <c r="J60" s="73">
        <f t="shared" si="1"/>
        <v>0</v>
      </c>
      <c r="K60" s="6">
        <f t="shared" si="2"/>
        <v>0</v>
      </c>
      <c r="L60" s="13">
        <f t="shared" si="3"/>
        <v>0</v>
      </c>
    </row>
    <row r="61" spans="2:12" ht="18" x14ac:dyDescent="0.25">
      <c r="B61" s="12"/>
      <c r="C61" s="64" t="s">
        <v>9</v>
      </c>
      <c r="D61" s="73">
        <f>6+1</f>
        <v>7</v>
      </c>
      <c r="E61" s="6">
        <v>900</v>
      </c>
      <c r="F61" s="13">
        <f>D61*E61</f>
        <v>6300</v>
      </c>
      <c r="G61" s="73">
        <f>6+1</f>
        <v>7</v>
      </c>
      <c r="H61" s="6">
        <v>900</v>
      </c>
      <c r="I61" s="13">
        <f>G61*H61</f>
        <v>6300</v>
      </c>
      <c r="J61" s="73">
        <f t="shared" si="1"/>
        <v>0</v>
      </c>
      <c r="K61" s="6">
        <f t="shared" si="2"/>
        <v>0</v>
      </c>
      <c r="L61" s="13">
        <f t="shared" si="3"/>
        <v>0</v>
      </c>
    </row>
    <row r="62" spans="2:12" ht="18" x14ac:dyDescent="0.25">
      <c r="B62" s="12"/>
      <c r="C62" s="64" t="s">
        <v>10</v>
      </c>
      <c r="D62" s="73">
        <f>2+1+1-2</f>
        <v>2</v>
      </c>
      <c r="E62" s="6">
        <v>800</v>
      </c>
      <c r="F62" s="13">
        <f>D62*E62</f>
        <v>1600</v>
      </c>
      <c r="G62" s="73">
        <f>2+1+1-2</f>
        <v>2</v>
      </c>
      <c r="H62" s="6">
        <v>800</v>
      </c>
      <c r="I62" s="13">
        <f>G62*H62</f>
        <v>1600</v>
      </c>
      <c r="J62" s="73">
        <f t="shared" si="1"/>
        <v>0</v>
      </c>
      <c r="K62" s="6">
        <f t="shared" si="2"/>
        <v>0</v>
      </c>
      <c r="L62" s="13">
        <f t="shared" si="3"/>
        <v>0</v>
      </c>
    </row>
    <row r="63" spans="2:12" ht="18" x14ac:dyDescent="0.25">
      <c r="B63" s="12"/>
      <c r="C63" s="64" t="s">
        <v>72</v>
      </c>
      <c r="D63" s="73">
        <v>2</v>
      </c>
      <c r="E63" s="6">
        <v>800</v>
      </c>
      <c r="F63" s="13">
        <f>D63*E63</f>
        <v>1600</v>
      </c>
      <c r="G63" s="73">
        <v>2</v>
      </c>
      <c r="H63" s="6">
        <v>800</v>
      </c>
      <c r="I63" s="13">
        <f>G63*H63</f>
        <v>1600</v>
      </c>
      <c r="J63" s="73">
        <f t="shared" si="1"/>
        <v>0</v>
      </c>
      <c r="K63" s="6">
        <f t="shared" si="2"/>
        <v>0</v>
      </c>
      <c r="L63" s="13">
        <f t="shared" si="3"/>
        <v>0</v>
      </c>
    </row>
    <row r="64" spans="2:12" ht="36" x14ac:dyDescent="0.25">
      <c r="B64" s="16">
        <v>2</v>
      </c>
      <c r="C64" s="65" t="s">
        <v>34</v>
      </c>
      <c r="D64" s="80">
        <f>SUM(D65:D68)</f>
        <v>10</v>
      </c>
      <c r="E64" s="4"/>
      <c r="F64" s="17">
        <f>SUM(F65:F68)</f>
        <v>9900</v>
      </c>
      <c r="G64" s="80">
        <f>SUM(G65:G68)</f>
        <v>10</v>
      </c>
      <c r="H64" s="4"/>
      <c r="I64" s="17">
        <f>SUM(I65:I68)</f>
        <v>9900</v>
      </c>
      <c r="J64" s="80">
        <f t="shared" si="1"/>
        <v>0</v>
      </c>
      <c r="K64" s="4">
        <f t="shared" si="2"/>
        <v>0</v>
      </c>
      <c r="L64" s="17">
        <f t="shared" si="3"/>
        <v>0</v>
      </c>
    </row>
    <row r="65" spans="2:12" ht="18" x14ac:dyDescent="0.25">
      <c r="B65" s="12"/>
      <c r="C65" s="64" t="s">
        <v>7</v>
      </c>
      <c r="D65" s="73">
        <v>1</v>
      </c>
      <c r="E65" s="6">
        <v>1600</v>
      </c>
      <c r="F65" s="13">
        <f>D65*E65</f>
        <v>1600</v>
      </c>
      <c r="G65" s="73">
        <v>1</v>
      </c>
      <c r="H65" s="6">
        <v>1600</v>
      </c>
      <c r="I65" s="13">
        <f>G65*H65</f>
        <v>1600</v>
      </c>
      <c r="J65" s="73">
        <f t="shared" si="1"/>
        <v>0</v>
      </c>
      <c r="K65" s="6">
        <f t="shared" si="2"/>
        <v>0</v>
      </c>
      <c r="L65" s="13">
        <f t="shared" si="3"/>
        <v>0</v>
      </c>
    </row>
    <row r="66" spans="2:12" ht="18" x14ac:dyDescent="0.25">
      <c r="B66" s="12"/>
      <c r="C66" s="64" t="s">
        <v>8</v>
      </c>
      <c r="D66" s="73">
        <f>2+2</f>
        <v>4</v>
      </c>
      <c r="E66" s="6">
        <v>1000</v>
      </c>
      <c r="F66" s="13">
        <f>D66*E66</f>
        <v>4000</v>
      </c>
      <c r="G66" s="73">
        <f>2+2</f>
        <v>4</v>
      </c>
      <c r="H66" s="6">
        <v>1000</v>
      </c>
      <c r="I66" s="13">
        <f>G66*H66</f>
        <v>4000</v>
      </c>
      <c r="J66" s="73">
        <f t="shared" si="1"/>
        <v>0</v>
      </c>
      <c r="K66" s="6">
        <f t="shared" si="2"/>
        <v>0</v>
      </c>
      <c r="L66" s="13">
        <f t="shared" si="3"/>
        <v>0</v>
      </c>
    </row>
    <row r="67" spans="2:12" ht="18" x14ac:dyDescent="0.25">
      <c r="B67" s="12"/>
      <c r="C67" s="64" t="s">
        <v>9</v>
      </c>
      <c r="D67" s="73">
        <f>3</f>
        <v>3</v>
      </c>
      <c r="E67" s="6">
        <v>900</v>
      </c>
      <c r="F67" s="13">
        <f>D67*E67</f>
        <v>2700</v>
      </c>
      <c r="G67" s="73">
        <f>3</f>
        <v>3</v>
      </c>
      <c r="H67" s="6">
        <v>900</v>
      </c>
      <c r="I67" s="13">
        <f>G67*H67</f>
        <v>2700</v>
      </c>
      <c r="J67" s="73">
        <f t="shared" si="1"/>
        <v>0</v>
      </c>
      <c r="K67" s="6">
        <f t="shared" si="2"/>
        <v>0</v>
      </c>
      <c r="L67" s="13">
        <f t="shared" si="3"/>
        <v>0</v>
      </c>
    </row>
    <row r="68" spans="2:12" ht="18" x14ac:dyDescent="0.25">
      <c r="B68" s="12"/>
      <c r="C68" s="64" t="s">
        <v>10</v>
      </c>
      <c r="D68" s="73">
        <v>2</v>
      </c>
      <c r="E68" s="6">
        <v>800</v>
      </c>
      <c r="F68" s="13">
        <f>D68*E68</f>
        <v>1600</v>
      </c>
      <c r="G68" s="73">
        <v>2</v>
      </c>
      <c r="H68" s="6">
        <v>800</v>
      </c>
      <c r="I68" s="13">
        <f>G68*H68</f>
        <v>1600</v>
      </c>
      <c r="J68" s="73">
        <f t="shared" si="1"/>
        <v>0</v>
      </c>
      <c r="K68" s="6">
        <f t="shared" si="2"/>
        <v>0</v>
      </c>
      <c r="L68" s="13">
        <f t="shared" si="3"/>
        <v>0</v>
      </c>
    </row>
    <row r="69" spans="2:12" ht="36" x14ac:dyDescent="0.25">
      <c r="B69" s="16">
        <v>3</v>
      </c>
      <c r="C69" s="65" t="s">
        <v>37</v>
      </c>
      <c r="D69" s="80">
        <f>SUM(D70:D74)</f>
        <v>23</v>
      </c>
      <c r="E69" s="4"/>
      <c r="F69" s="17">
        <f>SUM(F70:F74)</f>
        <v>18900</v>
      </c>
      <c r="G69" s="80">
        <f>SUM(G70:G74)</f>
        <v>23</v>
      </c>
      <c r="H69" s="4"/>
      <c r="I69" s="17">
        <f>SUM(I70:I74)</f>
        <v>18900</v>
      </c>
      <c r="J69" s="80">
        <f t="shared" si="1"/>
        <v>0</v>
      </c>
      <c r="K69" s="4">
        <f t="shared" si="2"/>
        <v>0</v>
      </c>
      <c r="L69" s="17">
        <f t="shared" si="3"/>
        <v>0</v>
      </c>
    </row>
    <row r="70" spans="2:12" ht="18" x14ac:dyDescent="0.25">
      <c r="B70" s="12"/>
      <c r="C70" s="64" t="s">
        <v>7</v>
      </c>
      <c r="D70" s="73">
        <v>1</v>
      </c>
      <c r="E70" s="6">
        <v>1600</v>
      </c>
      <c r="F70" s="13">
        <f>D70*E70</f>
        <v>1600</v>
      </c>
      <c r="G70" s="73">
        <v>1</v>
      </c>
      <c r="H70" s="6">
        <v>1600</v>
      </c>
      <c r="I70" s="13">
        <f>G70*H70</f>
        <v>1600</v>
      </c>
      <c r="J70" s="73">
        <f t="shared" ref="J70:J133" si="10">G70-D70</f>
        <v>0</v>
      </c>
      <c r="K70" s="6">
        <f t="shared" ref="K70:K133" si="11">H70-E70</f>
        <v>0</v>
      </c>
      <c r="L70" s="13">
        <f t="shared" ref="L70:L133" si="12">I70-F70</f>
        <v>0</v>
      </c>
    </row>
    <row r="71" spans="2:12" ht="18" x14ac:dyDescent="0.25">
      <c r="B71" s="12"/>
      <c r="C71" s="64" t="s">
        <v>8</v>
      </c>
      <c r="D71" s="73">
        <f>3+1</f>
        <v>4</v>
      </c>
      <c r="E71" s="6">
        <v>1000</v>
      </c>
      <c r="F71" s="13">
        <f>D71*E71</f>
        <v>4000</v>
      </c>
      <c r="G71" s="73">
        <f>3+1</f>
        <v>4</v>
      </c>
      <c r="H71" s="6">
        <v>1000</v>
      </c>
      <c r="I71" s="13">
        <f>G71*H71</f>
        <v>4000</v>
      </c>
      <c r="J71" s="73">
        <f t="shared" si="10"/>
        <v>0</v>
      </c>
      <c r="K71" s="6">
        <f t="shared" si="11"/>
        <v>0</v>
      </c>
      <c r="L71" s="13">
        <f t="shared" si="12"/>
        <v>0</v>
      </c>
    </row>
    <row r="72" spans="2:12" ht="18" x14ac:dyDescent="0.25">
      <c r="B72" s="12"/>
      <c r="C72" s="64" t="s">
        <v>9</v>
      </c>
      <c r="D72" s="73">
        <v>2</v>
      </c>
      <c r="E72" s="6">
        <v>900</v>
      </c>
      <c r="F72" s="13">
        <f>D72*E72</f>
        <v>1800</v>
      </c>
      <c r="G72" s="73">
        <v>2</v>
      </c>
      <c r="H72" s="6">
        <v>900</v>
      </c>
      <c r="I72" s="13">
        <f>G72*H72</f>
        <v>1800</v>
      </c>
      <c r="J72" s="73">
        <f t="shared" si="10"/>
        <v>0</v>
      </c>
      <c r="K72" s="6">
        <f t="shared" si="11"/>
        <v>0</v>
      </c>
      <c r="L72" s="13">
        <f t="shared" si="12"/>
        <v>0</v>
      </c>
    </row>
    <row r="73" spans="2:12" ht="18" x14ac:dyDescent="0.25">
      <c r="B73" s="12"/>
      <c r="C73" s="64" t="s">
        <v>72</v>
      </c>
      <c r="D73" s="73">
        <f>5-2</f>
        <v>3</v>
      </c>
      <c r="E73" s="6">
        <v>800</v>
      </c>
      <c r="F73" s="13">
        <f>D73*E73</f>
        <v>2400</v>
      </c>
      <c r="G73" s="73">
        <f>5-2</f>
        <v>3</v>
      </c>
      <c r="H73" s="6">
        <v>800</v>
      </c>
      <c r="I73" s="13">
        <f>G73*H73</f>
        <v>2400</v>
      </c>
      <c r="J73" s="73">
        <f t="shared" si="10"/>
        <v>0</v>
      </c>
      <c r="K73" s="6">
        <f t="shared" si="11"/>
        <v>0</v>
      </c>
      <c r="L73" s="13">
        <f t="shared" si="12"/>
        <v>0</v>
      </c>
    </row>
    <row r="74" spans="2:12" ht="18" x14ac:dyDescent="0.25">
      <c r="B74" s="12"/>
      <c r="C74" s="64" t="s">
        <v>73</v>
      </c>
      <c r="D74" s="73">
        <f>10+1+3-2+1</f>
        <v>13</v>
      </c>
      <c r="E74" s="6">
        <v>700</v>
      </c>
      <c r="F74" s="13">
        <f>D74*E74</f>
        <v>9100</v>
      </c>
      <c r="G74" s="73">
        <f>10+1+3-2+1</f>
        <v>13</v>
      </c>
      <c r="H74" s="6">
        <v>700</v>
      </c>
      <c r="I74" s="13">
        <f>G74*H74</f>
        <v>9100</v>
      </c>
      <c r="J74" s="73">
        <f t="shared" si="10"/>
        <v>0</v>
      </c>
      <c r="K74" s="6">
        <f t="shared" si="11"/>
        <v>0</v>
      </c>
      <c r="L74" s="13">
        <f t="shared" si="12"/>
        <v>0</v>
      </c>
    </row>
    <row r="75" spans="2:12" ht="18" x14ac:dyDescent="0.25">
      <c r="B75" s="58">
        <v>4</v>
      </c>
      <c r="C75" s="67" t="s">
        <v>38</v>
      </c>
      <c r="D75" s="81">
        <f>SUM(D76:D79)</f>
        <v>7</v>
      </c>
      <c r="E75" s="59"/>
      <c r="F75" s="60">
        <f>SUM(F76:F79)</f>
        <v>7100</v>
      </c>
      <c r="G75" s="81">
        <f>SUM(G76:G79)</f>
        <v>0</v>
      </c>
      <c r="H75" s="59">
        <f>SUM(H76:H79)</f>
        <v>0</v>
      </c>
      <c r="I75" s="60">
        <f>SUM(I76:I79)</f>
        <v>0</v>
      </c>
      <c r="J75" s="81">
        <f t="shared" si="10"/>
        <v>-7</v>
      </c>
      <c r="K75" s="59">
        <f t="shared" si="11"/>
        <v>0</v>
      </c>
      <c r="L75" s="60">
        <f t="shared" si="12"/>
        <v>-7100</v>
      </c>
    </row>
    <row r="76" spans="2:12" ht="18" x14ac:dyDescent="0.25">
      <c r="B76" s="61"/>
      <c r="C76" s="66" t="s">
        <v>7</v>
      </c>
      <c r="D76" s="77">
        <v>1</v>
      </c>
      <c r="E76" s="56">
        <v>1600</v>
      </c>
      <c r="F76" s="57">
        <f>D76*E76</f>
        <v>1600</v>
      </c>
      <c r="G76" s="77"/>
      <c r="H76" s="56"/>
      <c r="I76" s="57"/>
      <c r="J76" s="77">
        <f t="shared" si="10"/>
        <v>-1</v>
      </c>
      <c r="K76" s="56">
        <f t="shared" si="11"/>
        <v>-1600</v>
      </c>
      <c r="L76" s="57">
        <f t="shared" si="12"/>
        <v>-1600</v>
      </c>
    </row>
    <row r="77" spans="2:12" ht="18" x14ac:dyDescent="0.25">
      <c r="B77" s="61"/>
      <c r="C77" s="66" t="s">
        <v>8</v>
      </c>
      <c r="D77" s="77">
        <v>2</v>
      </c>
      <c r="E77" s="56">
        <v>1000</v>
      </c>
      <c r="F77" s="57">
        <f>D77*E77</f>
        <v>2000</v>
      </c>
      <c r="G77" s="77"/>
      <c r="H77" s="56"/>
      <c r="I77" s="57"/>
      <c r="J77" s="77">
        <f t="shared" si="10"/>
        <v>-2</v>
      </c>
      <c r="K77" s="56">
        <f t="shared" si="11"/>
        <v>-1000</v>
      </c>
      <c r="L77" s="57">
        <f t="shared" si="12"/>
        <v>-2000</v>
      </c>
    </row>
    <row r="78" spans="2:12" ht="18" x14ac:dyDescent="0.25">
      <c r="B78" s="61"/>
      <c r="C78" s="66" t="s">
        <v>9</v>
      </c>
      <c r="D78" s="77">
        <v>3</v>
      </c>
      <c r="E78" s="56">
        <v>900</v>
      </c>
      <c r="F78" s="57">
        <f>D78*E78</f>
        <v>2700</v>
      </c>
      <c r="G78" s="77"/>
      <c r="H78" s="56"/>
      <c r="I78" s="57"/>
      <c r="J78" s="77">
        <f t="shared" si="10"/>
        <v>-3</v>
      </c>
      <c r="K78" s="56">
        <f t="shared" si="11"/>
        <v>-900</v>
      </c>
      <c r="L78" s="57">
        <f t="shared" si="12"/>
        <v>-2700</v>
      </c>
    </row>
    <row r="79" spans="2:12" ht="18" x14ac:dyDescent="0.25">
      <c r="B79" s="61"/>
      <c r="C79" s="66" t="s">
        <v>10</v>
      </c>
      <c r="D79" s="77">
        <v>1</v>
      </c>
      <c r="E79" s="56">
        <v>800</v>
      </c>
      <c r="F79" s="57">
        <f>D79*E79</f>
        <v>800</v>
      </c>
      <c r="G79" s="77"/>
      <c r="H79" s="56"/>
      <c r="I79" s="57"/>
      <c r="J79" s="77">
        <f t="shared" si="10"/>
        <v>-1</v>
      </c>
      <c r="K79" s="56">
        <f t="shared" si="11"/>
        <v>-800</v>
      </c>
      <c r="L79" s="57">
        <f t="shared" si="12"/>
        <v>-800</v>
      </c>
    </row>
    <row r="80" spans="2:12" ht="30.75" customHeight="1" x14ac:dyDescent="0.25">
      <c r="B80" s="48" t="s">
        <v>39</v>
      </c>
      <c r="C80" s="63" t="s">
        <v>64</v>
      </c>
      <c r="D80" s="72">
        <f>D81+D82+D86</f>
        <v>15</v>
      </c>
      <c r="E80" s="46"/>
      <c r="F80" s="47">
        <f>F81+F82+F86</f>
        <v>16550</v>
      </c>
      <c r="G80" s="72">
        <f>G81+G82+G86</f>
        <v>15</v>
      </c>
      <c r="H80" s="46"/>
      <c r="I80" s="47">
        <f>I81+I82+I86</f>
        <v>16550</v>
      </c>
      <c r="J80" s="72">
        <f t="shared" si="10"/>
        <v>0</v>
      </c>
      <c r="K80" s="46">
        <f t="shared" si="11"/>
        <v>0</v>
      </c>
      <c r="L80" s="47">
        <f t="shared" si="12"/>
        <v>0</v>
      </c>
    </row>
    <row r="81" spans="2:12" ht="28.5" customHeight="1" x14ac:dyDescent="0.25">
      <c r="B81" s="12"/>
      <c r="C81" s="64" t="s">
        <v>4</v>
      </c>
      <c r="D81" s="75">
        <v>1</v>
      </c>
      <c r="E81" s="6">
        <v>2150</v>
      </c>
      <c r="F81" s="13">
        <f>D81*E81</f>
        <v>2150</v>
      </c>
      <c r="G81" s="75">
        <v>1</v>
      </c>
      <c r="H81" s="6">
        <v>2150</v>
      </c>
      <c r="I81" s="13">
        <f>G81*H81</f>
        <v>2150</v>
      </c>
      <c r="J81" s="75">
        <f t="shared" si="10"/>
        <v>0</v>
      </c>
      <c r="K81" s="6">
        <f t="shared" si="11"/>
        <v>0</v>
      </c>
      <c r="L81" s="13">
        <f t="shared" si="12"/>
        <v>0</v>
      </c>
    </row>
    <row r="82" spans="2:12" ht="27" customHeight="1" x14ac:dyDescent="0.25">
      <c r="B82" s="16">
        <v>1</v>
      </c>
      <c r="C82" s="65" t="s">
        <v>35</v>
      </c>
      <c r="D82" s="80">
        <f>SUM(D83:D85)</f>
        <v>6</v>
      </c>
      <c r="E82" s="4"/>
      <c r="F82" s="17">
        <f>SUM(F83:F85)</f>
        <v>6400</v>
      </c>
      <c r="G82" s="80">
        <f>SUM(G83:G85)</f>
        <v>6</v>
      </c>
      <c r="H82" s="4"/>
      <c r="I82" s="17">
        <f>SUM(I83:I85)</f>
        <v>6400</v>
      </c>
      <c r="J82" s="80">
        <f t="shared" si="10"/>
        <v>0</v>
      </c>
      <c r="K82" s="4">
        <f t="shared" si="11"/>
        <v>0</v>
      </c>
      <c r="L82" s="17">
        <f t="shared" si="12"/>
        <v>0</v>
      </c>
    </row>
    <row r="83" spans="2:12" ht="18" x14ac:dyDescent="0.25">
      <c r="B83" s="12"/>
      <c r="C83" s="64" t="s">
        <v>7</v>
      </c>
      <c r="D83" s="73">
        <v>1</v>
      </c>
      <c r="E83" s="6">
        <v>1600</v>
      </c>
      <c r="F83" s="13">
        <f>D83*E83</f>
        <v>1600</v>
      </c>
      <c r="G83" s="73">
        <v>1</v>
      </c>
      <c r="H83" s="6">
        <v>1600</v>
      </c>
      <c r="I83" s="13">
        <f>G83*H83</f>
        <v>1600</v>
      </c>
      <c r="J83" s="73">
        <f t="shared" si="10"/>
        <v>0</v>
      </c>
      <c r="K83" s="6">
        <f t="shared" si="11"/>
        <v>0</v>
      </c>
      <c r="L83" s="13">
        <f t="shared" si="12"/>
        <v>0</v>
      </c>
    </row>
    <row r="84" spans="2:12" ht="18" x14ac:dyDescent="0.25">
      <c r="B84" s="12"/>
      <c r="C84" s="64" t="s">
        <v>8</v>
      </c>
      <c r="D84" s="73">
        <f>6-1-1</f>
        <v>4</v>
      </c>
      <c r="E84" s="6">
        <v>1000</v>
      </c>
      <c r="F84" s="51">
        <f>D84*E84</f>
        <v>4000</v>
      </c>
      <c r="G84" s="73">
        <f>6-1-1</f>
        <v>4</v>
      </c>
      <c r="H84" s="6">
        <v>1000</v>
      </c>
      <c r="I84" s="51">
        <f>G84*H84</f>
        <v>4000</v>
      </c>
      <c r="J84" s="73">
        <f t="shared" si="10"/>
        <v>0</v>
      </c>
      <c r="K84" s="6">
        <f t="shared" si="11"/>
        <v>0</v>
      </c>
      <c r="L84" s="51">
        <f t="shared" si="12"/>
        <v>0</v>
      </c>
    </row>
    <row r="85" spans="2:12" ht="18" x14ac:dyDescent="0.25">
      <c r="B85" s="12"/>
      <c r="C85" s="64" t="s">
        <v>10</v>
      </c>
      <c r="D85" s="73">
        <f>1+1-1</f>
        <v>1</v>
      </c>
      <c r="E85" s="6">
        <v>800</v>
      </c>
      <c r="F85" s="51">
        <f>D85*E85</f>
        <v>800</v>
      </c>
      <c r="G85" s="73">
        <f>1+1-1</f>
        <v>1</v>
      </c>
      <c r="H85" s="6">
        <v>800</v>
      </c>
      <c r="I85" s="51">
        <f>G85*H85</f>
        <v>800</v>
      </c>
      <c r="J85" s="73">
        <f t="shared" si="10"/>
        <v>0</v>
      </c>
      <c r="K85" s="6">
        <f t="shared" si="11"/>
        <v>0</v>
      </c>
      <c r="L85" s="51">
        <f t="shared" si="12"/>
        <v>0</v>
      </c>
    </row>
    <row r="86" spans="2:12" ht="36" x14ac:dyDescent="0.25">
      <c r="B86" s="16">
        <v>2</v>
      </c>
      <c r="C86" s="65" t="s">
        <v>36</v>
      </c>
      <c r="D86" s="80">
        <f>SUM(D87:D90)</f>
        <v>8</v>
      </c>
      <c r="E86" s="4"/>
      <c r="F86" s="17">
        <f>SUM(F87:F90)</f>
        <v>8000</v>
      </c>
      <c r="G86" s="80">
        <f>SUM(G87:G90)</f>
        <v>8</v>
      </c>
      <c r="H86" s="4"/>
      <c r="I86" s="17">
        <f>SUM(I87:I90)</f>
        <v>8000</v>
      </c>
      <c r="J86" s="80">
        <f t="shared" si="10"/>
        <v>0</v>
      </c>
      <c r="K86" s="4">
        <f t="shared" si="11"/>
        <v>0</v>
      </c>
      <c r="L86" s="17">
        <f t="shared" si="12"/>
        <v>0</v>
      </c>
    </row>
    <row r="87" spans="2:12" ht="18" x14ac:dyDescent="0.25">
      <c r="B87" s="12"/>
      <c r="C87" s="64" t="s">
        <v>7</v>
      </c>
      <c r="D87" s="73">
        <v>1</v>
      </c>
      <c r="E87" s="6">
        <v>1600</v>
      </c>
      <c r="F87" s="13">
        <f>D87*E87</f>
        <v>1600</v>
      </c>
      <c r="G87" s="73">
        <v>1</v>
      </c>
      <c r="H87" s="6">
        <v>1600</v>
      </c>
      <c r="I87" s="13">
        <f>G87*H87</f>
        <v>1600</v>
      </c>
      <c r="J87" s="73">
        <f t="shared" si="10"/>
        <v>0</v>
      </c>
      <c r="K87" s="6">
        <f t="shared" si="11"/>
        <v>0</v>
      </c>
      <c r="L87" s="13">
        <f t="shared" si="12"/>
        <v>0</v>
      </c>
    </row>
    <row r="88" spans="2:12" ht="18" x14ac:dyDescent="0.25">
      <c r="B88" s="12"/>
      <c r="C88" s="64" t="s">
        <v>8</v>
      </c>
      <c r="D88" s="73">
        <f>2+1</f>
        <v>3</v>
      </c>
      <c r="E88" s="6">
        <v>1000</v>
      </c>
      <c r="F88" s="13">
        <f>D88*E88</f>
        <v>3000</v>
      </c>
      <c r="G88" s="73">
        <f>2+1</f>
        <v>3</v>
      </c>
      <c r="H88" s="6">
        <v>1000</v>
      </c>
      <c r="I88" s="13">
        <f>G88*H88</f>
        <v>3000</v>
      </c>
      <c r="J88" s="73">
        <f t="shared" si="10"/>
        <v>0</v>
      </c>
      <c r="K88" s="6">
        <f t="shared" si="11"/>
        <v>0</v>
      </c>
      <c r="L88" s="13">
        <f t="shared" si="12"/>
        <v>0</v>
      </c>
    </row>
    <row r="89" spans="2:12" ht="18" x14ac:dyDescent="0.25">
      <c r="B89" s="12"/>
      <c r="C89" s="64" t="s">
        <v>9</v>
      </c>
      <c r="D89" s="73">
        <v>2</v>
      </c>
      <c r="E89" s="6">
        <v>900</v>
      </c>
      <c r="F89" s="13">
        <f>D89*E89</f>
        <v>1800</v>
      </c>
      <c r="G89" s="73">
        <v>2</v>
      </c>
      <c r="H89" s="6">
        <v>900</v>
      </c>
      <c r="I89" s="13">
        <f>G89*H89</f>
        <v>1800</v>
      </c>
      <c r="J89" s="73">
        <f t="shared" si="10"/>
        <v>0</v>
      </c>
      <c r="K89" s="6">
        <f t="shared" si="11"/>
        <v>0</v>
      </c>
      <c r="L89" s="13">
        <f t="shared" si="12"/>
        <v>0</v>
      </c>
    </row>
    <row r="90" spans="2:12" ht="18" x14ac:dyDescent="0.25">
      <c r="B90" s="12"/>
      <c r="C90" s="64" t="s">
        <v>10</v>
      </c>
      <c r="D90" s="73">
        <f>2+1-1</f>
        <v>2</v>
      </c>
      <c r="E90" s="6">
        <v>800</v>
      </c>
      <c r="F90" s="13">
        <f>D90*E90</f>
        <v>1600</v>
      </c>
      <c r="G90" s="73">
        <f>2+1-1</f>
        <v>2</v>
      </c>
      <c r="H90" s="6">
        <v>800</v>
      </c>
      <c r="I90" s="13">
        <f>G90*H90</f>
        <v>1600</v>
      </c>
      <c r="J90" s="73">
        <f t="shared" si="10"/>
        <v>0</v>
      </c>
      <c r="K90" s="6">
        <f t="shared" si="11"/>
        <v>0</v>
      </c>
      <c r="L90" s="13">
        <f t="shared" si="12"/>
        <v>0</v>
      </c>
    </row>
    <row r="91" spans="2:12" ht="26.25" customHeight="1" x14ac:dyDescent="0.25">
      <c r="B91" s="48" t="s">
        <v>43</v>
      </c>
      <c r="C91" s="63" t="s">
        <v>40</v>
      </c>
      <c r="D91" s="72">
        <f>D92+D93+D97</f>
        <v>8</v>
      </c>
      <c r="E91" s="46"/>
      <c r="F91" s="47">
        <f>F92+F93+F97</f>
        <v>10050</v>
      </c>
      <c r="G91" s="72">
        <f>G92+G93+G97</f>
        <v>8</v>
      </c>
      <c r="H91" s="46"/>
      <c r="I91" s="47">
        <f>I92+I93+I97</f>
        <v>10050</v>
      </c>
      <c r="J91" s="72">
        <f t="shared" si="10"/>
        <v>0</v>
      </c>
      <c r="K91" s="46">
        <f t="shared" si="11"/>
        <v>0</v>
      </c>
      <c r="L91" s="47">
        <f t="shared" si="12"/>
        <v>0</v>
      </c>
    </row>
    <row r="92" spans="2:12" ht="18" x14ac:dyDescent="0.25">
      <c r="B92" s="12"/>
      <c r="C92" s="64" t="s">
        <v>4</v>
      </c>
      <c r="D92" s="73">
        <v>1</v>
      </c>
      <c r="E92" s="6">
        <v>2150</v>
      </c>
      <c r="F92" s="13">
        <f>D92*E92</f>
        <v>2150</v>
      </c>
      <c r="G92" s="73">
        <v>1</v>
      </c>
      <c r="H92" s="6">
        <v>2150</v>
      </c>
      <c r="I92" s="13">
        <f>G92*H92</f>
        <v>2150</v>
      </c>
      <c r="J92" s="73">
        <f t="shared" si="10"/>
        <v>0</v>
      </c>
      <c r="K92" s="6">
        <f t="shared" si="11"/>
        <v>0</v>
      </c>
      <c r="L92" s="13">
        <f t="shared" si="12"/>
        <v>0</v>
      </c>
    </row>
    <row r="93" spans="2:12" ht="36" x14ac:dyDescent="0.25">
      <c r="B93" s="16">
        <v>1</v>
      </c>
      <c r="C93" s="65" t="s">
        <v>41</v>
      </c>
      <c r="D93" s="80">
        <f>SUM(D94:D96)</f>
        <v>2</v>
      </c>
      <c r="E93" s="4"/>
      <c r="F93" s="18">
        <f>SUM(F94:F96)</f>
        <v>2500</v>
      </c>
      <c r="G93" s="80">
        <f>SUM(G94:G96)</f>
        <v>2</v>
      </c>
      <c r="H93" s="4"/>
      <c r="I93" s="18">
        <f>SUM(I94:I96)</f>
        <v>2500</v>
      </c>
      <c r="J93" s="80">
        <f t="shared" si="10"/>
        <v>0</v>
      </c>
      <c r="K93" s="4">
        <f t="shared" si="11"/>
        <v>0</v>
      </c>
      <c r="L93" s="18">
        <f t="shared" si="12"/>
        <v>0</v>
      </c>
    </row>
    <row r="94" spans="2:12" ht="18" x14ac:dyDescent="0.25">
      <c r="B94" s="12"/>
      <c r="C94" s="64" t="s">
        <v>7</v>
      </c>
      <c r="D94" s="73">
        <v>1</v>
      </c>
      <c r="E94" s="6">
        <v>1600</v>
      </c>
      <c r="F94" s="13">
        <f>D94*E94</f>
        <v>1600</v>
      </c>
      <c r="G94" s="73">
        <v>1</v>
      </c>
      <c r="H94" s="6">
        <v>1600</v>
      </c>
      <c r="I94" s="13">
        <f>G94*H94</f>
        <v>1600</v>
      </c>
      <c r="J94" s="73">
        <f t="shared" si="10"/>
        <v>0</v>
      </c>
      <c r="K94" s="6">
        <f t="shared" si="11"/>
        <v>0</v>
      </c>
      <c r="L94" s="13">
        <f t="shared" si="12"/>
        <v>0</v>
      </c>
    </row>
    <row r="95" spans="2:12" ht="18" x14ac:dyDescent="0.25">
      <c r="B95" s="12"/>
      <c r="C95" s="64" t="s">
        <v>9</v>
      </c>
      <c r="D95" s="73">
        <v>1</v>
      </c>
      <c r="E95" s="6">
        <v>900</v>
      </c>
      <c r="F95" s="51">
        <f>D95*E95</f>
        <v>900</v>
      </c>
      <c r="G95" s="73">
        <v>1</v>
      </c>
      <c r="H95" s="6">
        <v>900</v>
      </c>
      <c r="I95" s="51">
        <f>G95*H95</f>
        <v>900</v>
      </c>
      <c r="J95" s="73">
        <f t="shared" si="10"/>
        <v>0</v>
      </c>
      <c r="K95" s="6">
        <f t="shared" si="11"/>
        <v>0</v>
      </c>
      <c r="L95" s="51">
        <f t="shared" si="12"/>
        <v>0</v>
      </c>
    </row>
    <row r="96" spans="2:12" ht="18" x14ac:dyDescent="0.25">
      <c r="B96" s="12"/>
      <c r="C96" s="64" t="s">
        <v>10</v>
      </c>
      <c r="D96" s="73">
        <f>1+5-1-1-1-1-1-1</f>
        <v>0</v>
      </c>
      <c r="E96" s="6">
        <v>800</v>
      </c>
      <c r="F96" s="51">
        <f>D96*E96</f>
        <v>0</v>
      </c>
      <c r="G96" s="73">
        <f>1+5-1-1-1-1-1-1</f>
        <v>0</v>
      </c>
      <c r="H96" s="6">
        <v>800</v>
      </c>
      <c r="I96" s="51">
        <f>G96*H96</f>
        <v>0</v>
      </c>
      <c r="J96" s="73">
        <f t="shared" si="10"/>
        <v>0</v>
      </c>
      <c r="K96" s="6">
        <f t="shared" si="11"/>
        <v>0</v>
      </c>
      <c r="L96" s="51">
        <f t="shared" si="12"/>
        <v>0</v>
      </c>
    </row>
    <row r="97" spans="2:12" ht="36" x14ac:dyDescent="0.25">
      <c r="B97" s="16">
        <v>2</v>
      </c>
      <c r="C97" s="65" t="s">
        <v>42</v>
      </c>
      <c r="D97" s="80">
        <f>SUM(D98:D100)</f>
        <v>5</v>
      </c>
      <c r="E97" s="4"/>
      <c r="F97" s="18">
        <f>SUM(F98:F100)</f>
        <v>5400</v>
      </c>
      <c r="G97" s="80">
        <f>SUM(G98:G100)</f>
        <v>5</v>
      </c>
      <c r="H97" s="4"/>
      <c r="I97" s="18">
        <f>SUM(I98:I100)</f>
        <v>5400</v>
      </c>
      <c r="J97" s="80">
        <f t="shared" si="10"/>
        <v>0</v>
      </c>
      <c r="K97" s="4">
        <f t="shared" si="11"/>
        <v>0</v>
      </c>
      <c r="L97" s="18">
        <f t="shared" si="12"/>
        <v>0</v>
      </c>
    </row>
    <row r="98" spans="2:12" ht="18" x14ac:dyDescent="0.25">
      <c r="B98" s="12"/>
      <c r="C98" s="64" t="s">
        <v>7</v>
      </c>
      <c r="D98" s="73">
        <v>1</v>
      </c>
      <c r="E98" s="6">
        <v>1600</v>
      </c>
      <c r="F98" s="13">
        <f>D98*E98</f>
        <v>1600</v>
      </c>
      <c r="G98" s="73">
        <v>1</v>
      </c>
      <c r="H98" s="6">
        <v>1600</v>
      </c>
      <c r="I98" s="13">
        <f>G98*H98</f>
        <v>1600</v>
      </c>
      <c r="J98" s="73">
        <f t="shared" si="10"/>
        <v>0</v>
      </c>
      <c r="K98" s="6">
        <f t="shared" si="11"/>
        <v>0</v>
      </c>
      <c r="L98" s="13">
        <f t="shared" si="12"/>
        <v>0</v>
      </c>
    </row>
    <row r="99" spans="2:12" ht="18" x14ac:dyDescent="0.25">
      <c r="B99" s="12"/>
      <c r="C99" s="64" t="s">
        <v>8</v>
      </c>
      <c r="D99" s="73">
        <f>1+5-1-1-3+1</f>
        <v>2</v>
      </c>
      <c r="E99" s="6">
        <v>1000</v>
      </c>
      <c r="F99" s="51">
        <f>D99*E99</f>
        <v>2000</v>
      </c>
      <c r="G99" s="73">
        <f>1+5-1-1-3+1</f>
        <v>2</v>
      </c>
      <c r="H99" s="6">
        <v>1000</v>
      </c>
      <c r="I99" s="51">
        <f>G99*H99</f>
        <v>2000</v>
      </c>
      <c r="J99" s="73">
        <f t="shared" si="10"/>
        <v>0</v>
      </c>
      <c r="K99" s="6">
        <f t="shared" si="11"/>
        <v>0</v>
      </c>
      <c r="L99" s="51">
        <f t="shared" si="12"/>
        <v>0</v>
      </c>
    </row>
    <row r="100" spans="2:12" ht="18" x14ac:dyDescent="0.25">
      <c r="B100" s="12"/>
      <c r="C100" s="64" t="s">
        <v>9</v>
      </c>
      <c r="D100" s="73">
        <v>2</v>
      </c>
      <c r="E100" s="6">
        <v>900</v>
      </c>
      <c r="F100" s="51">
        <f>D100*E100</f>
        <v>1800</v>
      </c>
      <c r="G100" s="73">
        <v>2</v>
      </c>
      <c r="H100" s="6">
        <v>900</v>
      </c>
      <c r="I100" s="51">
        <f>G100*H100</f>
        <v>1800</v>
      </c>
      <c r="J100" s="73">
        <f t="shared" si="10"/>
        <v>0</v>
      </c>
      <c r="K100" s="6">
        <f t="shared" si="11"/>
        <v>0</v>
      </c>
      <c r="L100" s="51">
        <f t="shared" si="12"/>
        <v>0</v>
      </c>
    </row>
    <row r="101" spans="2:12" ht="18" x14ac:dyDescent="0.25">
      <c r="B101" s="48" t="s">
        <v>47</v>
      </c>
      <c r="C101" s="63" t="s">
        <v>44</v>
      </c>
      <c r="D101" s="72">
        <f>D102+D103+D107+D110</f>
        <v>18</v>
      </c>
      <c r="E101" s="46"/>
      <c r="F101" s="47">
        <f>F102+F103+F107+F110</f>
        <v>20050</v>
      </c>
      <c r="G101" s="72">
        <f>G102+G103+G107+G110</f>
        <v>18</v>
      </c>
      <c r="H101" s="46"/>
      <c r="I101" s="47">
        <f>I102+I103+I107+I110</f>
        <v>20050</v>
      </c>
      <c r="J101" s="72">
        <f t="shared" si="10"/>
        <v>0</v>
      </c>
      <c r="K101" s="46">
        <f t="shared" si="11"/>
        <v>0</v>
      </c>
      <c r="L101" s="47">
        <f t="shared" si="12"/>
        <v>0</v>
      </c>
    </row>
    <row r="102" spans="2:12" ht="18" x14ac:dyDescent="0.25">
      <c r="B102" s="12"/>
      <c r="C102" s="64" t="s">
        <v>4</v>
      </c>
      <c r="D102" s="73">
        <v>1</v>
      </c>
      <c r="E102" s="6">
        <v>2150</v>
      </c>
      <c r="F102" s="13">
        <f>D102*E102</f>
        <v>2150</v>
      </c>
      <c r="G102" s="73">
        <v>1</v>
      </c>
      <c r="H102" s="6">
        <v>2150</v>
      </c>
      <c r="I102" s="13">
        <f>G102*H102</f>
        <v>2150</v>
      </c>
      <c r="J102" s="73">
        <f t="shared" si="10"/>
        <v>0</v>
      </c>
      <c r="K102" s="6">
        <f t="shared" si="11"/>
        <v>0</v>
      </c>
      <c r="L102" s="13">
        <f t="shared" si="12"/>
        <v>0</v>
      </c>
    </row>
    <row r="103" spans="2:12" ht="36" x14ac:dyDescent="0.25">
      <c r="B103" s="16">
        <v>1</v>
      </c>
      <c r="C103" s="65" t="s">
        <v>45</v>
      </c>
      <c r="D103" s="80">
        <f>SUM(D104:D106)</f>
        <v>6</v>
      </c>
      <c r="E103" s="4"/>
      <c r="F103" s="18">
        <f>SUM(F104:F106)</f>
        <v>6400</v>
      </c>
      <c r="G103" s="80">
        <f>SUM(G104:G106)</f>
        <v>6</v>
      </c>
      <c r="H103" s="4"/>
      <c r="I103" s="18">
        <f>SUM(I104:I106)</f>
        <v>6400</v>
      </c>
      <c r="J103" s="80">
        <f t="shared" si="10"/>
        <v>0</v>
      </c>
      <c r="K103" s="4">
        <f t="shared" si="11"/>
        <v>0</v>
      </c>
      <c r="L103" s="18">
        <f t="shared" si="12"/>
        <v>0</v>
      </c>
    </row>
    <row r="104" spans="2:12" ht="18" x14ac:dyDescent="0.25">
      <c r="B104" s="12"/>
      <c r="C104" s="64" t="s">
        <v>7</v>
      </c>
      <c r="D104" s="73">
        <v>1</v>
      </c>
      <c r="E104" s="6">
        <v>1600</v>
      </c>
      <c r="F104" s="13">
        <f>D104*E104</f>
        <v>1600</v>
      </c>
      <c r="G104" s="73">
        <v>1</v>
      </c>
      <c r="H104" s="6">
        <v>1600</v>
      </c>
      <c r="I104" s="13">
        <f>G104*H104</f>
        <v>1600</v>
      </c>
      <c r="J104" s="73">
        <f t="shared" si="10"/>
        <v>0</v>
      </c>
      <c r="K104" s="6">
        <f t="shared" si="11"/>
        <v>0</v>
      </c>
      <c r="L104" s="13">
        <f t="shared" si="12"/>
        <v>0</v>
      </c>
    </row>
    <row r="105" spans="2:12" ht="18" x14ac:dyDescent="0.25">
      <c r="B105" s="12"/>
      <c r="C105" s="64" t="s">
        <v>8</v>
      </c>
      <c r="D105" s="73">
        <f>5-1-1</f>
        <v>3</v>
      </c>
      <c r="E105" s="6">
        <v>1000</v>
      </c>
      <c r="F105" s="51">
        <f>D105*E105</f>
        <v>3000</v>
      </c>
      <c r="G105" s="73">
        <f>5-1-1</f>
        <v>3</v>
      </c>
      <c r="H105" s="6">
        <v>1000</v>
      </c>
      <c r="I105" s="51">
        <f>G105*H105</f>
        <v>3000</v>
      </c>
      <c r="J105" s="73">
        <f t="shared" si="10"/>
        <v>0</v>
      </c>
      <c r="K105" s="6">
        <f t="shared" si="11"/>
        <v>0</v>
      </c>
      <c r="L105" s="51">
        <f t="shared" si="12"/>
        <v>0</v>
      </c>
    </row>
    <row r="106" spans="2:12" ht="18" x14ac:dyDescent="0.25">
      <c r="B106" s="12"/>
      <c r="C106" s="64" t="s">
        <v>9</v>
      </c>
      <c r="D106" s="73">
        <v>2</v>
      </c>
      <c r="E106" s="6">
        <v>900</v>
      </c>
      <c r="F106" s="13">
        <f>D106*E106</f>
        <v>1800</v>
      </c>
      <c r="G106" s="73">
        <v>2</v>
      </c>
      <c r="H106" s="6">
        <v>900</v>
      </c>
      <c r="I106" s="13">
        <f>G106*H106</f>
        <v>1800</v>
      </c>
      <c r="J106" s="73">
        <f t="shared" si="10"/>
        <v>0</v>
      </c>
      <c r="K106" s="6">
        <f t="shared" si="11"/>
        <v>0</v>
      </c>
      <c r="L106" s="13">
        <f t="shared" si="12"/>
        <v>0</v>
      </c>
    </row>
    <row r="107" spans="2:12" ht="36" x14ac:dyDescent="0.25">
      <c r="B107" s="16">
        <v>2</v>
      </c>
      <c r="C107" s="65" t="s">
        <v>46</v>
      </c>
      <c r="D107" s="80">
        <f>SUM(D108:D109)</f>
        <v>5</v>
      </c>
      <c r="E107" s="4"/>
      <c r="F107" s="18">
        <f>SUM(F108:F109)</f>
        <v>5200</v>
      </c>
      <c r="G107" s="80">
        <f>SUM(G108:G109)</f>
        <v>5</v>
      </c>
      <c r="H107" s="4"/>
      <c r="I107" s="18">
        <f>SUM(I108:I109)</f>
        <v>5200</v>
      </c>
      <c r="J107" s="80">
        <f t="shared" si="10"/>
        <v>0</v>
      </c>
      <c r="K107" s="4">
        <f t="shared" si="11"/>
        <v>0</v>
      </c>
      <c r="L107" s="18">
        <f t="shared" si="12"/>
        <v>0</v>
      </c>
    </row>
    <row r="108" spans="2:12" ht="18" x14ac:dyDescent="0.25">
      <c r="B108" s="12"/>
      <c r="C108" s="64" t="s">
        <v>7</v>
      </c>
      <c r="D108" s="73">
        <v>1</v>
      </c>
      <c r="E108" s="6">
        <v>1600</v>
      </c>
      <c r="F108" s="13">
        <f>D108*E108</f>
        <v>1600</v>
      </c>
      <c r="G108" s="73">
        <v>1</v>
      </c>
      <c r="H108" s="6">
        <v>1600</v>
      </c>
      <c r="I108" s="13">
        <f>G108*H108</f>
        <v>1600</v>
      </c>
      <c r="J108" s="73">
        <f t="shared" si="10"/>
        <v>0</v>
      </c>
      <c r="K108" s="6">
        <f t="shared" si="11"/>
        <v>0</v>
      </c>
      <c r="L108" s="13">
        <f t="shared" si="12"/>
        <v>0</v>
      </c>
    </row>
    <row r="109" spans="2:12" ht="18" x14ac:dyDescent="0.25">
      <c r="B109" s="12"/>
      <c r="C109" s="64" t="s">
        <v>9</v>
      </c>
      <c r="D109" s="73">
        <f>5-1</f>
        <v>4</v>
      </c>
      <c r="E109" s="6">
        <v>900</v>
      </c>
      <c r="F109" s="51">
        <f>D109*E109</f>
        <v>3600</v>
      </c>
      <c r="G109" s="73">
        <f>5-1</f>
        <v>4</v>
      </c>
      <c r="H109" s="6">
        <v>900</v>
      </c>
      <c r="I109" s="51">
        <f>G109*H109</f>
        <v>3600</v>
      </c>
      <c r="J109" s="73">
        <f t="shared" si="10"/>
        <v>0</v>
      </c>
      <c r="K109" s="6">
        <f t="shared" si="11"/>
        <v>0</v>
      </c>
      <c r="L109" s="51">
        <f t="shared" si="12"/>
        <v>0</v>
      </c>
    </row>
    <row r="110" spans="2:12" ht="36" x14ac:dyDescent="0.25">
      <c r="B110" s="16">
        <v>3</v>
      </c>
      <c r="C110" s="65" t="s">
        <v>68</v>
      </c>
      <c r="D110" s="80">
        <f>SUM(D111:D113)</f>
        <v>6</v>
      </c>
      <c r="E110" s="4"/>
      <c r="F110" s="18">
        <f>SUM(F111:F113)</f>
        <v>6300</v>
      </c>
      <c r="G110" s="80">
        <f>SUM(G111:G113)</f>
        <v>6</v>
      </c>
      <c r="H110" s="4"/>
      <c r="I110" s="18">
        <f>SUM(I111:I113)</f>
        <v>6300</v>
      </c>
      <c r="J110" s="80">
        <f t="shared" si="10"/>
        <v>0</v>
      </c>
      <c r="K110" s="4">
        <f t="shared" si="11"/>
        <v>0</v>
      </c>
      <c r="L110" s="18">
        <f t="shared" si="12"/>
        <v>0</v>
      </c>
    </row>
    <row r="111" spans="2:12" ht="18" x14ac:dyDescent="0.25">
      <c r="B111" s="12"/>
      <c r="C111" s="64" t="s">
        <v>7</v>
      </c>
      <c r="D111" s="73">
        <v>1</v>
      </c>
      <c r="E111" s="6">
        <v>1600</v>
      </c>
      <c r="F111" s="13">
        <f>D111*E111</f>
        <v>1600</v>
      </c>
      <c r="G111" s="73">
        <v>1</v>
      </c>
      <c r="H111" s="6">
        <v>1600</v>
      </c>
      <c r="I111" s="13">
        <f>G111*H111</f>
        <v>1600</v>
      </c>
      <c r="J111" s="73">
        <f t="shared" si="10"/>
        <v>0</v>
      </c>
      <c r="K111" s="6">
        <f t="shared" si="11"/>
        <v>0</v>
      </c>
      <c r="L111" s="13">
        <f t="shared" si="12"/>
        <v>0</v>
      </c>
    </row>
    <row r="112" spans="2:12" ht="18" x14ac:dyDescent="0.25">
      <c r="B112" s="12"/>
      <c r="C112" s="64" t="s">
        <v>8</v>
      </c>
      <c r="D112" s="73">
        <f>2+1-1</f>
        <v>2</v>
      </c>
      <c r="E112" s="6">
        <v>1000</v>
      </c>
      <c r="F112" s="51">
        <f>D112*E112</f>
        <v>2000</v>
      </c>
      <c r="G112" s="73">
        <f>2+1-1</f>
        <v>2</v>
      </c>
      <c r="H112" s="6">
        <v>1000</v>
      </c>
      <c r="I112" s="51">
        <f>G112*H112</f>
        <v>2000</v>
      </c>
      <c r="J112" s="73">
        <f t="shared" si="10"/>
        <v>0</v>
      </c>
      <c r="K112" s="6">
        <f t="shared" si="11"/>
        <v>0</v>
      </c>
      <c r="L112" s="51">
        <f t="shared" si="12"/>
        <v>0</v>
      </c>
    </row>
    <row r="113" spans="2:12" ht="18" x14ac:dyDescent="0.25">
      <c r="B113" s="12"/>
      <c r="C113" s="64" t="s">
        <v>9</v>
      </c>
      <c r="D113" s="73">
        <f>2-1+1+1</f>
        <v>3</v>
      </c>
      <c r="E113" s="6">
        <v>900</v>
      </c>
      <c r="F113" s="51">
        <f>D113*E113</f>
        <v>2700</v>
      </c>
      <c r="G113" s="73">
        <f>2-1+1+1</f>
        <v>3</v>
      </c>
      <c r="H113" s="6">
        <v>900</v>
      </c>
      <c r="I113" s="51">
        <f>G113*H113</f>
        <v>2700</v>
      </c>
      <c r="J113" s="73">
        <f t="shared" si="10"/>
        <v>0</v>
      </c>
      <c r="K113" s="6">
        <f t="shared" si="11"/>
        <v>0</v>
      </c>
      <c r="L113" s="51">
        <f t="shared" si="12"/>
        <v>0</v>
      </c>
    </row>
    <row r="114" spans="2:12" ht="36" x14ac:dyDescent="0.25">
      <c r="B114" s="48" t="s">
        <v>53</v>
      </c>
      <c r="C114" s="63" t="s">
        <v>48</v>
      </c>
      <c r="D114" s="72">
        <f>D115+D116+D121+D126+D131</f>
        <v>41</v>
      </c>
      <c r="E114" s="46"/>
      <c r="F114" s="47">
        <f>F115+F116+F121+F126+F131</f>
        <v>41550</v>
      </c>
      <c r="G114" s="72">
        <f>G115+G116+G121+G126+G131</f>
        <v>41</v>
      </c>
      <c r="H114" s="46"/>
      <c r="I114" s="47">
        <f>I115+I116+I121+I126+I131</f>
        <v>41550</v>
      </c>
      <c r="J114" s="72">
        <f t="shared" si="10"/>
        <v>0</v>
      </c>
      <c r="K114" s="46">
        <f t="shared" si="11"/>
        <v>0</v>
      </c>
      <c r="L114" s="47">
        <f t="shared" si="12"/>
        <v>0</v>
      </c>
    </row>
    <row r="115" spans="2:12" ht="18" x14ac:dyDescent="0.25">
      <c r="B115" s="12"/>
      <c r="C115" s="64" t="s">
        <v>4</v>
      </c>
      <c r="D115" s="73">
        <v>1</v>
      </c>
      <c r="E115" s="6">
        <v>2150</v>
      </c>
      <c r="F115" s="13">
        <f>D115*E115</f>
        <v>2150</v>
      </c>
      <c r="G115" s="73">
        <v>1</v>
      </c>
      <c r="H115" s="6">
        <v>2150</v>
      </c>
      <c r="I115" s="13">
        <f>G115*H115</f>
        <v>2150</v>
      </c>
      <c r="J115" s="73">
        <f t="shared" si="10"/>
        <v>0</v>
      </c>
      <c r="K115" s="6">
        <f t="shared" si="11"/>
        <v>0</v>
      </c>
      <c r="L115" s="13">
        <f t="shared" si="12"/>
        <v>0</v>
      </c>
    </row>
    <row r="116" spans="2:12" ht="18" x14ac:dyDescent="0.25">
      <c r="B116" s="16">
        <v>1</v>
      </c>
      <c r="C116" s="65" t="s">
        <v>49</v>
      </c>
      <c r="D116" s="80">
        <f>SUM(D117:D120)</f>
        <v>9</v>
      </c>
      <c r="E116" s="4"/>
      <c r="F116" s="18">
        <f>SUM(F117:F120)</f>
        <v>8700</v>
      </c>
      <c r="G116" s="80">
        <f>SUM(G117:G120)</f>
        <v>9</v>
      </c>
      <c r="H116" s="4"/>
      <c r="I116" s="18">
        <f>SUM(I117:I120)</f>
        <v>8700</v>
      </c>
      <c r="J116" s="80">
        <f t="shared" si="10"/>
        <v>0</v>
      </c>
      <c r="K116" s="4">
        <f t="shared" si="11"/>
        <v>0</v>
      </c>
      <c r="L116" s="18">
        <f t="shared" si="12"/>
        <v>0</v>
      </c>
    </row>
    <row r="117" spans="2:12" ht="18" x14ac:dyDescent="0.25">
      <c r="B117" s="12"/>
      <c r="C117" s="64" t="s">
        <v>7</v>
      </c>
      <c r="D117" s="73">
        <v>1</v>
      </c>
      <c r="E117" s="6">
        <v>1600</v>
      </c>
      <c r="F117" s="13">
        <f>D117*E117</f>
        <v>1600</v>
      </c>
      <c r="G117" s="73">
        <v>1</v>
      </c>
      <c r="H117" s="6">
        <v>1600</v>
      </c>
      <c r="I117" s="13">
        <f>G117*H117</f>
        <v>1600</v>
      </c>
      <c r="J117" s="73">
        <f t="shared" si="10"/>
        <v>0</v>
      </c>
      <c r="K117" s="6">
        <f t="shared" si="11"/>
        <v>0</v>
      </c>
      <c r="L117" s="13">
        <f t="shared" si="12"/>
        <v>0</v>
      </c>
    </row>
    <row r="118" spans="2:12" ht="18" x14ac:dyDescent="0.25">
      <c r="B118" s="12"/>
      <c r="C118" s="64" t="s">
        <v>8</v>
      </c>
      <c r="D118" s="73">
        <v>2</v>
      </c>
      <c r="E118" s="6">
        <v>1000</v>
      </c>
      <c r="F118" s="13">
        <f>D118*E118</f>
        <v>2000</v>
      </c>
      <c r="G118" s="73">
        <v>2</v>
      </c>
      <c r="H118" s="6">
        <v>1000</v>
      </c>
      <c r="I118" s="13">
        <f>G118*H118</f>
        <v>2000</v>
      </c>
      <c r="J118" s="73">
        <f t="shared" si="10"/>
        <v>0</v>
      </c>
      <c r="K118" s="6">
        <f t="shared" si="11"/>
        <v>0</v>
      </c>
      <c r="L118" s="13">
        <f t="shared" si="12"/>
        <v>0</v>
      </c>
    </row>
    <row r="119" spans="2:12" ht="18" x14ac:dyDescent="0.25">
      <c r="B119" s="12"/>
      <c r="C119" s="64" t="s">
        <v>9</v>
      </c>
      <c r="D119" s="73">
        <f>3+1-1</f>
        <v>3</v>
      </c>
      <c r="E119" s="6">
        <v>900</v>
      </c>
      <c r="F119" s="13">
        <f>D119*E119</f>
        <v>2700</v>
      </c>
      <c r="G119" s="73">
        <f>3+1-1</f>
        <v>3</v>
      </c>
      <c r="H119" s="6">
        <v>900</v>
      </c>
      <c r="I119" s="13">
        <f>G119*H119</f>
        <v>2700</v>
      </c>
      <c r="J119" s="73">
        <f t="shared" si="10"/>
        <v>0</v>
      </c>
      <c r="K119" s="6">
        <f t="shared" si="11"/>
        <v>0</v>
      </c>
      <c r="L119" s="13">
        <f t="shared" si="12"/>
        <v>0</v>
      </c>
    </row>
    <row r="120" spans="2:12" ht="18" x14ac:dyDescent="0.25">
      <c r="B120" s="12"/>
      <c r="C120" s="64" t="s">
        <v>10</v>
      </c>
      <c r="D120" s="73">
        <f>6-1-2</f>
        <v>3</v>
      </c>
      <c r="E120" s="6">
        <v>800</v>
      </c>
      <c r="F120" s="51">
        <f>D120*E120</f>
        <v>2400</v>
      </c>
      <c r="G120" s="73">
        <f>6-1-2</f>
        <v>3</v>
      </c>
      <c r="H120" s="6">
        <v>800</v>
      </c>
      <c r="I120" s="51">
        <f>G120*H120</f>
        <v>2400</v>
      </c>
      <c r="J120" s="73">
        <f t="shared" si="10"/>
        <v>0</v>
      </c>
      <c r="K120" s="6">
        <f t="shared" si="11"/>
        <v>0</v>
      </c>
      <c r="L120" s="51">
        <f t="shared" si="12"/>
        <v>0</v>
      </c>
    </row>
    <row r="121" spans="2:12" ht="18" x14ac:dyDescent="0.25">
      <c r="B121" s="16">
        <v>2</v>
      </c>
      <c r="C121" s="65" t="s">
        <v>50</v>
      </c>
      <c r="D121" s="80">
        <f>SUM(D122:D125)</f>
        <v>9</v>
      </c>
      <c r="E121" s="4"/>
      <c r="F121" s="18">
        <f>SUM(F122:F125)</f>
        <v>9100</v>
      </c>
      <c r="G121" s="80">
        <f>SUM(G122:G125)</f>
        <v>9</v>
      </c>
      <c r="H121" s="4"/>
      <c r="I121" s="18">
        <f>SUM(I122:I125)</f>
        <v>9100</v>
      </c>
      <c r="J121" s="80">
        <f t="shared" si="10"/>
        <v>0</v>
      </c>
      <c r="K121" s="4">
        <f t="shared" si="11"/>
        <v>0</v>
      </c>
      <c r="L121" s="18">
        <f t="shared" si="12"/>
        <v>0</v>
      </c>
    </row>
    <row r="122" spans="2:12" ht="18" x14ac:dyDescent="0.25">
      <c r="B122" s="12"/>
      <c r="C122" s="64" t="s">
        <v>7</v>
      </c>
      <c r="D122" s="73">
        <v>1</v>
      </c>
      <c r="E122" s="6">
        <v>1600</v>
      </c>
      <c r="F122" s="13">
        <f>D122*E122</f>
        <v>1600</v>
      </c>
      <c r="G122" s="73">
        <v>1</v>
      </c>
      <c r="H122" s="6">
        <v>1600</v>
      </c>
      <c r="I122" s="13">
        <f>G122*H122</f>
        <v>1600</v>
      </c>
      <c r="J122" s="73">
        <f t="shared" si="10"/>
        <v>0</v>
      </c>
      <c r="K122" s="6">
        <f t="shared" si="11"/>
        <v>0</v>
      </c>
      <c r="L122" s="13">
        <f t="shared" si="12"/>
        <v>0</v>
      </c>
    </row>
    <row r="123" spans="2:12" ht="18" x14ac:dyDescent="0.25">
      <c r="B123" s="12"/>
      <c r="C123" s="64" t="s">
        <v>8</v>
      </c>
      <c r="D123" s="73">
        <v>4</v>
      </c>
      <c r="E123" s="6">
        <v>1000</v>
      </c>
      <c r="F123" s="13">
        <f>D123*E123</f>
        <v>4000</v>
      </c>
      <c r="G123" s="73">
        <v>4</v>
      </c>
      <c r="H123" s="6">
        <v>1000</v>
      </c>
      <c r="I123" s="13">
        <f>G123*H123</f>
        <v>4000</v>
      </c>
      <c r="J123" s="73">
        <f t="shared" si="10"/>
        <v>0</v>
      </c>
      <c r="K123" s="6">
        <f t="shared" si="11"/>
        <v>0</v>
      </c>
      <c r="L123" s="13">
        <f t="shared" si="12"/>
        <v>0</v>
      </c>
    </row>
    <row r="124" spans="2:12" ht="18" x14ac:dyDescent="0.25">
      <c r="B124" s="12"/>
      <c r="C124" s="64" t="s">
        <v>9</v>
      </c>
      <c r="D124" s="73">
        <f>2+1</f>
        <v>3</v>
      </c>
      <c r="E124" s="6">
        <v>900</v>
      </c>
      <c r="F124" s="13">
        <f>D124*E124</f>
        <v>2700</v>
      </c>
      <c r="G124" s="73">
        <f>2+1</f>
        <v>3</v>
      </c>
      <c r="H124" s="6">
        <v>900</v>
      </c>
      <c r="I124" s="13">
        <f>G124*H124</f>
        <v>2700</v>
      </c>
      <c r="J124" s="73">
        <f t="shared" si="10"/>
        <v>0</v>
      </c>
      <c r="K124" s="6">
        <f t="shared" si="11"/>
        <v>0</v>
      </c>
      <c r="L124" s="13">
        <f t="shared" si="12"/>
        <v>0</v>
      </c>
    </row>
    <row r="125" spans="2:12" ht="18" x14ac:dyDescent="0.25">
      <c r="B125" s="12"/>
      <c r="C125" s="64" t="s">
        <v>10</v>
      </c>
      <c r="D125" s="73">
        <f>2-1</f>
        <v>1</v>
      </c>
      <c r="E125" s="6">
        <v>800</v>
      </c>
      <c r="F125" s="51">
        <f>D125*E125</f>
        <v>800</v>
      </c>
      <c r="G125" s="73">
        <f>2-1</f>
        <v>1</v>
      </c>
      <c r="H125" s="6">
        <v>800</v>
      </c>
      <c r="I125" s="51">
        <f>G125*H125</f>
        <v>800</v>
      </c>
      <c r="J125" s="73">
        <f t="shared" si="10"/>
        <v>0</v>
      </c>
      <c r="K125" s="6">
        <f t="shared" si="11"/>
        <v>0</v>
      </c>
      <c r="L125" s="51">
        <f t="shared" si="12"/>
        <v>0</v>
      </c>
    </row>
    <row r="126" spans="2:12" ht="54" x14ac:dyDescent="0.25">
      <c r="B126" s="16">
        <v>3</v>
      </c>
      <c r="C126" s="65" t="s">
        <v>51</v>
      </c>
      <c r="D126" s="80">
        <f>SUM(D127:D130)</f>
        <v>11</v>
      </c>
      <c r="E126" s="4"/>
      <c r="F126" s="17">
        <f>SUM(F127:F130)</f>
        <v>10600</v>
      </c>
      <c r="G126" s="80">
        <f>SUM(G127:G130)</f>
        <v>11</v>
      </c>
      <c r="H126" s="4"/>
      <c r="I126" s="17">
        <f>SUM(I127:I130)</f>
        <v>10600</v>
      </c>
      <c r="J126" s="80">
        <f t="shared" si="10"/>
        <v>0</v>
      </c>
      <c r="K126" s="4">
        <f t="shared" si="11"/>
        <v>0</v>
      </c>
      <c r="L126" s="17">
        <f t="shared" si="12"/>
        <v>0</v>
      </c>
    </row>
    <row r="127" spans="2:12" ht="18" x14ac:dyDescent="0.25">
      <c r="B127" s="12"/>
      <c r="C127" s="64" t="s">
        <v>7</v>
      </c>
      <c r="D127" s="73">
        <v>1</v>
      </c>
      <c r="E127" s="6">
        <v>1600</v>
      </c>
      <c r="F127" s="13">
        <f>D127*E127</f>
        <v>1600</v>
      </c>
      <c r="G127" s="73">
        <v>1</v>
      </c>
      <c r="H127" s="6">
        <v>1600</v>
      </c>
      <c r="I127" s="13">
        <f>G127*H127</f>
        <v>1600</v>
      </c>
      <c r="J127" s="73">
        <f t="shared" si="10"/>
        <v>0</v>
      </c>
      <c r="K127" s="6">
        <f t="shared" si="11"/>
        <v>0</v>
      </c>
      <c r="L127" s="13">
        <f t="shared" si="12"/>
        <v>0</v>
      </c>
    </row>
    <row r="128" spans="2:12" ht="18" x14ac:dyDescent="0.25">
      <c r="B128" s="12"/>
      <c r="C128" s="64" t="s">
        <v>8</v>
      </c>
      <c r="D128" s="73">
        <f>4</f>
        <v>4</v>
      </c>
      <c r="E128" s="6">
        <v>1000</v>
      </c>
      <c r="F128" s="13">
        <f>D128*E128</f>
        <v>4000</v>
      </c>
      <c r="G128" s="73">
        <f>4</f>
        <v>4</v>
      </c>
      <c r="H128" s="6">
        <v>1000</v>
      </c>
      <c r="I128" s="13">
        <f>G128*H128</f>
        <v>4000</v>
      </c>
      <c r="J128" s="73">
        <f t="shared" si="10"/>
        <v>0</v>
      </c>
      <c r="K128" s="6">
        <f t="shared" si="11"/>
        <v>0</v>
      </c>
      <c r="L128" s="13">
        <f t="shared" si="12"/>
        <v>0</v>
      </c>
    </row>
    <row r="129" spans="2:12" ht="18" x14ac:dyDescent="0.25">
      <c r="B129" s="12"/>
      <c r="C129" s="64" t="s">
        <v>9</v>
      </c>
      <c r="D129" s="73">
        <v>2</v>
      </c>
      <c r="E129" s="6">
        <v>900</v>
      </c>
      <c r="F129" s="13">
        <f>D129*E129</f>
        <v>1800</v>
      </c>
      <c r="G129" s="73">
        <v>2</v>
      </c>
      <c r="H129" s="6">
        <v>900</v>
      </c>
      <c r="I129" s="13">
        <f>G129*H129</f>
        <v>1800</v>
      </c>
      <c r="J129" s="73">
        <f t="shared" si="10"/>
        <v>0</v>
      </c>
      <c r="K129" s="6">
        <f t="shared" si="11"/>
        <v>0</v>
      </c>
      <c r="L129" s="13">
        <f t="shared" si="12"/>
        <v>0</v>
      </c>
    </row>
    <row r="130" spans="2:12" ht="18" x14ac:dyDescent="0.25">
      <c r="B130" s="12"/>
      <c r="C130" s="64" t="s">
        <v>10</v>
      </c>
      <c r="D130" s="73">
        <f>4+1-1</f>
        <v>4</v>
      </c>
      <c r="E130" s="6">
        <v>800</v>
      </c>
      <c r="F130" s="13">
        <f>D130*E130</f>
        <v>3200</v>
      </c>
      <c r="G130" s="73">
        <f>4+1-1</f>
        <v>4</v>
      </c>
      <c r="H130" s="6">
        <v>800</v>
      </c>
      <c r="I130" s="13">
        <f>G130*H130</f>
        <v>3200</v>
      </c>
      <c r="J130" s="73">
        <f t="shared" si="10"/>
        <v>0</v>
      </c>
      <c r="K130" s="6">
        <f t="shared" si="11"/>
        <v>0</v>
      </c>
      <c r="L130" s="13">
        <f t="shared" si="12"/>
        <v>0</v>
      </c>
    </row>
    <row r="131" spans="2:12" ht="18" x14ac:dyDescent="0.25">
      <c r="B131" s="16">
        <v>4</v>
      </c>
      <c r="C131" s="65" t="s">
        <v>52</v>
      </c>
      <c r="D131" s="82">
        <f>SUM(D132:D135)</f>
        <v>11</v>
      </c>
      <c r="E131" s="5"/>
      <c r="F131" s="17">
        <f>SUM(F132:F135)</f>
        <v>11000</v>
      </c>
      <c r="G131" s="82">
        <f>SUM(G132:G135)</f>
        <v>11</v>
      </c>
      <c r="H131" s="5"/>
      <c r="I131" s="17">
        <f>SUM(I132:I135)</f>
        <v>11000</v>
      </c>
      <c r="J131" s="82">
        <f t="shared" si="10"/>
        <v>0</v>
      </c>
      <c r="K131" s="5">
        <f t="shared" si="11"/>
        <v>0</v>
      </c>
      <c r="L131" s="17">
        <f t="shared" si="12"/>
        <v>0</v>
      </c>
    </row>
    <row r="132" spans="2:12" ht="18" x14ac:dyDescent="0.25">
      <c r="B132" s="12"/>
      <c r="C132" s="64" t="s">
        <v>7</v>
      </c>
      <c r="D132" s="73">
        <v>1</v>
      </c>
      <c r="E132" s="6">
        <v>1600</v>
      </c>
      <c r="F132" s="13">
        <f>D132*E132</f>
        <v>1600</v>
      </c>
      <c r="G132" s="73">
        <v>1</v>
      </c>
      <c r="H132" s="6">
        <v>1600</v>
      </c>
      <c r="I132" s="13">
        <f>G132*H132</f>
        <v>1600</v>
      </c>
      <c r="J132" s="73">
        <f t="shared" si="10"/>
        <v>0</v>
      </c>
      <c r="K132" s="6">
        <f t="shared" si="11"/>
        <v>0</v>
      </c>
      <c r="L132" s="13">
        <f t="shared" si="12"/>
        <v>0</v>
      </c>
    </row>
    <row r="133" spans="2:12" ht="18" x14ac:dyDescent="0.25">
      <c r="B133" s="12"/>
      <c r="C133" s="64" t="s">
        <v>8</v>
      </c>
      <c r="D133" s="73">
        <f>7-1</f>
        <v>6</v>
      </c>
      <c r="E133" s="6">
        <v>1000</v>
      </c>
      <c r="F133" s="13">
        <f>D133*E133</f>
        <v>6000</v>
      </c>
      <c r="G133" s="73">
        <f>7-1</f>
        <v>6</v>
      </c>
      <c r="H133" s="6">
        <v>1000</v>
      </c>
      <c r="I133" s="13">
        <f>G133*H133</f>
        <v>6000</v>
      </c>
      <c r="J133" s="73">
        <f t="shared" si="10"/>
        <v>0</v>
      </c>
      <c r="K133" s="6">
        <f t="shared" si="11"/>
        <v>0</v>
      </c>
      <c r="L133" s="13">
        <f t="shared" si="12"/>
        <v>0</v>
      </c>
    </row>
    <row r="134" spans="2:12" ht="18" x14ac:dyDescent="0.25">
      <c r="B134" s="12"/>
      <c r="C134" s="64" t="s">
        <v>9</v>
      </c>
      <c r="D134" s="73">
        <f>2-2+1+1</f>
        <v>2</v>
      </c>
      <c r="E134" s="6">
        <v>900</v>
      </c>
      <c r="F134" s="13">
        <f>D134*E134</f>
        <v>1800</v>
      </c>
      <c r="G134" s="73">
        <f>2-2+1+1</f>
        <v>2</v>
      </c>
      <c r="H134" s="6">
        <v>900</v>
      </c>
      <c r="I134" s="13">
        <f>G134*H134</f>
        <v>1800</v>
      </c>
      <c r="J134" s="73">
        <f t="shared" ref="J134:J181" si="13">G134-D134</f>
        <v>0</v>
      </c>
      <c r="K134" s="6">
        <f t="shared" ref="K134:K181" si="14">H134-E134</f>
        <v>0</v>
      </c>
      <c r="L134" s="13">
        <f t="shared" ref="L134:L181" si="15">I134-F134</f>
        <v>0</v>
      </c>
    </row>
    <row r="135" spans="2:12" ht="18" x14ac:dyDescent="0.25">
      <c r="B135" s="12"/>
      <c r="C135" s="64" t="s">
        <v>10</v>
      </c>
      <c r="D135" s="73">
        <f>7+2+1-8</f>
        <v>2</v>
      </c>
      <c r="E135" s="6">
        <v>800</v>
      </c>
      <c r="F135" s="13">
        <f>D135*E135</f>
        <v>1600</v>
      </c>
      <c r="G135" s="73">
        <f>7+2+1-8</f>
        <v>2</v>
      </c>
      <c r="H135" s="6">
        <v>800</v>
      </c>
      <c r="I135" s="13">
        <f>G135*H135</f>
        <v>1600</v>
      </c>
      <c r="J135" s="73">
        <f t="shared" si="13"/>
        <v>0</v>
      </c>
      <c r="K135" s="6">
        <f t="shared" si="14"/>
        <v>0</v>
      </c>
      <c r="L135" s="13">
        <f t="shared" si="15"/>
        <v>0</v>
      </c>
    </row>
    <row r="136" spans="2:12" ht="36" x14ac:dyDescent="0.25">
      <c r="B136" s="48" t="s">
        <v>57</v>
      </c>
      <c r="C136" s="63" t="s">
        <v>54</v>
      </c>
      <c r="D136" s="72">
        <f>D137+D138+D139+D144+D149</f>
        <v>17</v>
      </c>
      <c r="E136" s="46"/>
      <c r="F136" s="47">
        <f>F137+F138+F139+F144+F149</f>
        <v>20100</v>
      </c>
      <c r="G136" s="72">
        <f>G137+G138+G139+G144+G149</f>
        <v>17</v>
      </c>
      <c r="H136" s="46"/>
      <c r="I136" s="47">
        <f>I137+I138+I139+I144+I149</f>
        <v>20100</v>
      </c>
      <c r="J136" s="72">
        <f t="shared" si="13"/>
        <v>0</v>
      </c>
      <c r="K136" s="46">
        <f t="shared" si="14"/>
        <v>0</v>
      </c>
      <c r="L136" s="47">
        <f t="shared" si="15"/>
        <v>0</v>
      </c>
    </row>
    <row r="137" spans="2:12" ht="18" x14ac:dyDescent="0.25">
      <c r="B137" s="12"/>
      <c r="C137" s="64" t="s">
        <v>4</v>
      </c>
      <c r="D137" s="73">
        <v>1</v>
      </c>
      <c r="E137" s="6">
        <v>2150</v>
      </c>
      <c r="F137" s="13">
        <f>D137*E137</f>
        <v>2150</v>
      </c>
      <c r="G137" s="73">
        <v>1</v>
      </c>
      <c r="H137" s="6">
        <v>2150</v>
      </c>
      <c r="I137" s="13">
        <f>G137*H137</f>
        <v>2150</v>
      </c>
      <c r="J137" s="73">
        <f t="shared" si="13"/>
        <v>0</v>
      </c>
      <c r="K137" s="6">
        <f t="shared" si="14"/>
        <v>0</v>
      </c>
      <c r="L137" s="13">
        <f t="shared" si="15"/>
        <v>0</v>
      </c>
    </row>
    <row r="138" spans="2:12" ht="18" x14ac:dyDescent="0.25">
      <c r="B138" s="12"/>
      <c r="C138" s="64" t="s">
        <v>5</v>
      </c>
      <c r="D138" s="73">
        <v>1</v>
      </c>
      <c r="E138" s="6">
        <v>1850</v>
      </c>
      <c r="F138" s="13">
        <f>D138*E138</f>
        <v>1850</v>
      </c>
      <c r="G138" s="73">
        <v>1</v>
      </c>
      <c r="H138" s="6">
        <v>1850</v>
      </c>
      <c r="I138" s="13">
        <f>G138*H138</f>
        <v>1850</v>
      </c>
      <c r="J138" s="73">
        <f t="shared" si="13"/>
        <v>0</v>
      </c>
      <c r="K138" s="6">
        <f t="shared" si="14"/>
        <v>0</v>
      </c>
      <c r="L138" s="13">
        <f t="shared" si="15"/>
        <v>0</v>
      </c>
    </row>
    <row r="139" spans="2:12" ht="36" x14ac:dyDescent="0.25">
      <c r="B139" s="16">
        <v>1</v>
      </c>
      <c r="C139" s="65" t="s">
        <v>55</v>
      </c>
      <c r="D139" s="80">
        <f>SUM(D140:D143)</f>
        <v>6</v>
      </c>
      <c r="E139" s="4"/>
      <c r="F139" s="17">
        <f>SUM(F140:F143)</f>
        <v>6200</v>
      </c>
      <c r="G139" s="80">
        <f>SUM(G140:G143)</f>
        <v>6</v>
      </c>
      <c r="H139" s="4"/>
      <c r="I139" s="17">
        <f>SUM(I140:I143)</f>
        <v>6200</v>
      </c>
      <c r="J139" s="80">
        <f t="shared" si="13"/>
        <v>0</v>
      </c>
      <c r="K139" s="4">
        <f t="shared" si="14"/>
        <v>0</v>
      </c>
      <c r="L139" s="17">
        <f t="shared" si="15"/>
        <v>0</v>
      </c>
    </row>
    <row r="140" spans="2:12" ht="18" x14ac:dyDescent="0.25">
      <c r="B140" s="12"/>
      <c r="C140" s="64" t="s">
        <v>7</v>
      </c>
      <c r="D140" s="73">
        <v>1</v>
      </c>
      <c r="E140" s="6">
        <v>1600</v>
      </c>
      <c r="F140" s="13">
        <f>D140*E140</f>
        <v>1600</v>
      </c>
      <c r="G140" s="73">
        <v>1</v>
      </c>
      <c r="H140" s="6">
        <v>1600</v>
      </c>
      <c r="I140" s="13">
        <f>G140*H140</f>
        <v>1600</v>
      </c>
      <c r="J140" s="73">
        <f t="shared" si="13"/>
        <v>0</v>
      </c>
      <c r="K140" s="6">
        <f t="shared" si="14"/>
        <v>0</v>
      </c>
      <c r="L140" s="13">
        <f t="shared" si="15"/>
        <v>0</v>
      </c>
    </row>
    <row r="141" spans="2:12" ht="18" x14ac:dyDescent="0.25">
      <c r="B141" s="12"/>
      <c r="C141" s="64" t="s">
        <v>8</v>
      </c>
      <c r="D141" s="73">
        <v>2</v>
      </c>
      <c r="E141" s="6">
        <v>1000</v>
      </c>
      <c r="F141" s="13">
        <f>D141*E141</f>
        <v>2000</v>
      </c>
      <c r="G141" s="73">
        <v>2</v>
      </c>
      <c r="H141" s="6">
        <v>1000</v>
      </c>
      <c r="I141" s="13">
        <f>G141*H141</f>
        <v>2000</v>
      </c>
      <c r="J141" s="73">
        <f t="shared" si="13"/>
        <v>0</v>
      </c>
      <c r="K141" s="6">
        <f t="shared" si="14"/>
        <v>0</v>
      </c>
      <c r="L141" s="13">
        <f t="shared" si="15"/>
        <v>0</v>
      </c>
    </row>
    <row r="142" spans="2:12" ht="18" x14ac:dyDescent="0.25">
      <c r="B142" s="12"/>
      <c r="C142" s="64" t="s">
        <v>9</v>
      </c>
      <c r="D142" s="73">
        <f>2+1-1</f>
        <v>2</v>
      </c>
      <c r="E142" s="6">
        <v>900</v>
      </c>
      <c r="F142" s="13">
        <f>D142*E142</f>
        <v>1800</v>
      </c>
      <c r="G142" s="73">
        <f>2+1-1</f>
        <v>2</v>
      </c>
      <c r="H142" s="6">
        <v>900</v>
      </c>
      <c r="I142" s="13">
        <f>G142*H142</f>
        <v>1800</v>
      </c>
      <c r="J142" s="73">
        <f t="shared" si="13"/>
        <v>0</v>
      </c>
      <c r="K142" s="6">
        <f t="shared" si="14"/>
        <v>0</v>
      </c>
      <c r="L142" s="13">
        <f t="shared" si="15"/>
        <v>0</v>
      </c>
    </row>
    <row r="143" spans="2:12" ht="18" x14ac:dyDescent="0.25">
      <c r="B143" s="12"/>
      <c r="C143" s="64" t="s">
        <v>10</v>
      </c>
      <c r="D143" s="73">
        <v>1</v>
      </c>
      <c r="E143" s="6">
        <v>800</v>
      </c>
      <c r="F143" s="13">
        <f>D143*E143</f>
        <v>800</v>
      </c>
      <c r="G143" s="73">
        <v>1</v>
      </c>
      <c r="H143" s="6">
        <v>800</v>
      </c>
      <c r="I143" s="13">
        <f>G143*H143</f>
        <v>800</v>
      </c>
      <c r="J143" s="73">
        <f t="shared" si="13"/>
        <v>0</v>
      </c>
      <c r="K143" s="6">
        <f t="shared" si="14"/>
        <v>0</v>
      </c>
      <c r="L143" s="13">
        <f t="shared" si="15"/>
        <v>0</v>
      </c>
    </row>
    <row r="144" spans="2:12" ht="36" x14ac:dyDescent="0.25">
      <c r="B144" s="16">
        <v>2</v>
      </c>
      <c r="C144" s="68" t="s">
        <v>56</v>
      </c>
      <c r="D144" s="80">
        <f>SUM(D145:D148)</f>
        <v>4</v>
      </c>
      <c r="E144" s="4"/>
      <c r="F144" s="17">
        <f>SUM(F145:F148)</f>
        <v>4300</v>
      </c>
      <c r="G144" s="80">
        <f>SUM(G145:G148)</f>
        <v>4</v>
      </c>
      <c r="H144" s="4"/>
      <c r="I144" s="17">
        <f>SUM(I145:I148)</f>
        <v>4300</v>
      </c>
      <c r="J144" s="80">
        <f t="shared" si="13"/>
        <v>0</v>
      </c>
      <c r="K144" s="4">
        <f t="shared" si="14"/>
        <v>0</v>
      </c>
      <c r="L144" s="17">
        <f t="shared" si="15"/>
        <v>0</v>
      </c>
    </row>
    <row r="145" spans="2:12" ht="18" x14ac:dyDescent="0.25">
      <c r="B145" s="12"/>
      <c r="C145" s="64" t="s">
        <v>7</v>
      </c>
      <c r="D145" s="73">
        <v>1</v>
      </c>
      <c r="E145" s="6">
        <v>1600</v>
      </c>
      <c r="F145" s="13">
        <f>D145*E145</f>
        <v>1600</v>
      </c>
      <c r="G145" s="73">
        <v>1</v>
      </c>
      <c r="H145" s="6">
        <v>1600</v>
      </c>
      <c r="I145" s="13">
        <f>G145*H145</f>
        <v>1600</v>
      </c>
      <c r="J145" s="73">
        <f t="shared" si="13"/>
        <v>0</v>
      </c>
      <c r="K145" s="6">
        <f t="shared" si="14"/>
        <v>0</v>
      </c>
      <c r="L145" s="13">
        <f t="shared" si="15"/>
        <v>0</v>
      </c>
    </row>
    <row r="146" spans="2:12" ht="18" x14ac:dyDescent="0.25">
      <c r="B146" s="12"/>
      <c r="C146" s="64" t="s">
        <v>8</v>
      </c>
      <c r="D146" s="73">
        <f>2-1</f>
        <v>1</v>
      </c>
      <c r="E146" s="6">
        <v>1000</v>
      </c>
      <c r="F146" s="13">
        <f>D146*E146</f>
        <v>1000</v>
      </c>
      <c r="G146" s="73">
        <f>2-1</f>
        <v>1</v>
      </c>
      <c r="H146" s="6">
        <v>1000</v>
      </c>
      <c r="I146" s="13">
        <f>G146*H146</f>
        <v>1000</v>
      </c>
      <c r="J146" s="73">
        <f t="shared" si="13"/>
        <v>0</v>
      </c>
      <c r="K146" s="6">
        <f t="shared" si="14"/>
        <v>0</v>
      </c>
      <c r="L146" s="13">
        <f t="shared" si="15"/>
        <v>0</v>
      </c>
    </row>
    <row r="147" spans="2:12" ht="18" x14ac:dyDescent="0.25">
      <c r="B147" s="12"/>
      <c r="C147" s="64" t="s">
        <v>9</v>
      </c>
      <c r="D147" s="73">
        <v>1</v>
      </c>
      <c r="E147" s="6">
        <v>900</v>
      </c>
      <c r="F147" s="13">
        <f>D147*E147</f>
        <v>900</v>
      </c>
      <c r="G147" s="73">
        <v>1</v>
      </c>
      <c r="H147" s="6">
        <v>900</v>
      </c>
      <c r="I147" s="13">
        <f>G147*H147</f>
        <v>900</v>
      </c>
      <c r="J147" s="73">
        <f t="shared" si="13"/>
        <v>0</v>
      </c>
      <c r="K147" s="6">
        <f t="shared" si="14"/>
        <v>0</v>
      </c>
      <c r="L147" s="13">
        <f t="shared" si="15"/>
        <v>0</v>
      </c>
    </row>
    <row r="148" spans="2:12" ht="18" x14ac:dyDescent="0.25">
      <c r="B148" s="12"/>
      <c r="C148" s="64" t="s">
        <v>10</v>
      </c>
      <c r="D148" s="73">
        <f>2-1</f>
        <v>1</v>
      </c>
      <c r="E148" s="6">
        <v>800</v>
      </c>
      <c r="F148" s="13">
        <f>D148*E148</f>
        <v>800</v>
      </c>
      <c r="G148" s="73">
        <f>2-1</f>
        <v>1</v>
      </c>
      <c r="H148" s="6">
        <v>800</v>
      </c>
      <c r="I148" s="13">
        <f>G148*H148</f>
        <v>800</v>
      </c>
      <c r="J148" s="73">
        <f t="shared" si="13"/>
        <v>0</v>
      </c>
      <c r="K148" s="6">
        <f t="shared" si="14"/>
        <v>0</v>
      </c>
      <c r="L148" s="13">
        <f t="shared" si="15"/>
        <v>0</v>
      </c>
    </row>
    <row r="149" spans="2:12" ht="54" x14ac:dyDescent="0.25">
      <c r="B149" s="12">
        <v>3</v>
      </c>
      <c r="C149" s="69" t="s">
        <v>71</v>
      </c>
      <c r="D149" s="80">
        <f>SUM(D150:D151)</f>
        <v>5</v>
      </c>
      <c r="E149" s="4"/>
      <c r="F149" s="17">
        <f>SUM(F150:F151)</f>
        <v>5600</v>
      </c>
      <c r="G149" s="80">
        <f>SUM(G150:G151)</f>
        <v>5</v>
      </c>
      <c r="H149" s="4"/>
      <c r="I149" s="17">
        <f>SUM(I150:I151)</f>
        <v>5600</v>
      </c>
      <c r="J149" s="80">
        <f t="shared" si="13"/>
        <v>0</v>
      </c>
      <c r="K149" s="4">
        <f t="shared" si="14"/>
        <v>0</v>
      </c>
      <c r="L149" s="17">
        <f t="shared" si="15"/>
        <v>0</v>
      </c>
    </row>
    <row r="150" spans="2:12" ht="18" x14ac:dyDescent="0.25">
      <c r="B150" s="12"/>
      <c r="C150" s="64" t="s">
        <v>7</v>
      </c>
      <c r="D150" s="73">
        <v>1</v>
      </c>
      <c r="E150" s="6">
        <v>1600</v>
      </c>
      <c r="F150" s="13">
        <f>D150*E150</f>
        <v>1600</v>
      </c>
      <c r="G150" s="73">
        <v>1</v>
      </c>
      <c r="H150" s="6">
        <v>1600</v>
      </c>
      <c r="I150" s="13">
        <f>G150*H150</f>
        <v>1600</v>
      </c>
      <c r="J150" s="73">
        <f t="shared" si="13"/>
        <v>0</v>
      </c>
      <c r="K150" s="6">
        <f t="shared" si="14"/>
        <v>0</v>
      </c>
      <c r="L150" s="13">
        <f t="shared" si="15"/>
        <v>0</v>
      </c>
    </row>
    <row r="151" spans="2:12" ht="18" x14ac:dyDescent="0.25">
      <c r="B151" s="12"/>
      <c r="C151" s="64" t="s">
        <v>8</v>
      </c>
      <c r="D151" s="73">
        <v>4</v>
      </c>
      <c r="E151" s="6">
        <v>1000</v>
      </c>
      <c r="F151" s="13">
        <f>D151*E151</f>
        <v>4000</v>
      </c>
      <c r="G151" s="73">
        <v>4</v>
      </c>
      <c r="H151" s="6">
        <v>1000</v>
      </c>
      <c r="I151" s="13">
        <f>G151*H151</f>
        <v>4000</v>
      </c>
      <c r="J151" s="73">
        <f t="shared" si="13"/>
        <v>0</v>
      </c>
      <c r="K151" s="6">
        <f t="shared" si="14"/>
        <v>0</v>
      </c>
      <c r="L151" s="13">
        <f t="shared" si="15"/>
        <v>0</v>
      </c>
    </row>
    <row r="152" spans="2:12" ht="54" x14ac:dyDescent="0.25">
      <c r="B152" s="48" t="s">
        <v>58</v>
      </c>
      <c r="C152" s="63" t="s">
        <v>74</v>
      </c>
      <c r="D152" s="72">
        <f>D153+D154+D155+D159</f>
        <v>14</v>
      </c>
      <c r="E152" s="46"/>
      <c r="F152" s="47">
        <f>F153+F154+F155+F159</f>
        <v>15150</v>
      </c>
      <c r="G152" s="72">
        <f>G153+G154+G155+G159</f>
        <v>14</v>
      </c>
      <c r="H152" s="46"/>
      <c r="I152" s="47">
        <f>I153+I154+I155+I159</f>
        <v>15150</v>
      </c>
      <c r="J152" s="72">
        <f t="shared" si="13"/>
        <v>0</v>
      </c>
      <c r="K152" s="46">
        <f t="shared" si="14"/>
        <v>0</v>
      </c>
      <c r="L152" s="47">
        <f t="shared" si="15"/>
        <v>0</v>
      </c>
    </row>
    <row r="153" spans="2:12" ht="18" x14ac:dyDescent="0.25">
      <c r="B153" s="12"/>
      <c r="C153" s="64" t="s">
        <v>4</v>
      </c>
      <c r="D153" s="73">
        <v>1</v>
      </c>
      <c r="E153" s="6">
        <v>2150</v>
      </c>
      <c r="F153" s="13">
        <f>D153*E153</f>
        <v>2150</v>
      </c>
      <c r="G153" s="73">
        <v>1</v>
      </c>
      <c r="H153" s="6">
        <v>2150</v>
      </c>
      <c r="I153" s="13">
        <f>G153*H153</f>
        <v>2150</v>
      </c>
      <c r="J153" s="73">
        <f t="shared" si="13"/>
        <v>0</v>
      </c>
      <c r="K153" s="6">
        <f t="shared" si="14"/>
        <v>0</v>
      </c>
      <c r="L153" s="13">
        <f t="shared" si="15"/>
        <v>0</v>
      </c>
    </row>
    <row r="154" spans="2:12" ht="18" x14ac:dyDescent="0.25">
      <c r="B154" s="12"/>
      <c r="C154" s="70" t="s">
        <v>10</v>
      </c>
      <c r="D154" s="83">
        <v>1</v>
      </c>
      <c r="E154" s="9">
        <v>800</v>
      </c>
      <c r="F154" s="19">
        <f>D154*E154</f>
        <v>800</v>
      </c>
      <c r="G154" s="83">
        <v>1</v>
      </c>
      <c r="H154" s="9">
        <v>800</v>
      </c>
      <c r="I154" s="19">
        <f>G154*H154</f>
        <v>800</v>
      </c>
      <c r="J154" s="83">
        <f t="shared" si="13"/>
        <v>0</v>
      </c>
      <c r="K154" s="9">
        <f t="shared" si="14"/>
        <v>0</v>
      </c>
      <c r="L154" s="19">
        <f t="shared" si="15"/>
        <v>0</v>
      </c>
    </row>
    <row r="155" spans="2:12" ht="36" x14ac:dyDescent="0.25">
      <c r="B155" s="16">
        <v>1</v>
      </c>
      <c r="C155" s="65" t="s">
        <v>66</v>
      </c>
      <c r="D155" s="80">
        <f>SUM(D156:D158)</f>
        <v>5</v>
      </c>
      <c r="E155" s="4"/>
      <c r="F155" s="18">
        <f>SUM(F156:F158)</f>
        <v>5400</v>
      </c>
      <c r="G155" s="80">
        <f>SUM(G156:G158)</f>
        <v>5</v>
      </c>
      <c r="H155" s="4"/>
      <c r="I155" s="18">
        <f>SUM(I156:I158)</f>
        <v>5400</v>
      </c>
      <c r="J155" s="80">
        <f t="shared" si="13"/>
        <v>0</v>
      </c>
      <c r="K155" s="4">
        <f t="shared" si="14"/>
        <v>0</v>
      </c>
      <c r="L155" s="18">
        <f t="shared" si="15"/>
        <v>0</v>
      </c>
    </row>
    <row r="156" spans="2:12" ht="18" x14ac:dyDescent="0.25">
      <c r="B156" s="20"/>
      <c r="C156" s="70" t="s">
        <v>7</v>
      </c>
      <c r="D156" s="83">
        <v>1</v>
      </c>
      <c r="E156" s="9">
        <v>1600</v>
      </c>
      <c r="F156" s="19">
        <f>D156*E156</f>
        <v>1600</v>
      </c>
      <c r="G156" s="83">
        <v>1</v>
      </c>
      <c r="H156" s="9">
        <v>1600</v>
      </c>
      <c r="I156" s="19">
        <f>G156*H156</f>
        <v>1600</v>
      </c>
      <c r="J156" s="83">
        <f t="shared" si="13"/>
        <v>0</v>
      </c>
      <c r="K156" s="9">
        <f t="shared" si="14"/>
        <v>0</v>
      </c>
      <c r="L156" s="19">
        <f t="shared" si="15"/>
        <v>0</v>
      </c>
    </row>
    <row r="157" spans="2:12" ht="18" x14ac:dyDescent="0.25">
      <c r="B157" s="20"/>
      <c r="C157" s="70" t="s">
        <v>8</v>
      </c>
      <c r="D157" s="83">
        <f>2+1</f>
        <v>3</v>
      </c>
      <c r="E157" s="9">
        <v>1000</v>
      </c>
      <c r="F157" s="19">
        <f>D157*E157</f>
        <v>3000</v>
      </c>
      <c r="G157" s="83">
        <f>2+1</f>
        <v>3</v>
      </c>
      <c r="H157" s="9">
        <v>1000</v>
      </c>
      <c r="I157" s="19">
        <f>G157*H157</f>
        <v>3000</v>
      </c>
      <c r="J157" s="83">
        <f t="shared" si="13"/>
        <v>0</v>
      </c>
      <c r="K157" s="9">
        <f t="shared" si="14"/>
        <v>0</v>
      </c>
      <c r="L157" s="19">
        <f t="shared" si="15"/>
        <v>0</v>
      </c>
    </row>
    <row r="158" spans="2:12" ht="18" x14ac:dyDescent="0.25">
      <c r="B158" s="20"/>
      <c r="C158" s="70" t="s">
        <v>10</v>
      </c>
      <c r="D158" s="83">
        <v>1</v>
      </c>
      <c r="E158" s="9">
        <v>800</v>
      </c>
      <c r="F158" s="19">
        <f>D158*E158</f>
        <v>800</v>
      </c>
      <c r="G158" s="83">
        <v>1</v>
      </c>
      <c r="H158" s="9">
        <v>800</v>
      </c>
      <c r="I158" s="19">
        <f>G158*H158</f>
        <v>800</v>
      </c>
      <c r="J158" s="83">
        <f t="shared" si="13"/>
        <v>0</v>
      </c>
      <c r="K158" s="9">
        <f t="shared" si="14"/>
        <v>0</v>
      </c>
      <c r="L158" s="19">
        <f t="shared" si="15"/>
        <v>0</v>
      </c>
    </row>
    <row r="159" spans="2:12" ht="36" x14ac:dyDescent="0.25">
      <c r="B159" s="16">
        <v>2</v>
      </c>
      <c r="C159" s="65" t="s">
        <v>67</v>
      </c>
      <c r="D159" s="80">
        <f>SUM(D160:D162)</f>
        <v>7</v>
      </c>
      <c r="E159" s="4"/>
      <c r="F159" s="18">
        <f>SUM(F160:F162)</f>
        <v>6800</v>
      </c>
      <c r="G159" s="80">
        <f>SUM(G160:G162)</f>
        <v>7</v>
      </c>
      <c r="H159" s="4"/>
      <c r="I159" s="18">
        <f>SUM(I160:I162)</f>
        <v>6800</v>
      </c>
      <c r="J159" s="80">
        <f t="shared" si="13"/>
        <v>0</v>
      </c>
      <c r="K159" s="4">
        <f t="shared" si="14"/>
        <v>0</v>
      </c>
      <c r="L159" s="18">
        <f t="shared" si="15"/>
        <v>0</v>
      </c>
    </row>
    <row r="160" spans="2:12" ht="18" x14ac:dyDescent="0.25">
      <c r="B160" s="20"/>
      <c r="C160" s="70" t="s">
        <v>7</v>
      </c>
      <c r="D160" s="83">
        <v>1</v>
      </c>
      <c r="E160" s="9">
        <v>1600</v>
      </c>
      <c r="F160" s="19">
        <f>D160*E160</f>
        <v>1600</v>
      </c>
      <c r="G160" s="83">
        <v>1</v>
      </c>
      <c r="H160" s="9">
        <v>1600</v>
      </c>
      <c r="I160" s="19">
        <f>G160*H160</f>
        <v>1600</v>
      </c>
      <c r="J160" s="83">
        <f t="shared" si="13"/>
        <v>0</v>
      </c>
      <c r="K160" s="9">
        <f t="shared" si="14"/>
        <v>0</v>
      </c>
      <c r="L160" s="19">
        <f t="shared" si="15"/>
        <v>0</v>
      </c>
    </row>
    <row r="161" spans="2:12" ht="18" x14ac:dyDescent="0.25">
      <c r="B161" s="20"/>
      <c r="C161" s="70" t="s">
        <v>9</v>
      </c>
      <c r="D161" s="83">
        <v>4</v>
      </c>
      <c r="E161" s="9">
        <v>900</v>
      </c>
      <c r="F161" s="19">
        <f>D161*E161</f>
        <v>3600</v>
      </c>
      <c r="G161" s="83">
        <v>4</v>
      </c>
      <c r="H161" s="9">
        <v>900</v>
      </c>
      <c r="I161" s="19">
        <f>G161*H161</f>
        <v>3600</v>
      </c>
      <c r="J161" s="83">
        <f t="shared" si="13"/>
        <v>0</v>
      </c>
      <c r="K161" s="9">
        <f t="shared" si="14"/>
        <v>0</v>
      </c>
      <c r="L161" s="19">
        <f t="shared" si="15"/>
        <v>0</v>
      </c>
    </row>
    <row r="162" spans="2:12" ht="18" x14ac:dyDescent="0.25">
      <c r="B162" s="20"/>
      <c r="C162" s="70" t="s">
        <v>10</v>
      </c>
      <c r="D162" s="83">
        <f>3-1</f>
        <v>2</v>
      </c>
      <c r="E162" s="9">
        <v>800</v>
      </c>
      <c r="F162" s="19">
        <f>D162*E162</f>
        <v>1600</v>
      </c>
      <c r="G162" s="83">
        <f>3-1</f>
        <v>2</v>
      </c>
      <c r="H162" s="9">
        <v>800</v>
      </c>
      <c r="I162" s="19">
        <f>G162*H162</f>
        <v>1600</v>
      </c>
      <c r="J162" s="83">
        <f t="shared" si="13"/>
        <v>0</v>
      </c>
      <c r="K162" s="9">
        <f t="shared" si="14"/>
        <v>0</v>
      </c>
      <c r="L162" s="19">
        <f t="shared" si="15"/>
        <v>0</v>
      </c>
    </row>
    <row r="163" spans="2:12" ht="36" x14ac:dyDescent="0.25">
      <c r="B163" s="48" t="s">
        <v>65</v>
      </c>
      <c r="C163" s="63" t="s">
        <v>60</v>
      </c>
      <c r="D163" s="72">
        <f>D164+D165+D166+D170+D174</f>
        <v>19</v>
      </c>
      <c r="E163" s="46"/>
      <c r="F163" s="47">
        <f>F164+F165+F166+F170+F174</f>
        <v>22100</v>
      </c>
      <c r="G163" s="72">
        <f>G164+G165+G166+G170+G174</f>
        <v>19</v>
      </c>
      <c r="H163" s="46"/>
      <c r="I163" s="47">
        <f>I164+I165+I166+I170+I174</f>
        <v>22100</v>
      </c>
      <c r="J163" s="72">
        <f t="shared" si="13"/>
        <v>0</v>
      </c>
      <c r="K163" s="46">
        <f t="shared" si="14"/>
        <v>0</v>
      </c>
      <c r="L163" s="47">
        <f t="shared" si="15"/>
        <v>0</v>
      </c>
    </row>
    <row r="164" spans="2:12" ht="18" x14ac:dyDescent="0.25">
      <c r="B164" s="20"/>
      <c r="C164" s="70" t="s">
        <v>4</v>
      </c>
      <c r="D164" s="83">
        <v>1</v>
      </c>
      <c r="E164" s="9">
        <v>2150</v>
      </c>
      <c r="F164" s="19">
        <f>D164*E164</f>
        <v>2150</v>
      </c>
      <c r="G164" s="83">
        <v>1</v>
      </c>
      <c r="H164" s="9">
        <v>2150</v>
      </c>
      <c r="I164" s="19">
        <f>G164*H164</f>
        <v>2150</v>
      </c>
      <c r="J164" s="83">
        <f t="shared" si="13"/>
        <v>0</v>
      </c>
      <c r="K164" s="9">
        <f t="shared" si="14"/>
        <v>0</v>
      </c>
      <c r="L164" s="19">
        <f t="shared" si="15"/>
        <v>0</v>
      </c>
    </row>
    <row r="165" spans="2:12" ht="18" x14ac:dyDescent="0.25">
      <c r="B165" s="20"/>
      <c r="C165" s="70" t="s">
        <v>5</v>
      </c>
      <c r="D165" s="83">
        <v>1</v>
      </c>
      <c r="E165" s="9">
        <v>1850</v>
      </c>
      <c r="F165" s="19">
        <f>D165*E165</f>
        <v>1850</v>
      </c>
      <c r="G165" s="83">
        <v>1</v>
      </c>
      <c r="H165" s="9">
        <v>1850</v>
      </c>
      <c r="I165" s="19">
        <f>G165*H165</f>
        <v>1850</v>
      </c>
      <c r="J165" s="83">
        <f t="shared" si="13"/>
        <v>0</v>
      </c>
      <c r="K165" s="9">
        <f t="shared" si="14"/>
        <v>0</v>
      </c>
      <c r="L165" s="19">
        <f t="shared" si="15"/>
        <v>0</v>
      </c>
    </row>
    <row r="166" spans="2:12" ht="54" x14ac:dyDescent="0.25">
      <c r="B166" s="16">
        <v>1</v>
      </c>
      <c r="C166" s="65" t="s">
        <v>6</v>
      </c>
      <c r="D166" s="80">
        <f>SUM(D167:D169)</f>
        <v>4</v>
      </c>
      <c r="E166" s="4"/>
      <c r="F166" s="17">
        <f>SUM(F167:F169)</f>
        <v>4400</v>
      </c>
      <c r="G166" s="80">
        <f>SUM(G167:G169)</f>
        <v>4</v>
      </c>
      <c r="H166" s="4"/>
      <c r="I166" s="17">
        <f>SUM(I167:I169)</f>
        <v>4400</v>
      </c>
      <c r="J166" s="80">
        <f t="shared" si="13"/>
        <v>0</v>
      </c>
      <c r="K166" s="4">
        <f t="shared" si="14"/>
        <v>0</v>
      </c>
      <c r="L166" s="17">
        <f t="shared" si="15"/>
        <v>0</v>
      </c>
    </row>
    <row r="167" spans="2:12" ht="18" x14ac:dyDescent="0.25">
      <c r="B167" s="20"/>
      <c r="C167" s="70" t="s">
        <v>7</v>
      </c>
      <c r="D167" s="83">
        <v>1</v>
      </c>
      <c r="E167" s="9">
        <v>1600</v>
      </c>
      <c r="F167" s="19">
        <f>D167*E167</f>
        <v>1600</v>
      </c>
      <c r="G167" s="83">
        <v>1</v>
      </c>
      <c r="H167" s="9">
        <v>1600</v>
      </c>
      <c r="I167" s="19">
        <f>G167*H167</f>
        <v>1600</v>
      </c>
      <c r="J167" s="83">
        <f t="shared" si="13"/>
        <v>0</v>
      </c>
      <c r="K167" s="9">
        <f t="shared" si="14"/>
        <v>0</v>
      </c>
      <c r="L167" s="19">
        <f t="shared" si="15"/>
        <v>0</v>
      </c>
    </row>
    <row r="168" spans="2:12" ht="18" x14ac:dyDescent="0.25">
      <c r="B168" s="20"/>
      <c r="C168" s="70" t="s">
        <v>8</v>
      </c>
      <c r="D168" s="83">
        <f>2+1-1</f>
        <v>2</v>
      </c>
      <c r="E168" s="9">
        <v>1000</v>
      </c>
      <c r="F168" s="19">
        <f>D168*E168</f>
        <v>2000</v>
      </c>
      <c r="G168" s="83">
        <f>2+1-1</f>
        <v>2</v>
      </c>
      <c r="H168" s="9">
        <v>1000</v>
      </c>
      <c r="I168" s="19">
        <f>G168*H168</f>
        <v>2000</v>
      </c>
      <c r="J168" s="83">
        <f t="shared" si="13"/>
        <v>0</v>
      </c>
      <c r="K168" s="9">
        <f t="shared" si="14"/>
        <v>0</v>
      </c>
      <c r="L168" s="19">
        <f t="shared" si="15"/>
        <v>0</v>
      </c>
    </row>
    <row r="169" spans="2:12" ht="18" x14ac:dyDescent="0.25">
      <c r="B169" s="20"/>
      <c r="C169" s="70" t="s">
        <v>10</v>
      </c>
      <c r="D169" s="83">
        <v>1</v>
      </c>
      <c r="E169" s="9">
        <v>800</v>
      </c>
      <c r="F169" s="19">
        <f>D169*E169</f>
        <v>800</v>
      </c>
      <c r="G169" s="83">
        <v>1</v>
      </c>
      <c r="H169" s="9">
        <v>800</v>
      </c>
      <c r="I169" s="19">
        <f>G169*H169</f>
        <v>800</v>
      </c>
      <c r="J169" s="83">
        <f t="shared" si="13"/>
        <v>0</v>
      </c>
      <c r="K169" s="9">
        <f t="shared" si="14"/>
        <v>0</v>
      </c>
      <c r="L169" s="19">
        <f t="shared" si="15"/>
        <v>0</v>
      </c>
    </row>
    <row r="170" spans="2:12" ht="36" x14ac:dyDescent="0.25">
      <c r="B170" s="16">
        <v>2</v>
      </c>
      <c r="C170" s="65" t="s">
        <v>11</v>
      </c>
      <c r="D170" s="80">
        <f>SUM(D171:D173)</f>
        <v>9</v>
      </c>
      <c r="E170" s="4"/>
      <c r="F170" s="17">
        <f>SUM(F171:F173)</f>
        <v>9200</v>
      </c>
      <c r="G170" s="80">
        <f>SUM(G171:G173)</f>
        <v>9</v>
      </c>
      <c r="H170" s="4"/>
      <c r="I170" s="17">
        <f>SUM(I171:I173)</f>
        <v>9200</v>
      </c>
      <c r="J170" s="80">
        <f t="shared" si="13"/>
        <v>0</v>
      </c>
      <c r="K170" s="4">
        <f t="shared" si="14"/>
        <v>0</v>
      </c>
      <c r="L170" s="17">
        <f t="shared" si="15"/>
        <v>0</v>
      </c>
    </row>
    <row r="171" spans="2:12" ht="18" x14ac:dyDescent="0.25">
      <c r="B171" s="20"/>
      <c r="C171" s="70" t="s">
        <v>7</v>
      </c>
      <c r="D171" s="83">
        <v>1</v>
      </c>
      <c r="E171" s="9">
        <v>1600</v>
      </c>
      <c r="F171" s="19">
        <f>D171*E171</f>
        <v>1600</v>
      </c>
      <c r="G171" s="83">
        <v>1</v>
      </c>
      <c r="H171" s="9">
        <v>1600</v>
      </c>
      <c r="I171" s="19">
        <f>G171*H171</f>
        <v>1600</v>
      </c>
      <c r="J171" s="83">
        <f t="shared" si="13"/>
        <v>0</v>
      </c>
      <c r="K171" s="9">
        <f t="shared" si="14"/>
        <v>0</v>
      </c>
      <c r="L171" s="19">
        <f t="shared" si="15"/>
        <v>0</v>
      </c>
    </row>
    <row r="172" spans="2:12" ht="18" x14ac:dyDescent="0.25">
      <c r="B172" s="20"/>
      <c r="C172" s="70" t="s">
        <v>8</v>
      </c>
      <c r="D172" s="83">
        <f>2+1+1+2-2</f>
        <v>4</v>
      </c>
      <c r="E172" s="9">
        <v>1000</v>
      </c>
      <c r="F172" s="19">
        <f>D172*E172</f>
        <v>4000</v>
      </c>
      <c r="G172" s="83">
        <f>2+1+1+2-2</f>
        <v>4</v>
      </c>
      <c r="H172" s="9">
        <v>1000</v>
      </c>
      <c r="I172" s="19">
        <f>G172*H172</f>
        <v>4000</v>
      </c>
      <c r="J172" s="83">
        <f t="shared" si="13"/>
        <v>0</v>
      </c>
      <c r="K172" s="9">
        <f t="shared" si="14"/>
        <v>0</v>
      </c>
      <c r="L172" s="19">
        <f t="shared" si="15"/>
        <v>0</v>
      </c>
    </row>
    <row r="173" spans="2:12" ht="18" x14ac:dyDescent="0.25">
      <c r="B173" s="20"/>
      <c r="C173" s="70" t="s">
        <v>9</v>
      </c>
      <c r="D173" s="83">
        <f>3+1</f>
        <v>4</v>
      </c>
      <c r="E173" s="9">
        <v>900</v>
      </c>
      <c r="F173" s="19">
        <f>D173*E173</f>
        <v>3600</v>
      </c>
      <c r="G173" s="83">
        <f>3+1</f>
        <v>4</v>
      </c>
      <c r="H173" s="9">
        <v>900</v>
      </c>
      <c r="I173" s="19">
        <f>G173*H173</f>
        <v>3600</v>
      </c>
      <c r="J173" s="83">
        <f t="shared" si="13"/>
        <v>0</v>
      </c>
      <c r="K173" s="9">
        <f t="shared" si="14"/>
        <v>0</v>
      </c>
      <c r="L173" s="19">
        <f t="shared" si="15"/>
        <v>0</v>
      </c>
    </row>
    <row r="174" spans="2:12" ht="36" x14ac:dyDescent="0.25">
      <c r="B174" s="16">
        <v>3</v>
      </c>
      <c r="C174" s="65" t="s">
        <v>75</v>
      </c>
      <c r="D174" s="80">
        <f>SUM(D175:D177)</f>
        <v>4</v>
      </c>
      <c r="E174" s="4"/>
      <c r="F174" s="17">
        <f>SUM(F175:F177)</f>
        <v>4500</v>
      </c>
      <c r="G174" s="80">
        <f>SUM(G175:G177)</f>
        <v>4</v>
      </c>
      <c r="H174" s="4"/>
      <c r="I174" s="17">
        <f>SUM(I175:I177)</f>
        <v>4500</v>
      </c>
      <c r="J174" s="80">
        <f t="shared" si="13"/>
        <v>0</v>
      </c>
      <c r="K174" s="4">
        <f t="shared" si="14"/>
        <v>0</v>
      </c>
      <c r="L174" s="17">
        <f t="shared" si="15"/>
        <v>0</v>
      </c>
    </row>
    <row r="175" spans="2:12" ht="18" x14ac:dyDescent="0.25">
      <c r="B175" s="20"/>
      <c r="C175" s="70" t="s">
        <v>7</v>
      </c>
      <c r="D175" s="83">
        <v>1</v>
      </c>
      <c r="E175" s="9">
        <v>1600</v>
      </c>
      <c r="F175" s="19">
        <f>D175*E175</f>
        <v>1600</v>
      </c>
      <c r="G175" s="83">
        <v>1</v>
      </c>
      <c r="H175" s="9">
        <v>1600</v>
      </c>
      <c r="I175" s="19">
        <f>G175*H175</f>
        <v>1600</v>
      </c>
      <c r="J175" s="83">
        <f t="shared" si="13"/>
        <v>0</v>
      </c>
      <c r="K175" s="9">
        <f t="shared" si="14"/>
        <v>0</v>
      </c>
      <c r="L175" s="19">
        <f t="shared" si="15"/>
        <v>0</v>
      </c>
    </row>
    <row r="176" spans="2:12" ht="18" x14ac:dyDescent="0.25">
      <c r="B176" s="20"/>
      <c r="C176" s="70" t="s">
        <v>8</v>
      </c>
      <c r="D176" s="83">
        <v>2</v>
      </c>
      <c r="E176" s="9">
        <v>1000</v>
      </c>
      <c r="F176" s="19">
        <f>D176*E176</f>
        <v>2000</v>
      </c>
      <c r="G176" s="83">
        <v>2</v>
      </c>
      <c r="H176" s="9">
        <v>1000</v>
      </c>
      <c r="I176" s="19">
        <f>G176*H176</f>
        <v>2000</v>
      </c>
      <c r="J176" s="83">
        <f t="shared" si="13"/>
        <v>0</v>
      </c>
      <c r="K176" s="9">
        <f t="shared" si="14"/>
        <v>0</v>
      </c>
      <c r="L176" s="19">
        <f t="shared" si="15"/>
        <v>0</v>
      </c>
    </row>
    <row r="177" spans="2:12" ht="18" x14ac:dyDescent="0.25">
      <c r="B177" s="20"/>
      <c r="C177" s="70" t="s">
        <v>9</v>
      </c>
      <c r="D177" s="83">
        <v>1</v>
      </c>
      <c r="E177" s="9">
        <v>900</v>
      </c>
      <c r="F177" s="19">
        <f>D177*E177</f>
        <v>900</v>
      </c>
      <c r="G177" s="83">
        <v>1</v>
      </c>
      <c r="H177" s="9">
        <v>900</v>
      </c>
      <c r="I177" s="19">
        <f>G177*H177</f>
        <v>900</v>
      </c>
      <c r="J177" s="83">
        <f t="shared" si="13"/>
        <v>0</v>
      </c>
      <c r="K177" s="9">
        <f t="shared" si="14"/>
        <v>0</v>
      </c>
      <c r="L177" s="19">
        <f t="shared" si="15"/>
        <v>0</v>
      </c>
    </row>
    <row r="178" spans="2:12" ht="36" x14ac:dyDescent="0.25">
      <c r="B178" s="48" t="s">
        <v>77</v>
      </c>
      <c r="C178" s="63" t="s">
        <v>78</v>
      </c>
      <c r="D178" s="72">
        <f>SUM(D179:D180)</f>
        <v>3</v>
      </c>
      <c r="E178" s="46"/>
      <c r="F178" s="47">
        <f>SUM(F179:F180)</f>
        <v>4150</v>
      </c>
      <c r="G178" s="72">
        <f>SUM(G179:G180)</f>
        <v>3</v>
      </c>
      <c r="H178" s="46"/>
      <c r="I178" s="47">
        <f>SUM(I179:I180)</f>
        <v>4150</v>
      </c>
      <c r="J178" s="72">
        <f t="shared" si="13"/>
        <v>0</v>
      </c>
      <c r="K178" s="46">
        <f t="shared" si="14"/>
        <v>0</v>
      </c>
      <c r="L178" s="47">
        <f t="shared" si="15"/>
        <v>0</v>
      </c>
    </row>
    <row r="179" spans="2:12" ht="18" x14ac:dyDescent="0.25">
      <c r="B179" s="20"/>
      <c r="C179" s="70" t="s">
        <v>4</v>
      </c>
      <c r="D179" s="83">
        <v>1</v>
      </c>
      <c r="E179" s="9">
        <v>2150</v>
      </c>
      <c r="F179" s="19">
        <f>D179*E179</f>
        <v>2150</v>
      </c>
      <c r="G179" s="83">
        <v>1</v>
      </c>
      <c r="H179" s="9">
        <v>2150</v>
      </c>
      <c r="I179" s="19">
        <f>G179*H179</f>
        <v>2150</v>
      </c>
      <c r="J179" s="83">
        <f t="shared" si="13"/>
        <v>0</v>
      </c>
      <c r="K179" s="9">
        <f t="shared" si="14"/>
        <v>0</v>
      </c>
      <c r="L179" s="19">
        <f t="shared" si="15"/>
        <v>0</v>
      </c>
    </row>
    <row r="180" spans="2:12" ht="18" x14ac:dyDescent="0.25">
      <c r="B180" s="55"/>
      <c r="C180" s="70" t="s">
        <v>8</v>
      </c>
      <c r="D180" s="84">
        <v>2</v>
      </c>
      <c r="E180" s="9">
        <v>1000</v>
      </c>
      <c r="F180" s="19">
        <f>D180*E180</f>
        <v>2000</v>
      </c>
      <c r="G180" s="84">
        <v>2</v>
      </c>
      <c r="H180" s="9">
        <v>1000</v>
      </c>
      <c r="I180" s="19">
        <f>G180*H180</f>
        <v>2000</v>
      </c>
      <c r="J180" s="84">
        <f t="shared" si="13"/>
        <v>0</v>
      </c>
      <c r="K180" s="9">
        <f t="shared" si="14"/>
        <v>0</v>
      </c>
      <c r="L180" s="19">
        <f t="shared" si="15"/>
        <v>0</v>
      </c>
    </row>
    <row r="181" spans="2:12" ht="28.5" customHeight="1" thickBot="1" x14ac:dyDescent="0.3">
      <c r="B181" s="21"/>
      <c r="C181" s="71" t="s">
        <v>59</v>
      </c>
      <c r="D181" s="85">
        <f>D178+D163+D152+D136+D114+D101+D91+D80+D55+D42+D31+D9+D5</f>
        <v>255</v>
      </c>
      <c r="E181" s="54"/>
      <c r="F181" s="86">
        <f>F178+F163+F152+F136+F114+F101+F91+F80+F55+F42+F31+F9+F5</f>
        <v>277950</v>
      </c>
      <c r="G181" s="85">
        <f>G178+G163+G152+G136+G114+G101+G91+G80+G55+G42+G31+G9+G5</f>
        <v>245</v>
      </c>
      <c r="H181" s="54"/>
      <c r="I181" s="86">
        <f>I178+I163+I152+I136+I114+I101+I91+I80+I55+I42+I31+I9+I5</f>
        <v>270250</v>
      </c>
      <c r="J181" s="85">
        <f t="shared" si="13"/>
        <v>-10</v>
      </c>
      <c r="K181" s="54">
        <f t="shared" si="14"/>
        <v>0</v>
      </c>
      <c r="L181" s="86">
        <f t="shared" si="15"/>
        <v>-7700</v>
      </c>
    </row>
  </sheetData>
  <autoFilter ref="B4:L4"/>
  <mergeCells count="5">
    <mergeCell ref="B2:F2"/>
    <mergeCell ref="D1:F1"/>
    <mergeCell ref="D3:F3"/>
    <mergeCell ref="G3:I3"/>
    <mergeCell ref="J3:L3"/>
  </mergeCells>
  <pageMargins left="0.35" right="0.15" top="0.46" bottom="0.4" header="0.3" footer="0.54"/>
  <pageSetup paperSize="9" scale="44" fitToHeight="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H28"/>
  <sheetViews>
    <sheetView tabSelected="1" view="pageBreakPreview" zoomScaleNormal="100" zoomScaleSheetLayoutView="100" workbookViewId="0">
      <pane ySplit="3" topLeftCell="A4" activePane="bottomLeft" state="frozen"/>
      <selection pane="bottomLeft" activeCell="K21" sqref="K21"/>
    </sheetView>
  </sheetViews>
  <sheetFormatPr defaultRowHeight="12.75" x14ac:dyDescent="0.2"/>
  <cols>
    <col min="1" max="1" width="9.140625" style="99"/>
    <col min="2" max="2" width="10.42578125" style="99" customWidth="1"/>
    <col min="3" max="3" width="45.28515625" style="99" customWidth="1"/>
    <col min="4" max="4" width="25.28515625" style="99" customWidth="1"/>
    <col min="5" max="5" width="14.28515625" style="99" customWidth="1"/>
    <col min="6" max="6" width="16.85546875" style="99" customWidth="1"/>
    <col min="7" max="7" width="18.5703125" style="108" bestFit="1" customWidth="1"/>
    <col min="8" max="8" width="13.28515625" style="99" customWidth="1"/>
    <col min="9" max="16384" width="9.140625" style="99"/>
  </cols>
  <sheetData>
    <row r="2" spans="2:8" ht="15" customHeight="1" x14ac:dyDescent="0.2">
      <c r="B2" s="119"/>
      <c r="C2" s="119"/>
      <c r="D2" s="119"/>
      <c r="E2" s="119"/>
      <c r="F2" s="119"/>
      <c r="G2" s="119"/>
    </row>
    <row r="3" spans="2:8" ht="45" x14ac:dyDescent="0.2">
      <c r="B3" s="89" t="s">
        <v>0</v>
      </c>
      <c r="C3" s="89" t="s">
        <v>1</v>
      </c>
      <c r="D3" s="89" t="s">
        <v>85</v>
      </c>
      <c r="E3" s="89" t="s">
        <v>20</v>
      </c>
      <c r="F3" s="89" t="s">
        <v>86</v>
      </c>
      <c r="G3" s="106" t="s">
        <v>87</v>
      </c>
      <c r="H3" s="100"/>
    </row>
    <row r="4" spans="2:8" ht="31.5" customHeight="1" x14ac:dyDescent="0.2">
      <c r="B4" s="101" t="s">
        <v>57</v>
      </c>
      <c r="C4" s="120" t="s">
        <v>100</v>
      </c>
      <c r="D4" s="121"/>
      <c r="E4" s="121"/>
      <c r="F4" s="121"/>
      <c r="G4" s="122"/>
    </row>
    <row r="5" spans="2:8" x14ac:dyDescent="0.2">
      <c r="B5" s="87"/>
      <c r="C5" s="88"/>
      <c r="D5" s="88"/>
      <c r="E5" s="90"/>
      <c r="F5" s="90"/>
      <c r="G5" s="105"/>
    </row>
    <row r="6" spans="2:8" x14ac:dyDescent="0.2">
      <c r="B6" s="96"/>
      <c r="C6" s="97" t="s">
        <v>5</v>
      </c>
      <c r="D6" s="97" t="s">
        <v>98</v>
      </c>
      <c r="E6" s="98">
        <v>1</v>
      </c>
      <c r="F6" s="98">
        <v>1850</v>
      </c>
      <c r="G6" s="110"/>
    </row>
    <row r="7" spans="2:8" ht="25.5" x14ac:dyDescent="0.2">
      <c r="B7" s="93">
        <v>1</v>
      </c>
      <c r="C7" s="95" t="s">
        <v>55</v>
      </c>
      <c r="D7" s="95"/>
      <c r="E7" s="92">
        <f>SUM(E8:E13)</f>
        <v>6</v>
      </c>
      <c r="F7" s="92">
        <f t="shared" ref="F7:G7" si="0">SUM(F8:F13)</f>
        <v>6200</v>
      </c>
      <c r="G7" s="92">
        <f t="shared" si="0"/>
        <v>0</v>
      </c>
    </row>
    <row r="8" spans="2:8" x14ac:dyDescent="0.2">
      <c r="B8" s="87"/>
      <c r="C8" s="88" t="s">
        <v>7</v>
      </c>
      <c r="D8" s="88" t="s">
        <v>97</v>
      </c>
      <c r="E8" s="90">
        <v>1</v>
      </c>
      <c r="F8" s="90">
        <v>1600</v>
      </c>
      <c r="G8" s="105"/>
    </row>
    <row r="9" spans="2:8" x14ac:dyDescent="0.2">
      <c r="B9" s="87"/>
      <c r="C9" s="88" t="s">
        <v>8</v>
      </c>
      <c r="D9" s="88" t="s">
        <v>93</v>
      </c>
      <c r="E9" s="90">
        <v>1</v>
      </c>
      <c r="F9" s="90">
        <v>1000</v>
      </c>
      <c r="G9" s="105"/>
    </row>
    <row r="10" spans="2:8" x14ac:dyDescent="0.2">
      <c r="B10" s="87"/>
      <c r="C10" s="103" t="s">
        <v>8</v>
      </c>
      <c r="D10" s="103" t="s">
        <v>96</v>
      </c>
      <c r="E10" s="102">
        <v>1</v>
      </c>
      <c r="F10" s="102">
        <v>1000</v>
      </c>
      <c r="G10" s="109"/>
    </row>
    <row r="11" spans="2:8" x14ac:dyDescent="0.2">
      <c r="B11" s="87"/>
      <c r="C11" s="88" t="s">
        <v>9</v>
      </c>
      <c r="D11" s="88" t="s">
        <v>94</v>
      </c>
      <c r="E11" s="90">
        <v>1</v>
      </c>
      <c r="F11" s="90">
        <v>900</v>
      </c>
      <c r="G11" s="105"/>
    </row>
    <row r="12" spans="2:8" x14ac:dyDescent="0.2">
      <c r="B12" s="87"/>
      <c r="C12" s="88" t="s">
        <v>9</v>
      </c>
      <c r="D12" s="88" t="s">
        <v>92</v>
      </c>
      <c r="E12" s="90">
        <v>1</v>
      </c>
      <c r="F12" s="90">
        <v>900</v>
      </c>
      <c r="G12" s="105"/>
    </row>
    <row r="13" spans="2:8" x14ac:dyDescent="0.2">
      <c r="B13" s="87"/>
      <c r="C13" s="88" t="s">
        <v>10</v>
      </c>
      <c r="D13" s="88" t="s">
        <v>95</v>
      </c>
      <c r="E13" s="90">
        <v>1</v>
      </c>
      <c r="F13" s="90">
        <v>800</v>
      </c>
      <c r="G13" s="105"/>
    </row>
    <row r="14" spans="2:8" ht="25.5" x14ac:dyDescent="0.2">
      <c r="B14" s="93">
        <v>2</v>
      </c>
      <c r="C14" s="95" t="s">
        <v>56</v>
      </c>
      <c r="D14" s="95"/>
      <c r="E14" s="92">
        <f>SUM(E15:E18)</f>
        <v>4</v>
      </c>
      <c r="F14" s="92">
        <f t="shared" ref="F14:G14" si="1">SUM(F15:F18)</f>
        <v>4300</v>
      </c>
      <c r="G14" s="92">
        <f t="shared" si="1"/>
        <v>0</v>
      </c>
    </row>
    <row r="15" spans="2:8" x14ac:dyDescent="0.2">
      <c r="B15" s="87"/>
      <c r="C15" s="103" t="s">
        <v>7</v>
      </c>
      <c r="D15" s="103" t="s">
        <v>96</v>
      </c>
      <c r="E15" s="102">
        <v>1</v>
      </c>
      <c r="F15" s="102">
        <v>1600</v>
      </c>
      <c r="G15" s="107"/>
    </row>
    <row r="16" spans="2:8" x14ac:dyDescent="0.2">
      <c r="B16" s="87"/>
      <c r="C16" s="103" t="s">
        <v>8</v>
      </c>
      <c r="D16" s="103" t="s">
        <v>96</v>
      </c>
      <c r="E16" s="102">
        <v>1</v>
      </c>
      <c r="F16" s="102">
        <v>1000</v>
      </c>
      <c r="G16" s="107"/>
    </row>
    <row r="17" spans="2:7" x14ac:dyDescent="0.2">
      <c r="B17" s="87"/>
      <c r="C17" s="88" t="s">
        <v>9</v>
      </c>
      <c r="D17" s="88" t="s">
        <v>91</v>
      </c>
      <c r="E17" s="90">
        <v>1</v>
      </c>
      <c r="F17" s="90">
        <v>900</v>
      </c>
      <c r="G17" s="107"/>
    </row>
    <row r="18" spans="2:7" x14ac:dyDescent="0.2">
      <c r="B18" s="87"/>
      <c r="C18" s="103" t="s">
        <v>10</v>
      </c>
      <c r="D18" s="103" t="s">
        <v>96</v>
      </c>
      <c r="E18" s="102">
        <v>1</v>
      </c>
      <c r="F18" s="102">
        <v>800</v>
      </c>
      <c r="G18" s="109"/>
    </row>
    <row r="19" spans="2:7" ht="38.25" x14ac:dyDescent="0.2">
      <c r="B19" s="93">
        <v>3</v>
      </c>
      <c r="C19" s="95" t="s">
        <v>71</v>
      </c>
      <c r="D19" s="95"/>
      <c r="E19" s="92">
        <f>SUM(E20:E24)</f>
        <v>5</v>
      </c>
      <c r="F19" s="92">
        <f t="shared" ref="F19:G19" si="2">SUM(F20:F24)</f>
        <v>5600</v>
      </c>
      <c r="G19" s="92">
        <f t="shared" si="2"/>
        <v>0</v>
      </c>
    </row>
    <row r="20" spans="2:7" x14ac:dyDescent="0.2">
      <c r="B20" s="87"/>
      <c r="C20" s="88" t="s">
        <v>7</v>
      </c>
      <c r="D20" s="88" t="s">
        <v>90</v>
      </c>
      <c r="E20" s="90">
        <v>1</v>
      </c>
      <c r="F20" s="90">
        <v>1600</v>
      </c>
      <c r="G20" s="105"/>
    </row>
    <row r="21" spans="2:7" x14ac:dyDescent="0.2">
      <c r="B21" s="87"/>
      <c r="C21" s="88" t="s">
        <v>8</v>
      </c>
      <c r="D21" s="88" t="s">
        <v>89</v>
      </c>
      <c r="E21" s="90">
        <v>1</v>
      </c>
      <c r="F21" s="90">
        <v>1000</v>
      </c>
      <c r="G21" s="105"/>
    </row>
    <row r="22" spans="2:7" x14ac:dyDescent="0.2">
      <c r="B22" s="87"/>
      <c r="C22" s="103" t="s">
        <v>8</v>
      </c>
      <c r="D22" s="103" t="s">
        <v>96</v>
      </c>
      <c r="E22" s="102">
        <v>1</v>
      </c>
      <c r="F22" s="102">
        <v>1000</v>
      </c>
      <c r="G22" s="109"/>
    </row>
    <row r="23" spans="2:7" x14ac:dyDescent="0.2">
      <c r="B23" s="87"/>
      <c r="C23" s="103" t="s">
        <v>8</v>
      </c>
      <c r="D23" s="103" t="s">
        <v>96</v>
      </c>
      <c r="E23" s="102">
        <v>1</v>
      </c>
      <c r="F23" s="102">
        <v>1000</v>
      </c>
      <c r="G23" s="109"/>
    </row>
    <row r="24" spans="2:7" x14ac:dyDescent="0.2">
      <c r="B24" s="87"/>
      <c r="C24" s="103" t="s">
        <v>8</v>
      </c>
      <c r="D24" s="103" t="s">
        <v>96</v>
      </c>
      <c r="E24" s="102">
        <v>1</v>
      </c>
      <c r="F24" s="102">
        <v>1000</v>
      </c>
      <c r="G24" s="109"/>
    </row>
    <row r="25" spans="2:7" x14ac:dyDescent="0.2">
      <c r="B25" s="87"/>
      <c r="C25" s="88"/>
      <c r="D25" s="88"/>
      <c r="E25" s="90"/>
      <c r="F25" s="90"/>
      <c r="G25" s="105"/>
    </row>
    <row r="26" spans="2:7" x14ac:dyDescent="0.2">
      <c r="B26" s="87"/>
      <c r="C26" s="88"/>
      <c r="D26" s="88"/>
      <c r="E26" s="90"/>
      <c r="F26" s="90"/>
      <c r="G26" s="105"/>
    </row>
    <row r="27" spans="2:7" ht="16.5" customHeight="1" x14ac:dyDescent="0.2">
      <c r="B27" s="87"/>
      <c r="C27" s="104" t="s">
        <v>99</v>
      </c>
      <c r="D27" s="88"/>
      <c r="E27" s="94">
        <f>SUM(E28:E28)</f>
        <v>1</v>
      </c>
      <c r="F27" s="94">
        <f>SUM(F28:F28)</f>
        <v>1875</v>
      </c>
      <c r="G27" s="111">
        <f>SUM(G28:G28)</f>
        <v>0</v>
      </c>
    </row>
    <row r="28" spans="2:7" ht="24.75" customHeight="1" x14ac:dyDescent="0.2">
      <c r="B28" s="87"/>
      <c r="C28" s="91" t="s">
        <v>54</v>
      </c>
      <c r="D28" s="91" t="s">
        <v>88</v>
      </c>
      <c r="E28" s="90">
        <v>1</v>
      </c>
      <c r="F28" s="90">
        <v>1875</v>
      </c>
      <c r="G28" s="105"/>
    </row>
  </sheetData>
  <autoFilter ref="B3:I3"/>
  <mergeCells count="2">
    <mergeCell ref="B2:G2"/>
    <mergeCell ref="C4:G4"/>
  </mergeCells>
  <pageMargins left="0.35" right="0.15" top="0.46" bottom="0.4" header="0.3" footer="0.54"/>
  <pageSetup paperSize="9" scale="80" fitToHeight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danarti gankargulebistvis</vt:lpstr>
      <vt:lpstr>danarti-198-ო  გადახრა</vt:lpstr>
      <vt:lpstr>ინფორმაციული ტექნოლოგიები</vt:lpstr>
      <vt:lpstr>'danarti gankargulebistvis'!Print_Area</vt:lpstr>
      <vt:lpstr>'danarti-198-ო  გადახრა'!Print_Area</vt:lpstr>
      <vt:lpstr>'ინფორმაციული ტექნოლოგიები'!Print_Area</vt:lpstr>
      <vt:lpstr>'danarti-198-ო  გადახრა'!Print_Titles</vt:lpstr>
      <vt:lpstr>'ინფორმაციული ტექნოლოგიები'!Print_Titles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2017-05-17T13:55:50Z</dcterms:modified>
</cp:coreProperties>
</file>