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4215" windowWidth="20730" windowHeight="2040" tabRatio="905" activeTab="4"/>
  </bookViews>
  <sheets>
    <sheet name="სოციალური" sheetId="19" r:id="rId1"/>
    <sheet name="პენსია-კომპ.2016" sheetId="43" r:id="rId2"/>
    <sheet name="სოც.დახმ.2016" sheetId="45" r:id="rId3"/>
    <sheet name="ბავშვზე ზრუნვა2016" sheetId="46" r:id="rId4"/>
    <sheet name="ჯანდაცვა" sheetId="47" r:id="rId5"/>
    <sheet name="ჯანდაცვ. განმარტ." sheetId="49" r:id="rId6"/>
    <sheet name="Sheet1" sheetId="42" r:id="rId7"/>
  </sheets>
  <definedNames>
    <definedName name="_xlnm.Print_Area" localSheetId="3">'ბავშვზე ზრუნვა2016'!$B$1:$H$48</definedName>
    <definedName name="_xlnm.Print_Area" localSheetId="0">სოციალური!$B$1:$J$20</definedName>
    <definedName name="_xlnm.Print_Area" localSheetId="4">ჯანდაცვა!$B$1:$J$31</definedName>
    <definedName name="_xlnm.Print_Titles" localSheetId="3">'ბავშვზე ზრუნვა2016'!$3:$3</definedName>
  </definedNames>
  <calcPr calcId="145621"/>
</workbook>
</file>

<file path=xl/calcChain.xml><?xml version="1.0" encoding="utf-8"?>
<calcChain xmlns="http://schemas.openxmlformats.org/spreadsheetml/2006/main">
  <c r="J4" i="19" l="1"/>
  <c r="G4" i="19"/>
  <c r="H4" i="19"/>
  <c r="I4" i="19"/>
  <c r="H4" i="47"/>
  <c r="J4" i="47"/>
  <c r="H6" i="47"/>
  <c r="I6" i="47"/>
  <c r="I4" i="47"/>
  <c r="I30" i="47"/>
  <c r="I29" i="47"/>
  <c r="I28" i="47"/>
  <c r="I27" i="47"/>
  <c r="I26" i="47"/>
  <c r="I25" i="47"/>
  <c r="I24" i="47"/>
  <c r="I23" i="47"/>
  <c r="I22" i="47"/>
  <c r="I21" i="47"/>
  <c r="I20" i="47"/>
  <c r="I18" i="47"/>
  <c r="I17" i="47"/>
  <c r="I16" i="47"/>
  <c r="I15" i="47"/>
  <c r="I14" i="47"/>
  <c r="I13" i="47"/>
  <c r="I12" i="47"/>
  <c r="I11" i="47"/>
  <c r="I10" i="47"/>
  <c r="I9" i="47"/>
  <c r="I8" i="47"/>
  <c r="I7" i="47"/>
  <c r="H8" i="49"/>
  <c r="I3" i="49"/>
  <c r="J3" i="49"/>
  <c r="K4" i="49"/>
  <c r="I5" i="49"/>
  <c r="J5" i="49"/>
  <c r="K30" i="49"/>
  <c r="I71" i="49"/>
  <c r="J71" i="49"/>
  <c r="K71" i="49"/>
  <c r="K135" i="49"/>
  <c r="K132" i="49"/>
  <c r="K127" i="49"/>
  <c r="K122" i="49"/>
  <c r="K115" i="49"/>
  <c r="K102" i="49"/>
  <c r="K97" i="49"/>
  <c r="K89" i="49"/>
  <c r="K87" i="49"/>
  <c r="K81" i="49"/>
  <c r="K72" i="49"/>
  <c r="K67" i="49"/>
  <c r="K61" i="49"/>
  <c r="K54" i="49"/>
  <c r="K45" i="49"/>
  <c r="K40" i="49"/>
  <c r="K28" i="49"/>
  <c r="K22" i="49"/>
  <c r="K16" i="49"/>
  <c r="K11" i="49"/>
  <c r="E3" i="49"/>
  <c r="F3" i="49"/>
  <c r="G3" i="49"/>
  <c r="D3" i="49"/>
  <c r="E71" i="49"/>
  <c r="F71" i="49"/>
  <c r="G71" i="49"/>
  <c r="H71" i="49"/>
  <c r="D71" i="49"/>
  <c r="E5" i="49"/>
  <c r="F5" i="49"/>
  <c r="G5" i="49"/>
  <c r="D5" i="49"/>
  <c r="F132" i="49"/>
  <c r="G132" i="49"/>
  <c r="H132" i="49"/>
  <c r="F127" i="49"/>
  <c r="G127" i="49"/>
  <c r="H127" i="49"/>
  <c r="F122" i="49"/>
  <c r="G122" i="49"/>
  <c r="H122" i="49"/>
  <c r="F115" i="49"/>
  <c r="G115" i="49"/>
  <c r="H115" i="49"/>
  <c r="F102" i="49"/>
  <c r="G102" i="49"/>
  <c r="H102" i="49"/>
  <c r="F97" i="49"/>
  <c r="G97" i="49"/>
  <c r="H97" i="49"/>
  <c r="F89" i="49"/>
  <c r="G89" i="49"/>
  <c r="H89" i="49"/>
  <c r="F81" i="49"/>
  <c r="G81" i="49"/>
  <c r="H81" i="49"/>
  <c r="F72" i="49"/>
  <c r="G72" i="49"/>
  <c r="H72" i="49"/>
  <c r="F67" i="49"/>
  <c r="G67" i="49"/>
  <c r="H67" i="49"/>
  <c r="I67" i="49"/>
  <c r="F61" i="49"/>
  <c r="G61" i="49"/>
  <c r="H61" i="49"/>
  <c r="F54" i="49"/>
  <c r="G54" i="49"/>
  <c r="F45" i="49"/>
  <c r="G45" i="49"/>
  <c r="H45" i="49"/>
  <c r="F40" i="49"/>
  <c r="G40" i="49"/>
  <c r="H40" i="49"/>
  <c r="G30" i="49"/>
  <c r="H30" i="49"/>
  <c r="I30" i="49"/>
  <c r="F30" i="49"/>
  <c r="F26" i="49"/>
  <c r="H26" i="49"/>
  <c r="F22" i="49"/>
  <c r="G22" i="49"/>
  <c r="H22" i="49"/>
  <c r="F16" i="49"/>
  <c r="G16" i="49"/>
  <c r="H16" i="49"/>
  <c r="F11" i="49"/>
  <c r="G11" i="49"/>
  <c r="H11" i="49"/>
  <c r="F6" i="49"/>
  <c r="I6" i="49"/>
  <c r="H7" i="49"/>
  <c r="H6" i="49" s="1"/>
  <c r="H9" i="49"/>
  <c r="H10" i="49"/>
  <c r="H12" i="49"/>
  <c r="H13" i="49"/>
  <c r="H14" i="49"/>
  <c r="H15" i="49"/>
  <c r="H17" i="49"/>
  <c r="H18" i="49"/>
  <c r="H19" i="49"/>
  <c r="H20" i="49"/>
  <c r="H21" i="49"/>
  <c r="H23" i="49"/>
  <c r="H24" i="49"/>
  <c r="H25" i="49"/>
  <c r="H27" i="49"/>
  <c r="H28" i="49"/>
  <c r="H29" i="49"/>
  <c r="H31" i="49"/>
  <c r="H32" i="49"/>
  <c r="H33" i="49"/>
  <c r="H34" i="49"/>
  <c r="H35" i="49"/>
  <c r="H36" i="49"/>
  <c r="H37" i="49"/>
  <c r="H38" i="49"/>
  <c r="H39" i="49"/>
  <c r="H41" i="49"/>
  <c r="H42" i="49"/>
  <c r="H43" i="49"/>
  <c r="H44" i="49"/>
  <c r="H46" i="49"/>
  <c r="H47" i="49"/>
  <c r="H48" i="49"/>
  <c r="H49" i="49"/>
  <c r="H50" i="49"/>
  <c r="H51" i="49"/>
  <c r="H52" i="49"/>
  <c r="H53" i="49"/>
  <c r="H55" i="49"/>
  <c r="H56" i="49"/>
  <c r="H57" i="49"/>
  <c r="H58" i="49"/>
  <c r="H59" i="49"/>
  <c r="H60" i="49"/>
  <c r="H62" i="49"/>
  <c r="H63" i="49"/>
  <c r="H64" i="49"/>
  <c r="H65" i="49"/>
  <c r="H66" i="49"/>
  <c r="H68" i="49"/>
  <c r="H69" i="49"/>
  <c r="H70" i="49"/>
  <c r="H73" i="49"/>
  <c r="H74" i="49"/>
  <c r="H75" i="49"/>
  <c r="H76" i="49"/>
  <c r="H77" i="49"/>
  <c r="H78" i="49"/>
  <c r="H79" i="49"/>
  <c r="H80" i="49"/>
  <c r="H82" i="49"/>
  <c r="H83" i="49"/>
  <c r="H84" i="49"/>
  <c r="H85" i="49"/>
  <c r="H86" i="49"/>
  <c r="H87" i="49"/>
  <c r="H88" i="49"/>
  <c r="H90" i="49"/>
  <c r="H91" i="49"/>
  <c r="H92" i="49"/>
  <c r="H93" i="49"/>
  <c r="H94" i="49"/>
  <c r="H95" i="49"/>
  <c r="H96" i="49"/>
  <c r="H98" i="49"/>
  <c r="H99" i="49"/>
  <c r="H100" i="49"/>
  <c r="H101" i="49"/>
  <c r="H103" i="49"/>
  <c r="H104" i="49"/>
  <c r="H105" i="49"/>
  <c r="H106" i="49"/>
  <c r="H107" i="49"/>
  <c r="H108" i="49"/>
  <c r="H109" i="49"/>
  <c r="H110" i="49"/>
  <c r="H111" i="49"/>
  <c r="H112" i="49"/>
  <c r="H113" i="49"/>
  <c r="H114" i="49"/>
  <c r="H116" i="49"/>
  <c r="H117" i="49"/>
  <c r="H118" i="49"/>
  <c r="H119" i="49"/>
  <c r="H120" i="49"/>
  <c r="H121" i="49"/>
  <c r="H123" i="49"/>
  <c r="H124" i="49"/>
  <c r="H125" i="49"/>
  <c r="H126" i="49"/>
  <c r="H128" i="49"/>
  <c r="H129" i="49"/>
  <c r="H130" i="49"/>
  <c r="H131" i="49"/>
  <c r="H133" i="49"/>
  <c r="H134" i="49"/>
  <c r="H135" i="49"/>
  <c r="E122" i="49"/>
  <c r="E132" i="49"/>
  <c r="F7" i="49"/>
  <c r="F8" i="49"/>
  <c r="F9" i="49"/>
  <c r="F10" i="49"/>
  <c r="F12" i="49"/>
  <c r="F13" i="49"/>
  <c r="F14" i="49"/>
  <c r="F15" i="49"/>
  <c r="F17" i="49"/>
  <c r="F18" i="49"/>
  <c r="F19" i="49"/>
  <c r="F20" i="49"/>
  <c r="F21" i="49"/>
  <c r="F23" i="49"/>
  <c r="F24" i="49"/>
  <c r="F25" i="49"/>
  <c r="F27" i="49"/>
  <c r="F28" i="49"/>
  <c r="F29" i="49"/>
  <c r="F31" i="49"/>
  <c r="F32" i="49"/>
  <c r="F33" i="49"/>
  <c r="F34" i="49"/>
  <c r="F35" i="49"/>
  <c r="F36" i="49"/>
  <c r="F37" i="49"/>
  <c r="F38" i="49"/>
  <c r="F39" i="49"/>
  <c r="F41" i="49"/>
  <c r="F42" i="49"/>
  <c r="F43" i="49"/>
  <c r="F44" i="49"/>
  <c r="F46" i="49"/>
  <c r="F47" i="49"/>
  <c r="F48" i="49"/>
  <c r="F49" i="49"/>
  <c r="F50" i="49"/>
  <c r="F51" i="49"/>
  <c r="F52" i="49"/>
  <c r="F53" i="49"/>
  <c r="F55" i="49"/>
  <c r="F56" i="49"/>
  <c r="F57" i="49"/>
  <c r="F58" i="49"/>
  <c r="F59" i="49"/>
  <c r="F60" i="49"/>
  <c r="F62" i="49"/>
  <c r="F63" i="49"/>
  <c r="F64" i="49"/>
  <c r="F65" i="49"/>
  <c r="F66" i="49"/>
  <c r="F68" i="49"/>
  <c r="F69" i="49"/>
  <c r="F70" i="49"/>
  <c r="F73" i="49"/>
  <c r="F74" i="49"/>
  <c r="F75" i="49"/>
  <c r="F76" i="49"/>
  <c r="F77" i="49"/>
  <c r="F78" i="49"/>
  <c r="F79" i="49"/>
  <c r="F80" i="49"/>
  <c r="F82" i="49"/>
  <c r="F83" i="49"/>
  <c r="F84" i="49"/>
  <c r="F85" i="49"/>
  <c r="F86" i="49"/>
  <c r="F87" i="49"/>
  <c r="F88" i="49"/>
  <c r="F90" i="49"/>
  <c r="F91" i="49"/>
  <c r="F92" i="49"/>
  <c r="F93" i="49"/>
  <c r="F94" i="49"/>
  <c r="F95" i="49"/>
  <c r="F96" i="49"/>
  <c r="F98" i="49"/>
  <c r="F99" i="49"/>
  <c r="F100" i="49"/>
  <c r="F101" i="49"/>
  <c r="F103" i="49"/>
  <c r="F104" i="49"/>
  <c r="F105" i="49"/>
  <c r="F106" i="49"/>
  <c r="F107" i="49"/>
  <c r="F108" i="49"/>
  <c r="F109" i="49"/>
  <c r="F110" i="49"/>
  <c r="F111" i="49"/>
  <c r="F112" i="49"/>
  <c r="F113" i="49"/>
  <c r="F114" i="49"/>
  <c r="F116" i="49"/>
  <c r="F117" i="49"/>
  <c r="F118" i="49"/>
  <c r="F119" i="49"/>
  <c r="F120" i="49"/>
  <c r="F121" i="49"/>
  <c r="F123" i="49"/>
  <c r="F124" i="49"/>
  <c r="F125" i="49"/>
  <c r="F126" i="49"/>
  <c r="F128" i="49"/>
  <c r="F129" i="49"/>
  <c r="F130" i="49"/>
  <c r="F131" i="49"/>
  <c r="F133" i="49"/>
  <c r="F134" i="49"/>
  <c r="F135"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3" i="49"/>
  <c r="D122" i="49" s="1"/>
  <c r="D124" i="49"/>
  <c r="D125" i="49"/>
  <c r="D126" i="49"/>
  <c r="D127" i="49"/>
  <c r="D128" i="49"/>
  <c r="D129" i="49"/>
  <c r="D130" i="49"/>
  <c r="D131" i="49"/>
  <c r="D133" i="49"/>
  <c r="D132" i="49" s="1"/>
  <c r="D134" i="49"/>
  <c r="D135" i="49"/>
  <c r="D6" i="49"/>
  <c r="G6" i="49"/>
  <c r="I11" i="49"/>
  <c r="I16" i="49"/>
  <c r="I22" i="49"/>
  <c r="K26" i="49"/>
  <c r="I40" i="49"/>
  <c r="I45" i="49"/>
  <c r="I54" i="49"/>
  <c r="I61" i="49"/>
  <c r="I72" i="49"/>
  <c r="I81" i="49"/>
  <c r="I89" i="49"/>
  <c r="I97" i="49"/>
  <c r="I102" i="49"/>
  <c r="I115" i="49"/>
  <c r="I122" i="49"/>
  <c r="I127" i="49"/>
  <c r="I132" i="49"/>
  <c r="F19" i="47"/>
  <c r="G19" i="47"/>
  <c r="H19" i="47"/>
  <c r="I19" i="47"/>
  <c r="E19" i="47"/>
  <c r="D19" i="47"/>
  <c r="F6" i="47"/>
  <c r="F4" i="47" s="1"/>
  <c r="G6" i="47"/>
  <c r="G4" i="47" s="1"/>
  <c r="E6" i="47"/>
  <c r="E4" i="47" s="1"/>
  <c r="D6" i="47"/>
  <c r="D4" i="47" s="1"/>
  <c r="H5" i="49" l="1"/>
  <c r="H3" i="49" s="1"/>
  <c r="K6" i="49"/>
  <c r="K5" i="49" s="1"/>
  <c r="K3" i="49" s="1"/>
  <c r="H54" i="49"/>
  <c r="I8" i="19" l="1"/>
  <c r="I20" i="19"/>
  <c r="I19" i="19"/>
  <c r="I18" i="19"/>
  <c r="I17" i="19"/>
  <c r="I16" i="19"/>
  <c r="I14" i="19"/>
  <c r="I13" i="19"/>
  <c r="I12" i="19"/>
  <c r="I11" i="19"/>
  <c r="I10" i="19"/>
  <c r="I9" i="19"/>
  <c r="E39" i="46"/>
  <c r="E41" i="46"/>
  <c r="D4" i="46"/>
  <c r="E19" i="46"/>
  <c r="E4" i="46" s="1"/>
  <c r="I7" i="19" s="1"/>
  <c r="E21" i="46"/>
  <c r="F24" i="46"/>
  <c r="F30" i="46"/>
  <c r="I6" i="19"/>
  <c r="O4" i="45"/>
  <c r="C5" i="45"/>
  <c r="D5" i="45"/>
  <c r="E5" i="45"/>
  <c r="F5" i="45"/>
  <c r="G5" i="45"/>
  <c r="H5" i="45"/>
  <c r="I5" i="45"/>
  <c r="J5" i="45"/>
  <c r="K5" i="45"/>
  <c r="L5" i="45"/>
  <c r="M5" i="45"/>
  <c r="N5" i="45"/>
  <c r="O5" i="45"/>
  <c r="C6" i="45"/>
  <c r="D6" i="45"/>
  <c r="O6" i="45" s="1"/>
  <c r="O7" i="45" s="1"/>
  <c r="E6" i="45"/>
  <c r="F6" i="45"/>
  <c r="G6" i="45"/>
  <c r="H6" i="45"/>
  <c r="I6" i="45"/>
  <c r="J6" i="45"/>
  <c r="K6" i="45"/>
  <c r="L6" i="45"/>
  <c r="M6" i="45"/>
  <c r="N6" i="45"/>
  <c r="C7" i="45"/>
  <c r="D7" i="45"/>
  <c r="E7" i="45"/>
  <c r="F7" i="45"/>
  <c r="G7" i="45"/>
  <c r="H7" i="45"/>
  <c r="I7" i="45"/>
  <c r="J7" i="45"/>
  <c r="K7" i="45"/>
  <c r="L7" i="45"/>
  <c r="M7" i="45"/>
  <c r="N7" i="45"/>
  <c r="O8" i="45"/>
  <c r="C9" i="45"/>
  <c r="D9" i="45"/>
  <c r="E9" i="45"/>
  <c r="F9" i="45"/>
  <c r="G9" i="45"/>
  <c r="H9" i="45"/>
  <c r="I9" i="45"/>
  <c r="J9" i="45"/>
  <c r="K9" i="45"/>
  <c r="L9" i="45"/>
  <c r="M9" i="45"/>
  <c r="N9" i="45"/>
  <c r="O9" i="45"/>
  <c r="O10" i="45"/>
  <c r="O11" i="45"/>
  <c r="O12" i="45"/>
  <c r="O13" i="45"/>
  <c r="D14" i="45"/>
  <c r="E14" i="45" s="1"/>
  <c r="D15" i="45"/>
  <c r="E15" i="45"/>
  <c r="F15" i="45" s="1"/>
  <c r="O16" i="45"/>
  <c r="O17" i="45"/>
  <c r="O18" i="45"/>
  <c r="C19" i="45"/>
  <c r="D19" i="45"/>
  <c r="G15" i="45" l="1"/>
  <c r="H15" i="45" s="1"/>
  <c r="I15" i="45" s="1"/>
  <c r="J15" i="45" s="1"/>
  <c r="K15" i="45" s="1"/>
  <c r="L15" i="45" s="1"/>
  <c r="M15" i="45" s="1"/>
  <c r="N15" i="45" s="1"/>
  <c r="F14" i="45"/>
  <c r="E19" i="45"/>
  <c r="F19" i="45" l="1"/>
  <c r="G14" i="45"/>
  <c r="O15" i="45"/>
  <c r="H14" i="45" l="1"/>
  <c r="G19" i="45"/>
  <c r="H19" i="45" l="1"/>
  <c r="I14" i="45"/>
  <c r="I5" i="19"/>
  <c r="O5" i="43"/>
  <c r="O6" i="43"/>
  <c r="C7" i="43"/>
  <c r="C8" i="43" s="1"/>
  <c r="D7" i="43"/>
  <c r="E7" i="43"/>
  <c r="F7" i="43"/>
  <c r="G7" i="43"/>
  <c r="H7" i="43"/>
  <c r="I7" i="43"/>
  <c r="J7" i="43"/>
  <c r="K7" i="43"/>
  <c r="L7" i="43"/>
  <c r="M7" i="43"/>
  <c r="N7" i="43"/>
  <c r="O7" i="43"/>
  <c r="C10" i="43"/>
  <c r="D10" i="43"/>
  <c r="E10" i="43"/>
  <c r="F10" i="43"/>
  <c r="G10" i="43"/>
  <c r="H10" i="43"/>
  <c r="I10" i="43"/>
  <c r="J10" i="43"/>
  <c r="K10" i="43"/>
  <c r="L10" i="43"/>
  <c r="M10" i="43"/>
  <c r="N10" i="43"/>
  <c r="O10" i="43"/>
  <c r="K11" i="43"/>
  <c r="L11" i="43"/>
  <c r="O11" i="43" s="1"/>
  <c r="M11" i="43"/>
  <c r="N11" i="43"/>
  <c r="O12" i="43"/>
  <c r="O14" i="43"/>
  <c r="C15" i="43"/>
  <c r="D15" i="43"/>
  <c r="O15" i="43" s="1"/>
  <c r="E15" i="43"/>
  <c r="F15" i="43"/>
  <c r="G15" i="43"/>
  <c r="H15" i="43"/>
  <c r="I15" i="43"/>
  <c r="J15" i="43"/>
  <c r="K15" i="43"/>
  <c r="L15" i="43"/>
  <c r="M15" i="43"/>
  <c r="N15" i="43"/>
  <c r="C16" i="43"/>
  <c r="C17" i="43" s="1"/>
  <c r="D16" i="43"/>
  <c r="E16" i="43"/>
  <c r="E17" i="43" s="1"/>
  <c r="F16" i="43"/>
  <c r="G16" i="43"/>
  <c r="G17" i="43" s="1"/>
  <c r="H16" i="43"/>
  <c r="I16" i="43"/>
  <c r="I17" i="43" s="1"/>
  <c r="J16" i="43"/>
  <c r="K16" i="43"/>
  <c r="K17" i="43" s="1"/>
  <c r="L16" i="43"/>
  <c r="M16" i="43"/>
  <c r="M17" i="43" s="1"/>
  <c r="N16" i="43"/>
  <c r="O16" i="43"/>
  <c r="D17" i="43"/>
  <c r="F17" i="43"/>
  <c r="H17" i="43"/>
  <c r="J17" i="43"/>
  <c r="L17" i="43"/>
  <c r="N17" i="43"/>
  <c r="J14" i="45" l="1"/>
  <c r="I19" i="45"/>
  <c r="C9" i="43"/>
  <c r="D8" i="43"/>
  <c r="O17" i="43"/>
  <c r="J19" i="45" l="1"/>
  <c r="K14" i="45"/>
  <c r="C13" i="43"/>
  <c r="C18" i="43" s="1"/>
  <c r="E8" i="43"/>
  <c r="D9" i="43"/>
  <c r="D13" i="43" s="1"/>
  <c r="D18" i="43" s="1"/>
  <c r="L14" i="45" l="1"/>
  <c r="K19" i="45"/>
  <c r="E9" i="43"/>
  <c r="F8" i="43"/>
  <c r="L19" i="45" l="1"/>
  <c r="M14" i="45"/>
  <c r="E13" i="43"/>
  <c r="E18" i="43" s="1"/>
  <c r="G8" i="43"/>
  <c r="F9" i="43"/>
  <c r="F13" i="43" s="1"/>
  <c r="F18" i="43" s="1"/>
  <c r="H7" i="19"/>
  <c r="G7" i="19"/>
  <c r="F7" i="19"/>
  <c r="F4" i="19" s="1"/>
  <c r="E7" i="19"/>
  <c r="E4" i="19" s="1"/>
  <c r="D7" i="19"/>
  <c r="D4" i="19" s="1"/>
  <c r="N14" i="45" l="1"/>
  <c r="M19" i="45"/>
  <c r="G9" i="43"/>
  <c r="G13" i="43" s="1"/>
  <c r="G18" i="43" s="1"/>
  <c r="H8" i="43"/>
  <c r="N19" i="45" l="1"/>
  <c r="O14" i="45"/>
  <c r="O19" i="45" s="1"/>
  <c r="I8" i="43"/>
  <c r="H9" i="43"/>
  <c r="I9" i="43" l="1"/>
  <c r="I13" i="43" s="1"/>
  <c r="I18" i="43" s="1"/>
  <c r="J8" i="43"/>
  <c r="H13" i="43"/>
  <c r="H18" i="43" s="1"/>
  <c r="K8" i="43" l="1"/>
  <c r="J9" i="43"/>
  <c r="J13" i="43" s="1"/>
  <c r="J18" i="43" s="1"/>
  <c r="K9" i="43" l="1"/>
  <c r="K13" i="43" s="1"/>
  <c r="K18" i="43" s="1"/>
  <c r="L8" i="43"/>
  <c r="M8" i="43" l="1"/>
  <c r="L9" i="43"/>
  <c r="L13" i="43" s="1"/>
  <c r="L18" i="43" s="1"/>
  <c r="M9" i="43" l="1"/>
  <c r="M13" i="43" s="1"/>
  <c r="M18" i="43" s="1"/>
  <c r="N8" i="43"/>
  <c r="N9" i="43" s="1"/>
  <c r="N13" i="43" l="1"/>
  <c r="N18" i="43" s="1"/>
  <c r="O9" i="43"/>
  <c r="O13" i="43" s="1"/>
  <c r="O18" i="43" s="1"/>
</calcChain>
</file>

<file path=xl/sharedStrings.xml><?xml version="1.0" encoding="utf-8"?>
<sst xmlns="http://schemas.openxmlformats.org/spreadsheetml/2006/main" count="502" uniqueCount="391">
  <si>
    <t>პროგრამული კოდი</t>
  </si>
  <si>
    <t>დ ა ს ა ხ ე ლ ე ბ ა</t>
  </si>
  <si>
    <t>35 02</t>
  </si>
  <si>
    <t>სოციალური დაცვა და საპენსიო უზრუნველყოფა</t>
  </si>
  <si>
    <t>35 02 01</t>
  </si>
  <si>
    <t>საპენსიო უზრუნველყოფა</t>
  </si>
  <si>
    <t>35 02 02</t>
  </si>
  <si>
    <t>სოციალური დახმარებები</t>
  </si>
  <si>
    <t>35 02 03</t>
  </si>
  <si>
    <t>სოციალური რეაბილიტაცია და ბავშვზე ზრუნვა</t>
  </si>
  <si>
    <t>35 02 03 01</t>
  </si>
  <si>
    <t>35 02 03 02</t>
  </si>
  <si>
    <t>დღის ცენტრების ქვეპროგრამა</t>
  </si>
  <si>
    <t>35 02 03 03</t>
  </si>
  <si>
    <t>მიუსაფარ ბავშვთა თავშესაფრით უზრუნველყოფის ქვეპროგრამა</t>
  </si>
  <si>
    <t>35 02 03 04</t>
  </si>
  <si>
    <t xml:space="preserve"> სათემო ორგანიზაციების ქვეპროგრამა</t>
  </si>
  <si>
    <t>35 02 03 05</t>
  </si>
  <si>
    <t>35 02 03 06</t>
  </si>
  <si>
    <t>35 02 03 07</t>
  </si>
  <si>
    <t>ბავშვთა ადრეული განვითარების ქვეპროგრამა</t>
  </si>
  <si>
    <t>35 02 03 08</t>
  </si>
  <si>
    <t>ყრუთა კომუნიკაციის ხელშეწყობის ქვეპროგრამა</t>
  </si>
  <si>
    <t>35 02 03 09</t>
  </si>
  <si>
    <t>დამხმარე საშუალებებით უზრუნველყოფის ქვეპროგრამა</t>
  </si>
  <si>
    <t>35 02 03 10</t>
  </si>
  <si>
    <t>მინდობით აღზრდის ქვეპროგრამა</t>
  </si>
  <si>
    <t>35 02 03 11</t>
  </si>
  <si>
    <t>მცირე საოჯახო ტიპის სახლების ქვეპროგრამა</t>
  </si>
  <si>
    <t>35 02 03 12</t>
  </si>
  <si>
    <t>დედათა და ბავშვთა თავშესაფრით უზრუნველყოფის ქვეპროგრამა</t>
  </si>
  <si>
    <t>35 03</t>
  </si>
  <si>
    <t>ჯანმრთელობის დაცვის პროგრამა</t>
  </si>
  <si>
    <t>35 03 01</t>
  </si>
  <si>
    <t>35 03 02</t>
  </si>
  <si>
    <t>მოსახლეობის საყოველთაო ჯანმრთელობის დაცვა</t>
  </si>
  <si>
    <t>35 03 03</t>
  </si>
  <si>
    <t>საზოგადოებრივი ჯანმრთელობის დაცვა</t>
  </si>
  <si>
    <t>35 03 03 01</t>
  </si>
  <si>
    <t>დაავადებათა ადრეული გამოვლენა და სკრინინგი</t>
  </si>
  <si>
    <t>იმუნიზაცია</t>
  </si>
  <si>
    <t>35 03 03 03</t>
  </si>
  <si>
    <t>ეპიდზედამხედველობის პროგრამა</t>
  </si>
  <si>
    <t>35 03 03 04</t>
  </si>
  <si>
    <t>უსაფრთხო სისხლი</t>
  </si>
  <si>
    <t>35 03 03 05</t>
  </si>
  <si>
    <t>პროფესიულ დაავადებათა პრევენცია</t>
  </si>
  <si>
    <t>35 03 03 06</t>
  </si>
  <si>
    <t>ინფექციური დაავადებების მართვა</t>
  </si>
  <si>
    <t>35 03 02 07</t>
  </si>
  <si>
    <t>ტუბერკულოზის მართვა</t>
  </si>
  <si>
    <t>35 03 03 08</t>
  </si>
  <si>
    <t>აივ ინფექცია/შიდსი</t>
  </si>
  <si>
    <t>35 03 03 09</t>
  </si>
  <si>
    <t>დედათა და ბავშვთა ჯანმრთელობა</t>
  </si>
  <si>
    <t>35 03 03 10</t>
  </si>
  <si>
    <t>ნარკომანია</t>
  </si>
  <si>
    <t>35 03 04</t>
  </si>
  <si>
    <t>მოსახლეობისათვის სამედიცინო მომსახურების მიწოდება პრიორიტეტულ სფეროებში</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</si>
  <si>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</si>
  <si>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</si>
  <si>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</si>
  <si>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</si>
  <si>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</si>
  <si>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</si>
  <si>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</si>
  <si>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სოფლის ექიმი</t>
  </si>
  <si>
    <t>რეფერალური მომსახურება</t>
  </si>
  <si>
    <t>სამხედრო ძალებში გასაწვევ მოქალაქეთა სამედიცინო შემოწმება</t>
  </si>
  <si>
    <t>35 03 05</t>
  </si>
  <si>
    <t>დიპლომისშემდგომი სამედიცინო განათლება</t>
  </si>
  <si>
    <t>სამედიცინო მომსახურების შეუფერხებელი მიწოდების მიზნით, სამედიცინო დაწესებულებების ფინანსური ხელშეწყობის ღონისძიებები</t>
  </si>
  <si>
    <t>ბავშვთა რეაბილიტაციის/აბილიტაციის ქვეპროგრამა</t>
  </si>
  <si>
    <t>მიტოვების რისკის ქვეშ მყოფი ბავშვების კვებით უზრუნველყოფის ქვეპროგრამა</t>
  </si>
  <si>
    <t>ომის მონაწილეთა რეაბილიტაციის ხელშეწყობის ქვეპროგრამა</t>
  </si>
  <si>
    <t>კრიზისულ მდგომარეობაში მყოფი ბავშვიანი ოჯახების გადაუდებელი დახმარების ქვეპროგრამა</t>
  </si>
  <si>
    <t>35 03 03 07</t>
  </si>
  <si>
    <t>35 02 03 13</t>
  </si>
  <si>
    <t>35 03 02 01</t>
  </si>
  <si>
    <t>35 03 02 02</t>
  </si>
  <si>
    <t>35 03 02 02 01</t>
  </si>
  <si>
    <t>35 03 02 03</t>
  </si>
  <si>
    <t>35 03 02 04</t>
  </si>
  <si>
    <t>35 03 02 05</t>
  </si>
  <si>
    <t>35 03 02 06</t>
  </si>
  <si>
    <t>35 03 02 08</t>
  </si>
  <si>
    <t>35 03 02 09</t>
  </si>
  <si>
    <t>35 03 02 10</t>
  </si>
  <si>
    <t>35 03 02 11</t>
  </si>
  <si>
    <t>ჯანმრთელობის ხელშეწყობის პროგრამა</t>
  </si>
  <si>
    <t>35 03 03 02</t>
  </si>
  <si>
    <t>35 03 02 12</t>
  </si>
  <si>
    <t>C ჰეპატიტის მართვა</t>
  </si>
  <si>
    <t>2014 წლის საკასო</t>
  </si>
  <si>
    <t>2015 წლის დამტკიცებული ბიუჯეტი</t>
  </si>
  <si>
    <t>2015 წლის დაზუსტებული ბიუჯეტი</t>
  </si>
  <si>
    <t>გადახრა</t>
  </si>
  <si>
    <t>იანვარი</t>
  </si>
  <si>
    <t>დასახელება</t>
  </si>
  <si>
    <t>სულ</t>
  </si>
  <si>
    <t>საკასო 26.08.2015-ის მდგომარეობით</t>
  </si>
  <si>
    <t>ჩვენი მოთხოვნილი</t>
  </si>
  <si>
    <t>სულ საპენსიო უზრუნველყოფის პროგრამა</t>
  </si>
  <si>
    <t>სულ სახელმწიფო კომპენსაცია/სტიპენდია</t>
  </si>
  <si>
    <t>200 დაღუპული პოლიციელის ოჯახის წევრების 1000 ლარიანი სახელმწიფო კომპენსაციის თანხა, ყოველთვიურად 200 000 ლარი</t>
  </si>
  <si>
    <t>200 პოლიციელის ოჯახის 1000 გასაცემელი</t>
  </si>
  <si>
    <t>17 000 ბენეფიციარის 10 ლარიანი მატება 170 000 ლარი;</t>
  </si>
  <si>
    <t>17000 ბენეფიციარზე 10 ლარიანი გადაანგარიშება</t>
  </si>
  <si>
    <t xml:space="preserve">სახელმწიფო კომპენსაციის ყოველთვიური ხარჯის დასათვლელათ საფუძვლად აღებულია 2015 წლის მაქსიმალური ხარჯი (2015 წლის ივლისი) 7 943 000 ლარი. </t>
  </si>
  <si>
    <t>კომპენსაციის 1 თვის მაქსიმალური ხარჯი</t>
  </si>
  <si>
    <t>სულ საპენსიო პაკეტის ხარჯი</t>
  </si>
  <si>
    <t>წინა პერიოდის თანხა, რომელიც საშუალოდ 4000 ბენეფიციარის მიუღებელი პერიოდის თანხებია. ყოველთვიურად ეს თანხა საშუალოდ 833 000 ლარს შეადგენს;</t>
  </si>
  <si>
    <t>წინა პერიოდის თანხები საშუალოდ ყოველთვიურად (საშუალოდ 4000 ბენეფიციარზე)</t>
  </si>
  <si>
    <t>მაღალმთიანობის გამო საშუალოდ 60 000 ბენეფიციარზე პენსიის ოდენობის 20%–იანი ზრდა (32 ლარი). ეს თანხა შეადგენს 1 920 000 ლარს (60000*32=1920000), თანხის დამატება მოხდება სექტემბრიდან დეკემბრის ჩათვლით;</t>
  </si>
  <si>
    <t>მაღალმთიანების 20%–იანი მატება (საშუალოდ 60000 ბენეფიციარი) 60000*32 (სექტემბრიდან დეკემბრის ჩათვლით)</t>
  </si>
  <si>
    <t>დღეის მდგომარეობით სსგს ბაზის მონაცემების თანახმად საპენსიო ასაკი შესრულებული აქვთ და არ მიუმართავთ გასაცემლის დასანიშნათ 40 000 პირს. აქედან 50%–ის მოსვლის შემთხვევაში ყოველთვიურად გასაცემლის ოდენობა მოიმატებს 3 200 000 ლარით (20000*160=3200000).</t>
  </si>
  <si>
    <t>შესაძლო მომსვლელები (40000–დან მოვიდეს 20000) 20000*160</t>
  </si>
  <si>
    <t>მიმდინარე თვეში საჭირო თანხა(რ–ბა*160 ლარზე)</t>
  </si>
  <si>
    <t>საპენსიო პაკეტის მიმღებთა რ–ბა(2015 წლის 1 დეკემბრის მდგომარეობით რ–ბა უდრის 707371)</t>
  </si>
  <si>
    <t>პენსიონერთა რაოდენობის მატება</t>
  </si>
  <si>
    <t>გარდაცვალების საშუალო მაჩვენებელი</t>
  </si>
  <si>
    <r>
      <t xml:space="preserve">2015 </t>
    </r>
    <r>
      <rPr>
        <sz val="11"/>
        <color theme="1"/>
        <rFont val="Sylfaen"/>
        <family val="1"/>
      </rPr>
      <t>წლის 1 დეკემბრის მდგომარეობით საპენსიო პაკეტის მიმღებთა სავარაუდო ოდენობა შეადგენს 707 371 ბენეფიციარს. სსგს ბაზის მონაცემების თანახმად 2016 წლის განმავლობაში საპენსიო ასაკი შეუსრულდება 54 902 პირს. იმის გათვალისწინებით, რომ საპენსიო ბაზის მონაცემებით, ყოველთვიურად გარდაცვალების გამო სახელმწიფო პენსია უწყდება 3 200 ბენეფიციარს (1 წლის განმავლობაში 3600*12=38400) პენსიონერთა მატება 2016 წლის განმავლობაში იქნება 16 502 (54 902-38400=16 502)</t>
    </r>
  </si>
  <si>
    <t>სგს ბაზით საპენსიო ასაკი უსრულდებათ</t>
  </si>
  <si>
    <t>სულ 2016 წელი</t>
  </si>
  <si>
    <t>დეკემბერი</t>
  </si>
  <si>
    <t>ნოემბერი</t>
  </si>
  <si>
    <t>ოქტომბერი</t>
  </si>
  <si>
    <t>სექტემბერი</t>
  </si>
  <si>
    <t>აგვისტო</t>
  </si>
  <si>
    <t>ივლისი</t>
  </si>
  <si>
    <t>ივნისი</t>
  </si>
  <si>
    <t>მაისი</t>
  </si>
  <si>
    <t>აპრილი</t>
  </si>
  <si>
    <t>მარტი</t>
  </si>
  <si>
    <t>თებერვალი</t>
  </si>
  <si>
    <t xml:space="preserve">შენიშვნა </t>
  </si>
  <si>
    <t>მოსალოდნელი ხარჯი</t>
  </si>
  <si>
    <t>სულ სოციალური დახმარება</t>
  </si>
  <si>
    <t>რეინტეგრაცია</t>
  </si>
  <si>
    <t>საქონელი და მომსახურება -სოციალური აგენტების ხელფასი</t>
  </si>
  <si>
    <t xml:space="preserve">ფაშიზმზე გამარჯვების 70 წლისთავისადმი </t>
  </si>
  <si>
    <t>ყოველთვიური ხარჯის დასათვლელათ საფუძვლად აღებულია 2015 წლის 8 თვის ხარჯი 153825 ლარი., საშუალოდ თვეში 19000 ლარი</t>
  </si>
  <si>
    <t>,,საზღვარგარეთ გარდაცვლილ საქართველოს მოქალაქეთა საქართველოში გადმოსვენების ხარჯები</t>
  </si>
  <si>
    <t>მაღალმთიანი რეგიონების განვითარების შესახებ საქართველოს კანონის გათვალისწინებით მაღალმთიან რეგიონებში თვეში სავარაუდოდ 500 ბავშვის დაბადების შემთხვევაში თვეში სავარაუდოდ 50 000 ლარის მატება ჯამში შეადგენს 3900000 ლარს</t>
  </si>
  <si>
    <t xml:space="preserve">დემოგრაფიული (1-2 შვილი მაღალმთიანი) </t>
  </si>
  <si>
    <t xml:space="preserve">გასაცემი თანხები მოყვანილია 2014 წლის 1 ივლისიდან 2015 წლის ივლისამდე გაცემული თანხების სტატისტიკურ მონაცემებზე დაყრდნობით (თვეში საშუალოდ 50 000 ლარის მატება). </t>
  </si>
  <si>
    <t xml:space="preserve">დემოგრაფიული (3-4 შვილი) </t>
  </si>
  <si>
    <t>მოქმედი კანონმდებლობის თანახმად, ოჯახის მიერ საარსებო შემწეობის არჩევა გამორიცხავს ამავდროულად დევნილთა შემწეობის გაცემას. ოჯახს უფლება აქვს აირჩიოს ერთ–ერთი გასაცემელი. ვინაიდან, დევნილთა შემწეობა თითოეულ წევრზე შეადგენს 45 ლარს, ის ოჯახები რომელთა შემადგენლობაში არის დევნილის სტატუსის მქონე წევრ(ებ)ი და რომლებიც სარეიტინგო ქულიდან გამომდინარე მოიპოვებენ ჯამურად ნაკლები ოდენობის საარსებო შემწეობის თანხის მიღების უფლებას ვიდრე დევნილთა შემწეობით არის განსაზღვრული სავარაუდოდ, აირჩევენ დევნილთა შემწეობას, რაც შესაბამისად გამოიწვევს დევნილთა შემწეობისთვის გასაცემი თანხის ოდენობის გაზრდას.</t>
  </si>
  <si>
    <t>დევნილთა და ლტოლვილთა შემწეობა</t>
  </si>
  <si>
    <t>,,სოციალური დახმარების შესახებ” საქართველოს მთავრობის 2006 წლის 28 ივლისის N145 დადგენილების შესაბამისად, საარსებო შემწეობის მისაღები ზღვრული ქულა 57 001–ის ნაცვლად განისაზღვრა 100001–ით, ხოლო ოჯახებს, რომელთაც მიენიჭება 100001–ზე ნაკლები სარეიტინგო ქულა ოჯახის თითოეულ 16 წლამდე ასაკის წევრზე დამატებით მიეცემა საარსებო შემწეობა 10 ლარის ოდენობით. აღნიშნულისა და ელექტროენერგიის სუბსიდირების, მეთოდოლოგიაში სავარაუდოდ გასატარებელი ცვლილებების  გათვალისწინებით სავარაუდოდ მოიმატებს საარსებო შემწეობის მიმღებ ბენეფიციართა რაოდენობა  და შესაბამისად გასაცემი თანხის ოდენობა</t>
  </si>
  <si>
    <t>საარსებო შემწეობა</t>
  </si>
  <si>
    <t xml:space="preserve">ყოველთვიური ხარჯის დასათვლელათ საფუძვლად აღებულია 2015 წლის მაქსიმალური  ხარჯი 1 200 000 ლარი. </t>
  </si>
  <si>
    <t>ორსულობის, მშობიარობისა და ბავშვთა მოვლის, ასევე ახალშობილის შვილად აყვანის გამო შვებულების ხარჯები (2015 წლის მაქსიმალური ხარჯი)</t>
  </si>
  <si>
    <t>ყოველთვიური ხარჯის დასათვლელათ საფუძვლად აღებულია 2015 წლის ივლისის ხარჯი 42 000 ლარი.</t>
  </si>
  <si>
    <t>ყოველთვიური ხარჯის დასათვლელათ საფუძვლად აღებულია 2015 წლის საშუალო ხარჯი 133 333 ლარი, რომელსაც დაემატება მოსალოდნელი მარჩენალის გარდაცვალების გამო 250 რეგრესის დანიშვნაზე მომართვისას 100 ლარიანი თანხა 25 000 ლარი.</t>
  </si>
  <si>
    <t xml:space="preserve"> რეგრესი </t>
  </si>
  <si>
    <t>ყოველთვიური ხარჯის დასათვლელათ საფუძვლად აღებულია 2015 წლის ივლისის ხარჯი 560 000 ლარი</t>
  </si>
  <si>
    <t>მონეტიზაცია
(საყოფაცხოვრებო სუბსიდია)</t>
  </si>
  <si>
    <t>სულ სოციალური პაკეტის მიმღებთა გასაცემლით უზრუნველყოფისათვის საჭირო თანხა შეადგენს 212 424 000 ლარს. ყოველთვიურად საშუალოდ 17 702 000 ლარი (17702000*12=212424000</t>
  </si>
  <si>
    <t>სულ სოციალური პაკეტი</t>
  </si>
  <si>
    <t>შშმ ბავშვების გასაცემლის ოდენობის 60 ლარით ზრდა, 9 200 ბენეფიციარზე მატება შეადგენს 552 000 ლარს (9200*60=552000).</t>
  </si>
  <si>
    <t>შშმ ბავშვების 60 ლარიანი ზრდა (9200 ბენეფციარი)</t>
  </si>
  <si>
    <t>მკვეთრად გამოხატული შშმ პირთა 10 ლარიანი მატება, 25 000 ბენეფიციარზე მატება შეადგენს 250 000 ლარს (25000*10=250000);</t>
  </si>
  <si>
    <t>მკვეთრი შშმპ 10 ლარიანი მატება(25000 ბენეფიციარი)</t>
  </si>
  <si>
    <t>სოციალური პაკეტის ყოველთვიური ხარჯის დასათვლელათ საფუძვლად აღებულია 2015 წლის მაქსიმალური ხარჯი (2015 წლის თებერვალი) 16 900 000 ლარი</t>
  </si>
  <si>
    <t>სოციალური პაკეტის მაქსიმალური ხარჯი</t>
  </si>
  <si>
    <t>შესანიშვნა</t>
  </si>
  <si>
    <t>მოძალადეთა და ძალადობის მსხვერპლთა რეაბილიტაცია</t>
  </si>
  <si>
    <t>სოციალური მუშაკები (ხელფასი+ ტრენინგი)</t>
  </si>
  <si>
    <t>ძალადობის კრიზისული ცენტრი</t>
  </si>
  <si>
    <t>(5,776,000- 4 თვე)</t>
  </si>
  <si>
    <t>9,025,160 ლარი</t>
  </si>
  <si>
    <t>9,025, 100 ლარი</t>
  </si>
  <si>
    <r>
      <t>17,328 000-</t>
    </r>
    <r>
      <rPr>
        <sz val="12"/>
        <color theme="1"/>
        <rFont val="Sylfaen"/>
        <family val="1"/>
        <charset val="204"/>
      </rPr>
      <t xml:space="preserve"> წლიურად</t>
    </r>
  </si>
  <si>
    <t>შშმ ბავშვთა ,,პენსიების“ მატება</t>
  </si>
  <si>
    <t>(5-თვე)</t>
  </si>
  <si>
    <t>2016  წლის მეორე ნახევარში ვგეგმავთ  ოჯახური ტიპის 1,  6 ბავშვიანი სახლის ამოქმედებას კოჯრის შშმ ბავშვთა სახლის ბენეფიციარებისთვის. მიმდინარე ხარჯი-ბავშვზე არის დღეში 40 ლარი.</t>
  </si>
  <si>
    <r>
      <t>შშმ</t>
    </r>
    <r>
      <rPr>
        <sz val="12"/>
        <color theme="1"/>
        <rFont val="Calibri"/>
        <family val="2"/>
        <charset val="204"/>
        <scheme val="minor"/>
      </rPr>
      <t xml:space="preserve"> </t>
    </r>
    <r>
      <rPr>
        <sz val="12"/>
        <color theme="1"/>
        <rFont val="Sylfaen"/>
        <family val="1"/>
        <charset val="204"/>
      </rPr>
      <t>ბავშვთა</t>
    </r>
    <r>
      <rPr>
        <sz val="12"/>
        <color theme="1"/>
        <rFont val="Calibri"/>
        <family val="2"/>
        <charset val="204"/>
        <scheme val="minor"/>
      </rPr>
      <t xml:space="preserve"> </t>
    </r>
    <r>
      <rPr>
        <sz val="12"/>
        <color theme="1"/>
        <rFont val="Sylfaen"/>
        <family val="1"/>
        <charset val="204"/>
      </rPr>
      <t>მცირე</t>
    </r>
    <r>
      <rPr>
        <sz val="12"/>
        <color theme="1"/>
        <rFont val="Calibri"/>
        <family val="2"/>
        <charset val="204"/>
        <scheme val="minor"/>
      </rPr>
      <t xml:space="preserve"> </t>
    </r>
    <r>
      <rPr>
        <sz val="12"/>
        <color theme="1"/>
        <rFont val="Sylfaen"/>
        <family val="1"/>
        <charset val="204"/>
      </rPr>
      <t>საოჯახო</t>
    </r>
    <r>
      <rPr>
        <sz val="12"/>
        <color theme="1"/>
        <rFont val="Calibri"/>
        <family val="2"/>
        <charset val="204"/>
        <scheme val="minor"/>
      </rPr>
      <t xml:space="preserve"> </t>
    </r>
    <r>
      <rPr>
        <sz val="12"/>
        <color theme="1"/>
        <rFont val="Sylfaen"/>
        <family val="1"/>
        <charset val="204"/>
      </rPr>
      <t>ტიპის</t>
    </r>
    <r>
      <rPr>
        <sz val="12"/>
        <color theme="1"/>
        <rFont val="Calibri"/>
        <family val="2"/>
        <charset val="204"/>
        <scheme val="minor"/>
      </rPr>
      <t xml:space="preserve"> </t>
    </r>
    <r>
      <rPr>
        <sz val="12"/>
        <color theme="1"/>
        <rFont val="Sylfaen"/>
        <family val="1"/>
        <charset val="204"/>
      </rPr>
      <t>სახლები  (კოჯორი)</t>
    </r>
  </si>
  <si>
    <t>თბილისის ჩვილ ბავშვთა სახლის ბენეფიციარების ცივილური სერვისებით უზრუნველყოფისთვის აუცილებელია მათთვის მცირე ოჯახური ტიპის სერვისების განვითარება, რისთვისაც 2016 წელს გაეროს ბავშვთა ფონდთან შეთანხმებულია 2016 წლის მეორე ნახევარში 1 6 ბავშვიანი სახლის ამოქმედება. მიმდინარე ხარჯი-ბავშვზე არის დღეში 50 ლარი.</t>
  </si>
  <si>
    <r>
      <t>შშმ</t>
    </r>
    <r>
      <rPr>
        <sz val="12"/>
        <color theme="1"/>
        <rFont val="Calibri"/>
        <family val="2"/>
        <charset val="204"/>
        <scheme val="minor"/>
      </rPr>
      <t xml:space="preserve"> </t>
    </r>
    <r>
      <rPr>
        <sz val="12"/>
        <color theme="1"/>
        <rFont val="Sylfaen"/>
        <family val="1"/>
        <charset val="204"/>
      </rPr>
      <t>ბავშვთა</t>
    </r>
    <r>
      <rPr>
        <sz val="12"/>
        <color theme="1"/>
        <rFont val="Calibri"/>
        <family val="2"/>
        <charset val="204"/>
        <scheme val="minor"/>
      </rPr>
      <t xml:space="preserve"> </t>
    </r>
    <r>
      <rPr>
        <sz val="12"/>
        <color theme="1"/>
        <rFont val="Sylfaen"/>
        <family val="1"/>
        <charset val="204"/>
      </rPr>
      <t>მცირე</t>
    </r>
    <r>
      <rPr>
        <sz val="12"/>
        <color theme="1"/>
        <rFont val="Calibri"/>
        <family val="2"/>
        <charset val="204"/>
        <scheme val="minor"/>
      </rPr>
      <t xml:space="preserve"> </t>
    </r>
    <r>
      <rPr>
        <sz val="12"/>
        <color theme="1"/>
        <rFont val="Sylfaen"/>
        <family val="1"/>
        <charset val="204"/>
      </rPr>
      <t>საოჯახო</t>
    </r>
    <r>
      <rPr>
        <sz val="12"/>
        <color theme="1"/>
        <rFont val="Calibri"/>
        <family val="2"/>
        <charset val="204"/>
        <scheme val="minor"/>
      </rPr>
      <t xml:space="preserve"> </t>
    </r>
    <r>
      <rPr>
        <sz val="12"/>
        <color theme="1"/>
        <rFont val="Sylfaen"/>
        <family val="1"/>
        <charset val="204"/>
      </rPr>
      <t>ტიპის</t>
    </r>
    <r>
      <rPr>
        <sz val="12"/>
        <color theme="1"/>
        <rFont val="Calibri"/>
        <family val="2"/>
        <charset val="204"/>
        <scheme val="minor"/>
      </rPr>
      <t xml:space="preserve"> </t>
    </r>
    <r>
      <rPr>
        <sz val="12"/>
        <color theme="1"/>
        <rFont val="Sylfaen"/>
        <family val="1"/>
        <charset val="204"/>
      </rPr>
      <t>სახლები მძიმე და ღრმა ბავშვებისთვის</t>
    </r>
  </si>
  <si>
    <t>3 თვეში</t>
  </si>
  <si>
    <t>პროგრამა ამოქმედდება 2015 წლის ოქტომბრიდან. იგივე პარამეტრებით 2016 წელს.</t>
  </si>
  <si>
    <r>
      <t>შინ</t>
    </r>
    <r>
      <rPr>
        <sz val="12"/>
        <color theme="1"/>
        <rFont val="Calibri"/>
        <family val="2"/>
        <charset val="204"/>
        <scheme val="minor"/>
      </rPr>
      <t xml:space="preserve"> </t>
    </r>
    <r>
      <rPr>
        <sz val="12"/>
        <color theme="1"/>
        <rFont val="Sylfaen"/>
        <family val="1"/>
        <charset val="204"/>
      </rPr>
      <t>მოვლის</t>
    </r>
    <r>
      <rPr>
        <sz val="12"/>
        <color theme="1"/>
        <rFont val="Calibri"/>
        <family val="2"/>
        <charset val="204"/>
        <scheme val="minor"/>
      </rPr>
      <t xml:space="preserve"> </t>
    </r>
    <r>
      <rPr>
        <sz val="12"/>
        <color theme="1"/>
        <rFont val="Sylfaen"/>
        <family val="1"/>
        <charset val="204"/>
      </rPr>
      <t>პროგრამა</t>
    </r>
  </si>
  <si>
    <t>პროგრამა ეხმარება სიღატაკეში მყოფ  ბავშვიან ოჯახებს 1000 ლარის ფარგლებში კვების პროდუქტებით და საყოფაცხოვრებო ნივთებით, რაც აუცილებელია  პირველადი საჭიროებების დაკმაყოფილების, ბავშვის მიტოვების რისკის შემცირებისა და ზოგადად დეინსტიტუციონალიზაციის პროცესის წარმატებისთვის. ინფლაციის გამო, 2016 წელს იგივე მოცულობის საქონლის შესყიდვისთვის 1000 ლარი არ იქნება საკმარისი და საჭიროა ერთი ოჯახისთვის გასაწევი დახმარების მინიმუმ 1200 ლარამდე გაზრდა. ასევე, არსებული საჭიროების გათვალისწინებით უნდა გაიზარდოს ბენეფიციართა რაოდენობა  1800 დან 4000-მდე</t>
  </si>
  <si>
    <t xml:space="preserve">3000
+1000 (ხელოვნ/კვება)
</t>
  </si>
  <si>
    <t>800+1000 (ხელოვნ/კვება)</t>
  </si>
  <si>
    <r>
      <t>კრიზისულ</t>
    </r>
    <r>
      <rPr>
        <b/>
        <sz val="12"/>
        <color theme="1"/>
        <rFont val="Calibri"/>
        <family val="2"/>
        <charset val="204"/>
        <scheme val="minor"/>
      </rPr>
      <t xml:space="preserve"> </t>
    </r>
    <r>
      <rPr>
        <b/>
        <sz val="12"/>
        <color theme="1"/>
        <rFont val="Sylfaen"/>
        <family val="1"/>
        <charset val="204"/>
      </rPr>
      <t>მდგომარეობაში</t>
    </r>
    <r>
      <rPr>
        <b/>
        <sz val="12"/>
        <color theme="1"/>
        <rFont val="Calibri"/>
        <family val="2"/>
        <charset val="204"/>
        <scheme val="minor"/>
      </rPr>
      <t xml:space="preserve"> </t>
    </r>
    <r>
      <rPr>
        <b/>
        <sz val="12"/>
        <color theme="1"/>
        <rFont val="Sylfaen"/>
        <family val="1"/>
        <charset val="204"/>
      </rPr>
      <t>მყოფი</t>
    </r>
    <r>
      <rPr>
        <b/>
        <sz val="12"/>
        <color theme="1"/>
        <rFont val="Calibri"/>
        <family val="2"/>
        <charset val="204"/>
        <scheme val="minor"/>
      </rPr>
      <t xml:space="preserve"> </t>
    </r>
    <r>
      <rPr>
        <b/>
        <sz val="12"/>
        <color theme="1"/>
        <rFont val="Sylfaen"/>
        <family val="1"/>
        <charset val="204"/>
      </rPr>
      <t>ბავშვიანი</t>
    </r>
    <r>
      <rPr>
        <b/>
        <sz val="12"/>
        <color theme="1"/>
        <rFont val="Calibri"/>
        <family val="2"/>
        <charset val="204"/>
        <scheme val="minor"/>
      </rPr>
      <t xml:space="preserve"> </t>
    </r>
    <r>
      <rPr>
        <b/>
        <sz val="12"/>
        <color theme="1"/>
        <rFont val="Sylfaen"/>
        <family val="1"/>
        <charset val="204"/>
      </rPr>
      <t>ოჯახების</t>
    </r>
    <r>
      <rPr>
        <b/>
        <sz val="12"/>
        <color theme="1"/>
        <rFont val="Calibri"/>
        <family val="2"/>
        <charset val="204"/>
        <scheme val="minor"/>
      </rPr>
      <t xml:space="preserve"> </t>
    </r>
    <r>
      <rPr>
        <b/>
        <sz val="12"/>
        <color theme="1"/>
        <rFont val="Sylfaen"/>
        <family val="1"/>
        <charset val="204"/>
      </rPr>
      <t>გადაუდებელი</t>
    </r>
    <r>
      <rPr>
        <b/>
        <sz val="12"/>
        <color theme="1"/>
        <rFont val="Calibri"/>
        <family val="2"/>
        <charset val="204"/>
        <scheme val="minor"/>
      </rPr>
      <t xml:space="preserve"> </t>
    </r>
    <r>
      <rPr>
        <b/>
        <sz val="12"/>
        <color theme="1"/>
        <rFont val="Sylfaen"/>
        <family val="1"/>
        <charset val="204"/>
      </rPr>
      <t>დახმარება</t>
    </r>
  </si>
  <si>
    <t xml:space="preserve">იგივე პარამეტრებით.  პროგრამის ფარგლებში ჩვილ ბავშვთა მიტოვების პრევენციისა და ბავშვის ბიოლოგიური ოჯახის გაძლიერების მიზნით სხვადასხვა პრობლემების მქონე დედებს  და ორსულებს 10 წლამდე ასაკის შვილ(ებ)თან ერთად, თუკი ეს უკანასკნელ(ნ)ი მიტოვების ან ინსტიტუციაში მოხვედრის რისკის წინაშე იმყოფებიან უზრუნველყოფს თავშესაფრით და სხვა აუცილებელი მომსახურებით
</t>
  </si>
  <si>
    <r>
      <t>დედათა</t>
    </r>
    <r>
      <rPr>
        <b/>
        <sz val="12"/>
        <color theme="1"/>
        <rFont val="Calibri"/>
        <family val="2"/>
        <charset val="204"/>
        <scheme val="minor"/>
      </rPr>
      <t xml:space="preserve"> </t>
    </r>
    <r>
      <rPr>
        <b/>
        <sz val="12"/>
        <color theme="1"/>
        <rFont val="Sylfaen"/>
        <family val="1"/>
        <charset val="204"/>
      </rPr>
      <t>და</t>
    </r>
    <r>
      <rPr>
        <b/>
        <sz val="12"/>
        <color theme="1"/>
        <rFont val="Calibri"/>
        <family val="2"/>
        <charset val="204"/>
        <scheme val="minor"/>
      </rPr>
      <t xml:space="preserve"> </t>
    </r>
    <r>
      <rPr>
        <b/>
        <sz val="12"/>
        <color theme="1"/>
        <rFont val="Sylfaen"/>
        <family val="1"/>
        <charset val="204"/>
      </rPr>
      <t>ბავშვთა</t>
    </r>
    <r>
      <rPr>
        <b/>
        <sz val="12"/>
        <color theme="1"/>
        <rFont val="Calibri"/>
        <family val="2"/>
        <charset val="204"/>
        <scheme val="minor"/>
      </rPr>
      <t xml:space="preserve"> </t>
    </r>
    <r>
      <rPr>
        <b/>
        <sz val="12"/>
        <color theme="1"/>
        <rFont val="Sylfaen"/>
        <family val="1"/>
        <charset val="204"/>
      </rPr>
      <t>თავშესაფარი</t>
    </r>
  </si>
  <si>
    <t>(18 ლარი)</t>
  </si>
  <si>
    <t>(17 ლარი)</t>
  </si>
  <si>
    <t>პროგრამის ფარგლებში ხება მშობელთა მზრუნველობამოკლებული ბავშვების, მცირე საოჯახო ტიპის სახლებში (მაქსიმუმ 8-10 ბავშვი)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17 ლარი დღიური დაფინანსება ვერ უზრუნველყოფს სტანდარტის შესაბამისად სერვისის გაწევას.ამას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აღსანიშნავია,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</si>
  <si>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მცირე</t>
    </r>
    <r>
      <rPr>
        <b/>
        <sz val="12"/>
        <color theme="1"/>
        <rFont val="Calibri"/>
        <family val="2"/>
        <charset val="204"/>
        <scheme val="minor"/>
      </rPr>
      <t xml:space="preserve"> </t>
    </r>
    <r>
      <rPr>
        <b/>
        <sz val="12"/>
        <color theme="1"/>
        <rFont val="Sylfaen"/>
        <family val="1"/>
        <charset val="204"/>
      </rPr>
      <t>საოჯახო</t>
    </r>
    <r>
      <rPr>
        <b/>
        <sz val="12"/>
        <color theme="1"/>
        <rFont val="Calibri"/>
        <family val="2"/>
        <charset val="204"/>
        <scheme val="minor"/>
      </rPr>
      <t xml:space="preserve"> </t>
    </r>
    <r>
      <rPr>
        <b/>
        <sz val="12"/>
        <color theme="1"/>
        <rFont val="Sylfaen"/>
        <family val="1"/>
        <charset val="204"/>
      </rPr>
      <t>ტიპის</t>
    </r>
    <r>
      <rPr>
        <b/>
        <sz val="12"/>
        <color theme="1"/>
        <rFont val="Calibri"/>
        <family val="2"/>
        <charset val="204"/>
        <scheme val="minor"/>
      </rPr>
      <t xml:space="preserve"> </t>
    </r>
    <r>
      <rPr>
        <b/>
        <sz val="12"/>
        <color theme="1"/>
        <rFont val="Sylfaen"/>
        <family val="1"/>
        <charset val="204"/>
      </rPr>
      <t>სახლები</t>
    </r>
  </si>
  <si>
    <t xml:space="preserve">პროგრამის ფარგლებში ხება მშობელთა მზრუნველობამოკლებული ბავშვების, მინდობით აღმზრდელ ჯახებში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ტენდენციის გათვალისწინებით საჭიროა მომავალ წელს მინიმუმ 1300- ბენეფიციარამდე გაზრდა. დაფინანსების ოდენობა დამოკიდებულია მინდობით აღზრდის ტიპზე (არანათესაური, ნათესაური, შშმ, გადაუდებელი) რაც 200-დან 600 ლარამდეა.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 </t>
  </si>
  <si>
    <r>
      <t>მინდობით</t>
    </r>
    <r>
      <rPr>
        <b/>
        <sz val="12"/>
        <color theme="1"/>
        <rFont val="Calibri"/>
        <family val="2"/>
        <charset val="204"/>
        <scheme val="minor"/>
      </rPr>
      <t xml:space="preserve"> </t>
    </r>
    <r>
      <rPr>
        <b/>
        <sz val="12"/>
        <color theme="1"/>
        <rFont val="Sylfaen"/>
        <family val="1"/>
        <charset val="204"/>
      </rPr>
      <t>აღზრდა</t>
    </r>
  </si>
  <si>
    <t>(35 920ლ)</t>
  </si>
  <si>
    <t>ერთადერთი მომწოდებელი არსებულ ფასზე 33 500 ლარზე არ შემოვიდა ტენდერში. 2015 წელსვე ფასი გაიზარდა 35 920 ლარამდე (ამას კიდევ უნდა დაემატოს ლოგოპედის და მორგების თანხა 5000 ლარი ერთ ბენეფიციარზე). ამჟამად რიგშია 60 ზე მეტი მაძიებელი</t>
  </si>
  <si>
    <r>
      <t xml:space="preserve"> </t>
    </r>
    <r>
      <rPr>
        <sz val="12"/>
        <color theme="1"/>
        <rFont val="Sylfaen"/>
        <family val="1"/>
        <charset val="204"/>
      </rPr>
      <t>კოხლეარული</t>
    </r>
    <r>
      <rPr>
        <sz val="12"/>
        <color theme="1"/>
        <rFont val="Calibri"/>
        <family val="2"/>
        <charset val="204"/>
        <scheme val="minor"/>
      </rPr>
      <t xml:space="preserve"> </t>
    </r>
    <r>
      <rPr>
        <sz val="12"/>
        <color theme="1"/>
        <rFont val="Sylfaen"/>
        <family val="1"/>
        <charset val="204"/>
      </rPr>
      <t>იმპლანტით</t>
    </r>
    <r>
      <rPr>
        <sz val="12"/>
        <color theme="1"/>
        <rFont val="Calibri"/>
        <family val="2"/>
        <charset val="204"/>
        <scheme val="minor"/>
      </rPr>
      <t xml:space="preserve"> </t>
    </r>
    <r>
      <rPr>
        <sz val="12"/>
        <color theme="1"/>
        <rFont val="Sylfaen"/>
        <family val="1"/>
        <charset val="204"/>
      </rPr>
      <t>უზრუნველყოფა</t>
    </r>
  </si>
  <si>
    <t>(250ლ)</t>
  </si>
  <si>
    <t>(250 ლ)</t>
  </si>
  <si>
    <t>წლიურად არსებული მოთხოვნა არის 1600.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</si>
  <si>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r>
      <t xml:space="preserve"> </t>
    </r>
    <r>
      <rPr>
        <sz val="12"/>
        <color theme="1"/>
        <rFont val="Sylfaen"/>
        <family val="1"/>
        <charset val="204"/>
      </rPr>
      <t>სმენის</t>
    </r>
    <r>
      <rPr>
        <sz val="12"/>
        <color theme="1"/>
        <rFont val="Calibri"/>
        <family val="2"/>
        <charset val="204"/>
        <scheme val="minor"/>
      </rPr>
      <t xml:space="preserve"> </t>
    </r>
    <r>
      <rPr>
        <sz val="12"/>
        <color theme="1"/>
        <rFont val="Sylfaen"/>
        <family val="1"/>
        <charset val="204"/>
      </rPr>
      <t>აპარატებით</t>
    </r>
    <r>
      <rPr>
        <sz val="12"/>
        <color theme="1"/>
        <rFont val="Calibri"/>
        <family val="2"/>
        <charset val="204"/>
        <scheme val="minor"/>
      </rPr>
      <t xml:space="preserve"> </t>
    </r>
    <r>
      <rPr>
        <sz val="12"/>
        <color theme="1"/>
        <rFont val="Sylfaen"/>
        <family val="1"/>
        <charset val="204"/>
      </rPr>
      <t>უზრუნველყოფა</t>
    </r>
  </si>
  <si>
    <r>
      <t>(2000</t>
    </r>
    <r>
      <rPr>
        <sz val="12"/>
        <color theme="1"/>
        <rFont val="Sylfaen"/>
        <family val="1"/>
        <charset val="204"/>
      </rPr>
      <t>ლ</t>
    </r>
    <r>
      <rPr>
        <sz val="12"/>
        <color theme="1"/>
        <rFont val="Calibri"/>
        <family val="2"/>
        <charset val="204"/>
        <scheme val="minor"/>
      </rPr>
      <t>)</t>
    </r>
  </si>
  <si>
    <t>წლიურად არსებული მოთხოვნის მინიმუმი არის 1000. თუმცა არსებული დაბალი ტარიფების გამო ხდება დაბალი ხარისხის პროთეზების დამზადება, რაც იწვევს ბენეფიციართა უკმაყოფილებას.  უფრო ხარისხიანი პროთეზირების მიზნით აუცილებელია პროთეზთან ერთად  სილიკონ ლაინერის შესყიდვა რომლის მინ.ღირებულებაა 1000 ლარი. თუმცა ინფლაციის გათვალისწინებით, მოსალოდნელია მისი ღირებულების გაზრდა.</t>
  </si>
  <si>
    <t>საპროთეზო-ორთოპედიული საშუალებებით უზრუნველყოფა</t>
  </si>
  <si>
    <r>
      <t>(560</t>
    </r>
    <r>
      <rPr>
        <sz val="12"/>
        <color theme="1"/>
        <rFont val="Sylfaen"/>
        <family val="1"/>
        <charset val="204"/>
      </rPr>
      <t>ლ</t>
    </r>
    <r>
      <rPr>
        <sz val="12"/>
        <color theme="1"/>
        <rFont val="Calibri"/>
        <family val="2"/>
        <charset val="204"/>
        <scheme val="minor"/>
      </rPr>
      <t>)</t>
    </r>
  </si>
  <si>
    <t>ერთ.300</t>
  </si>
  <si>
    <t xml:space="preserve"> წლიურად არსებული მოთხოვნა  შეადგენს 600 მექანიკურ ეტლს. ერთადერთი მომწოდებელი არსებულ ფასზე 300 ლარზე არ შემოვიდა ტენდერში. 2015 წელსვე  ფასი გაიზარდა 560 ლარამდე</t>
  </si>
  <si>
    <r>
      <t>მექანიკური</t>
    </r>
    <r>
      <rPr>
        <sz val="12"/>
        <color theme="1"/>
        <rFont val="Calibri"/>
        <family val="2"/>
        <charset val="204"/>
        <scheme val="minor"/>
      </rPr>
      <t xml:space="preserve"> </t>
    </r>
    <r>
      <rPr>
        <sz val="12"/>
        <color theme="1"/>
        <rFont val="Sylfaen"/>
        <family val="1"/>
        <charset val="204"/>
      </rPr>
      <t>ეტლი</t>
    </r>
  </si>
  <si>
    <t>(3480ლ)</t>
  </si>
  <si>
    <t>ერთ. 3480</t>
  </si>
  <si>
    <t xml:space="preserve"> წლიურად არსებული მოთხოვნის მინიმუმი შეადგენს 100 ელ ეტლს.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</si>
  <si>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r>
      <t>ელექტრო</t>
    </r>
    <r>
      <rPr>
        <sz val="12"/>
        <color theme="1"/>
        <rFont val="Calibri"/>
        <family val="2"/>
        <charset val="204"/>
        <scheme val="minor"/>
      </rPr>
      <t xml:space="preserve"> </t>
    </r>
    <r>
      <rPr>
        <sz val="12"/>
        <color theme="1"/>
        <rFont val="Sylfaen"/>
        <family val="1"/>
        <charset val="204"/>
      </rPr>
      <t>ეტლი</t>
    </r>
  </si>
  <si>
    <r>
      <t>დამხმარე</t>
    </r>
    <r>
      <rPr>
        <b/>
        <sz val="12"/>
        <color theme="1"/>
        <rFont val="Calibri"/>
        <family val="2"/>
        <charset val="204"/>
        <scheme val="minor"/>
      </rPr>
      <t xml:space="preserve"> </t>
    </r>
    <r>
      <rPr>
        <b/>
        <sz val="12"/>
        <color theme="1"/>
        <rFont val="Sylfaen"/>
        <family val="1"/>
        <charset val="204"/>
      </rPr>
      <t>საშუალებები:</t>
    </r>
  </si>
  <si>
    <t>იგივე პარამეტრებით</t>
  </si>
  <si>
    <r>
      <t>ყრუთა</t>
    </r>
    <r>
      <rPr>
        <b/>
        <sz val="12"/>
        <color theme="1"/>
        <rFont val="Calibri"/>
        <family val="2"/>
        <charset val="204"/>
        <scheme val="minor"/>
      </rPr>
      <t xml:space="preserve"> </t>
    </r>
    <r>
      <rPr>
        <b/>
        <sz val="12"/>
        <color theme="1"/>
        <rFont val="Sylfaen"/>
        <family val="1"/>
        <charset val="204"/>
      </rPr>
      <t>კომუნიკაცია</t>
    </r>
  </si>
  <si>
    <t xml:space="preserve">პროგრამის ფარგლებში ხდება 0-7 წლამდე ასაკის,  განვითარების შეფერხების მქონე (მათ შორის, დაუნის სინდრომი, ცერებრული დამბლა,განვითარების ზოგადი (პერვაზიული) აშლილობა, მეტყველების განვითარების სპეციფიკური აშლილობა, გონებრივი ჩამორჩენილობა  და სხვა) ბავშვების ოჯახის მხარდაჭერა და ბავშვებთან  მულტიდისციპლინური გუნდის სპეციალისტების მიერ მუშაობა, რაც ხელს უწყობს შეზღუდული შესაძლებლობის განვითარების და ბავშვის მიტოვებისპრევენციას. ამჟამად პროგრამაში ჩართულია 495 ბავშვი და მათი ოჯახი, რაც არასაკმარისია არსებულ მოთხოვნასთან და საჭიროებასთან შედარებით. ერთი თვის ვაუჩერის ღირებულებაა 144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</si>
  <si>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r>
      <t>ბავშვთა</t>
    </r>
    <r>
      <rPr>
        <b/>
        <sz val="12"/>
        <color theme="1"/>
        <rFont val="Calibri"/>
        <family val="2"/>
        <charset val="204"/>
        <scheme val="minor"/>
      </rPr>
      <t xml:space="preserve"> </t>
    </r>
    <r>
      <rPr>
        <b/>
        <sz val="12"/>
        <color theme="1"/>
        <rFont val="Sylfaen"/>
        <family val="1"/>
        <charset val="204"/>
      </rPr>
      <t>ადრეული</t>
    </r>
    <r>
      <rPr>
        <b/>
        <sz val="12"/>
        <color theme="1"/>
        <rFont val="Calibri"/>
        <family val="2"/>
        <charset val="204"/>
        <scheme val="minor"/>
      </rPr>
      <t xml:space="preserve"> </t>
    </r>
    <r>
      <rPr>
        <b/>
        <sz val="12"/>
        <color theme="1"/>
        <rFont val="Sylfaen"/>
        <family val="1"/>
        <charset val="204"/>
      </rPr>
      <t>განვითარება</t>
    </r>
  </si>
  <si>
    <r>
      <t>ომის</t>
    </r>
    <r>
      <rPr>
        <b/>
        <sz val="12"/>
        <color theme="1"/>
        <rFont val="Calibri"/>
        <family val="2"/>
        <charset val="204"/>
        <scheme val="minor"/>
      </rPr>
      <t xml:space="preserve"> </t>
    </r>
    <r>
      <rPr>
        <b/>
        <sz val="12"/>
        <color theme="1"/>
        <rFont val="Sylfaen"/>
        <family val="1"/>
        <charset val="204"/>
      </rPr>
      <t>ვეტერანთა</t>
    </r>
    <r>
      <rPr>
        <b/>
        <sz val="12"/>
        <color theme="1"/>
        <rFont val="Calibri"/>
        <family val="2"/>
        <charset val="204"/>
        <scheme val="minor"/>
      </rPr>
      <t xml:space="preserve"> </t>
    </r>
    <r>
      <rPr>
        <b/>
        <sz val="12"/>
        <color theme="1"/>
        <rFont val="Sylfaen"/>
        <family val="1"/>
        <charset val="204"/>
      </rPr>
      <t>რეაბილიტაცია</t>
    </r>
  </si>
  <si>
    <t xml:space="preserve">პროგრამის ფარგლებში ხდება ბავშვთა ცერებრული დამბლის,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პირველადი დაზიანების, ჰემი-, პარა- და ტეტრაპლეგიის, ცენტრალური ნერვული სისტემის ანთებითი და სისხლძარღვოვანი დაავადებების შედეგების, ანთებითი პოლინეიროპათიების შედეგების, პერიფერიული ნერვული სისტემის სამშობიარო ტრავმის შედეგების მქონე ბავშვთა რეაბილიტაცია ფიზიკური თერაპიის, ოკუპაციური თერაპიის, მეტყველებისა და ენის თერაპიისა და, საჭიროების შემთხვევაში, ფსიქოლოგიური კორექციის, ქცევითი თერაპიის მეშვეობით. აგრეთვე, მშობელთა მხარდაჭერას.   მიუხედავად 2015წ  კურსების დამატებისა, დიდია მოთხოვნადა  რიგშია 230 ბავშვი. ერთი კურსის ღირებულებაა 308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</si>
  <si>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6856 კურსი</t>
  </si>
  <si>
    <t>5295 კურსი</t>
  </si>
  <si>
    <r>
      <t>ბავშვთა</t>
    </r>
    <r>
      <rPr>
        <b/>
        <sz val="12"/>
        <color theme="1"/>
        <rFont val="Calibri"/>
        <family val="2"/>
        <charset val="204"/>
        <scheme val="minor"/>
      </rPr>
      <t xml:space="preserve"> </t>
    </r>
    <r>
      <rPr>
        <b/>
        <sz val="12"/>
        <color theme="1"/>
        <rFont val="Sylfaen"/>
        <family val="1"/>
        <charset val="204"/>
      </rPr>
      <t>რეაბილიტაცია</t>
    </r>
    <r>
      <rPr>
        <b/>
        <sz val="12"/>
        <color theme="1"/>
        <rFont val="Calibri"/>
        <family val="2"/>
        <charset val="204"/>
        <scheme val="minor"/>
      </rPr>
      <t>/</t>
    </r>
    <r>
      <rPr>
        <b/>
        <sz val="12"/>
        <color theme="1"/>
        <rFont val="Sylfaen"/>
        <family val="1"/>
        <charset val="204"/>
      </rPr>
      <t>აბილიტაცია</t>
    </r>
  </si>
  <si>
    <t>16 ლარი დღეში</t>
  </si>
  <si>
    <t>პროგრამის ფარგლებში ხდება შშმ პირთა და ხანდაზმულთა საცხოვრებლით, ყოველდღიური მომსახურებითა და სამჯერადი კვებით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დამოუკიდებლობის ხარისხის ამაღლების მიზნით, ბენეფიციარებისათვის ინდივიდუალური მომსახურების  პროგრამის შედგენა და განხორციელება;  პროფესიული უნარ-ჩვევების განვითარება (ბენეფიციარების ინდივიდუალური შესაძლებლობებისა და სურვილის გათვალისწინებით – ხელობის შერჩევა, სწავლება და პრაქტიკული გამოყენების ხელშეწყობა და სხვა.    არსებული 16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ამასთან, არსებობს  გაზრდილი მოთხოვნა და საჭიროა ბენეფიციართა  რაოდენობის  გაზრდა 250-მდე.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</si>
  <si>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სათემო</t>
    </r>
    <r>
      <rPr>
        <b/>
        <sz val="12"/>
        <color theme="1"/>
        <rFont val="Calibri"/>
        <family val="2"/>
        <charset val="204"/>
        <scheme val="minor"/>
      </rPr>
      <t xml:space="preserve"> </t>
    </r>
    <r>
      <rPr>
        <b/>
        <sz val="12"/>
        <color theme="1"/>
        <rFont val="Sylfaen"/>
        <family val="1"/>
        <charset val="204"/>
      </rPr>
      <t>ორგანიზაციები</t>
    </r>
  </si>
  <si>
    <t>პროგრამის ფარგლებში ხდება მიუსაფარი ე.წ. ქუჩის ბავშვების დღისა და სადღეღამისო მომსახურებებით უზრუნველყოფა და განვითარების სათანადო პირობების შექმნა. დაგეგმილია 2016 წელს ბენეფიციართა რაოდენობის მცირედით გაზრდა.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t>
  </si>
  <si>
    <r>
      <t>მიუსაფარი</t>
    </r>
    <r>
      <rPr>
        <b/>
        <sz val="12"/>
        <color theme="1"/>
        <rFont val="Calibri"/>
        <family val="2"/>
        <charset val="204"/>
        <scheme val="minor"/>
      </rPr>
      <t xml:space="preserve"> </t>
    </r>
    <r>
      <rPr>
        <b/>
        <sz val="12"/>
        <color theme="1"/>
        <rFont val="Sylfaen"/>
        <family val="1"/>
        <charset val="204"/>
      </rPr>
      <t>(ქუჩის) ბავშვები</t>
    </r>
  </si>
  <si>
    <t>(20 ლარი)</t>
  </si>
  <si>
    <t xml:space="preserve">2016 წლის ბიუჯეტი დათვლილია იგივე თანხაზე (დღეში 20 ლარი), თუმცა ინფლაციის გამო მოსალოდნელია  დღის წესრიგში დადგეს მისი გადახედვაც.  ამასთან, არსებული მოთხოვნის გათვალისწინების შემთხვევაში,  საჭიროა ბენეფიციართა  რაოდენობის  100 მდე გაზრდა. </t>
  </si>
  <si>
    <t>18 ლარი დღეში</t>
  </si>
  <si>
    <r>
      <t>ღრმა</t>
    </r>
    <r>
      <rPr>
        <sz val="12"/>
        <color theme="1"/>
        <rFont val="Calibri"/>
        <family val="2"/>
        <charset val="204"/>
        <scheme val="minor"/>
      </rPr>
      <t xml:space="preserve"> </t>
    </r>
    <r>
      <rPr>
        <sz val="12"/>
        <color theme="1"/>
        <rFont val="Sylfaen"/>
        <family val="1"/>
        <charset val="204"/>
      </rPr>
      <t>ფიზიკური</t>
    </r>
    <r>
      <rPr>
        <sz val="12"/>
        <color theme="1"/>
        <rFont val="Calibri"/>
        <family val="2"/>
        <charset val="204"/>
        <scheme val="minor"/>
      </rPr>
      <t xml:space="preserve"> </t>
    </r>
    <r>
      <rPr>
        <sz val="12"/>
        <color theme="1"/>
        <rFont val="Sylfaen"/>
        <family val="1"/>
        <charset val="204"/>
      </rPr>
      <t>და</t>
    </r>
    <r>
      <rPr>
        <sz val="12"/>
        <color theme="1"/>
        <rFont val="Calibri"/>
        <family val="2"/>
        <charset val="204"/>
        <scheme val="minor"/>
      </rPr>
      <t xml:space="preserve"> </t>
    </r>
    <r>
      <rPr>
        <sz val="12"/>
        <color theme="1"/>
        <rFont val="Sylfaen"/>
        <family val="1"/>
        <charset val="204"/>
      </rPr>
      <t>გონებრივი განვითარების შეფერხების მქონე ბავშვები</t>
    </r>
  </si>
  <si>
    <r>
      <t xml:space="preserve">(12 </t>
    </r>
    <r>
      <rPr>
        <sz val="12"/>
        <color theme="1"/>
        <rFont val="Sylfaen"/>
        <family val="1"/>
        <charset val="204"/>
      </rPr>
      <t>ლარი</t>
    </r>
    <r>
      <rPr>
        <sz val="12"/>
        <color theme="1"/>
        <rFont val="Calibri"/>
        <family val="2"/>
        <charset val="204"/>
        <scheme val="minor"/>
      </rPr>
      <t>)</t>
    </r>
  </si>
  <si>
    <t>11 ლარი დღეში</t>
  </si>
  <si>
    <r>
      <t xml:space="preserve">18 </t>
    </r>
    <r>
      <rPr>
        <sz val="12"/>
        <color theme="1"/>
        <rFont val="Sylfaen"/>
        <family val="1"/>
        <charset val="204"/>
      </rPr>
      <t>წლისა</t>
    </r>
    <r>
      <rPr>
        <sz val="12"/>
        <color theme="1"/>
        <rFont val="Calibri"/>
        <family val="2"/>
        <charset val="204"/>
        <scheme val="minor"/>
      </rPr>
      <t xml:space="preserve"> </t>
    </r>
    <r>
      <rPr>
        <sz val="12"/>
        <color theme="1"/>
        <rFont val="Sylfaen"/>
        <family val="1"/>
        <charset val="204"/>
      </rPr>
      <t>და</t>
    </r>
    <r>
      <rPr>
        <sz val="12"/>
        <color theme="1"/>
        <rFont val="Calibri"/>
        <family val="2"/>
        <charset val="204"/>
        <scheme val="minor"/>
      </rPr>
      <t xml:space="preserve"> </t>
    </r>
    <r>
      <rPr>
        <sz val="12"/>
        <color theme="1"/>
        <rFont val="Sylfaen"/>
        <family val="1"/>
        <charset val="204"/>
      </rPr>
      <t>მეტი</t>
    </r>
    <r>
      <rPr>
        <sz val="12"/>
        <color theme="1"/>
        <rFont val="Calibri"/>
        <family val="2"/>
        <charset val="204"/>
        <scheme val="minor"/>
      </rPr>
      <t xml:space="preserve"> </t>
    </r>
    <r>
      <rPr>
        <sz val="12"/>
        <color theme="1"/>
        <rFont val="Sylfaen"/>
        <family val="1"/>
        <charset val="204"/>
      </rPr>
      <t>ასაკის</t>
    </r>
    <r>
      <rPr>
        <sz val="12"/>
        <color theme="1"/>
        <rFont val="Calibri"/>
        <family val="2"/>
        <charset val="204"/>
        <scheme val="minor"/>
      </rPr>
      <t xml:space="preserve"> </t>
    </r>
    <r>
      <rPr>
        <sz val="12"/>
        <color theme="1"/>
        <rFont val="Sylfaen"/>
        <family val="1"/>
        <charset val="204"/>
      </rPr>
      <t>შშმ</t>
    </r>
    <r>
      <rPr>
        <sz val="12"/>
        <color theme="1"/>
        <rFont val="Calibri"/>
        <family val="2"/>
        <charset val="204"/>
        <scheme val="minor"/>
      </rPr>
      <t xml:space="preserve"> </t>
    </r>
    <r>
      <rPr>
        <sz val="12"/>
        <color theme="1"/>
        <rFont val="Sylfaen"/>
        <family val="1"/>
        <charset val="204"/>
      </rPr>
      <t>პირები</t>
    </r>
  </si>
  <si>
    <t>არსებული 11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ამასთან, არსებული მოთხოვნის გათვალისწინების შემთხვევაში,  საჭიროა ბენეფიციართა  რაოდენობის  გაზრდა.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</si>
  <si>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შშმ</t>
    </r>
    <r>
      <rPr>
        <sz val="12"/>
        <color theme="1"/>
        <rFont val="Calibri"/>
        <family val="2"/>
        <charset val="204"/>
        <scheme val="minor"/>
      </rPr>
      <t xml:space="preserve"> </t>
    </r>
    <r>
      <rPr>
        <sz val="12"/>
        <color theme="1"/>
        <rFont val="Sylfaen"/>
        <family val="1"/>
        <charset val="204"/>
      </rPr>
      <t>ბავშვები</t>
    </r>
  </si>
  <si>
    <r>
      <t xml:space="preserve">(7 </t>
    </r>
    <r>
      <rPr>
        <sz val="12"/>
        <color theme="1"/>
        <rFont val="Sylfaen"/>
        <family val="1"/>
        <charset val="204"/>
      </rPr>
      <t>ლარი</t>
    </r>
    <r>
      <rPr>
        <sz val="12"/>
        <color theme="1"/>
        <rFont val="Calibri"/>
        <family val="2"/>
        <charset val="204"/>
        <scheme val="minor"/>
      </rPr>
      <t>)</t>
    </r>
  </si>
  <si>
    <t>არსებული 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აღსანიშნავია ისიც,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</si>
  <si>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6 ლარი დღეში</t>
  </si>
  <si>
    <r>
      <t>მიტოვების</t>
    </r>
    <r>
      <rPr>
        <sz val="12"/>
        <color theme="1"/>
        <rFont val="Calibri"/>
        <family val="2"/>
        <charset val="204"/>
        <scheme val="minor"/>
      </rPr>
      <t xml:space="preserve"> </t>
    </r>
    <r>
      <rPr>
        <sz val="12"/>
        <color theme="1"/>
        <rFont val="Sylfaen"/>
        <family val="1"/>
        <charset val="204"/>
      </rPr>
      <t>რისკის</t>
    </r>
    <r>
      <rPr>
        <sz val="12"/>
        <color theme="1"/>
        <rFont val="Calibri"/>
        <family val="2"/>
        <charset val="204"/>
        <scheme val="minor"/>
      </rPr>
      <t xml:space="preserve"> </t>
    </r>
    <r>
      <rPr>
        <sz val="12"/>
        <color theme="1"/>
        <rFont val="Sylfaen"/>
        <family val="1"/>
        <charset val="204"/>
      </rPr>
      <t>ქვეშ</t>
    </r>
    <r>
      <rPr>
        <sz val="12"/>
        <color theme="1"/>
        <rFont val="Calibri"/>
        <family val="2"/>
        <charset val="204"/>
        <scheme val="minor"/>
      </rPr>
      <t xml:space="preserve"> </t>
    </r>
    <r>
      <rPr>
        <sz val="12"/>
        <color theme="1"/>
        <rFont val="Sylfaen"/>
        <family val="1"/>
        <charset val="204"/>
      </rPr>
      <t>მყოფი</t>
    </r>
    <r>
      <rPr>
        <sz val="12"/>
        <color theme="1"/>
        <rFont val="Calibri"/>
        <family val="2"/>
        <charset val="204"/>
        <scheme val="minor"/>
      </rPr>
      <t xml:space="preserve"> </t>
    </r>
    <r>
      <rPr>
        <sz val="12"/>
        <color theme="1"/>
        <rFont val="Sylfaen"/>
        <family val="1"/>
        <charset val="204"/>
      </rPr>
      <t>ბავშვები</t>
    </r>
  </si>
  <si>
    <t xml:space="preserve">პროგრამის ფარგლებში ხდება სამუშაო დღეებში სხვადასხვა სამიზნე ჯგუფების (ღარიბ ოჯახებში მცხოვრები და მიტოვების რისკის ქვეშ მყოფი ბავშვების, შშმ ბავშვების და შშმ პირების) საჭიროების შესაბამისი მომსახურებების მიწოდება, რომელშიც შედის კვება, ტრანსპორტირება, საყოფაცხოვრებო და სახელობო-პროფესიული უნარ-ჩვევების შეძენა/განვითარება, განათლება, კულტურულ-სპორტულ და გამაჯანსაღებელ ღონისძიებებში ჩართვა, რაც მნიშვნელოვანია მათი ოჯახების მხარდაჭერის, იტოვების პრევენციის და საზოგადოებაში ინტეგრაციისთვის </t>
  </si>
  <si>
    <r>
      <t>დღის</t>
    </r>
    <r>
      <rPr>
        <b/>
        <sz val="12"/>
        <color theme="1"/>
        <rFont val="Calibri"/>
        <family val="2"/>
        <charset val="204"/>
        <scheme val="minor"/>
      </rPr>
      <t xml:space="preserve"> </t>
    </r>
    <r>
      <rPr>
        <b/>
        <sz val="12"/>
        <color theme="1"/>
        <rFont val="Sylfaen"/>
        <family val="1"/>
        <charset val="204"/>
      </rPr>
      <t>ცენტრები</t>
    </r>
    <r>
      <rPr>
        <b/>
        <sz val="12"/>
        <color theme="1"/>
        <rFont val="Calibri"/>
        <family val="2"/>
        <charset val="204"/>
        <scheme val="minor"/>
      </rPr>
      <t>:</t>
    </r>
  </si>
  <si>
    <t>გ ა ნ მ ა რ ტ ე ბ ე ბ ი</t>
  </si>
  <si>
    <t>ბენეფიციართა რაოდენობა 2016წ</t>
  </si>
  <si>
    <r>
      <t>ბენეფიციარი</t>
    </r>
    <r>
      <rPr>
        <b/>
        <sz val="14"/>
        <color theme="1"/>
        <rFont val="Calibri"/>
        <family val="2"/>
        <charset val="204"/>
        <scheme val="minor"/>
      </rPr>
      <t xml:space="preserve"> 2015 </t>
    </r>
    <r>
      <rPr>
        <b/>
        <sz val="14"/>
        <color theme="1"/>
        <rFont val="Sylfaen"/>
        <family val="1"/>
        <charset val="204"/>
      </rPr>
      <t>წ</t>
    </r>
  </si>
  <si>
    <t>2016 წელს საჭირო თანხა</t>
  </si>
  <si>
    <t>2015 წლის ბიუჯეტი</t>
  </si>
  <si>
    <t xml:space="preserve"> მოცემული ვალდებულებები აღებულია საქართველოს მთავრობის პროგრამის,  ადამიანის უფლებების 2014-16წწ სამთავრობო სამოქმედო გეგმის, ბავშვთა კეთილდღეობის 2012-2015წწ სამოქმედო გეგმის, შშმ პირთა თანაბარიშესაძლებლობების უზრუნველყოფის 2014-16წწ სამოქმედო გეგმის, ევროკავშირთან ასოცირების სამოქმედო გეგმის ფარგლებში და შშმ პირთა გაეროს კონვენციის,  ევროპის სოციალური ქარტიის,  ასევე, საქართველოს პარლამენტის  და სახალხო დამცველის რეკომენდაციების გათვალისწინებით</t>
  </si>
  <si>
    <t>სოციალური რეაბილიტაციისა და ბავშვზე ზრუნვის პროგრამა</t>
  </si>
  <si>
    <t>საფინანსო/ეკონომიკური სამსახურის უფროსი:</t>
  </si>
  <si>
    <t>მომსახურება</t>
  </si>
  <si>
    <t>სამხედრო ძალებში გასაწვევ მოქალაქეთა დამატებითი გამოკვლევის კომპონენტი</t>
  </si>
  <si>
    <t>სამხედრო ძალებში გასაწვევ მოქალაქეთა ამბულატორიული შემოწმების კომპონენტი</t>
  </si>
  <si>
    <t>მსჯავრდებულთა კომისიური შემოწმების უზრუნველყოფა</t>
  </si>
  <si>
    <t>ყოფილი უმაღლესი პოლიტიკური თანამდებობის პირების ოჯახის წევრთა სამედიცინო დაზღვევის კომპონენტი</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</si>
  <si>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</si>
  <si>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</si>
  <si>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</si>
  <si>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</si>
  <si>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</si>
  <si>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</si>
  <si>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სასწრაფო სამედიცინო გადაუდებელი დახმარება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</si>
  <si>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</si>
  <si>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</si>
  <si>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</si>
  <si>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რეფერალური დახმარება</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</si>
  <si>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</si>
  <si>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სპეციალური სამკურნალო საშუალებათა ტრანსპორტირების, შენახვისა და გაცემის ხარჯები</t>
  </si>
  <si>
    <t>იდიოპათიური პულმონური ფიბროზით დაავადებული პაციენტების უზრუნველყოფა პირფენიდონით</t>
  </si>
  <si>
    <t>დიდი თალასემიით დაავადებულთათვის რკინის შემბოჭავი პრეპარატებით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</si>
  <si>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</si>
  <si>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</si>
  <si>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</si>
  <si>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მუკოვისციდოზით დაავადებულთა სპეციფიკური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</si>
  <si>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</si>
  <si>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ჰემოფილიით დაავადებულ ბავშვთა და მოზრდილთა მედიკამენტებით უზრუნველყოფა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</si>
  <si>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</si>
  <si>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</si>
  <si>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იშვიათი დაავადებების მქონე  18 წლამდე ასაკის ბავშვთა ამბულატორიული მომსახურება</t>
  </si>
  <si>
    <t>სპეციალურ სამკურნალო საშუალებათა ტრანსპორტირების, შენახვისა და გაცემის ხარჯები</t>
  </si>
  <si>
    <t>ინკურაბელურ პაციენტთა მედიკამენტებით უზრუნველყოფა</t>
  </si>
  <si>
    <t>ინკურაბელურ პაციენტთა სტაციონარული პალიატიური მზრუნველობა</t>
  </si>
  <si>
    <t>ინკურაბელურ პაციენტთა ამბულატორიული პალიატიური მზრუნველობა</t>
  </si>
  <si>
    <t>სამკურნალო საშუალებათა ტრანსპორტირება, შენახვა და გაცემა</t>
  </si>
  <si>
    <t>ჰემოდიალიზზე მყოფ პაციენტთა სისხლძარღვოვანი მიდგომით უზრუნველყოფა</t>
  </si>
  <si>
    <t>ორგანოგადანერგილთა იმუნოსუპრესული მედიკამენტებით უზრუნველყოფა</t>
  </si>
  <si>
    <t>თირკმლის ტრანსპლანტაცია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</si>
  <si>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</si>
  <si>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პერიტონეული დიალიზით უზრუნველყოფა</t>
  </si>
  <si>
    <t>ჰემოდიალიზით უზრუნველყოფა</t>
  </si>
  <si>
    <t>უშაქრო დიაბეტით დაავადებულთა მედიკამენტებით უზრუნველყოფა</t>
  </si>
  <si>
    <t>შაქრიანი დიაბეტით დაავადებულ პაციენტთა მედიკამენტებით უზრუნველყოფა</t>
  </si>
  <si>
    <t>სპეციალიზებული ამბულატორიული დახმარება</t>
  </si>
  <si>
    <t>შაქრიანი დიაბეტით დაავადებულ ბავშვთა მომსახურება</t>
  </si>
  <si>
    <t>ალკოჰოლის მიღებით გამოწვეული ფსიქიკური და ქცევითი აშლილობების სტაციონარული მომსახურება (2015 წლის 1 ივლისამდე)</t>
  </si>
  <si>
    <t>ფსიქიკური დარღვევების მქონე პირთა თავშესაფრით უზრუნველყოფის კომპონენტი</t>
  </si>
  <si>
    <t>ბავშვთა და მოზრდილთა სტაციონარული მომსახურება</t>
  </si>
  <si>
    <t>თემზე დაფუძნებული მობილური გუნდის მომსახურება</t>
  </si>
  <si>
    <t>ფსიქიატრიული კრიზისული ინტერვენცია</t>
  </si>
  <si>
    <t>ბავშვთა ფსიქიკური ჯანმრთელობა</t>
  </si>
  <si>
    <t>ფსიქოსოციალური რეაბილიტაცია</t>
  </si>
  <si>
    <t>ფსიქიატრიული ამბულატორიული მომსახურება</t>
  </si>
  <si>
    <t>მედიკამენტების ლოჯისტიკა</t>
  </si>
  <si>
    <t xml:space="preserve">C ჰეპატიტით დაავადებულ პირთა C ჰეპატიტის სამკურნალო ფარმაცევტული პროდუქტით უზრუნველყოფა </t>
  </si>
  <si>
    <t xml:space="preserve">C ჰეპატიტით დაავადებულ პირთა დიაგნოსტიკა </t>
  </si>
  <si>
    <t>ჯანმრთელობის ხელშეწყობის პოპულარიზაცია და გაძლიერება</t>
  </si>
  <si>
    <t>C ჰეპატიტის პრევენცია და მოსახლეობის განათლების ხელშეწყობა</t>
  </si>
  <si>
    <t>ფიზიკური აქტივობის ხელშეწყობა</t>
  </si>
  <si>
    <t>ჯანსაღი კვების შესახებ განათლება და ალკოჰოლის ჭარბი მოხმარების შესახებ ცნობიერების ამაღლება</t>
  </si>
  <si>
    <t>თამბაქოს მოხმარების კონტროლის გაძლიერება</t>
  </si>
  <si>
    <t>ალკოჰოლის მიღებით გამოწვეული ფსიქიკური და ქცევითი აშლილობების სტაციონარული მომსახურება</t>
  </si>
  <si>
    <t>ეფექტურობის შეფასების კომპონენტი</t>
  </si>
  <si>
    <t>ჩამანაცვლებელი ფარმაცევტული პროდუქტის ტრანსპორტირება, შენახვა და გაცემა</t>
  </si>
  <si>
    <t>ჩამანაცვლებელი ფარმაცევტული პროდუქტის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</si>
  <si>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</si>
  <si>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</si>
  <si>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საზღვარზე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</si>
  <si>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ფოლუმის მჟავისა და რკინის პრეპარატების შესყიდვა</t>
  </si>
  <si>
    <t>ახალშობილთა სმენის სკრინინგული გამოკვლევა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</si>
  <si>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</si>
  <si>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</si>
  <si>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გენეტიკური პათოლოგიების ადრეული გამოვლენა</t>
  </si>
  <si>
    <t>მაღალი რისკის ორსულთა, მშობიარეთა და მელოგინეთა მკურნალობა</t>
  </si>
  <si>
    <t>ანტენატალური მეთვალყურეობა</t>
  </si>
  <si>
    <t>აივ-ინფექცია/შიდსის სამკურნალო პირველი რიგის მედიკამენტების შესყიდვა</t>
  </si>
  <si>
    <t>აივ-ინფექცია/შიდსით დაავადებულთა სტაციონარული მომსახურებით უზრუნველყოფა</t>
  </si>
  <si>
    <t>აივ-ინფექცია/შიდსით დაავადებულთა ამბულატორიული მომსახურებით უზრუნველყოფა</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</si>
  <si>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</si>
  <si>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(თვეში არაუმეტეს 150 პაციენტისა) ფულადი წახალისების დაფინანსება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</si>
  <si>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</si>
  <si>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ტუბერკულოზის სამკურნალო პირველი რიგის მედიკამენტების შესყიდვა</t>
  </si>
  <si>
    <t>ტუბერკულოზის პროგრამის რეგიონალური მართვა და მონიტორინგი</t>
  </si>
  <si>
    <t>სს ,,ტუბერკულოზისა და ფილტვის დაავადებათა ეროვნული ცენტრის“ ფუნქციონირების ხელშეწყობის კომპონენტი (2015 წლის 1 ივლისამდე)</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</si>
  <si>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</si>
  <si>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სტაციონარული მომსახურება</t>
  </si>
  <si>
    <t>ლაბორატორიული კონტროლი და ნახველის ლოჯისტიკა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</si>
  <si>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</si>
  <si>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</si>
  <si>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</si>
  <si>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დონორული სისხლის კვლევა B და C ჰეპატიტზე, აივ-ინფექციაზე/შიდსზე და ათაშანგზე</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</si>
  <si>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</si>
  <si>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ვირუსული დიარეების კვლევა</t>
  </si>
  <si>
    <t>ნოზოკომიური ინფექციების ეპიდზედამხედველობა</t>
  </si>
  <si>
    <t>მალარიისა და სხვა პარაზიტული დაავადებების პრევენციისა და კონტროლის გაუმჯობესება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</si>
  <si>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(მე-3 მუხლის „ა“, „ბ“ და „გ“ ქვეპუნქტები)</t>
  </si>
  <si>
    <t>აცრა-ვიზიტისა და ექიმის კონსულტაციის მომსახურება</t>
  </si>
  <si>
    <t>ანტირაბიული სამკურნალო საშუალებებით უზრუნველყოფა</t>
  </si>
  <si>
    <t>სპეციფიკური შრატებისა და ვაქცინების შესყიდვა</t>
  </si>
  <si>
    <t>ვაქცინებისა და ასაცრელი მასალების შესყიდვა</t>
  </si>
  <si>
    <t>ეპილეფსიის დიაგნოსტიკა და ზედამხედველობა</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</si>
  <si>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</si>
  <si>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საშვილოსნოს ყელის ორგანიზებული სკრინინგის პილოტი</t>
  </si>
  <si>
    <t>კიბოს სკრინინგის კომპონენტი</t>
  </si>
  <si>
    <t>პროგრამის განმახორციელებელი</t>
  </si>
  <si>
    <t>2016 წლის პროექტი (ათასი ლარი)</t>
  </si>
  <si>
    <t>2015 დამტკიცებული პროგრამა</t>
  </si>
  <si>
    <t>2015 დამტკიცებული ბიუჯეტი</t>
  </si>
  <si>
    <t>რეფერალური მომსახურების პროგრამის ფარგლებში მოსახლეობის სამედიცინო დახმარების კომპონენტი ყოველწლიურად მზარდია</t>
  </si>
  <si>
    <t>სოფლის ექიმის პროგრამის ბიუჯეტი ყოველწლიურად მზარდია. მიმდინარე წელს სამინისტროს მიერ დაანონსებულია პირველადი ჯანდაცვის რეფორმის განხორციელება, შესაბამისად, პროგრამის ფარგლებში სავარაუდო (მოსალოდნელი)  გათვლებით გათვალისწინებულია შესაძლო საჭიროებები</t>
  </si>
  <si>
    <t xml:space="preserve">სასწრაფოს სრულყოფილი ფუნქციონირების მიზნით, პროგრამის ფარგლებში პერიოდულად ხორციელდება  სხვადასხვა ღონისძიებები (ემატება ბრიგადები, იზრდება ხელფასები). </t>
  </si>
  <si>
    <t>გათვალისწინებულია მედიკამენტების საბაზრო ღირებულება, დღის წესრიგში დგას ახალი ნოზოლოგიების ჩართვა ამბულატორიულ და სტაციონარულ კომპონენტში, ახალი მედიკამენტების შესყიდვა</t>
  </si>
  <si>
    <t>გათვალისწინებულია პროგრამის მოცვის გაფართოება, მედიკამენტების საბაზრო ღირებულება, ასევე, 2015 წელს დაფიქსირებული გაზრდილი ხარჯვის მონაცემები</t>
  </si>
  <si>
    <t>გათვალისწინებულია კომპონენტების მიხედვით (ჰემოდიალიზი, პერიტოენული დიალიზი, თირკმლის ტრანსპლანტაცია, ორგანოგადანერგილები) ბენეფიციართა რაოდენობის პროგნოზული ზრდა, ასევე, მედიკამენტების საბაზრო ღირებულება (2015 წელს დაგეგმილი 15628,0 ათასი ლარის ნაცვლად, საჭიროება სახარჯ მასალებსა და მედიკამენტებზე განისაზღვრა 17673, 0 ათასი ლარით)</t>
  </si>
  <si>
    <t>პროგრამის ფარგლებში გათვალისწინებულია ძვლის ტვინის ტრანსპლანტაციის საჭიროების მქონე ბენეფიცართა საზღვარგარეთ მკურნალობის ხარჯების შესაძლო დაფინანსება/თანადაფინანსება</t>
  </si>
  <si>
    <t>გაიზარდა ბენეფიციარებზე გაცემული ინსულინის ტესტ-ჩხირების რაოდენობა, გათვალისწინებულია ბენეფიციართა პროგნოზული ზრდა, ასევე,  მედიკამენტების საბაზრო ღირებულება</t>
  </si>
  <si>
    <t xml:space="preserve">საქართველოს მთავრობის 2014 წლის 31 დეკემბრის N 762 დადგენილებით დამტკიცებული ,,ფსიქიკური ჯანმრთელობის განვითარების სტრატეგიული დოკუმენტის და 2015-2020 წლის სამოქმედო გეგმის“  მიხედვით, 2016 წელს სახელმწიფო ბიუჯეტიდან ფსიქკური ჯანმრთელობის პროგრამის ფარგლებში უნდა დაიფაროს ფსიქიკური ჯანმრთელობის მომსახურების/მოვლის ხელმისაწვდომობის და ხარისხის გაუმჯობესება, მათ შორის ფჯ ამბულატორიული  სერვისების (ბავშვთა და მოზარდთა ჩათვლით) გარდაქმნა სათემო სერვისებად და ამ სერვისების გაფართოება, მულტიდისციპლინური გუნდების შექმნა და სათემო სერვისებისთვის დაფარვის ზონების/მოცვის არეალის განსაზღვრა, ფსიქოსოციალური რეაბილიტაციის სამსახურის განვითარება, ფსიქოსოციალური დახმარების დიფერენცირებული პროგრამების შემუშავება როგორც მოზრდილთათვის, ასევე, ბავშვთა და მოზარდთათვის. </t>
  </si>
  <si>
    <t xml:space="preserve">საქართველოს მთავრობასა და კომპანია გილიადს შორის გაფომრბული ურთიერთშეთანხმების მემორანდუმით გათვალისწინებულია 20000 პაციენტის მკურნალობა </t>
  </si>
  <si>
    <t>თამბაქოს საწინააღმდეგო ღონისძიებები და C ჰეპატიტის გრძელვადიანი სტრატეგიის ღონისძიებები</t>
  </si>
  <si>
    <t>2016 წელს ნარკომანიის პროგრამის ბიუჯეტის მატება განპირობებულია 2015 წელს (1 ივლისიდან) პროგრამის ფარგლებში ახალი კომპონენტების (ეფექტურობის შეფასების კომპონენტი, აკოჰოლის მიღებით გამოწვეული ფსიქიკური და ქცევითი აშლილობების სტაციონარული მომსახურების კომპონენტი) დამატებით, ასევე, გათვალისწინებულია 2015 წელს სტაციონარული დეტოქსიკაციის კომპონენტში დაფიქსირებული გაზრდილი მომართვიანობა</t>
  </si>
  <si>
    <t xml:space="preserve">გათვალისწინებულია ბენეფიციართა ზრდა, ასევე, C ჰეპატიტის ელიმინაციის ფარგლებში დაგეგმილი მასიური სკრინინგული ღონისძიებების შესაბამისად, ანტენატალური მეთვალყურეობის ფარგლებში დაემატა   ორსულებისთვის C ჰეპატიტზე სკრინინგული კვლევის ჩატარება. პროგრამის ფარგლებში ასევე, ყოველწლიურად  მზარდია მაღალი რისკის კომპონენტი, რომელიც მნიშვნელოვანია დედათა და ბავშვთა სიკვდილობის შემცირების თვალსაზრისით.  ამ მიმართულებით საქართველოში დაწყებულია პერინატალური სამსახურების რეგიონალიზაციის პროცესი. პერინატალური სისტემის რეგიონალიზაციის მიზანია ორსული ქალების, დედებისა და ახალშობილებისათვის სათანადო დონის, მაღალი ხარისხის, უსაფრთხო და დროული მოვლის ხელმისაწვდომობის უზრუნველყოფა მშობიარობამდე, მშობიარობის დროს და მშობიარობისშემდგომ პერიოდში. პროცესი ეფუძნება პერინატალური სერვისების დონეების განსაზღვრას და უზრუნველყოფს სხვადასხვა დონეებს შორის ფუნქციური კავშირების დადგენას, რაც გართულებული მდგომარეობების დროს შესაბამის დაწესებულებაში პაციენტების დროული და ადეკვატური რეფერალის საფუძველია. </t>
  </si>
  <si>
    <t>გლობალური ფონდის პროექტიდან გადმოდის სახელმწიფო დადინანსებაში</t>
  </si>
  <si>
    <t xml:space="preserve">პროგნოზი 2015 წლის ხარჯიდან გამომდინარე (2 მლნ) </t>
  </si>
  <si>
    <t xml:space="preserve">პროგნოზი 2015 წლის ხარჯიდან გამომდინარე (2,5 მლნ) </t>
  </si>
  <si>
    <t>C ჰეპატიტის ელიმინაციის ფარგლებში დაგეგმილია 20 000 ბენეფიციარის  მკურნალობა, რომლებსაც აივ ინფექცია/შიდსის პროგრამის ფარგლებში ჩაუტარდებათ შიდსზე სკრინინგული კვლევა</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</si>
  <si>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2016 წელს გლობალური ფონდის ღონისძიებებიდან სახელმწიფო პროგრამით უნდა დაიფაროს   პირველი რიგის არვ მედიკამენტების 100%-ის დაფინანსება - 2,630,000 ლარი; (აღნიშნული ხარჯი 2015 წელს გათვალისწინებულ ხარჯებთან შედარებით გაზრდილია ჯანმრთელობის დაცვის მსოფლიო ორგანიზაციის განახლებული მკურნალობის რეჟიმების და პაციენტების პროგნოზული რაოდენობის გათვალისწინებით). </t>
  </si>
  <si>
    <t>გლობალური ფონდის პროექტიდან გადმოდის სახელმწიფო დაფინანსებაში</t>
  </si>
  <si>
    <t xml:space="preserve"> საწოლდღის განფასების გადახედვა ტუბ ცენტრისა და რეგიონების მოთხოვნის შესაბამისად</t>
  </si>
  <si>
    <t>დაემატება გლობალის სახარჯი მასალების შესყიდვა</t>
  </si>
  <si>
    <t xml:space="preserve">გაზრდილია ახალი მედიკამენტებით მკურნალობის მონიტორინგის გამო </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</si>
  <si>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ასევე დაინერგა ახალი თაობის მედიკამენტით მკურნალობა, რისთვისაც დამატებით გათვალისწინებულია მკურნალობის მონიტორინგისთვის საჭირო კვლევების ფასები. გლობალური ფონდის ღონისძიებებიდან 2016 წელს სახელმწიფო პროგრამით უნდა დაიფაროს  ტუბერკულოზის ლაბორატორული დიაგნოსტიკა - ბაქტერიოსკოპული და კულტურალური კვლევისთვისთვის საჭირო სახარჯი მასალების შეძენა;
 ინდივიდუალური დაცვის საშუალებები პერსონალისა და პაციენტებისთვის - ნიღბების, რესპირატორების შეძენა;
 პირველი რიგის ანტიტუბერკულოზური მედიკამენტების შეძენა;
 სპეციფიური ანტიტუბერკულოზური მედიკამენტების გვერდითი ეფექტების მართვისთვის საჭირო სამკურნალო საშუალებებით პაციენტთა უზრუნველყოფა;
 მკურნალობაზე დამყოლობის გაუმჯობესების მიზნით პაციენტთა ფულადი წახალისების სქემის თანადაფინანსება - საშემოსავლო გადასახადის დაფარვა რეზისტენტულ და სენსიტიურ პაციენტებისთვის და ფულადი წახალისების დაფინანსება 225-მდე რეზისტენტული პაციენტისთვის.
</t>
  </si>
  <si>
    <t>2015 წელს გათვალისწინებული იყო C ჰეპატიტის სამკურნალო მედიკამენტების (ინტერფერონისა და რიბავირინის) შესყიდვა , რაც გადავიდა C ჰეპატიტის ელიმინაციის პროგრამის ფარგლებში</t>
  </si>
  <si>
    <t>გათვალისწინებულია მოცვის ზრდა, უანგარო დონორობის ხელშეწყობის ღონისძიებები</t>
  </si>
  <si>
    <t xml:space="preserve">პროგრამის ფარგლებში 2016 წელს გათვალისწინებულია მალარიის გადამტანების საწინააღმდეგო  ინსექტიციდების შესყიდვა (2015 წელს შესყიდვა არ განხორციელებულა, ვინაიდან გამოიყენებოდა 2014 წელს შესყიდული მარაგი), ასევე პროგრამის ფარგლებში გათვალისწინებულია ინფექციის კონტროლის ღონისძიებებთან დაკავშირებული საკითხები. C ჰეპატიტის ელიმინაციის პროექტის ფარგლებში დაგეგმილია ქვეყანაში ინფექციის კონტროლის ღონისძიებების გამკაცრება (2015 წელს მომზადებულია და ამ ეტაპზე გადის დამტკიცების პროცედურებს მინისტრის ბრძანების პროექტი ნოზოკომიური ინფექციების კონტროლის წესის შესახებ, ასევე, მომზადებულია და წარდგენილია საქართველოს მთავრობაზე დასამტკიცებლად ტექნიკური რეგლამენტი საზოგადოებრივი მნიშვნელობის დაწესებულებებში ინფექციების პრევენციისა და კონტროლის სანიტარული ღონისძიებების შესახებ). აღნიშნულის შესაბამისად, ეპიდზედამხედველობის პროგრამის ფარგლებში  გათვალისწინებულია ნოზოკომიური ინფექციების ეპიდზედამხედველობისთვის ტესტ-სისტემების შესყიდვა, ასევე, გათვალისწინებულია სჯდ ცენტრებისთვის ინფექციის კონტროლის ღონისძიებებზე დელეგირებული უფლებამოსილების შესაბამისი ანაზღაურება. გარდა ამისა, პროგრამის ფარგლებში გათვალისწინებულია გრიპის სეზონური გავრცელების პრევენციის ღონისძიებების გაფართოება. </t>
  </si>
  <si>
    <t>იმუნიზაციის პროგრამის ფარგლებში შესასყიდი ვაქცინების მოწოდება ხორციელდება იუნისეფის მეშვეობით, შესყიდვა ძირითადად ხორციელდება დოლარში, რაც განაპირობებს მოცემულ სხვაობას, ასევე, 2016 წელს გათვალისწინებულია GAVI-ს გასვლის ღონისძიებები (92 000 დოზა პნევმოკოკური ვაქცინის შესყიდვა, სავარაუდო ღირებულებით 3,5$)</t>
  </si>
  <si>
    <t>პროგრამის კომპონენტების ფარგლებში მოცვის ზრდა (კიბოს სკრინინგის, ეპილეფსიის კომპონენტების ფარგლებში, ასევე ორგანიზებული სკრინინგის პილოტური პროგრამის გაფართოება)</t>
  </si>
  <si>
    <t>შენიშვნა</t>
  </si>
  <si>
    <t>სხვაობა</t>
  </si>
  <si>
    <t>2015 წელი დაზუსტებული  (დადგენილებით დამტკიცებული)</t>
  </si>
  <si>
    <t>ჭერი</t>
  </si>
  <si>
    <t>ფინანსთას დაკორექტირებული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</si>
</sst>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 ###.00"/>
    <numFmt numFmtId="166" formatCode="###\ ###\ ###"/>
  </numFmts>
  <fonts count="60" x14ac:knownFonts="1">
    <font>
      <sz val="11"/>
      <color theme="1"/>
      <name val="Calibri"/>
      <family val="2"/>
      <scheme val="minor"/>
    </font>
    <font>
      <b/>
      <sz val="11"/>
      <color theme="1"/>
      <name val="Calibri"/>
      <family val="2"/>
      <charset val="204"/>
      <scheme val="minor"/>
    </font>
    <font>
      <sz val="10"/>
      <name val="Arial"/>
      <family val="2"/>
      <charset val="204"/>
    </font>
    <font>
      <b/>
      <sz val="11"/>
      <color theme="3"/>
      <name val="Calibri"/>
      <family val="2"/>
      <scheme val="minor"/>
    </font>
    <font>
      <b/>
      <sz val="11"/>
      <color theme="3"/>
      <name val="Calibri"/>
      <family val="2"/>
      <charset val="204"/>
      <scheme val="minor"/>
    </font>
    <font>
      <sz val="11"/>
      <color theme="3"/>
      <name val="Calibri"/>
      <family val="2"/>
      <scheme val="minor"/>
    </font>
    <font>
      <b/>
      <sz val="11"/>
      <color rgb="FFFF0000"/>
      <name val="Calibri"/>
      <family val="2"/>
      <charset val="204"/>
      <scheme val="minor"/>
    </font>
    <font>
      <sz val="10"/>
      <name val="Sylfaen"/>
      <family val="1"/>
      <charset val="204"/>
    </font>
    <font>
      <b/>
      <sz val="10"/>
      <name val="Sylfaen"/>
      <family val="1"/>
      <charset val="204"/>
    </font>
    <font>
      <b/>
      <sz val="11"/>
      <color rgb="FFFF0000"/>
      <name val="Calibri"/>
      <family val="2"/>
      <scheme val="minor"/>
    </font>
    <font>
      <b/>
      <sz val="10"/>
      <color rgb="FFFF0000"/>
      <name val="Calibri"/>
      <family val="2"/>
      <charset val="204"/>
      <scheme val="minor"/>
    </font>
    <font>
      <sz val="11"/>
      <color indexed="9"/>
      <name val="Calibri"/>
      <family val="2"/>
      <charset val="204"/>
    </font>
    <font>
      <sz val="10"/>
      <name val="Arial"/>
      <family val="2"/>
    </font>
    <font>
      <sz val="11"/>
      <color theme="1"/>
      <name val="Sylfaen"/>
      <family val="1"/>
    </font>
    <font>
      <sz val="10"/>
      <name val="Arial"/>
      <family val="2"/>
    </font>
    <font>
      <sz val="12"/>
      <name val="Sylfaen"/>
      <family val="1"/>
      <charset val="204"/>
    </font>
    <font>
      <b/>
      <sz val="12"/>
      <color theme="3" tint="-0.249977111117893"/>
      <name val="Arial"/>
      <family val="2"/>
      <charset val="204"/>
    </font>
    <font>
      <sz val="10"/>
      <color theme="1"/>
      <name val="Calibri"/>
      <family val="2"/>
      <scheme val="minor"/>
    </font>
    <font>
      <sz val="10"/>
      <color rgb="FFFF0000"/>
      <name val="Calibri"/>
      <family val="2"/>
      <scheme val="minor"/>
    </font>
    <font>
      <sz val="11"/>
      <color rgb="FFFF0000"/>
      <name val="Calibri"/>
      <family val="2"/>
      <scheme val="minor"/>
    </font>
    <font>
      <b/>
      <sz val="10"/>
      <name val="AcadNusx"/>
    </font>
    <font>
      <sz val="11"/>
      <color rgb="FF000000"/>
      <name val="Calibri"/>
      <family val="2"/>
      <charset val="204"/>
    </font>
    <font>
      <b/>
      <sz val="10"/>
      <color rgb="FF000000"/>
      <name val="Calibri"/>
      <family val="2"/>
      <charset val="204"/>
    </font>
    <font>
      <b/>
      <sz val="9"/>
      <name val="AcadNusx"/>
    </font>
    <font>
      <sz val="9"/>
      <name val="AcadNusx"/>
    </font>
    <font>
      <sz val="10"/>
      <name val="AcadNusx"/>
    </font>
    <font>
      <b/>
      <sz val="9"/>
      <name val="Sylfaen"/>
      <family val="1"/>
    </font>
    <font>
      <sz val="10"/>
      <color theme="1"/>
      <name val="Sylfaen"/>
      <family val="1"/>
    </font>
    <font>
      <b/>
      <sz val="9"/>
      <color rgb="FF000000"/>
      <name val="Calibri"/>
      <family val="2"/>
      <charset val="204"/>
    </font>
    <font>
      <sz val="12"/>
      <color theme="1"/>
      <name val="Calibri"/>
      <family val="2"/>
      <scheme val="minor"/>
    </font>
    <font>
      <sz val="12"/>
      <color theme="1"/>
      <name val="Calibri"/>
      <family val="2"/>
      <charset val="204"/>
      <scheme val="minor"/>
    </font>
    <font>
      <b/>
      <sz val="12"/>
      <color theme="1"/>
      <name val="Sylfaen"/>
      <family val="1"/>
      <charset val="204"/>
    </font>
    <font>
      <sz val="12"/>
      <color theme="1"/>
      <name val="Sylfaen"/>
      <family val="1"/>
      <charset val="204"/>
    </font>
    <font>
      <b/>
      <sz val="14"/>
      <color theme="1"/>
      <name val="Sylfaen"/>
      <family val="1"/>
      <charset val="204"/>
    </font>
    <font>
      <sz val="14"/>
      <color theme="1"/>
      <name val="Calibri"/>
      <family val="2"/>
      <charset val="204"/>
      <scheme val="minor"/>
    </font>
    <font>
      <sz val="14"/>
      <color theme="1"/>
      <name val="Sylfaen"/>
      <family val="1"/>
      <charset val="204"/>
    </font>
    <font>
      <b/>
      <sz val="12"/>
      <color theme="1"/>
      <name val="Sylfaen"/>
      <family val="1"/>
    </font>
    <font>
      <b/>
      <sz val="12"/>
      <color theme="1"/>
      <name val="Calibri"/>
      <family val="2"/>
      <charset val="204"/>
      <scheme val="minor"/>
    </font>
    <font>
      <i/>
      <sz val="12"/>
      <color theme="1"/>
      <name val="Calibri"/>
      <family val="2"/>
      <charset val="204"/>
      <scheme val="minor"/>
    </font>
    <font>
      <b/>
      <sz val="20"/>
      <color theme="1"/>
      <name val="Calibri"/>
      <family val="2"/>
      <charset val="204"/>
      <scheme val="minor"/>
    </font>
    <font>
      <b/>
      <sz val="18"/>
      <color theme="1"/>
      <name val="Sylfaen"/>
      <family val="1"/>
      <charset val="204"/>
    </font>
    <font>
      <b/>
      <sz val="18"/>
      <color theme="1"/>
      <name val="Calibri"/>
      <family val="2"/>
      <scheme val="minor"/>
    </font>
    <font>
      <b/>
      <sz val="14"/>
      <color theme="1"/>
      <name val="Calibri"/>
      <family val="2"/>
      <charset val="204"/>
      <scheme val="minor"/>
    </font>
    <font>
      <b/>
      <sz val="14"/>
      <color theme="1"/>
      <name val="Calibri"/>
      <family val="2"/>
      <scheme val="minor"/>
    </font>
    <font>
      <sz val="12"/>
      <color theme="3" tint="-0.249977111117893"/>
      <name val="Arial"/>
      <family val="2"/>
      <charset val="204"/>
    </font>
    <font>
      <sz val="8"/>
      <color theme="3" tint="-0.249977111117893"/>
      <name val="Arial"/>
      <family val="2"/>
      <charset val="204"/>
    </font>
    <font>
      <b/>
      <sz val="11"/>
      <color theme="3" tint="-0.249977111117893"/>
      <name val="Arial"/>
      <family val="2"/>
      <charset val="204"/>
    </font>
    <font>
      <sz val="8"/>
      <name val="Sylfaen"/>
      <family val="1"/>
      <charset val="204"/>
    </font>
    <font>
      <sz val="8"/>
      <name val="Arial"/>
      <family val="2"/>
      <charset val="204"/>
    </font>
    <font>
      <sz val="10"/>
      <name val="Calibri"/>
      <family val="2"/>
      <scheme val="minor"/>
    </font>
    <font>
      <b/>
      <sz val="10"/>
      <name val="Sylfaen"/>
      <family val="1"/>
    </font>
    <font>
      <b/>
      <sz val="8"/>
      <name val="Arial"/>
      <family val="2"/>
    </font>
    <font>
      <b/>
      <sz val="10"/>
      <name val="Calibri"/>
      <family val="2"/>
      <charset val="204"/>
      <scheme val="minor"/>
    </font>
    <font>
      <b/>
      <sz val="8"/>
      <name val="Calibri"/>
      <family val="2"/>
      <charset val="204"/>
      <scheme val="minor"/>
    </font>
    <font>
      <sz val="8"/>
      <name val="Calibri"/>
      <family val="2"/>
      <scheme val="minor"/>
    </font>
    <font>
      <b/>
      <sz val="10"/>
      <name val="Calibri"/>
      <family val="2"/>
      <scheme val="minor"/>
    </font>
    <font>
      <b/>
      <sz val="8"/>
      <name val="Sylfaen"/>
      <family val="1"/>
      <charset val="204"/>
    </font>
    <font>
      <sz val="8"/>
      <color theme="1"/>
      <name val="Arial"/>
      <family val="2"/>
      <charset val="204"/>
    </font>
    <font>
      <sz val="8"/>
      <color theme="1"/>
      <name val="Sylfaen"/>
      <family val="1"/>
    </font>
    <font>
      <b/>
      <sz val="14"/>
      <color rgb="FFFF0000"/>
      <name val="Calibri"/>
      <family val="2"/>
      <scheme val="minor"/>
    </font>
  </fonts>
  <fills count="14">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1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5" tint="0.59999389629810485"/>
        <bgColor indexed="64"/>
      </patternFill>
    </fill>
    <fill>
      <gradientFill degree="90">
        <stop position="0">
          <color theme="0"/>
        </stop>
        <stop position="1">
          <color theme="4" tint="0.59999389629810485"/>
        </stop>
      </gradientFill>
    </fill>
  </fills>
  <borders count="31">
    <border>
      <left/>
      <right/>
      <top/>
      <bottom/>
      <diagonal/>
    </border>
    <border>
      <left style="thin">
        <color indexed="64"/>
      </left>
      <right style="thin">
        <color indexed="64"/>
      </right>
      <top style="thin">
        <color indexed="64"/>
      </top>
      <bottom style="thin">
        <color indexed="64"/>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s>
  <cellStyleXfs count="8">
    <xf numFmtId="0" fontId="0" fillId="0" borderId="0"/>
    <xf numFmtId="0" fontId="2" fillId="0" borderId="0"/>
    <xf numFmtId="0" fontId="2" fillId="0" borderId="0"/>
    <xf numFmtId="0" fontId="2" fillId="0" borderId="0"/>
    <xf numFmtId="0" fontId="11" fillId="7" borderId="0" applyNumberFormat="0" applyBorder="0" applyAlignment="0" applyProtection="0"/>
    <xf numFmtId="0" fontId="12" fillId="0" borderId="0"/>
    <xf numFmtId="0" fontId="14" fillId="0" borderId="0"/>
    <xf numFmtId="0" fontId="21" fillId="0" borderId="0"/>
  </cellStyleXfs>
  <cellXfs count="209">
    <xf numFmtId="0" fontId="0" fillId="0" borderId="0" xfId="0"/>
    <xf numFmtId="0" fontId="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10" fillId="0" borderId="0" xfId="0" applyNumberFormat="1" applyFont="1" applyBorder="1" applyAlignment="1">
      <alignment horizontal="center" vertical="center" wrapText="1"/>
    </xf>
    <xf numFmtId="0" fontId="0" fillId="0" borderId="0" xfId="0" applyAlignment="1">
      <alignment horizontal="center" vertical="center"/>
    </xf>
    <xf numFmtId="164" fontId="9"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65" fontId="0" fillId="0" borderId="0" xfId="0" applyNumberFormat="1"/>
    <xf numFmtId="0" fontId="17" fillId="0" borderId="0" xfId="0" applyFont="1"/>
    <xf numFmtId="165" fontId="20" fillId="8" borderId="1" xfId="0" applyNumberFormat="1" applyFont="1" applyFill="1" applyBorder="1" applyAlignment="1">
      <alignment horizontal="center" vertical="center"/>
    </xf>
    <xf numFmtId="165" fontId="20" fillId="9" borderId="1" xfId="0" applyNumberFormat="1" applyFont="1" applyFill="1" applyBorder="1" applyAlignment="1">
      <alignment horizontal="center" vertical="center"/>
    </xf>
    <xf numFmtId="0" fontId="20" fillId="9" borderId="7" xfId="0" applyFont="1" applyFill="1" applyBorder="1" applyAlignment="1">
      <alignment horizontal="left" vertical="center" wrapText="1"/>
    </xf>
    <xf numFmtId="0" fontId="13" fillId="0" borderId="1" xfId="0" applyFont="1" applyBorder="1" applyAlignment="1">
      <alignment horizontal="justify" vertical="center"/>
    </xf>
    <xf numFmtId="166"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0" fontId="20" fillId="0" borderId="7" xfId="0" applyFont="1" applyFill="1" applyBorder="1" applyAlignment="1">
      <alignment vertical="center" wrapText="1"/>
    </xf>
    <xf numFmtId="0" fontId="20" fillId="9" borderId="7" xfId="0" applyFont="1" applyFill="1" applyBorder="1" applyAlignment="1">
      <alignment vertical="center" wrapText="1"/>
    </xf>
    <xf numFmtId="0" fontId="20" fillId="0" borderId="7" xfId="0" applyFont="1" applyFill="1" applyBorder="1" applyAlignment="1">
      <alignment horizontal="left" vertical="center" wrapText="1"/>
    </xf>
    <xf numFmtId="166" fontId="20" fillId="5" borderId="1" xfId="0" applyNumberFormat="1" applyFont="1" applyFill="1" applyBorder="1" applyAlignment="1">
      <alignment horizontal="center" vertical="center"/>
    </xf>
    <xf numFmtId="0" fontId="20" fillId="5" borderId="7" xfId="0" applyFont="1" applyFill="1" applyBorder="1" applyAlignment="1">
      <alignment vertical="center" wrapText="1"/>
    </xf>
    <xf numFmtId="0" fontId="22" fillId="0" borderId="11" xfId="7" applyFont="1" applyFill="1" applyBorder="1" applyAlignment="1">
      <alignment horizontal="center" vertical="center" wrapText="1"/>
    </xf>
    <xf numFmtId="0" fontId="22" fillId="0" borderId="12" xfId="7" applyFont="1" applyFill="1" applyBorder="1" applyAlignment="1">
      <alignment horizontal="center" vertical="center" wrapText="1"/>
    </xf>
    <xf numFmtId="0" fontId="22" fillId="0" borderId="13" xfId="7" applyFont="1" applyFill="1" applyBorder="1" applyAlignment="1">
      <alignment horizontal="center" vertical="center" wrapText="1"/>
    </xf>
    <xf numFmtId="0" fontId="22" fillId="0" borderId="5" xfId="7" applyFont="1" applyFill="1" applyBorder="1" applyAlignment="1">
      <alignment horizontal="center" vertical="center" wrapText="1"/>
    </xf>
    <xf numFmtId="0" fontId="0" fillId="0" borderId="0" xfId="0" applyBorder="1" applyAlignment="1">
      <alignment wrapText="1"/>
    </xf>
    <xf numFmtId="0" fontId="0" fillId="0" borderId="18" xfId="0" applyBorder="1" applyAlignment="1">
      <alignment wrapText="1"/>
    </xf>
    <xf numFmtId="0" fontId="23" fillId="9" borderId="7" xfId="0" applyFont="1" applyFill="1" applyBorder="1" applyAlignment="1">
      <alignment vertical="center" wrapText="1"/>
    </xf>
    <xf numFmtId="0" fontId="23" fillId="9" borderId="7" xfId="0" applyFont="1" applyFill="1" applyBorder="1" applyAlignment="1">
      <alignment horizontal="left" vertical="center"/>
    </xf>
    <xf numFmtId="0" fontId="23" fillId="9" borderId="7" xfId="0" applyFont="1" applyFill="1" applyBorder="1" applyAlignment="1">
      <alignment vertical="center"/>
    </xf>
    <xf numFmtId="2" fontId="0" fillId="0" borderId="0" xfId="0" applyNumberFormat="1" applyAlignment="1">
      <alignment horizontal="center" vertical="center"/>
    </xf>
    <xf numFmtId="0" fontId="0" fillId="0" borderId="1" xfId="0" applyBorder="1" applyAlignment="1">
      <alignment horizontal="center" vertical="center"/>
    </xf>
    <xf numFmtId="165" fontId="23" fillId="8" borderId="1" xfId="0" applyNumberFormat="1" applyFont="1" applyFill="1" applyBorder="1" applyAlignment="1">
      <alignment horizontal="center" vertical="center"/>
    </xf>
    <xf numFmtId="0" fontId="13" fillId="0" borderId="1" xfId="0" applyFont="1" applyBorder="1" applyAlignment="1">
      <alignment vertical="center" wrapText="1"/>
    </xf>
    <xf numFmtId="165" fontId="20" fillId="9" borderId="7" xfId="0" applyNumberFormat="1" applyFont="1" applyFill="1" applyBorder="1" applyAlignment="1">
      <alignment horizontal="center" vertical="center"/>
    </xf>
    <xf numFmtId="0" fontId="26" fillId="9" borderId="1" xfId="0" applyFont="1" applyFill="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horizontal="justify" vertical="center"/>
    </xf>
    <xf numFmtId="0" fontId="27" fillId="0" borderId="1" xfId="0" applyFont="1" applyBorder="1" applyAlignment="1">
      <alignment wrapText="1"/>
    </xf>
    <xf numFmtId="166" fontId="20" fillId="9" borderId="7" xfId="0" applyNumberFormat="1" applyFont="1" applyFill="1" applyBorder="1" applyAlignment="1">
      <alignment horizontal="center" vertical="center"/>
    </xf>
    <xf numFmtId="0" fontId="23" fillId="9" borderId="7" xfId="0" applyFont="1" applyFill="1" applyBorder="1" applyAlignment="1">
      <alignment horizontal="left" vertical="center" wrapText="1"/>
    </xf>
    <xf numFmtId="166" fontId="25" fillId="0" borderId="7" xfId="0" applyNumberFormat="1" applyFont="1" applyFill="1" applyBorder="1" applyAlignment="1">
      <alignment horizontal="center" vertical="center"/>
    </xf>
    <xf numFmtId="165" fontId="25" fillId="0" borderId="1" xfId="0" applyNumberFormat="1" applyFont="1" applyFill="1" applyBorder="1" applyAlignment="1">
      <alignment horizontal="center" vertical="center"/>
    </xf>
    <xf numFmtId="0" fontId="24" fillId="0" borderId="7" xfId="0" applyFont="1" applyFill="1" applyBorder="1" applyAlignment="1">
      <alignment vertical="center" wrapText="1"/>
    </xf>
    <xf numFmtId="0" fontId="0" fillId="3" borderId="0" xfId="0" applyFill="1" applyAlignment="1">
      <alignment wrapText="1"/>
    </xf>
    <xf numFmtId="0" fontId="29" fillId="3" borderId="0" xfId="0" applyFont="1" applyFill="1" applyAlignment="1">
      <alignment wrapText="1"/>
    </xf>
    <xf numFmtId="0" fontId="30" fillId="9" borderId="1" xfId="0" applyFont="1" applyFill="1" applyBorder="1" applyAlignment="1">
      <alignment vertical="center" wrapText="1"/>
    </xf>
    <xf numFmtId="0" fontId="31" fillId="9" borderId="1" xfId="0" applyFont="1" applyFill="1" applyBorder="1" applyAlignment="1">
      <alignment vertical="center" wrapText="1"/>
    </xf>
    <xf numFmtId="0" fontId="29" fillId="9" borderId="1" xfId="0" applyFont="1" applyFill="1" applyBorder="1" applyAlignment="1">
      <alignment wrapText="1"/>
    </xf>
    <xf numFmtId="0" fontId="32" fillId="9" borderId="1" xfId="0" applyFont="1" applyFill="1" applyBorder="1" applyAlignment="1">
      <alignment horizontal="right" vertical="center" wrapText="1"/>
    </xf>
    <xf numFmtId="0" fontId="31" fillId="10" borderId="1" xfId="0" applyFont="1" applyFill="1" applyBorder="1" applyAlignment="1">
      <alignment horizontal="right" vertical="center" wrapText="1"/>
    </xf>
    <xf numFmtId="0" fontId="30" fillId="3" borderId="5" xfId="0" applyFont="1" applyFill="1" applyBorder="1" applyAlignment="1">
      <alignment vertical="center" wrapText="1"/>
    </xf>
    <xf numFmtId="0" fontId="32" fillId="3" borderId="5" xfId="0" applyFont="1" applyFill="1" applyBorder="1" applyAlignment="1">
      <alignment vertical="center" wrapText="1"/>
    </xf>
    <xf numFmtId="0" fontId="32" fillId="3" borderId="5" xfId="0" applyFont="1" applyFill="1" applyBorder="1" applyAlignment="1">
      <alignment horizontal="right" vertical="center" wrapText="1"/>
    </xf>
    <xf numFmtId="0" fontId="29" fillId="3" borderId="5" xfId="0" applyFont="1" applyFill="1" applyBorder="1" applyAlignment="1">
      <alignment horizontal="center" wrapText="1"/>
    </xf>
    <xf numFmtId="0" fontId="32" fillId="3" borderId="20" xfId="0" applyFont="1" applyFill="1" applyBorder="1" applyAlignment="1">
      <alignment horizontal="right" vertical="center" wrapText="1"/>
    </xf>
    <xf numFmtId="3" fontId="31" fillId="9" borderId="1" xfId="0" applyNumberFormat="1" applyFont="1" applyFill="1" applyBorder="1" applyAlignment="1">
      <alignment vertical="center" wrapText="1"/>
    </xf>
    <xf numFmtId="0" fontId="32" fillId="3" borderId="1" xfId="0" applyFont="1" applyFill="1" applyBorder="1" applyAlignment="1">
      <alignment horizontal="right" vertical="center" wrapText="1"/>
    </xf>
    <xf numFmtId="0" fontId="15" fillId="3" borderId="1" xfId="0" applyFont="1" applyFill="1" applyBorder="1" applyAlignment="1">
      <alignment horizontal="right" vertical="center" wrapText="1"/>
    </xf>
    <xf numFmtId="3" fontId="15" fillId="3" borderId="1" xfId="0" applyNumberFormat="1" applyFont="1" applyFill="1" applyBorder="1" applyAlignment="1">
      <alignment horizontal="right" vertical="center" wrapText="1"/>
    </xf>
    <xf numFmtId="0" fontId="35" fillId="3" borderId="22" xfId="0" applyFont="1" applyFill="1" applyBorder="1" applyAlignment="1">
      <alignment vertical="center" wrapText="1"/>
    </xf>
    <xf numFmtId="3" fontId="36" fillId="9" borderId="1" xfId="0" applyNumberFormat="1" applyFont="1" applyFill="1" applyBorder="1" applyAlignment="1">
      <alignment vertical="center" wrapText="1"/>
    </xf>
    <xf numFmtId="0" fontId="29" fillId="3" borderId="23" xfId="0" applyFont="1" applyFill="1" applyBorder="1" applyAlignment="1">
      <alignment horizontal="center" vertical="center" wrapText="1"/>
    </xf>
    <xf numFmtId="0" fontId="34" fillId="3" borderId="22" xfId="0" applyFont="1" applyFill="1" applyBorder="1" applyAlignment="1">
      <alignment vertical="center" wrapText="1"/>
    </xf>
    <xf numFmtId="0" fontId="32" fillId="3" borderId="1" xfId="0" applyFont="1" applyFill="1" applyBorder="1" applyAlignment="1">
      <alignment vertical="center" wrapText="1"/>
    </xf>
    <xf numFmtId="3" fontId="32" fillId="3" borderId="1" xfId="0" applyNumberFormat="1" applyFont="1" applyFill="1" applyBorder="1" applyAlignment="1">
      <alignment horizontal="right" vertical="center" wrapText="1"/>
    </xf>
    <xf numFmtId="0" fontId="30" fillId="3" borderId="1" xfId="0" applyFont="1" applyFill="1" applyBorder="1" applyAlignment="1">
      <alignment vertical="center" wrapText="1"/>
    </xf>
    <xf numFmtId="3" fontId="29" fillId="3" borderId="1" xfId="0" applyNumberFormat="1" applyFont="1" applyFill="1" applyBorder="1" applyAlignment="1">
      <alignment horizontal="right" wrapText="1"/>
    </xf>
    <xf numFmtId="0" fontId="30" fillId="3" borderId="1" xfId="0" applyFont="1" applyFill="1" applyBorder="1" applyAlignment="1">
      <alignment horizontal="right" vertical="center" wrapText="1"/>
    </xf>
    <xf numFmtId="3" fontId="30" fillId="3" borderId="1" xfId="0" applyNumberFormat="1" applyFont="1" applyFill="1" applyBorder="1" applyAlignment="1">
      <alignment horizontal="right" vertical="center" wrapText="1"/>
    </xf>
    <xf numFmtId="3" fontId="32" fillId="3" borderId="1" xfId="0" applyNumberFormat="1" applyFont="1" applyFill="1" applyBorder="1" applyAlignment="1">
      <alignment vertical="center" wrapText="1"/>
    </xf>
    <xf numFmtId="3" fontId="30" fillId="3" borderId="1" xfId="0" applyNumberFormat="1" applyFont="1" applyFill="1" applyBorder="1" applyAlignment="1">
      <alignment vertical="center" wrapText="1"/>
    </xf>
    <xf numFmtId="3" fontId="0" fillId="3" borderId="0" xfId="0" applyNumberFormat="1" applyFill="1" applyAlignment="1">
      <alignment wrapText="1"/>
    </xf>
    <xf numFmtId="0" fontId="38" fillId="3" borderId="1" xfId="0" applyFont="1" applyFill="1" applyBorder="1" applyAlignment="1">
      <alignment vertical="center" wrapText="1"/>
    </xf>
    <xf numFmtId="3" fontId="36" fillId="9" borderId="1" xfId="0" applyNumberFormat="1" applyFont="1" applyFill="1" applyBorder="1" applyAlignment="1">
      <alignment horizontal="right" vertical="center" wrapText="1"/>
    </xf>
    <xf numFmtId="0" fontId="31" fillId="3" borderId="22" xfId="0" applyFont="1" applyFill="1" applyBorder="1" applyAlignment="1">
      <alignment horizontal="center" vertical="center" wrapText="1"/>
    </xf>
    <xf numFmtId="0" fontId="31" fillId="3" borderId="1" xfId="0" applyFont="1" applyFill="1" applyBorder="1" applyAlignment="1">
      <alignment horizontal="center" vertical="center" wrapText="1"/>
    </xf>
    <xf numFmtId="3" fontId="39" fillId="9" borderId="1" xfId="0" applyNumberFormat="1" applyFont="1" applyFill="1" applyBorder="1" applyAlignment="1">
      <alignment horizontal="center" vertical="center" wrapText="1"/>
    </xf>
    <xf numFmtId="0" fontId="40" fillId="9" borderId="1" xfId="0" applyFont="1" applyFill="1" applyBorder="1" applyAlignment="1">
      <alignment horizontal="center" vertical="center" wrapText="1"/>
    </xf>
    <xf numFmtId="0" fontId="41" fillId="9" borderId="23"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8" xfId="0" applyFont="1" applyFill="1" applyBorder="1" applyAlignment="1">
      <alignment horizontal="center" vertical="center" wrapText="1"/>
    </xf>
    <xf numFmtId="0" fontId="42" fillId="3" borderId="28" xfId="0" applyFont="1" applyFill="1" applyBorder="1" applyAlignment="1">
      <alignment horizontal="center" vertical="center" wrapText="1"/>
    </xf>
    <xf numFmtId="0" fontId="43" fillId="3" borderId="29" xfId="0" applyFont="1" applyFill="1" applyBorder="1" applyAlignment="1">
      <alignment horizontal="center" vertical="center" wrapText="1"/>
    </xf>
    <xf numFmtId="165" fontId="20" fillId="6" borderId="1" xfId="0" applyNumberFormat="1" applyFont="1" applyFill="1" applyBorder="1" applyAlignment="1">
      <alignment horizontal="center" vertical="center"/>
    </xf>
    <xf numFmtId="0" fontId="20" fillId="6" borderId="7" xfId="0" applyFont="1" applyFill="1" applyBorder="1" applyAlignment="1">
      <alignment horizontal="left" vertical="center" wrapText="1"/>
    </xf>
    <xf numFmtId="165" fontId="23" fillId="6" borderId="1" xfId="0" applyNumberFormat="1" applyFont="1" applyFill="1" applyBorder="1" applyAlignment="1">
      <alignment horizontal="center" vertical="center"/>
    </xf>
    <xf numFmtId="0" fontId="23" fillId="6" borderId="7" xfId="0" applyFont="1" applyFill="1" applyBorder="1" applyAlignment="1">
      <alignment horizontal="left"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5" fillId="0" borderId="0" xfId="0" applyFont="1" applyAlignment="1">
      <alignment vertical="center" wrapText="1"/>
    </xf>
    <xf numFmtId="0" fontId="44" fillId="3" borderId="0" xfId="0" applyFont="1" applyFill="1" applyAlignment="1">
      <alignment horizontal="center" vertical="center" wrapText="1"/>
    </xf>
    <xf numFmtId="0" fontId="44" fillId="3" borderId="0" xfId="0" applyFont="1" applyFill="1" applyAlignment="1">
      <alignment vertical="center" wrapText="1"/>
    </xf>
    <xf numFmtId="0" fontId="45" fillId="3" borderId="0" xfId="0" applyFont="1" applyFill="1" applyAlignment="1">
      <alignment vertical="center" wrapText="1"/>
    </xf>
    <xf numFmtId="0" fontId="46"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0" borderId="1" xfId="1" applyFont="1" applyFill="1" applyBorder="1" applyAlignment="1" applyProtection="1">
      <alignment horizontal="left" vertical="center" wrapText="1" indent="1"/>
    </xf>
    <xf numFmtId="0" fontId="47" fillId="0" borderId="1" xfId="1" applyFont="1" applyFill="1" applyBorder="1" applyAlignment="1" applyProtection="1">
      <alignment horizontal="left" vertical="center" wrapText="1" indent="1"/>
    </xf>
    <xf numFmtId="0" fontId="48" fillId="3" borderId="1" xfId="0" applyFont="1" applyFill="1" applyBorder="1" applyAlignment="1">
      <alignment vertical="center" wrapText="1"/>
    </xf>
    <xf numFmtId="164" fontId="49" fillId="11" borderId="1" xfId="0" applyNumberFormat="1" applyFont="1" applyFill="1" applyBorder="1" applyAlignment="1">
      <alignment horizontal="center" vertical="center" wrapText="1"/>
    </xf>
    <xf numFmtId="0" fontId="50" fillId="11" borderId="1" xfId="0" applyNumberFormat="1" applyFont="1" applyFill="1" applyBorder="1" applyAlignment="1">
      <alignment horizontal="center" vertical="center" wrapText="1" readingOrder="1"/>
    </xf>
    <xf numFmtId="0" fontId="51" fillId="11" borderId="1" xfId="0" applyNumberFormat="1" applyFont="1" applyFill="1" applyBorder="1" applyAlignment="1">
      <alignment horizontal="center" vertical="center" wrapText="1" readingOrder="1"/>
    </xf>
    <xf numFmtId="164" fontId="49" fillId="4" borderId="1" xfId="0" applyNumberFormat="1"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64" fontId="49" fillId="0" borderId="1" xfId="0" applyNumberFormat="1" applyFont="1" applyFill="1" applyBorder="1" applyAlignment="1">
      <alignment horizontal="center" vertical="center" wrapText="1"/>
    </xf>
    <xf numFmtId="0" fontId="47" fillId="0" borderId="1" xfId="0" applyFont="1" applyBorder="1" applyAlignment="1">
      <alignment vertical="center" wrapText="1"/>
    </xf>
    <xf numFmtId="0" fontId="50" fillId="4" borderId="6" xfId="0" applyNumberFormat="1" applyFont="1" applyFill="1" applyBorder="1" applyAlignment="1">
      <alignment horizontal="center" vertical="center" wrapText="1" readingOrder="1"/>
    </xf>
    <xf numFmtId="0" fontId="51" fillId="4" borderId="1" xfId="0" applyNumberFormat="1" applyFont="1" applyFill="1" applyBorder="1" applyAlignment="1">
      <alignment horizontal="center" vertical="center" wrapText="1" readingOrder="1"/>
    </xf>
    <xf numFmtId="0" fontId="44" fillId="0" borderId="1" xfId="0" applyFont="1" applyBorder="1" applyAlignment="1">
      <alignment vertical="center" wrapText="1"/>
    </xf>
    <xf numFmtId="164" fontId="49" fillId="12" borderId="1" xfId="0" applyNumberFormat="1" applyFont="1" applyFill="1" applyBorder="1" applyAlignment="1">
      <alignment horizontal="center" vertical="center" wrapText="1"/>
    </xf>
    <xf numFmtId="0" fontId="52" fillId="12" borderId="30" xfId="0" applyFont="1" applyFill="1" applyBorder="1" applyAlignment="1">
      <alignment horizontal="center" vertical="center" wrapText="1"/>
    </xf>
    <xf numFmtId="0" fontId="53" fillId="12" borderId="1" xfId="0" applyFont="1" applyFill="1" applyBorder="1" applyAlignment="1">
      <alignment horizontal="center" vertical="center" wrapText="1"/>
    </xf>
    <xf numFmtId="164" fontId="54" fillId="0" borderId="1" xfId="0" applyNumberFormat="1" applyFont="1" applyBorder="1" applyAlignment="1">
      <alignment vertical="center" wrapText="1"/>
    </xf>
    <xf numFmtId="164" fontId="17" fillId="0" borderId="1" xfId="0" applyNumberFormat="1" applyFont="1" applyFill="1" applyBorder="1" applyAlignment="1">
      <alignment horizontal="center" vertical="center" wrapText="1"/>
    </xf>
    <xf numFmtId="164" fontId="17" fillId="3" borderId="1" xfId="0" applyNumberFormat="1" applyFont="1" applyFill="1" applyBorder="1" applyAlignment="1">
      <alignment horizontal="center" vertical="center" wrapText="1"/>
    </xf>
    <xf numFmtId="164" fontId="49" fillId="0" borderId="10" xfId="0" applyNumberFormat="1" applyFont="1" applyBorder="1" applyAlignment="1">
      <alignment horizontal="center" vertical="center" wrapText="1"/>
    </xf>
    <xf numFmtId="0" fontId="56" fillId="0" borderId="1" xfId="0" applyFont="1" applyBorder="1" applyAlignment="1">
      <alignment vertical="center" wrapText="1"/>
    </xf>
    <xf numFmtId="164" fontId="49" fillId="0" borderId="10" xfId="0" applyNumberFormat="1" applyFont="1" applyFill="1" applyBorder="1" applyAlignment="1">
      <alignment horizontal="center" vertical="center" wrapText="1"/>
    </xf>
    <xf numFmtId="0" fontId="7" fillId="0" borderId="10" xfId="1" applyFont="1" applyFill="1" applyBorder="1" applyAlignment="1" applyProtection="1">
      <alignment horizontal="left" vertical="center" wrapText="1" indent="1"/>
    </xf>
    <xf numFmtId="0" fontId="56" fillId="0" borderId="7" xfId="0" applyFont="1" applyBorder="1" applyAlignment="1">
      <alignment vertical="center" wrapText="1"/>
    </xf>
    <xf numFmtId="0" fontId="47" fillId="0" borderId="7" xfId="0" applyFont="1" applyBorder="1" applyAlignment="1">
      <alignment vertical="center" wrapText="1"/>
    </xf>
    <xf numFmtId="164" fontId="55" fillId="12" borderId="1" xfId="0" applyNumberFormat="1" applyFont="1" applyFill="1" applyBorder="1" applyAlignment="1">
      <alignment horizontal="center" vertical="center" wrapText="1"/>
    </xf>
    <xf numFmtId="0" fontId="50" fillId="12" borderId="1" xfId="0" applyFont="1" applyFill="1" applyBorder="1" applyAlignment="1">
      <alignment horizontal="center" vertical="center" wrapText="1"/>
    </xf>
    <xf numFmtId="0" fontId="51" fillId="12" borderId="1" xfId="0" applyNumberFormat="1" applyFont="1" applyFill="1" applyBorder="1" applyAlignment="1">
      <alignment horizontal="center" vertical="center" wrapText="1" readingOrder="1"/>
    </xf>
    <xf numFmtId="0" fontId="8" fillId="13" borderId="9" xfId="0" applyFont="1" applyFill="1" applyBorder="1" applyAlignment="1">
      <alignment horizontal="center" vertical="center" wrapText="1"/>
    </xf>
    <xf numFmtId="4" fontId="8" fillId="13" borderId="1" xfId="0" applyNumberFormat="1" applyFont="1" applyFill="1" applyBorder="1" applyAlignment="1">
      <alignment horizontal="center" vertical="center" wrapText="1"/>
    </xf>
    <xf numFmtId="4" fontId="50" fillId="4" borderId="1" xfId="0" applyNumberFormat="1" applyFont="1" applyFill="1" applyBorder="1" applyAlignment="1">
      <alignment horizontal="center" vertical="center" wrapText="1" readingOrder="1"/>
    </xf>
    <xf numFmtId="0" fontId="50" fillId="4" borderId="1" xfId="0" applyNumberFormat="1" applyFont="1" applyFill="1" applyBorder="1" applyAlignment="1">
      <alignment horizontal="center" vertical="center" wrapText="1" readingOrder="1"/>
    </xf>
    <xf numFmtId="164" fontId="50" fillId="4" borderId="6" xfId="0" applyNumberFormat="1" applyFont="1" applyFill="1" applyBorder="1" applyAlignment="1">
      <alignment horizontal="center" vertical="center" wrapText="1" readingOrder="1"/>
    </xf>
    <xf numFmtId="0" fontId="3" fillId="0" borderId="3" xfId="0" applyFont="1" applyBorder="1" applyAlignment="1">
      <alignment horizontal="center" vertical="center" wrapText="1"/>
    </xf>
    <xf numFmtId="164" fontId="54" fillId="11" borderId="1" xfId="0" applyNumberFormat="1" applyFont="1" applyFill="1" applyBorder="1" applyAlignment="1">
      <alignment horizontal="center" vertical="center" wrapText="1"/>
    </xf>
    <xf numFmtId="164" fontId="54" fillId="0" borderId="1" xfId="0" applyNumberFormat="1" applyFont="1" applyFill="1" applyBorder="1" applyAlignment="1">
      <alignment horizontal="center" vertical="center" wrapText="1"/>
    </xf>
    <xf numFmtId="164" fontId="54" fillId="4" borderId="1" xfId="0" applyNumberFormat="1" applyFont="1" applyFill="1" applyBorder="1" applyAlignment="1">
      <alignment horizontal="center" vertical="center" wrapText="1"/>
    </xf>
    <xf numFmtId="0" fontId="45" fillId="0" borderId="1" xfId="0" applyFont="1" applyBorder="1" applyAlignment="1">
      <alignment vertical="center" wrapText="1"/>
    </xf>
    <xf numFmtId="164" fontId="44" fillId="0" borderId="0" xfId="0" applyNumberFormat="1" applyFont="1" applyAlignment="1">
      <alignment vertical="center" wrapText="1"/>
    </xf>
    <xf numFmtId="0" fontId="47" fillId="12" borderId="1" xfId="0" applyFont="1" applyFill="1" applyBorder="1" applyAlignment="1">
      <alignment vertical="center" wrapText="1"/>
    </xf>
    <xf numFmtId="0" fontId="57" fillId="3" borderId="1" xfId="0" applyFont="1" applyFill="1" applyBorder="1" applyAlignment="1">
      <alignment vertical="center" wrapText="1"/>
    </xf>
    <xf numFmtId="0" fontId="44" fillId="0" borderId="1" xfId="0" applyFont="1" applyFill="1" applyBorder="1" applyAlignment="1">
      <alignment vertical="center" wrapText="1"/>
    </xf>
    <xf numFmtId="164" fontId="18" fillId="0" borderId="1" xfId="0" applyNumberFormat="1" applyFont="1" applyFill="1" applyBorder="1" applyAlignment="1">
      <alignment horizontal="center" vertical="center" wrapText="1"/>
    </xf>
    <xf numFmtId="0" fontId="58" fillId="0" borderId="1" xfId="0" applyFont="1" applyBorder="1" applyAlignment="1">
      <alignment wrapText="1"/>
    </xf>
    <xf numFmtId="0" fontId="56" fillId="12" borderId="1" xfId="0" applyFont="1" applyFill="1" applyBorder="1" applyAlignment="1">
      <alignment vertical="center" wrapText="1"/>
    </xf>
    <xf numFmtId="0" fontId="56" fillId="13" borderId="9" xfId="0" applyFont="1" applyFill="1" applyBorder="1" applyAlignment="1">
      <alignment horizontal="center" vertical="center" wrapText="1"/>
    </xf>
    <xf numFmtId="4" fontId="8" fillId="13" borderId="9" xfId="0" applyNumberFormat="1" applyFont="1" applyFill="1" applyBorder="1" applyAlignment="1">
      <alignment horizontal="center" vertical="center" wrapText="1"/>
    </xf>
    <xf numFmtId="164" fontId="59" fillId="0" borderId="0"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9" fillId="0" borderId="0" xfId="0" applyFont="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22" fillId="0" borderId="17" xfId="7" applyFont="1" applyFill="1" applyBorder="1" applyAlignment="1">
      <alignment horizontal="center" vertical="center" wrapText="1"/>
    </xf>
    <xf numFmtId="0" fontId="22" fillId="0" borderId="15" xfId="7" applyFont="1" applyFill="1" applyBorder="1" applyAlignment="1">
      <alignment horizontal="center" vertical="center" wrapText="1"/>
    </xf>
    <xf numFmtId="0" fontId="22" fillId="0" borderId="16" xfId="7" applyFont="1" applyFill="1" applyBorder="1" applyAlignment="1">
      <alignment horizontal="center" vertical="center" wrapText="1"/>
    </xf>
    <xf numFmtId="0" fontId="22" fillId="0" borderId="14" xfId="7" applyFont="1" applyFill="1" applyBorder="1" applyAlignment="1">
      <alignment horizontal="center" vertical="center" wrapText="1"/>
    </xf>
    <xf numFmtId="2" fontId="22" fillId="0" borderId="1" xfId="7" applyNumberFormat="1" applyFont="1" applyFill="1" applyBorder="1" applyAlignment="1">
      <alignment horizontal="center" vertical="center"/>
    </xf>
    <xf numFmtId="2" fontId="22" fillId="0" borderId="7" xfId="7" applyNumberFormat="1" applyFont="1" applyFill="1" applyBorder="1" applyAlignment="1">
      <alignment horizontal="center" vertical="center"/>
    </xf>
    <xf numFmtId="0" fontId="20" fillId="0" borderId="6" xfId="0" applyFont="1" applyBorder="1" applyAlignment="1">
      <alignment horizontal="center" vertical="center" textRotation="90"/>
    </xf>
    <xf numFmtId="0" fontId="20" fillId="0" borderId="4" xfId="0" applyFont="1" applyBorder="1" applyAlignment="1">
      <alignment horizontal="center" vertical="center" textRotation="90"/>
    </xf>
    <xf numFmtId="0" fontId="20" fillId="0" borderId="5" xfId="0" applyFont="1" applyBorder="1" applyAlignment="1">
      <alignment horizontal="center" vertical="center" textRotation="90"/>
    </xf>
    <xf numFmtId="0" fontId="28" fillId="0" borderId="17" xfId="7" applyFont="1" applyFill="1" applyBorder="1" applyAlignment="1">
      <alignment horizontal="center" vertical="center" wrapText="1"/>
    </xf>
    <xf numFmtId="0" fontId="28" fillId="0" borderId="15" xfId="7" applyFont="1" applyFill="1" applyBorder="1" applyAlignment="1">
      <alignment horizontal="center" vertical="center" wrapText="1"/>
    </xf>
    <xf numFmtId="0" fontId="28" fillId="0" borderId="16" xfId="7" applyFont="1" applyFill="1" applyBorder="1" applyAlignment="1">
      <alignment horizontal="center" vertical="center" wrapText="1"/>
    </xf>
    <xf numFmtId="0" fontId="28" fillId="0" borderId="14" xfId="7" applyFont="1" applyFill="1" applyBorder="1" applyAlignment="1">
      <alignment horizontal="center" vertical="center" wrapText="1"/>
    </xf>
    <xf numFmtId="0" fontId="23" fillId="0" borderId="1" xfId="0" applyFont="1" applyBorder="1" applyAlignment="1">
      <alignment horizontal="center" vertical="center" textRotation="90"/>
    </xf>
    <xf numFmtId="2" fontId="28" fillId="0" borderId="1" xfId="7" applyNumberFormat="1" applyFont="1" applyFill="1" applyBorder="1" applyAlignment="1">
      <alignment horizontal="center" vertical="center"/>
    </xf>
    <xf numFmtId="2" fontId="28" fillId="0" borderId="7" xfId="7" applyNumberFormat="1" applyFont="1" applyFill="1" applyBorder="1" applyAlignment="1">
      <alignment horizontal="center" vertical="center"/>
    </xf>
    <xf numFmtId="0" fontId="41" fillId="9" borderId="0" xfId="0" applyFont="1" applyFill="1" applyAlignment="1">
      <alignment horizontal="center" vertical="center" wrapText="1"/>
    </xf>
    <xf numFmtId="0" fontId="31" fillId="9" borderId="6"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2" fillId="3" borderId="1" xfId="0" applyFont="1" applyFill="1" applyBorder="1" applyAlignment="1">
      <alignment vertical="center" wrapText="1"/>
    </xf>
    <xf numFmtId="0" fontId="32" fillId="3" borderId="20" xfId="0" applyFont="1" applyFill="1" applyBorder="1" applyAlignment="1">
      <alignment vertical="center" wrapText="1"/>
    </xf>
    <xf numFmtId="0" fontId="34" fillId="3" borderId="22" xfId="0" applyFont="1" applyFill="1" applyBorder="1" applyAlignment="1">
      <alignment vertical="center" wrapText="1"/>
    </xf>
    <xf numFmtId="0" fontId="34" fillId="3" borderId="19" xfId="0" applyFont="1" applyFill="1" applyBorder="1" applyAlignment="1">
      <alignment vertical="center" wrapText="1"/>
    </xf>
    <xf numFmtId="0" fontId="30" fillId="3" borderId="1" xfId="0" applyFont="1" applyFill="1" applyBorder="1" applyAlignment="1">
      <alignment vertical="center" wrapText="1"/>
    </xf>
    <xf numFmtId="0" fontId="30" fillId="9" borderId="1" xfId="0" applyFont="1" applyFill="1" applyBorder="1" applyAlignment="1">
      <alignment vertical="center" wrapText="1"/>
    </xf>
    <xf numFmtId="0" fontId="31" fillId="9" borderId="1" xfId="0" applyFont="1" applyFill="1" applyBorder="1" applyAlignment="1">
      <alignment vertical="center" wrapText="1"/>
    </xf>
    <xf numFmtId="0" fontId="32" fillId="9" borderId="1" xfId="0" applyFont="1" applyFill="1" applyBorder="1" applyAlignment="1">
      <alignment vertical="center" wrapText="1"/>
    </xf>
    <xf numFmtId="3" fontId="33" fillId="10" borderId="1" xfId="0" applyNumberFormat="1" applyFont="1" applyFill="1" applyBorder="1" applyAlignment="1">
      <alignment vertical="center" wrapText="1"/>
    </xf>
    <xf numFmtId="0" fontId="1" fillId="3" borderId="0" xfId="0" applyFont="1" applyFill="1" applyBorder="1" applyAlignment="1">
      <alignment horizontal="center" vertical="center" wrapText="1"/>
    </xf>
    <xf numFmtId="0" fontId="15" fillId="3" borderId="1" xfId="0" applyFont="1" applyFill="1" applyBorder="1" applyAlignment="1">
      <alignment vertical="center" wrapText="1"/>
    </xf>
    <xf numFmtId="0" fontId="30" fillId="3" borderId="1" xfId="0" applyFont="1" applyFill="1" applyBorder="1" applyAlignment="1">
      <alignment horizontal="left" vertical="center" wrapText="1"/>
    </xf>
    <xf numFmtId="3" fontId="32" fillId="3" borderId="1" xfId="0" applyNumberFormat="1" applyFont="1" applyFill="1" applyBorder="1" applyAlignment="1">
      <alignment horizontal="right" vertical="center" wrapText="1"/>
    </xf>
    <xf numFmtId="0" fontId="35" fillId="3" borderId="22" xfId="0" applyFont="1" applyFill="1" applyBorder="1" applyAlignment="1">
      <alignment vertical="center" wrapText="1"/>
    </xf>
    <xf numFmtId="0" fontId="35" fillId="3" borderId="22" xfId="0" applyFont="1" applyFill="1" applyBorder="1" applyAlignment="1">
      <alignment horizontal="left" vertical="top" wrapText="1"/>
    </xf>
    <xf numFmtId="0" fontId="34" fillId="3" borderId="22" xfId="0" applyFont="1" applyFill="1" applyBorder="1" applyAlignment="1">
      <alignment horizontal="left" vertical="top" wrapText="1"/>
    </xf>
    <xf numFmtId="0" fontId="32" fillId="3" borderId="1" xfId="0" applyFont="1" applyFill="1" applyBorder="1" applyAlignment="1">
      <alignment horizontal="left" vertical="center" wrapText="1"/>
    </xf>
    <xf numFmtId="0" fontId="29" fillId="3" borderId="23" xfId="0" applyFont="1" applyFill="1" applyBorder="1" applyAlignment="1">
      <alignment horizontal="center" wrapText="1"/>
    </xf>
    <xf numFmtId="0" fontId="29" fillId="3" borderId="21" xfId="0" applyFont="1" applyFill="1" applyBorder="1" applyAlignment="1">
      <alignment horizontal="center" wrapText="1"/>
    </xf>
    <xf numFmtId="0" fontId="29" fillId="3" borderId="25"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wrapText="1"/>
    </xf>
    <xf numFmtId="0" fontId="29" fillId="3" borderId="24" xfId="0" applyFont="1" applyFill="1" applyBorder="1" applyAlignment="1">
      <alignment horizontal="center" wrapText="1"/>
    </xf>
    <xf numFmtId="0" fontId="29" fillId="3" borderId="23"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56" fillId="13" borderId="6" xfId="0" applyFont="1" applyFill="1" applyBorder="1" applyAlignment="1">
      <alignment horizontal="center" vertical="center" wrapText="1"/>
    </xf>
    <xf numFmtId="0" fontId="56" fillId="13" borderId="5"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56" fillId="13" borderId="8" xfId="0" applyFont="1" applyFill="1" applyBorder="1" applyAlignment="1">
      <alignment horizontal="center" vertical="center" wrapText="1"/>
    </xf>
    <xf numFmtId="0" fontId="56" fillId="13" borderId="9" xfId="0" applyFont="1" applyFill="1" applyBorder="1" applyAlignment="1">
      <alignment horizontal="center" vertical="center" wrapText="1"/>
    </xf>
    <xf numFmtId="164" fontId="49" fillId="0" borderId="1" xfId="0" applyNumberFormat="1" applyFont="1" applyFill="1" applyBorder="1" applyAlignment="1">
      <alignment horizontal="center" vertical="center" wrapText="1"/>
    </xf>
    <xf numFmtId="0" fontId="46" fillId="3" borderId="0" xfId="0" applyFont="1" applyFill="1" applyAlignment="1">
      <alignment horizontal="center" vertical="center" wrapText="1"/>
    </xf>
    <xf numFmtId="0" fontId="56"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16" fillId="3" borderId="0" xfId="0" applyFont="1" applyFill="1" applyAlignment="1">
      <alignment horizontal="center" vertical="center" wrapText="1"/>
    </xf>
  </cellXfs>
  <cellStyles count="8">
    <cellStyle name="Accent2 2" xfId="4"/>
    <cellStyle name="Normal" xfId="0" builtinId="0"/>
    <cellStyle name="Normal 2" xfId="2"/>
    <cellStyle name="Normal 2 2" xfId="5"/>
    <cellStyle name="Normal 2 3" xfId="7"/>
    <cellStyle name="Normal 3" xfId="3"/>
    <cellStyle name="Normal 4" xfId="6"/>
    <cellStyle name="Normal_cxrili 30.12.2008 BOLOOOOO"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J21"/>
  <sheetViews>
    <sheetView view="pageBreakPreview" zoomScale="90" zoomScaleNormal="90" zoomScaleSheetLayoutView="90" workbookViewId="0">
      <selection activeCell="J4" sqref="J4"/>
    </sheetView>
  </sheetViews>
  <sheetFormatPr defaultRowHeight="15" x14ac:dyDescent="0.25"/>
  <cols>
    <col min="2" max="2" width="27.42578125" customWidth="1"/>
    <col min="3" max="3" width="41.28515625" customWidth="1"/>
    <col min="4" max="4" width="15.28515625" customWidth="1"/>
    <col min="5" max="5" width="14.85546875" customWidth="1"/>
    <col min="6" max="6" width="16.7109375" customWidth="1"/>
    <col min="7" max="7" width="15.42578125" customWidth="1"/>
    <col min="8" max="8" width="21.7109375" customWidth="1"/>
    <col min="9" max="9" width="19" customWidth="1"/>
    <col min="10" max="10" width="15" customWidth="1"/>
  </cols>
  <sheetData>
    <row r="2" spans="2:10" ht="18.75" x14ac:dyDescent="0.25">
      <c r="G2" s="150" t="s">
        <v>389</v>
      </c>
      <c r="H2" s="147">
        <v>2100000000</v>
      </c>
    </row>
    <row r="3" spans="2:10" ht="60.75" thickBot="1" x14ac:dyDescent="0.3">
      <c r="B3" s="1" t="s">
        <v>0</v>
      </c>
      <c r="C3" s="1" t="s">
        <v>1</v>
      </c>
      <c r="D3" s="1" t="s">
        <v>93</v>
      </c>
      <c r="E3" s="1" t="s">
        <v>94</v>
      </c>
      <c r="F3" s="1" t="s">
        <v>95</v>
      </c>
      <c r="G3" s="1" t="s">
        <v>100</v>
      </c>
      <c r="H3" s="148" t="s">
        <v>390</v>
      </c>
      <c r="I3" s="1" t="s">
        <v>101</v>
      </c>
      <c r="J3" s="149" t="s">
        <v>96</v>
      </c>
    </row>
    <row r="4" spans="2:10" ht="42" customHeight="1" thickTop="1" thickBot="1" x14ac:dyDescent="0.3">
      <c r="B4" s="2" t="s">
        <v>2</v>
      </c>
      <c r="C4" s="3" t="s">
        <v>3</v>
      </c>
      <c r="D4" s="3">
        <f>D5+D6+D7</f>
        <v>1971490583.3000002</v>
      </c>
      <c r="E4" s="3">
        <f>E5+E6+E7</f>
        <v>2041000000</v>
      </c>
      <c r="F4" s="3">
        <f>F5+F6+F7</f>
        <v>2041000000</v>
      </c>
      <c r="G4" s="3">
        <f t="shared" ref="G4:I4" si="0">G5+G6+G7</f>
        <v>1324232878.6900001</v>
      </c>
      <c r="H4" s="3">
        <f t="shared" si="0"/>
        <v>0</v>
      </c>
      <c r="I4" s="3">
        <f t="shared" si="0"/>
        <v>2256341568</v>
      </c>
      <c r="J4" s="3">
        <f>I4-H2</f>
        <v>156341568</v>
      </c>
    </row>
    <row r="5" spans="2:10" ht="36" customHeight="1" thickTop="1" thickBot="1" x14ac:dyDescent="0.3">
      <c r="B5" s="2" t="s">
        <v>4</v>
      </c>
      <c r="C5" s="3" t="s">
        <v>5</v>
      </c>
      <c r="D5" s="3">
        <v>1334853558.27</v>
      </c>
      <c r="E5" s="3">
        <v>1390000000</v>
      </c>
      <c r="F5" s="3">
        <v>1390000000</v>
      </c>
      <c r="G5" s="3">
        <v>910251092.32000005</v>
      </c>
      <c r="H5" s="6"/>
      <c r="I5" s="3">
        <f>'პენსია-კომპ.2016'!O18</f>
        <v>1532618400</v>
      </c>
    </row>
    <row r="6" spans="2:10" ht="30" customHeight="1" thickTop="1" thickBot="1" x14ac:dyDescent="0.3">
      <c r="B6" s="2" t="s">
        <v>6</v>
      </c>
      <c r="C6" s="3" t="s">
        <v>7</v>
      </c>
      <c r="D6" s="3">
        <v>617479113.32000017</v>
      </c>
      <c r="E6" s="3">
        <v>631000000</v>
      </c>
      <c r="F6" s="3">
        <v>631000000</v>
      </c>
      <c r="G6" s="3">
        <v>402362549</v>
      </c>
      <c r="H6" s="6"/>
      <c r="I6" s="3">
        <f>სოც.დახმ.2016!O19</f>
        <v>691423000</v>
      </c>
    </row>
    <row r="7" spans="2:10" ht="31.5" thickTop="1" thickBot="1" x14ac:dyDescent="0.3">
      <c r="B7" s="2" t="s">
        <v>8</v>
      </c>
      <c r="C7" s="3" t="s">
        <v>9</v>
      </c>
      <c r="D7" s="3">
        <f t="shared" ref="D7:H7" si="1">D8+D9+D10+D11+D12+D13+D14+D15+D16+D17+D18+D19+D20</f>
        <v>19157911.710000001</v>
      </c>
      <c r="E7" s="3">
        <f t="shared" si="1"/>
        <v>20000000</v>
      </c>
      <c r="F7" s="3">
        <f t="shared" si="1"/>
        <v>20000000</v>
      </c>
      <c r="G7" s="3">
        <f t="shared" si="1"/>
        <v>11619237.369999999</v>
      </c>
      <c r="H7" s="3">
        <f t="shared" si="1"/>
        <v>0</v>
      </c>
      <c r="I7" s="3">
        <f>'ბავშვზე ზრუნვა2016'!E4</f>
        <v>32300168</v>
      </c>
    </row>
    <row r="8" spans="2:10" ht="46.5" thickTop="1" thickBot="1" x14ac:dyDescent="0.3">
      <c r="B8" s="7" t="s">
        <v>10</v>
      </c>
      <c r="C8" s="8" t="s">
        <v>73</v>
      </c>
      <c r="D8" s="8">
        <v>775175.69</v>
      </c>
      <c r="E8" s="8">
        <v>1035000</v>
      </c>
      <c r="F8" s="8">
        <v>223414</v>
      </c>
      <c r="G8" s="8">
        <v>223410</v>
      </c>
      <c r="H8" s="9"/>
      <c r="I8" s="8">
        <f>'ბავშვზე ზრუნვა2016'!E37+'ბავშვზე ზრუნვა2016'!E39+'ბავშვზე ზრუნვა2016'!E41</f>
        <v>226620</v>
      </c>
    </row>
    <row r="9" spans="2:10" ht="29.25" customHeight="1" thickTop="1" thickBot="1" x14ac:dyDescent="0.3">
      <c r="B9" s="7" t="s">
        <v>11</v>
      </c>
      <c r="C9" s="8" t="s">
        <v>12</v>
      </c>
      <c r="D9" s="8">
        <v>2762400</v>
      </c>
      <c r="E9" s="8">
        <v>3900000</v>
      </c>
      <c r="F9" s="8">
        <v>3235900</v>
      </c>
      <c r="G9" s="8">
        <v>1855860.55</v>
      </c>
      <c r="H9" s="9"/>
      <c r="I9" s="8">
        <f>'ბავშვზე ზრუნვა2016'!E5</f>
        <v>6071200</v>
      </c>
    </row>
    <row r="10" spans="2:10" ht="31.5" thickTop="1" thickBot="1" x14ac:dyDescent="0.3">
      <c r="B10" s="7" t="s">
        <v>13</v>
      </c>
      <c r="C10" s="8" t="s">
        <v>14</v>
      </c>
      <c r="D10" s="8">
        <v>243000</v>
      </c>
      <c r="E10" s="8">
        <v>800000</v>
      </c>
      <c r="F10" s="8">
        <v>730100</v>
      </c>
      <c r="G10" s="8">
        <v>301694</v>
      </c>
      <c r="H10" s="9"/>
      <c r="I10" s="8">
        <f>'ბავშვზე ზრუნვა2016'!E14</f>
        <v>800000</v>
      </c>
    </row>
    <row r="11" spans="2:10" ht="16.5" thickTop="1" thickBot="1" x14ac:dyDescent="0.3">
      <c r="B11" s="7" t="s">
        <v>15</v>
      </c>
      <c r="C11" s="8" t="s">
        <v>16</v>
      </c>
      <c r="D11" s="8">
        <v>815806</v>
      </c>
      <c r="E11" s="8">
        <v>1000000</v>
      </c>
      <c r="F11" s="8">
        <v>1044300</v>
      </c>
      <c r="G11" s="8">
        <v>652096</v>
      </c>
      <c r="H11" s="9"/>
      <c r="I11" s="8">
        <f>'ბავშვზე ზრუნვა2016'!E15</f>
        <v>1642500</v>
      </c>
    </row>
    <row r="12" spans="2:10" ht="31.5" thickTop="1" thickBot="1" x14ac:dyDescent="0.3">
      <c r="B12" s="7" t="s">
        <v>17</v>
      </c>
      <c r="C12" s="8" t="s">
        <v>72</v>
      </c>
      <c r="D12" s="8">
        <v>1357521.2</v>
      </c>
      <c r="E12" s="8">
        <v>1300000</v>
      </c>
      <c r="F12" s="8">
        <v>1651600</v>
      </c>
      <c r="G12" s="8">
        <v>934433</v>
      </c>
      <c r="H12" s="9"/>
      <c r="I12" s="8">
        <f>'ბავშვზე ზრუნვა2016'!E17</f>
        <v>2111648</v>
      </c>
    </row>
    <row r="13" spans="2:10" ht="31.5" thickTop="1" thickBot="1" x14ac:dyDescent="0.3">
      <c r="B13" s="7" t="s">
        <v>18</v>
      </c>
      <c r="C13" s="8" t="s">
        <v>74</v>
      </c>
      <c r="D13" s="8">
        <v>33850</v>
      </c>
      <c r="E13" s="8">
        <v>40000</v>
      </c>
      <c r="F13" s="8">
        <v>40000</v>
      </c>
      <c r="G13" s="8">
        <v>23851</v>
      </c>
      <c r="H13" s="9"/>
      <c r="I13" s="8">
        <f>'ბავშვზე ზრუნვა2016'!E18</f>
        <v>40000</v>
      </c>
    </row>
    <row r="14" spans="2:10" ht="31.5" thickTop="1" thickBot="1" x14ac:dyDescent="0.3">
      <c r="B14" s="7" t="s">
        <v>19</v>
      </c>
      <c r="C14" s="8" t="s">
        <v>20</v>
      </c>
      <c r="D14" s="8">
        <v>425596</v>
      </c>
      <c r="E14" s="8">
        <v>600000</v>
      </c>
      <c r="F14" s="8">
        <v>832800</v>
      </c>
      <c r="G14" s="8">
        <v>430775</v>
      </c>
      <c r="H14" s="9"/>
      <c r="I14" s="8">
        <f>'ბავშვზე ზრუნვა2016'!E19</f>
        <v>1123200</v>
      </c>
    </row>
    <row r="15" spans="2:10" ht="31.5" thickTop="1" thickBot="1" x14ac:dyDescent="0.3">
      <c r="B15" s="7" t="s">
        <v>21</v>
      </c>
      <c r="C15" s="8" t="s">
        <v>22</v>
      </c>
      <c r="D15" s="8">
        <v>23970</v>
      </c>
      <c r="E15" s="8">
        <v>40000</v>
      </c>
      <c r="F15" s="8">
        <v>48000</v>
      </c>
      <c r="G15" s="8">
        <v>27965</v>
      </c>
      <c r="H15" s="9"/>
      <c r="I15" s="8">
        <v>60000</v>
      </c>
    </row>
    <row r="16" spans="2:10" ht="31.5" thickTop="1" thickBot="1" x14ac:dyDescent="0.3">
      <c r="B16" s="7" t="s">
        <v>23</v>
      </c>
      <c r="C16" s="8" t="s">
        <v>24</v>
      </c>
      <c r="D16" s="8">
        <v>3206503.8200000003</v>
      </c>
      <c r="E16" s="8">
        <v>2300000</v>
      </c>
      <c r="F16" s="8">
        <v>1888100</v>
      </c>
      <c r="G16" s="8">
        <v>643107.97</v>
      </c>
      <c r="H16" s="9"/>
      <c r="I16" s="8">
        <f>'ბავშვზე ზრუნვა2016'!E21</f>
        <v>5743800</v>
      </c>
    </row>
    <row r="17" spans="2:9" ht="28.5" customHeight="1" thickTop="1" thickBot="1" x14ac:dyDescent="0.3">
      <c r="B17" s="7" t="s">
        <v>25</v>
      </c>
      <c r="C17" s="8" t="s">
        <v>26</v>
      </c>
      <c r="D17" s="8">
        <v>5799620</v>
      </c>
      <c r="E17" s="8">
        <v>5355000</v>
      </c>
      <c r="F17" s="8">
        <v>6201200</v>
      </c>
      <c r="G17" s="8">
        <v>4087445</v>
      </c>
      <c r="H17" s="9"/>
      <c r="I17" s="8">
        <f>'ბავშვზე ზრუნვა2016'!E32</f>
        <v>6650000</v>
      </c>
    </row>
    <row r="18" spans="2:9" ht="31.5" thickTop="1" thickBot="1" x14ac:dyDescent="0.3">
      <c r="B18" s="7" t="s">
        <v>27</v>
      </c>
      <c r="C18" s="8" t="s">
        <v>28</v>
      </c>
      <c r="D18" s="8">
        <v>2243119</v>
      </c>
      <c r="E18" s="8">
        <v>2200000</v>
      </c>
      <c r="F18" s="8">
        <v>2178700</v>
      </c>
      <c r="G18" s="8">
        <v>1477270</v>
      </c>
      <c r="H18" s="9"/>
      <c r="I18" s="8">
        <f>'ბავშვზე ზრუნვა2016'!E33</f>
        <v>2628000</v>
      </c>
    </row>
    <row r="19" spans="2:9" ht="31.5" thickTop="1" thickBot="1" x14ac:dyDescent="0.3">
      <c r="B19" s="7" t="s">
        <v>29</v>
      </c>
      <c r="C19" s="8" t="s">
        <v>30</v>
      </c>
      <c r="D19" s="8">
        <v>306850</v>
      </c>
      <c r="E19" s="8">
        <v>430000</v>
      </c>
      <c r="F19" s="8">
        <v>403200</v>
      </c>
      <c r="G19" s="8">
        <v>238391</v>
      </c>
      <c r="H19" s="9"/>
      <c r="I19" s="8">
        <f>'ბავშვზე ზრუნვა2016'!E35</f>
        <v>403200</v>
      </c>
    </row>
    <row r="20" spans="2:9" ht="46.5" thickTop="1" thickBot="1" x14ac:dyDescent="0.3">
      <c r="B20" s="7" t="s">
        <v>77</v>
      </c>
      <c r="C20" s="8" t="s">
        <v>75</v>
      </c>
      <c r="D20" s="8">
        <v>1164500</v>
      </c>
      <c r="E20" s="8">
        <v>1000000</v>
      </c>
      <c r="F20" s="8">
        <v>1522686</v>
      </c>
      <c r="G20" s="8">
        <v>722938.85</v>
      </c>
      <c r="H20" s="9"/>
      <c r="I20" s="8">
        <f>'ბავშვზე ზრუნვა2016'!E36</f>
        <v>4800000</v>
      </c>
    </row>
    <row r="21" spans="2:9" ht="15.75" thickTop="1" x14ac:dyDescent="0.25"/>
  </sheetData>
  <pageMargins left="0.25" right="0.25"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view="pageBreakPreview" zoomScale="70" zoomScaleNormal="87" zoomScaleSheetLayoutView="70" workbookViewId="0">
      <selection activeCell="O18" sqref="O18"/>
    </sheetView>
  </sheetViews>
  <sheetFormatPr defaultRowHeight="15" x14ac:dyDescent="0.25"/>
  <cols>
    <col min="1" max="1" width="7.28515625" customWidth="1"/>
    <col min="2" max="2" width="32.42578125" customWidth="1"/>
    <col min="3" max="3" width="19" bestFit="1" customWidth="1"/>
    <col min="4" max="4" width="19.7109375" customWidth="1"/>
    <col min="5" max="5" width="16.28515625" bestFit="1" customWidth="1"/>
    <col min="6" max="6" width="15.85546875" bestFit="1" customWidth="1"/>
    <col min="7" max="7" width="16.42578125" bestFit="1" customWidth="1"/>
    <col min="8" max="8" width="16.28515625" bestFit="1" customWidth="1"/>
    <col min="9" max="9" width="16.42578125" bestFit="1" customWidth="1"/>
    <col min="10" max="10" width="17" customWidth="1"/>
    <col min="11" max="12" width="16.5703125" bestFit="1" customWidth="1"/>
    <col min="13" max="13" width="16.42578125" bestFit="1" customWidth="1"/>
    <col min="14" max="14" width="16.5703125" bestFit="1" customWidth="1"/>
    <col min="15" max="15" width="19.5703125" customWidth="1"/>
    <col min="16" max="16" width="55" customWidth="1"/>
  </cols>
  <sheetData>
    <row r="2" spans="1:16" ht="24" customHeight="1" x14ac:dyDescent="0.25">
      <c r="A2" s="28"/>
      <c r="B2" s="28"/>
      <c r="C2" s="27"/>
      <c r="D2" s="27"/>
      <c r="E2" s="27"/>
      <c r="F2" s="27"/>
      <c r="G2" s="27"/>
      <c r="H2" s="27"/>
    </row>
    <row r="3" spans="1:16" ht="24.75" customHeight="1" x14ac:dyDescent="0.25">
      <c r="A3" s="154" t="s">
        <v>0</v>
      </c>
      <c r="B3" s="156" t="s">
        <v>1</v>
      </c>
      <c r="C3" s="158" t="s">
        <v>136</v>
      </c>
      <c r="D3" s="158"/>
      <c r="E3" s="158"/>
      <c r="F3" s="158"/>
      <c r="G3" s="158"/>
      <c r="H3" s="158"/>
      <c r="I3" s="158"/>
      <c r="J3" s="158"/>
      <c r="K3" s="158"/>
      <c r="L3" s="158"/>
      <c r="M3" s="158"/>
      <c r="N3" s="158"/>
      <c r="O3" s="159"/>
      <c r="P3" s="152" t="s">
        <v>135</v>
      </c>
    </row>
    <row r="4" spans="1:16" ht="36" customHeight="1" x14ac:dyDescent="0.25">
      <c r="A4" s="155"/>
      <c r="B4" s="157"/>
      <c r="C4" s="26" t="s">
        <v>97</v>
      </c>
      <c r="D4" s="26" t="s">
        <v>134</v>
      </c>
      <c r="E4" s="26" t="s">
        <v>133</v>
      </c>
      <c r="F4" s="26" t="s">
        <v>132</v>
      </c>
      <c r="G4" s="26" t="s">
        <v>131</v>
      </c>
      <c r="H4" s="26" t="s">
        <v>130</v>
      </c>
      <c r="I4" s="25" t="s">
        <v>129</v>
      </c>
      <c r="J4" s="24" t="s">
        <v>128</v>
      </c>
      <c r="K4" s="24" t="s">
        <v>127</v>
      </c>
      <c r="L4" s="24" t="s">
        <v>126</v>
      </c>
      <c r="M4" s="24" t="s">
        <v>125</v>
      </c>
      <c r="N4" s="24" t="s">
        <v>124</v>
      </c>
      <c r="O4" s="23" t="s">
        <v>123</v>
      </c>
      <c r="P4" s="153"/>
    </row>
    <row r="5" spans="1:16" ht="36.75" customHeight="1" x14ac:dyDescent="0.25">
      <c r="A5" s="160" t="s">
        <v>4</v>
      </c>
      <c r="B5" s="22" t="s">
        <v>122</v>
      </c>
      <c r="C5" s="21">
        <v>3199</v>
      </c>
      <c r="D5" s="21">
        <v>5908</v>
      </c>
      <c r="E5" s="21">
        <v>4806</v>
      </c>
      <c r="F5" s="21">
        <v>5088</v>
      </c>
      <c r="G5" s="21">
        <v>4792</v>
      </c>
      <c r="H5" s="21">
        <v>5194</v>
      </c>
      <c r="I5" s="21">
        <v>4540</v>
      </c>
      <c r="J5" s="21">
        <v>4840</v>
      </c>
      <c r="K5" s="21">
        <v>4491</v>
      </c>
      <c r="L5" s="21">
        <v>4279</v>
      </c>
      <c r="M5" s="21">
        <v>4135</v>
      </c>
      <c r="N5" s="21">
        <v>3630</v>
      </c>
      <c r="O5" s="21">
        <f>SUM(C5:N5)</f>
        <v>54902</v>
      </c>
      <c r="P5" s="151" t="s">
        <v>121</v>
      </c>
    </row>
    <row r="6" spans="1:16" ht="39.75" customHeight="1" x14ac:dyDescent="0.25">
      <c r="A6" s="161"/>
      <c r="B6" s="22" t="s">
        <v>120</v>
      </c>
      <c r="C6" s="21">
        <v>3200</v>
      </c>
      <c r="D6" s="21">
        <v>3200</v>
      </c>
      <c r="E6" s="21">
        <v>3200</v>
      </c>
      <c r="F6" s="21">
        <v>3200</v>
      </c>
      <c r="G6" s="21">
        <v>3200</v>
      </c>
      <c r="H6" s="21">
        <v>3200</v>
      </c>
      <c r="I6" s="21">
        <v>3200</v>
      </c>
      <c r="J6" s="21">
        <v>3200</v>
      </c>
      <c r="K6" s="21">
        <v>3200</v>
      </c>
      <c r="L6" s="21">
        <v>3200</v>
      </c>
      <c r="M6" s="21">
        <v>3200</v>
      </c>
      <c r="N6" s="21">
        <v>3200</v>
      </c>
      <c r="O6" s="21">
        <f>SUM(C6:N6)</f>
        <v>38400</v>
      </c>
      <c r="P6" s="151"/>
    </row>
    <row r="7" spans="1:16" ht="34.5" customHeight="1" x14ac:dyDescent="0.25">
      <c r="A7" s="161"/>
      <c r="B7" s="22" t="s">
        <v>119</v>
      </c>
      <c r="C7" s="21">
        <f t="shared" ref="C7:N7" si="0">C5-C6</f>
        <v>-1</v>
      </c>
      <c r="D7" s="21">
        <f t="shared" si="0"/>
        <v>2708</v>
      </c>
      <c r="E7" s="21">
        <f t="shared" si="0"/>
        <v>1606</v>
      </c>
      <c r="F7" s="21">
        <f t="shared" si="0"/>
        <v>1888</v>
      </c>
      <c r="G7" s="21">
        <f t="shared" si="0"/>
        <v>1592</v>
      </c>
      <c r="H7" s="21">
        <f t="shared" si="0"/>
        <v>1994</v>
      </c>
      <c r="I7" s="21">
        <f t="shared" si="0"/>
        <v>1340</v>
      </c>
      <c r="J7" s="21">
        <f t="shared" si="0"/>
        <v>1640</v>
      </c>
      <c r="K7" s="21">
        <f t="shared" si="0"/>
        <v>1291</v>
      </c>
      <c r="L7" s="21">
        <f t="shared" si="0"/>
        <v>1079</v>
      </c>
      <c r="M7" s="21">
        <f t="shared" si="0"/>
        <v>935</v>
      </c>
      <c r="N7" s="21">
        <f t="shared" si="0"/>
        <v>430</v>
      </c>
      <c r="O7" s="21">
        <f>SUM(C7:N7)</f>
        <v>16502</v>
      </c>
      <c r="P7" s="151"/>
    </row>
    <row r="8" spans="1:16" ht="62.25" customHeight="1" x14ac:dyDescent="0.25">
      <c r="A8" s="161"/>
      <c r="B8" s="22" t="s">
        <v>118</v>
      </c>
      <c r="C8" s="21">
        <f>707371+C7</f>
        <v>707370</v>
      </c>
      <c r="D8" s="21">
        <f t="shared" ref="D8:N8" si="1">C8+D7</f>
        <v>710078</v>
      </c>
      <c r="E8" s="21">
        <f t="shared" si="1"/>
        <v>711684</v>
      </c>
      <c r="F8" s="21">
        <f t="shared" si="1"/>
        <v>713572</v>
      </c>
      <c r="G8" s="21">
        <f t="shared" si="1"/>
        <v>715164</v>
      </c>
      <c r="H8" s="21">
        <f t="shared" si="1"/>
        <v>717158</v>
      </c>
      <c r="I8" s="21">
        <f t="shared" si="1"/>
        <v>718498</v>
      </c>
      <c r="J8" s="21">
        <f t="shared" si="1"/>
        <v>720138</v>
      </c>
      <c r="K8" s="21">
        <f t="shared" si="1"/>
        <v>721429</v>
      </c>
      <c r="L8" s="21">
        <f t="shared" si="1"/>
        <v>722508</v>
      </c>
      <c r="M8" s="21">
        <f t="shared" si="1"/>
        <v>723443</v>
      </c>
      <c r="N8" s="21">
        <f t="shared" si="1"/>
        <v>723873</v>
      </c>
      <c r="O8" s="21"/>
      <c r="P8" s="151"/>
    </row>
    <row r="9" spans="1:16" s="5" customFormat="1" ht="46.5" customHeight="1" x14ac:dyDescent="0.25">
      <c r="A9" s="161"/>
      <c r="B9" s="20" t="s">
        <v>117</v>
      </c>
      <c r="C9" s="17">
        <f t="shared" ref="C9:N9" si="2">C8*160</f>
        <v>113179200</v>
      </c>
      <c r="D9" s="17">
        <f t="shared" si="2"/>
        <v>113612480</v>
      </c>
      <c r="E9" s="17">
        <f t="shared" si="2"/>
        <v>113869440</v>
      </c>
      <c r="F9" s="17">
        <f t="shared" si="2"/>
        <v>114171520</v>
      </c>
      <c r="G9" s="17">
        <f t="shared" si="2"/>
        <v>114426240</v>
      </c>
      <c r="H9" s="17">
        <f t="shared" si="2"/>
        <v>114745280</v>
      </c>
      <c r="I9" s="17">
        <f t="shared" si="2"/>
        <v>114959680</v>
      </c>
      <c r="J9" s="17">
        <f t="shared" si="2"/>
        <v>115222080</v>
      </c>
      <c r="K9" s="17">
        <f t="shared" si="2"/>
        <v>115428640</v>
      </c>
      <c r="L9" s="17">
        <f t="shared" si="2"/>
        <v>115601280</v>
      </c>
      <c r="M9" s="17">
        <f t="shared" si="2"/>
        <v>115750880</v>
      </c>
      <c r="N9" s="17">
        <f t="shared" si="2"/>
        <v>115819680</v>
      </c>
      <c r="O9" s="16">
        <f>SUM(C9:N9)</f>
        <v>1376786400</v>
      </c>
      <c r="P9" s="151"/>
    </row>
    <row r="10" spans="1:16" s="5" customFormat="1" ht="94.5" customHeight="1" x14ac:dyDescent="0.25">
      <c r="A10" s="161"/>
      <c r="B10" s="20" t="s">
        <v>116</v>
      </c>
      <c r="C10" s="17">
        <f t="shared" ref="C10:N10" si="3">20000*160</f>
        <v>3200000</v>
      </c>
      <c r="D10" s="17">
        <f t="shared" si="3"/>
        <v>3200000</v>
      </c>
      <c r="E10" s="17">
        <f t="shared" si="3"/>
        <v>3200000</v>
      </c>
      <c r="F10" s="17">
        <f t="shared" si="3"/>
        <v>3200000</v>
      </c>
      <c r="G10" s="17">
        <f t="shared" si="3"/>
        <v>3200000</v>
      </c>
      <c r="H10" s="17">
        <f t="shared" si="3"/>
        <v>3200000</v>
      </c>
      <c r="I10" s="17">
        <f t="shared" si="3"/>
        <v>3200000</v>
      </c>
      <c r="J10" s="17">
        <f t="shared" si="3"/>
        <v>3200000</v>
      </c>
      <c r="K10" s="17">
        <f t="shared" si="3"/>
        <v>3200000</v>
      </c>
      <c r="L10" s="17">
        <f t="shared" si="3"/>
        <v>3200000</v>
      </c>
      <c r="M10" s="17">
        <f t="shared" si="3"/>
        <v>3200000</v>
      </c>
      <c r="N10" s="17">
        <f t="shared" si="3"/>
        <v>3200000</v>
      </c>
      <c r="O10" s="16">
        <f>SUM(C10:N10)</f>
        <v>38400000</v>
      </c>
      <c r="P10" s="15" t="s">
        <v>115</v>
      </c>
    </row>
    <row r="11" spans="1:16" s="5" customFormat="1" ht="86.25" customHeight="1" x14ac:dyDescent="0.25">
      <c r="A11" s="161"/>
      <c r="B11" s="18" t="s">
        <v>114</v>
      </c>
      <c r="C11" s="17"/>
      <c r="D11" s="17"/>
      <c r="E11" s="17"/>
      <c r="F11" s="17"/>
      <c r="G11" s="17"/>
      <c r="H11" s="17"/>
      <c r="I11" s="17"/>
      <c r="J11" s="17"/>
      <c r="K11" s="17">
        <f>60000*32</f>
        <v>1920000</v>
      </c>
      <c r="L11" s="17">
        <f>60000*32</f>
        <v>1920000</v>
      </c>
      <c r="M11" s="17">
        <f>60000*32</f>
        <v>1920000</v>
      </c>
      <c r="N11" s="17">
        <f>60000*32</f>
        <v>1920000</v>
      </c>
      <c r="O11" s="16">
        <f>SUM(C11:N11)</f>
        <v>7680000</v>
      </c>
      <c r="P11" s="15" t="s">
        <v>113</v>
      </c>
    </row>
    <row r="12" spans="1:16" s="5" customFormat="1" ht="74.25" customHeight="1" x14ac:dyDescent="0.25">
      <c r="A12" s="161"/>
      <c r="B12" s="18" t="s">
        <v>112</v>
      </c>
      <c r="C12" s="17">
        <v>833000</v>
      </c>
      <c r="D12" s="17">
        <v>833000</v>
      </c>
      <c r="E12" s="17">
        <v>833000</v>
      </c>
      <c r="F12" s="17">
        <v>833000</v>
      </c>
      <c r="G12" s="17">
        <v>833000</v>
      </c>
      <c r="H12" s="17">
        <v>833000</v>
      </c>
      <c r="I12" s="17">
        <v>833000</v>
      </c>
      <c r="J12" s="17">
        <v>833000</v>
      </c>
      <c r="K12" s="17">
        <v>833000</v>
      </c>
      <c r="L12" s="17">
        <v>833000</v>
      </c>
      <c r="M12" s="17">
        <v>833000</v>
      </c>
      <c r="N12" s="17">
        <v>833000</v>
      </c>
      <c r="O12" s="16">
        <f>SUM(C12:N12)</f>
        <v>9996000</v>
      </c>
      <c r="P12" s="15" t="s">
        <v>111</v>
      </c>
    </row>
    <row r="13" spans="1:16" s="5" customFormat="1" ht="48" customHeight="1" x14ac:dyDescent="0.25">
      <c r="A13" s="161"/>
      <c r="B13" s="19" t="s">
        <v>110</v>
      </c>
      <c r="C13" s="13">
        <f t="shared" ref="C13:O13" si="4">SUM(C9:C12)</f>
        <v>117212200</v>
      </c>
      <c r="D13" s="13">
        <f t="shared" si="4"/>
        <v>117645480</v>
      </c>
      <c r="E13" s="13">
        <f t="shared" si="4"/>
        <v>117902440</v>
      </c>
      <c r="F13" s="13">
        <f t="shared" si="4"/>
        <v>118204520</v>
      </c>
      <c r="G13" s="13">
        <f t="shared" si="4"/>
        <v>118459240</v>
      </c>
      <c r="H13" s="13">
        <f t="shared" si="4"/>
        <v>118778280</v>
      </c>
      <c r="I13" s="13">
        <f t="shared" si="4"/>
        <v>118992680</v>
      </c>
      <c r="J13" s="13">
        <f t="shared" si="4"/>
        <v>119255080</v>
      </c>
      <c r="K13" s="13">
        <f t="shared" si="4"/>
        <v>121381640</v>
      </c>
      <c r="L13" s="13">
        <f t="shared" si="4"/>
        <v>121554280</v>
      </c>
      <c r="M13" s="13">
        <f t="shared" si="4"/>
        <v>121703880</v>
      </c>
      <c r="N13" s="13">
        <f t="shared" si="4"/>
        <v>121772680</v>
      </c>
      <c r="O13" s="13">
        <f t="shared" si="4"/>
        <v>1432862400</v>
      </c>
      <c r="P13" s="13"/>
    </row>
    <row r="14" spans="1:16" s="5" customFormat="1" ht="75.75" customHeight="1" x14ac:dyDescent="0.25">
      <c r="A14" s="161"/>
      <c r="B14" s="18" t="s">
        <v>109</v>
      </c>
      <c r="C14" s="17">
        <v>7943000</v>
      </c>
      <c r="D14" s="17">
        <v>7943000</v>
      </c>
      <c r="E14" s="17">
        <v>7943000</v>
      </c>
      <c r="F14" s="17">
        <v>7943000</v>
      </c>
      <c r="G14" s="17">
        <v>7943000</v>
      </c>
      <c r="H14" s="17">
        <v>7943000</v>
      </c>
      <c r="I14" s="17">
        <v>7943000</v>
      </c>
      <c r="J14" s="17">
        <v>7943000</v>
      </c>
      <c r="K14" s="17">
        <v>7943000</v>
      </c>
      <c r="L14" s="17">
        <v>7943000</v>
      </c>
      <c r="M14" s="17">
        <v>7943000</v>
      </c>
      <c r="N14" s="17">
        <v>7943000</v>
      </c>
      <c r="O14" s="16">
        <f>SUM(C14:N14)</f>
        <v>95316000</v>
      </c>
      <c r="P14" s="15" t="s">
        <v>108</v>
      </c>
    </row>
    <row r="15" spans="1:16" s="5" customFormat="1" ht="44.25" customHeight="1" x14ac:dyDescent="0.25">
      <c r="A15" s="161"/>
      <c r="B15" s="18" t="s">
        <v>107</v>
      </c>
      <c r="C15" s="17">
        <f t="shared" ref="C15:N15" si="5">17000*10</f>
        <v>170000</v>
      </c>
      <c r="D15" s="17">
        <f t="shared" si="5"/>
        <v>170000</v>
      </c>
      <c r="E15" s="17">
        <f t="shared" si="5"/>
        <v>170000</v>
      </c>
      <c r="F15" s="17">
        <f t="shared" si="5"/>
        <v>170000</v>
      </c>
      <c r="G15" s="17">
        <f t="shared" si="5"/>
        <v>170000</v>
      </c>
      <c r="H15" s="17">
        <f t="shared" si="5"/>
        <v>170000</v>
      </c>
      <c r="I15" s="17">
        <f t="shared" si="5"/>
        <v>170000</v>
      </c>
      <c r="J15" s="17">
        <f t="shared" si="5"/>
        <v>170000</v>
      </c>
      <c r="K15" s="17">
        <f t="shared" si="5"/>
        <v>170000</v>
      </c>
      <c r="L15" s="17">
        <f t="shared" si="5"/>
        <v>170000</v>
      </c>
      <c r="M15" s="17">
        <f t="shared" si="5"/>
        <v>170000</v>
      </c>
      <c r="N15" s="17">
        <f t="shared" si="5"/>
        <v>170000</v>
      </c>
      <c r="O15" s="16">
        <f>SUM(C15:N15)</f>
        <v>2040000</v>
      </c>
      <c r="P15" s="15" t="s">
        <v>106</v>
      </c>
    </row>
    <row r="16" spans="1:16" s="5" customFormat="1" ht="48" customHeight="1" x14ac:dyDescent="0.25">
      <c r="A16" s="161"/>
      <c r="B16" s="18" t="s">
        <v>105</v>
      </c>
      <c r="C16" s="17">
        <f t="shared" ref="C16:N16" si="6">200*1000</f>
        <v>200000</v>
      </c>
      <c r="D16" s="17">
        <f t="shared" si="6"/>
        <v>200000</v>
      </c>
      <c r="E16" s="17">
        <f t="shared" si="6"/>
        <v>200000</v>
      </c>
      <c r="F16" s="17">
        <f t="shared" si="6"/>
        <v>200000</v>
      </c>
      <c r="G16" s="17">
        <f t="shared" si="6"/>
        <v>200000</v>
      </c>
      <c r="H16" s="17">
        <f t="shared" si="6"/>
        <v>200000</v>
      </c>
      <c r="I16" s="17">
        <f t="shared" si="6"/>
        <v>200000</v>
      </c>
      <c r="J16" s="17">
        <f t="shared" si="6"/>
        <v>200000</v>
      </c>
      <c r="K16" s="17">
        <f t="shared" si="6"/>
        <v>200000</v>
      </c>
      <c r="L16" s="17">
        <f t="shared" si="6"/>
        <v>200000</v>
      </c>
      <c r="M16" s="17">
        <f t="shared" si="6"/>
        <v>200000</v>
      </c>
      <c r="N16" s="17">
        <f t="shared" si="6"/>
        <v>200000</v>
      </c>
      <c r="O16" s="16">
        <f>SUM(C16:N16)</f>
        <v>2400000</v>
      </c>
      <c r="P16" s="15" t="s">
        <v>104</v>
      </c>
    </row>
    <row r="17" spans="1:16" s="5" customFormat="1" ht="42.75" customHeight="1" x14ac:dyDescent="0.25">
      <c r="A17" s="161"/>
      <c r="B17" s="14" t="s">
        <v>103</v>
      </c>
      <c r="C17" s="13">
        <f t="shared" ref="C17:O17" si="7">SUM(C14:C16)</f>
        <v>8313000</v>
      </c>
      <c r="D17" s="13">
        <f t="shared" si="7"/>
        <v>8313000</v>
      </c>
      <c r="E17" s="13">
        <f t="shared" si="7"/>
        <v>8313000</v>
      </c>
      <c r="F17" s="13">
        <f t="shared" si="7"/>
        <v>8313000</v>
      </c>
      <c r="G17" s="13">
        <f t="shared" si="7"/>
        <v>8313000</v>
      </c>
      <c r="H17" s="13">
        <f t="shared" si="7"/>
        <v>8313000</v>
      </c>
      <c r="I17" s="13">
        <f t="shared" si="7"/>
        <v>8313000</v>
      </c>
      <c r="J17" s="13">
        <f t="shared" si="7"/>
        <v>8313000</v>
      </c>
      <c r="K17" s="13">
        <f t="shared" si="7"/>
        <v>8313000</v>
      </c>
      <c r="L17" s="13">
        <f t="shared" si="7"/>
        <v>8313000</v>
      </c>
      <c r="M17" s="13">
        <f t="shared" si="7"/>
        <v>8313000</v>
      </c>
      <c r="N17" s="13">
        <f t="shared" si="7"/>
        <v>8313000</v>
      </c>
      <c r="O17" s="13">
        <f t="shared" si="7"/>
        <v>99756000</v>
      </c>
      <c r="P17" s="13"/>
    </row>
    <row r="18" spans="1:16" s="5" customFormat="1" ht="51" customHeight="1" x14ac:dyDescent="0.25">
      <c r="A18" s="162"/>
      <c r="B18" s="87" t="s">
        <v>102</v>
      </c>
      <c r="C18" s="12">
        <f t="shared" ref="C18:O18" si="8">C13+C17</f>
        <v>125525200</v>
      </c>
      <c r="D18" s="12">
        <f t="shared" si="8"/>
        <v>125958480</v>
      </c>
      <c r="E18" s="12">
        <f t="shared" si="8"/>
        <v>126215440</v>
      </c>
      <c r="F18" s="12">
        <f t="shared" si="8"/>
        <v>126517520</v>
      </c>
      <c r="G18" s="12">
        <f t="shared" si="8"/>
        <v>126772240</v>
      </c>
      <c r="H18" s="12">
        <f t="shared" si="8"/>
        <v>127091280</v>
      </c>
      <c r="I18" s="12">
        <f t="shared" si="8"/>
        <v>127305680</v>
      </c>
      <c r="J18" s="12">
        <f t="shared" si="8"/>
        <v>127568080</v>
      </c>
      <c r="K18" s="12">
        <f t="shared" si="8"/>
        <v>129694640</v>
      </c>
      <c r="L18" s="12">
        <f t="shared" si="8"/>
        <v>129867280</v>
      </c>
      <c r="M18" s="12">
        <f t="shared" si="8"/>
        <v>130016880</v>
      </c>
      <c r="N18" s="12">
        <f t="shared" si="8"/>
        <v>130085680</v>
      </c>
      <c r="O18" s="86">
        <f t="shared" si="8"/>
        <v>1532618400</v>
      </c>
      <c r="P18" s="12"/>
    </row>
    <row r="19" spans="1:16" x14ac:dyDescent="0.25">
      <c r="A19" s="11"/>
      <c r="B19" s="11"/>
      <c r="C19" s="11"/>
      <c r="D19" s="11"/>
      <c r="E19" s="11"/>
      <c r="F19" s="11"/>
      <c r="G19" s="11"/>
      <c r="H19" s="11"/>
      <c r="I19" s="11"/>
      <c r="J19" s="11"/>
      <c r="K19" s="11"/>
      <c r="L19" s="11"/>
      <c r="M19" s="11"/>
      <c r="N19" s="11"/>
      <c r="O19" s="11"/>
    </row>
    <row r="20" spans="1:16" x14ac:dyDescent="0.25">
      <c r="O20" s="10"/>
    </row>
  </sheetData>
  <mergeCells count="6">
    <mergeCell ref="P5:P9"/>
    <mergeCell ref="P3:P4"/>
    <mergeCell ref="A3:A4"/>
    <mergeCell ref="B3:B4"/>
    <mergeCell ref="C3:O3"/>
    <mergeCell ref="A5:A18"/>
  </mergeCells>
  <pageMargins left="0.16" right="0.16" top="0.15" bottom="0.7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9"/>
  <sheetViews>
    <sheetView view="pageBreakPreview" topLeftCell="A13" zoomScale="70" zoomScaleNormal="87" zoomScaleSheetLayoutView="70" workbookViewId="0">
      <selection activeCell="B19" sqref="B19"/>
    </sheetView>
  </sheetViews>
  <sheetFormatPr defaultRowHeight="15" x14ac:dyDescent="0.25"/>
  <cols>
    <col min="1" max="1" width="7.28515625" customWidth="1"/>
    <col min="2" max="2" width="32.42578125" customWidth="1"/>
    <col min="3" max="3" width="16.140625" customWidth="1"/>
    <col min="4" max="4" width="14.42578125" customWidth="1"/>
    <col min="5" max="5" width="15.140625" customWidth="1"/>
    <col min="6" max="7" width="15.85546875" customWidth="1"/>
    <col min="8" max="8" width="16.140625" customWidth="1"/>
    <col min="9" max="9" width="16.42578125" bestFit="1" customWidth="1"/>
    <col min="10" max="10" width="16" bestFit="1" customWidth="1"/>
    <col min="11" max="12" width="16.5703125" bestFit="1" customWidth="1"/>
    <col min="13" max="13" width="16.42578125" bestFit="1" customWidth="1"/>
    <col min="14" max="14" width="16.5703125" bestFit="1" customWidth="1"/>
    <col min="15" max="15" width="17.85546875" customWidth="1"/>
    <col min="16" max="16" width="54" customWidth="1"/>
  </cols>
  <sheetData>
    <row r="2" spans="1:16" ht="15" customHeight="1" x14ac:dyDescent="0.25">
      <c r="A2" s="163" t="s">
        <v>0</v>
      </c>
      <c r="B2" s="165" t="s">
        <v>1</v>
      </c>
      <c r="C2" s="168" t="s">
        <v>136</v>
      </c>
      <c r="D2" s="168"/>
      <c r="E2" s="168"/>
      <c r="F2" s="168"/>
      <c r="G2" s="168"/>
      <c r="H2" s="168"/>
      <c r="I2" s="168"/>
      <c r="J2" s="168"/>
      <c r="K2" s="168"/>
      <c r="L2" s="168"/>
      <c r="M2" s="168"/>
      <c r="N2" s="168"/>
      <c r="O2" s="169"/>
      <c r="P2" s="152" t="s">
        <v>166</v>
      </c>
    </row>
    <row r="3" spans="1:16" ht="36" customHeight="1" x14ac:dyDescent="0.25">
      <c r="A3" s="164"/>
      <c r="B3" s="166"/>
      <c r="C3" s="26" t="s">
        <v>97</v>
      </c>
      <c r="D3" s="26" t="s">
        <v>134</v>
      </c>
      <c r="E3" s="26" t="s">
        <v>133</v>
      </c>
      <c r="F3" s="26" t="s">
        <v>132</v>
      </c>
      <c r="G3" s="26" t="s">
        <v>131</v>
      </c>
      <c r="H3" s="26" t="s">
        <v>130</v>
      </c>
      <c r="I3" s="25" t="s">
        <v>129</v>
      </c>
      <c r="J3" s="24" t="s">
        <v>128</v>
      </c>
      <c r="K3" s="24" t="s">
        <v>127</v>
      </c>
      <c r="L3" s="24" t="s">
        <v>126</v>
      </c>
      <c r="M3" s="24" t="s">
        <v>125</v>
      </c>
      <c r="N3" s="24" t="s">
        <v>124</v>
      </c>
      <c r="O3" s="23" t="s">
        <v>123</v>
      </c>
      <c r="P3" s="153"/>
    </row>
    <row r="4" spans="1:16" s="5" customFormat="1" ht="61.5" customHeight="1" x14ac:dyDescent="0.25">
      <c r="A4" s="167" t="s">
        <v>6</v>
      </c>
      <c r="B4" s="45" t="s">
        <v>165</v>
      </c>
      <c r="C4" s="44">
        <v>16900000</v>
      </c>
      <c r="D4" s="44">
        <v>16900000</v>
      </c>
      <c r="E4" s="44">
        <v>16900000</v>
      </c>
      <c r="F4" s="44">
        <v>16900000</v>
      </c>
      <c r="G4" s="44">
        <v>16900000</v>
      </c>
      <c r="H4" s="44">
        <v>16900000</v>
      </c>
      <c r="I4" s="44">
        <v>16900000</v>
      </c>
      <c r="J4" s="44">
        <v>16900000</v>
      </c>
      <c r="K4" s="44">
        <v>16900000</v>
      </c>
      <c r="L4" s="44">
        <v>16900000</v>
      </c>
      <c r="M4" s="44">
        <v>16900000</v>
      </c>
      <c r="N4" s="44">
        <v>16900000</v>
      </c>
      <c r="O4" s="43">
        <f>SUM(C4:N4)</f>
        <v>202800000</v>
      </c>
      <c r="P4" s="38" t="s">
        <v>164</v>
      </c>
    </row>
    <row r="5" spans="1:16" s="5" customFormat="1" ht="48.75" customHeight="1" x14ac:dyDescent="0.25">
      <c r="A5" s="167"/>
      <c r="B5" s="45" t="s">
        <v>163</v>
      </c>
      <c r="C5" s="44">
        <f t="shared" ref="C5:N5" si="0">25000*10</f>
        <v>250000</v>
      </c>
      <c r="D5" s="44">
        <f t="shared" si="0"/>
        <v>250000</v>
      </c>
      <c r="E5" s="44">
        <f t="shared" si="0"/>
        <v>250000</v>
      </c>
      <c r="F5" s="44">
        <f t="shared" si="0"/>
        <v>250000</v>
      </c>
      <c r="G5" s="44">
        <f t="shared" si="0"/>
        <v>250000</v>
      </c>
      <c r="H5" s="44">
        <f t="shared" si="0"/>
        <v>250000</v>
      </c>
      <c r="I5" s="44">
        <f t="shared" si="0"/>
        <v>250000</v>
      </c>
      <c r="J5" s="44">
        <f t="shared" si="0"/>
        <v>250000</v>
      </c>
      <c r="K5" s="44">
        <f t="shared" si="0"/>
        <v>250000</v>
      </c>
      <c r="L5" s="44">
        <f t="shared" si="0"/>
        <v>250000</v>
      </c>
      <c r="M5" s="44">
        <f t="shared" si="0"/>
        <v>250000</v>
      </c>
      <c r="N5" s="44">
        <f t="shared" si="0"/>
        <v>250000</v>
      </c>
      <c r="O5" s="43">
        <f>SUM(C5:N5)</f>
        <v>3000000</v>
      </c>
      <c r="P5" s="38" t="s">
        <v>162</v>
      </c>
    </row>
    <row r="6" spans="1:16" s="5" customFormat="1" ht="48" customHeight="1" x14ac:dyDescent="0.25">
      <c r="A6" s="167"/>
      <c r="B6" s="45" t="s">
        <v>161</v>
      </c>
      <c r="C6" s="44">
        <f t="shared" ref="C6:N6" si="1">9200*60</f>
        <v>552000</v>
      </c>
      <c r="D6" s="44">
        <f t="shared" si="1"/>
        <v>552000</v>
      </c>
      <c r="E6" s="44">
        <f t="shared" si="1"/>
        <v>552000</v>
      </c>
      <c r="F6" s="44">
        <f t="shared" si="1"/>
        <v>552000</v>
      </c>
      <c r="G6" s="44">
        <f t="shared" si="1"/>
        <v>552000</v>
      </c>
      <c r="H6" s="44">
        <f t="shared" si="1"/>
        <v>552000</v>
      </c>
      <c r="I6" s="44">
        <f t="shared" si="1"/>
        <v>552000</v>
      </c>
      <c r="J6" s="44">
        <f t="shared" si="1"/>
        <v>552000</v>
      </c>
      <c r="K6" s="44">
        <f t="shared" si="1"/>
        <v>552000</v>
      </c>
      <c r="L6" s="44">
        <f t="shared" si="1"/>
        <v>552000</v>
      </c>
      <c r="M6" s="44">
        <f t="shared" si="1"/>
        <v>552000</v>
      </c>
      <c r="N6" s="44">
        <f t="shared" si="1"/>
        <v>552000</v>
      </c>
      <c r="O6" s="43">
        <f>SUM(C6:N6)</f>
        <v>6624000</v>
      </c>
      <c r="P6" s="38" t="s">
        <v>160</v>
      </c>
    </row>
    <row r="7" spans="1:16" s="5" customFormat="1" ht="60" customHeight="1" x14ac:dyDescent="0.25">
      <c r="A7" s="167"/>
      <c r="B7" s="31" t="s">
        <v>159</v>
      </c>
      <c r="C7" s="13">
        <f t="shared" ref="C7:O7" si="2">SUM(C4:C6)</f>
        <v>17702000</v>
      </c>
      <c r="D7" s="13">
        <f t="shared" si="2"/>
        <v>17702000</v>
      </c>
      <c r="E7" s="13">
        <f t="shared" si="2"/>
        <v>17702000</v>
      </c>
      <c r="F7" s="13">
        <f t="shared" si="2"/>
        <v>17702000</v>
      </c>
      <c r="G7" s="13">
        <f t="shared" si="2"/>
        <v>17702000</v>
      </c>
      <c r="H7" s="13">
        <f t="shared" si="2"/>
        <v>17702000</v>
      </c>
      <c r="I7" s="13">
        <f t="shared" si="2"/>
        <v>17702000</v>
      </c>
      <c r="J7" s="13">
        <f t="shared" si="2"/>
        <v>17702000</v>
      </c>
      <c r="K7" s="13">
        <f t="shared" si="2"/>
        <v>17702000</v>
      </c>
      <c r="L7" s="13">
        <f t="shared" si="2"/>
        <v>17702000</v>
      </c>
      <c r="M7" s="13">
        <f t="shared" si="2"/>
        <v>17702000</v>
      </c>
      <c r="N7" s="13">
        <f t="shared" si="2"/>
        <v>17702000</v>
      </c>
      <c r="O7" s="36">
        <f t="shared" si="2"/>
        <v>212424000</v>
      </c>
      <c r="P7" s="38" t="s">
        <v>158</v>
      </c>
    </row>
    <row r="8" spans="1:16" s="5" customFormat="1" ht="37.5" customHeight="1" x14ac:dyDescent="0.25">
      <c r="A8" s="167"/>
      <c r="B8" s="29" t="s">
        <v>157</v>
      </c>
      <c r="C8" s="13">
        <v>560000</v>
      </c>
      <c r="D8" s="13">
        <v>560000</v>
      </c>
      <c r="E8" s="13">
        <v>560000</v>
      </c>
      <c r="F8" s="13">
        <v>560000</v>
      </c>
      <c r="G8" s="13">
        <v>560000</v>
      </c>
      <c r="H8" s="13">
        <v>560000</v>
      </c>
      <c r="I8" s="13">
        <v>560000</v>
      </c>
      <c r="J8" s="13">
        <v>560000</v>
      </c>
      <c r="K8" s="13">
        <v>560000</v>
      </c>
      <c r="L8" s="13">
        <v>560000</v>
      </c>
      <c r="M8" s="13">
        <v>560000</v>
      </c>
      <c r="N8" s="13">
        <v>560000</v>
      </c>
      <c r="O8" s="41">
        <f t="shared" ref="O8:O18" si="3">SUM(C8:N8)</f>
        <v>6720000</v>
      </c>
      <c r="P8" s="38" t="s">
        <v>156</v>
      </c>
    </row>
    <row r="9" spans="1:16" s="5" customFormat="1" ht="79.5" customHeight="1" x14ac:dyDescent="0.25">
      <c r="A9" s="167"/>
      <c r="B9" s="42" t="s">
        <v>155</v>
      </c>
      <c r="C9" s="13">
        <f t="shared" ref="C9:N9" si="4">1900000/12</f>
        <v>158333.33333333334</v>
      </c>
      <c r="D9" s="13">
        <f t="shared" si="4"/>
        <v>158333.33333333334</v>
      </c>
      <c r="E9" s="13">
        <f t="shared" si="4"/>
        <v>158333.33333333334</v>
      </c>
      <c r="F9" s="13">
        <f t="shared" si="4"/>
        <v>158333.33333333334</v>
      </c>
      <c r="G9" s="13">
        <f t="shared" si="4"/>
        <v>158333.33333333334</v>
      </c>
      <c r="H9" s="13">
        <f t="shared" si="4"/>
        <v>158333.33333333334</v>
      </c>
      <c r="I9" s="13">
        <f t="shared" si="4"/>
        <v>158333.33333333334</v>
      </c>
      <c r="J9" s="13">
        <f t="shared" si="4"/>
        <v>158333.33333333334</v>
      </c>
      <c r="K9" s="13">
        <f t="shared" si="4"/>
        <v>158333.33333333334</v>
      </c>
      <c r="L9" s="13">
        <f t="shared" si="4"/>
        <v>158333.33333333334</v>
      </c>
      <c r="M9" s="13">
        <f t="shared" si="4"/>
        <v>158333.33333333334</v>
      </c>
      <c r="N9" s="13">
        <f t="shared" si="4"/>
        <v>158333.33333333334</v>
      </c>
      <c r="O9" s="41">
        <f t="shared" si="3"/>
        <v>1899999.9999999998</v>
      </c>
      <c r="P9" s="38" t="s">
        <v>154</v>
      </c>
    </row>
    <row r="10" spans="1:16" s="5" customFormat="1" ht="37.5" customHeight="1" x14ac:dyDescent="0.25">
      <c r="A10" s="167"/>
      <c r="B10" s="30" t="s">
        <v>138</v>
      </c>
      <c r="C10" s="13">
        <v>42000</v>
      </c>
      <c r="D10" s="13">
        <v>42000</v>
      </c>
      <c r="E10" s="13">
        <v>42000</v>
      </c>
      <c r="F10" s="13">
        <v>42000</v>
      </c>
      <c r="G10" s="13">
        <v>42000</v>
      </c>
      <c r="H10" s="13">
        <v>42000</v>
      </c>
      <c r="I10" s="13">
        <v>42000</v>
      </c>
      <c r="J10" s="13">
        <v>42000</v>
      </c>
      <c r="K10" s="13">
        <v>42000</v>
      </c>
      <c r="L10" s="13">
        <v>42000</v>
      </c>
      <c r="M10" s="13">
        <v>42000</v>
      </c>
      <c r="N10" s="13">
        <v>42000</v>
      </c>
      <c r="O10" s="41">
        <f t="shared" si="3"/>
        <v>504000</v>
      </c>
      <c r="P10" s="38" t="s">
        <v>153</v>
      </c>
    </row>
    <row r="11" spans="1:16" s="5" customFormat="1" ht="56.25" customHeight="1" x14ac:dyDescent="0.25">
      <c r="A11" s="167"/>
      <c r="B11" s="29" t="s">
        <v>152</v>
      </c>
      <c r="C11" s="13">
        <v>1200000</v>
      </c>
      <c r="D11" s="13">
        <v>1200000</v>
      </c>
      <c r="E11" s="13">
        <v>1200000</v>
      </c>
      <c r="F11" s="13">
        <v>1200000</v>
      </c>
      <c r="G11" s="13">
        <v>1200000</v>
      </c>
      <c r="H11" s="13">
        <v>1200000</v>
      </c>
      <c r="I11" s="13">
        <v>1200000</v>
      </c>
      <c r="J11" s="13">
        <v>1200000</v>
      </c>
      <c r="K11" s="13">
        <v>1200000</v>
      </c>
      <c r="L11" s="13">
        <v>1200000</v>
      </c>
      <c r="M11" s="13">
        <v>1200000</v>
      </c>
      <c r="N11" s="13">
        <v>1200000</v>
      </c>
      <c r="O11" s="41">
        <f t="shared" si="3"/>
        <v>14400000</v>
      </c>
      <c r="P11" s="38" t="s">
        <v>151</v>
      </c>
    </row>
    <row r="12" spans="1:16" s="5" customFormat="1" ht="186" customHeight="1" x14ac:dyDescent="0.3">
      <c r="A12" s="167"/>
      <c r="B12" s="29" t="s">
        <v>150</v>
      </c>
      <c r="C12" s="13">
        <v>25000000</v>
      </c>
      <c r="D12" s="13">
        <v>25000000</v>
      </c>
      <c r="E12" s="13">
        <v>25000000</v>
      </c>
      <c r="F12" s="13">
        <v>25000000</v>
      </c>
      <c r="G12" s="13">
        <v>25000000</v>
      </c>
      <c r="H12" s="13">
        <v>25000000</v>
      </c>
      <c r="I12" s="13">
        <v>25000000</v>
      </c>
      <c r="J12" s="13">
        <v>25000000</v>
      </c>
      <c r="K12" s="13">
        <v>25000000</v>
      </c>
      <c r="L12" s="13">
        <v>25000000</v>
      </c>
      <c r="M12" s="13">
        <v>25000000</v>
      </c>
      <c r="N12" s="13">
        <v>25000000</v>
      </c>
      <c r="O12" s="41">
        <f t="shared" si="3"/>
        <v>300000000</v>
      </c>
      <c r="P12" s="40" t="s">
        <v>149</v>
      </c>
    </row>
    <row r="13" spans="1:16" s="5" customFormat="1" ht="189.75" customHeight="1" x14ac:dyDescent="0.3">
      <c r="A13" s="167"/>
      <c r="B13" s="29" t="s">
        <v>148</v>
      </c>
      <c r="C13" s="13">
        <v>11000000</v>
      </c>
      <c r="D13" s="13">
        <v>11000000</v>
      </c>
      <c r="E13" s="13">
        <v>11000000</v>
      </c>
      <c r="F13" s="13">
        <v>11000000</v>
      </c>
      <c r="G13" s="13">
        <v>11000000</v>
      </c>
      <c r="H13" s="13">
        <v>11000000</v>
      </c>
      <c r="I13" s="13">
        <v>11000000</v>
      </c>
      <c r="J13" s="13">
        <v>11000000</v>
      </c>
      <c r="K13" s="13">
        <v>11000000</v>
      </c>
      <c r="L13" s="13">
        <v>11000000</v>
      </c>
      <c r="M13" s="13">
        <v>11000000</v>
      </c>
      <c r="N13" s="13">
        <v>11000000</v>
      </c>
      <c r="O13" s="41">
        <f t="shared" si="3"/>
        <v>132000000</v>
      </c>
      <c r="P13" s="40" t="s">
        <v>147</v>
      </c>
    </row>
    <row r="14" spans="1:16" s="5" customFormat="1" ht="67.5" customHeight="1" x14ac:dyDescent="0.25">
      <c r="A14" s="167"/>
      <c r="B14" s="29" t="s">
        <v>146</v>
      </c>
      <c r="C14" s="13">
        <v>878000</v>
      </c>
      <c r="D14" s="13">
        <f t="shared" ref="D14:N14" si="5">C14+50000</f>
        <v>928000</v>
      </c>
      <c r="E14" s="13">
        <f t="shared" si="5"/>
        <v>978000</v>
      </c>
      <c r="F14" s="13">
        <f t="shared" si="5"/>
        <v>1028000</v>
      </c>
      <c r="G14" s="13">
        <f t="shared" si="5"/>
        <v>1078000</v>
      </c>
      <c r="H14" s="13">
        <f t="shared" si="5"/>
        <v>1128000</v>
      </c>
      <c r="I14" s="13">
        <f t="shared" si="5"/>
        <v>1178000</v>
      </c>
      <c r="J14" s="13">
        <f t="shared" si="5"/>
        <v>1228000</v>
      </c>
      <c r="K14" s="13">
        <f t="shared" si="5"/>
        <v>1278000</v>
      </c>
      <c r="L14" s="13">
        <f t="shared" si="5"/>
        <v>1328000</v>
      </c>
      <c r="M14" s="13">
        <f t="shared" si="5"/>
        <v>1378000</v>
      </c>
      <c r="N14" s="13">
        <f t="shared" si="5"/>
        <v>1428000</v>
      </c>
      <c r="O14" s="36">
        <f t="shared" si="3"/>
        <v>13836000</v>
      </c>
      <c r="P14" s="39" t="s">
        <v>145</v>
      </c>
    </row>
    <row r="15" spans="1:16" s="5" customFormat="1" ht="78" customHeight="1" x14ac:dyDescent="0.25">
      <c r="A15" s="167"/>
      <c r="B15" s="29" t="s">
        <v>144</v>
      </c>
      <c r="C15" s="13">
        <v>50000</v>
      </c>
      <c r="D15" s="13">
        <f t="shared" ref="D15:N15" si="6">C15+50000</f>
        <v>100000</v>
      </c>
      <c r="E15" s="13">
        <f t="shared" si="6"/>
        <v>150000</v>
      </c>
      <c r="F15" s="13">
        <f t="shared" si="6"/>
        <v>200000</v>
      </c>
      <c r="G15" s="13">
        <f t="shared" si="6"/>
        <v>250000</v>
      </c>
      <c r="H15" s="13">
        <f t="shared" si="6"/>
        <v>300000</v>
      </c>
      <c r="I15" s="13">
        <f t="shared" si="6"/>
        <v>350000</v>
      </c>
      <c r="J15" s="13">
        <f t="shared" si="6"/>
        <v>400000</v>
      </c>
      <c r="K15" s="13">
        <f t="shared" si="6"/>
        <v>450000</v>
      </c>
      <c r="L15" s="13">
        <f t="shared" si="6"/>
        <v>500000</v>
      </c>
      <c r="M15" s="13">
        <f t="shared" si="6"/>
        <v>550000</v>
      </c>
      <c r="N15" s="13">
        <f t="shared" si="6"/>
        <v>600000</v>
      </c>
      <c r="O15" s="36">
        <f t="shared" si="3"/>
        <v>3900000</v>
      </c>
      <c r="P15" s="39" t="s">
        <v>143</v>
      </c>
    </row>
    <row r="16" spans="1:16" s="5" customFormat="1" ht="53.25" customHeight="1" x14ac:dyDescent="0.25">
      <c r="A16" s="167"/>
      <c r="B16" s="37" t="s">
        <v>142</v>
      </c>
      <c r="C16" s="13">
        <v>19000</v>
      </c>
      <c r="D16" s="13">
        <v>19000</v>
      </c>
      <c r="E16" s="13">
        <v>19000</v>
      </c>
      <c r="F16" s="13">
        <v>19000</v>
      </c>
      <c r="G16" s="13">
        <v>19000</v>
      </c>
      <c r="H16" s="13">
        <v>19000</v>
      </c>
      <c r="I16" s="13">
        <v>19000</v>
      </c>
      <c r="J16" s="13">
        <v>19000</v>
      </c>
      <c r="K16" s="13">
        <v>19000</v>
      </c>
      <c r="L16" s="13">
        <v>19000</v>
      </c>
      <c r="M16" s="13">
        <v>19000</v>
      </c>
      <c r="N16" s="13">
        <v>19000</v>
      </c>
      <c r="O16" s="36">
        <f t="shared" si="3"/>
        <v>228000</v>
      </c>
      <c r="P16" s="38" t="s">
        <v>141</v>
      </c>
    </row>
    <row r="17" spans="1:17" s="5" customFormat="1" ht="59.25" customHeight="1" x14ac:dyDescent="0.25">
      <c r="A17" s="167"/>
      <c r="B17" s="37" t="s">
        <v>140</v>
      </c>
      <c r="C17" s="13"/>
      <c r="D17" s="13"/>
      <c r="E17" s="13"/>
      <c r="F17" s="13"/>
      <c r="G17" s="13">
        <v>1311000</v>
      </c>
      <c r="H17" s="13"/>
      <c r="I17" s="13"/>
      <c r="J17" s="13"/>
      <c r="K17" s="13"/>
      <c r="L17" s="13"/>
      <c r="M17" s="13"/>
      <c r="N17" s="13"/>
      <c r="O17" s="36">
        <f t="shared" si="3"/>
        <v>1311000</v>
      </c>
      <c r="P17" s="35"/>
    </row>
    <row r="18" spans="1:17" s="5" customFormat="1" ht="59.25" customHeight="1" x14ac:dyDescent="0.25">
      <c r="A18" s="167"/>
      <c r="B18" s="37" t="s">
        <v>139</v>
      </c>
      <c r="C18" s="13">
        <v>350000</v>
      </c>
      <c r="D18" s="13">
        <v>350000</v>
      </c>
      <c r="E18" s="13">
        <v>350000</v>
      </c>
      <c r="F18" s="13">
        <v>350000</v>
      </c>
      <c r="G18" s="13">
        <v>350000</v>
      </c>
      <c r="H18" s="13">
        <v>350000</v>
      </c>
      <c r="I18" s="13">
        <v>350000</v>
      </c>
      <c r="J18" s="13">
        <v>350000</v>
      </c>
      <c r="K18" s="13">
        <v>350000</v>
      </c>
      <c r="L18" s="13">
        <v>350000</v>
      </c>
      <c r="M18" s="13">
        <v>350000</v>
      </c>
      <c r="N18" s="13">
        <v>350000</v>
      </c>
      <c r="O18" s="36">
        <f t="shared" si="3"/>
        <v>4200000</v>
      </c>
      <c r="P18" s="35"/>
    </row>
    <row r="19" spans="1:17" s="5" customFormat="1" ht="56.25" customHeight="1" x14ac:dyDescent="0.25">
      <c r="A19" s="167"/>
      <c r="B19" s="89" t="s">
        <v>137</v>
      </c>
      <c r="C19" s="34">
        <f t="shared" ref="C19:N19" si="7">C7+C8+C9+C10+C11+C12+C12+C13+C14+C15+C16+C17+C18</f>
        <v>81959333.333333328</v>
      </c>
      <c r="D19" s="34">
        <f t="shared" si="7"/>
        <v>82059333.333333328</v>
      </c>
      <c r="E19" s="34">
        <f t="shared" si="7"/>
        <v>82159333.333333328</v>
      </c>
      <c r="F19" s="34">
        <f t="shared" si="7"/>
        <v>82259333.333333328</v>
      </c>
      <c r="G19" s="34">
        <f t="shared" si="7"/>
        <v>83670333.333333328</v>
      </c>
      <c r="H19" s="34">
        <f t="shared" si="7"/>
        <v>82459333.333333328</v>
      </c>
      <c r="I19" s="34">
        <f t="shared" si="7"/>
        <v>82559333.333333328</v>
      </c>
      <c r="J19" s="34">
        <f t="shared" si="7"/>
        <v>82659333.333333328</v>
      </c>
      <c r="K19" s="34">
        <f t="shared" si="7"/>
        <v>82759333.333333328</v>
      </c>
      <c r="L19" s="34">
        <f t="shared" si="7"/>
        <v>82859333.333333328</v>
      </c>
      <c r="M19" s="34">
        <f t="shared" si="7"/>
        <v>82959333.333333328</v>
      </c>
      <c r="N19" s="34">
        <f t="shared" si="7"/>
        <v>83059333.333333328</v>
      </c>
      <c r="O19" s="88">
        <f>SUM(O7:O18)</f>
        <v>691423000</v>
      </c>
      <c r="P19" s="33"/>
      <c r="Q19" s="32"/>
    </row>
  </sheetData>
  <mergeCells count="5">
    <mergeCell ref="P2:P3"/>
    <mergeCell ref="A2:A3"/>
    <mergeCell ref="B2:B3"/>
    <mergeCell ref="A4:A19"/>
    <mergeCell ref="C2:O2"/>
  </mergeCells>
  <pageMargins left="0.16" right="0.16" top="0.15" bottom="0.75" header="0.3" footer="0.3"/>
  <pageSetup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8"/>
  <sheetViews>
    <sheetView view="pageBreakPreview" topLeftCell="A34" zoomScale="60" zoomScaleNormal="85" workbookViewId="0">
      <selection activeCell="E37" sqref="E37"/>
    </sheetView>
  </sheetViews>
  <sheetFormatPr defaultRowHeight="15.75" x14ac:dyDescent="0.25"/>
  <cols>
    <col min="1" max="1" width="7" style="46" customWidth="1"/>
    <col min="2" max="2" width="23.42578125" style="47" customWidth="1"/>
    <col min="3" max="3" width="46.7109375" style="47" customWidth="1"/>
    <col min="4" max="4" width="21" style="47" customWidth="1"/>
    <col min="5" max="5" width="24" style="47" customWidth="1"/>
    <col min="6" max="6" width="15.7109375" style="47" customWidth="1"/>
    <col min="7" max="7" width="20.5703125" style="47" customWidth="1"/>
    <col min="8" max="8" width="165.28515625" style="47" customWidth="1"/>
    <col min="9" max="9" width="15.7109375" style="46" customWidth="1"/>
    <col min="10" max="16384" width="9.140625" style="46"/>
  </cols>
  <sheetData>
    <row r="1" spans="2:9" ht="45.75" customHeight="1" x14ac:dyDescent="0.25">
      <c r="B1" s="170" t="s">
        <v>249</v>
      </c>
      <c r="C1" s="170"/>
      <c r="D1" s="170"/>
      <c r="E1" s="170"/>
      <c r="F1" s="170"/>
      <c r="G1" s="170"/>
      <c r="H1" s="170"/>
    </row>
    <row r="2" spans="2:9" ht="84" customHeight="1" thickBot="1" x14ac:dyDescent="0.3">
      <c r="B2" s="182" t="s">
        <v>248</v>
      </c>
      <c r="C2" s="182"/>
      <c r="D2" s="182"/>
      <c r="E2" s="182"/>
      <c r="F2" s="182"/>
      <c r="G2" s="182"/>
      <c r="H2" s="182"/>
    </row>
    <row r="3" spans="2:9" ht="78" x14ac:dyDescent="0.25">
      <c r="B3" s="85" t="s">
        <v>0</v>
      </c>
      <c r="C3" s="83" t="s">
        <v>98</v>
      </c>
      <c r="D3" s="84" t="s">
        <v>247</v>
      </c>
      <c r="E3" s="83" t="s">
        <v>246</v>
      </c>
      <c r="F3" s="83" t="s">
        <v>245</v>
      </c>
      <c r="G3" s="83" t="s">
        <v>244</v>
      </c>
      <c r="H3" s="82" t="s">
        <v>243</v>
      </c>
    </row>
    <row r="4" spans="2:9" ht="66" customHeight="1" x14ac:dyDescent="0.25">
      <c r="B4" s="81" t="s">
        <v>8</v>
      </c>
      <c r="C4" s="80" t="s">
        <v>99</v>
      </c>
      <c r="D4" s="79">
        <f>D5+D14+D15+D17+D18+D19+D20+D21+D32+D33+D35+D36</f>
        <v>20000000</v>
      </c>
      <c r="E4" s="79">
        <f>E5+E14+E15+E17+E18+E19+E20+E21+E32+E33+E35+E36+E37+E39+E41</f>
        <v>32300168</v>
      </c>
      <c r="F4" s="78"/>
      <c r="G4" s="78"/>
      <c r="H4" s="77"/>
    </row>
    <row r="5" spans="2:9" ht="125.25" customHeight="1" x14ac:dyDescent="0.25">
      <c r="B5" s="196" t="s">
        <v>11</v>
      </c>
      <c r="C5" s="49" t="s">
        <v>242</v>
      </c>
      <c r="D5" s="76">
        <v>3235900</v>
      </c>
      <c r="E5" s="76">
        <v>6071200</v>
      </c>
      <c r="F5" s="68"/>
      <c r="G5" s="75"/>
      <c r="H5" s="65" t="s">
        <v>241</v>
      </c>
      <c r="I5" s="74"/>
    </row>
    <row r="6" spans="2:9" ht="69" customHeight="1" x14ac:dyDescent="0.25">
      <c r="B6" s="196"/>
      <c r="C6" s="173" t="s">
        <v>240</v>
      </c>
      <c r="D6" s="173" t="s">
        <v>239</v>
      </c>
      <c r="E6" s="73">
        <v>1058400</v>
      </c>
      <c r="F6" s="173">
        <v>560</v>
      </c>
      <c r="G6" s="177">
        <v>600</v>
      </c>
      <c r="H6" s="188" t="s">
        <v>238</v>
      </c>
    </row>
    <row r="7" spans="2:9" ht="87.75" customHeight="1" x14ac:dyDescent="0.25">
      <c r="B7" s="196"/>
      <c r="C7" s="173"/>
      <c r="D7" s="173"/>
      <c r="E7" s="70" t="s">
        <v>237</v>
      </c>
      <c r="F7" s="173"/>
      <c r="G7" s="177"/>
      <c r="H7" s="188"/>
    </row>
    <row r="8" spans="2:9" ht="47.25" customHeight="1" x14ac:dyDescent="0.25">
      <c r="B8" s="196"/>
      <c r="C8" s="173" t="s">
        <v>236</v>
      </c>
      <c r="D8" s="173" t="s">
        <v>233</v>
      </c>
      <c r="E8" s="73">
        <v>2419200</v>
      </c>
      <c r="F8" s="173">
        <v>637</v>
      </c>
      <c r="G8" s="177">
        <v>800</v>
      </c>
      <c r="H8" s="187" t="s">
        <v>235</v>
      </c>
    </row>
    <row r="9" spans="2:9" ht="45.75" customHeight="1" x14ac:dyDescent="0.25">
      <c r="B9" s="196"/>
      <c r="C9" s="173"/>
      <c r="D9" s="173"/>
      <c r="E9" s="70" t="s">
        <v>232</v>
      </c>
      <c r="F9" s="173"/>
      <c r="G9" s="177"/>
      <c r="H9" s="187"/>
    </row>
    <row r="10" spans="2:9" ht="43.5" customHeight="1" x14ac:dyDescent="0.25">
      <c r="B10" s="196"/>
      <c r="C10" s="177" t="s">
        <v>234</v>
      </c>
      <c r="D10" s="173" t="s">
        <v>233</v>
      </c>
      <c r="E10" s="73">
        <v>1814400</v>
      </c>
      <c r="F10" s="173">
        <v>446</v>
      </c>
      <c r="G10" s="177">
        <v>600</v>
      </c>
      <c r="H10" s="187"/>
    </row>
    <row r="11" spans="2:9" ht="32.25" customHeight="1" x14ac:dyDescent="0.25">
      <c r="B11" s="196"/>
      <c r="C11" s="177"/>
      <c r="D11" s="173"/>
      <c r="E11" s="70" t="s">
        <v>232</v>
      </c>
      <c r="F11" s="173"/>
      <c r="G11" s="177"/>
      <c r="H11" s="187"/>
    </row>
    <row r="12" spans="2:9" ht="40.5" customHeight="1" x14ac:dyDescent="0.25">
      <c r="B12" s="196"/>
      <c r="C12" s="173" t="s">
        <v>231</v>
      </c>
      <c r="D12" s="173" t="s">
        <v>230</v>
      </c>
      <c r="E12" s="73">
        <v>504000</v>
      </c>
      <c r="F12" s="173">
        <v>66</v>
      </c>
      <c r="G12" s="177">
        <v>100</v>
      </c>
      <c r="H12" s="175" t="s">
        <v>229</v>
      </c>
    </row>
    <row r="13" spans="2:9" ht="44.25" customHeight="1" x14ac:dyDescent="0.25">
      <c r="B13" s="196"/>
      <c r="C13" s="173"/>
      <c r="D13" s="173"/>
      <c r="E13" s="59" t="s">
        <v>228</v>
      </c>
      <c r="F13" s="173"/>
      <c r="G13" s="177"/>
      <c r="H13" s="175"/>
    </row>
    <row r="14" spans="2:9" ht="79.5" customHeight="1" x14ac:dyDescent="0.25">
      <c r="B14" s="64" t="s">
        <v>13</v>
      </c>
      <c r="C14" s="49" t="s">
        <v>227</v>
      </c>
      <c r="D14" s="63">
        <v>730100</v>
      </c>
      <c r="E14" s="63">
        <v>800000</v>
      </c>
      <c r="F14" s="66">
        <v>90</v>
      </c>
      <c r="G14" s="66">
        <v>110</v>
      </c>
      <c r="H14" s="65" t="s">
        <v>226</v>
      </c>
    </row>
    <row r="15" spans="2:9" ht="102.75" customHeight="1" x14ac:dyDescent="0.25">
      <c r="B15" s="192" t="s">
        <v>15</v>
      </c>
      <c r="C15" s="171" t="s">
        <v>225</v>
      </c>
      <c r="D15" s="63">
        <v>1044300</v>
      </c>
      <c r="E15" s="63">
        <v>1642500</v>
      </c>
      <c r="F15" s="173">
        <v>180</v>
      </c>
      <c r="G15" s="177">
        <v>250</v>
      </c>
      <c r="H15" s="187" t="s">
        <v>224</v>
      </c>
    </row>
    <row r="16" spans="2:9" ht="42.75" customHeight="1" x14ac:dyDescent="0.25">
      <c r="B16" s="193"/>
      <c r="C16" s="172"/>
      <c r="D16" s="72" t="s">
        <v>223</v>
      </c>
      <c r="E16" s="66" t="s">
        <v>189</v>
      </c>
      <c r="F16" s="173"/>
      <c r="G16" s="177"/>
      <c r="H16" s="187"/>
    </row>
    <row r="17" spans="2:8" ht="177" customHeight="1" x14ac:dyDescent="0.25">
      <c r="B17" s="64" t="s">
        <v>17</v>
      </c>
      <c r="C17" s="49" t="s">
        <v>222</v>
      </c>
      <c r="D17" s="63">
        <v>1651600</v>
      </c>
      <c r="E17" s="63">
        <v>2111648</v>
      </c>
      <c r="F17" s="59" t="s">
        <v>221</v>
      </c>
      <c r="G17" s="59" t="s">
        <v>220</v>
      </c>
      <c r="H17" s="62" t="s">
        <v>219</v>
      </c>
    </row>
    <row r="18" spans="2:8" ht="63.75" customHeight="1" x14ac:dyDescent="0.25">
      <c r="B18" s="64" t="s">
        <v>18</v>
      </c>
      <c r="C18" s="49" t="s">
        <v>218</v>
      </c>
      <c r="D18" s="63">
        <v>40000</v>
      </c>
      <c r="E18" s="63">
        <v>40000</v>
      </c>
      <c r="F18" s="66">
        <v>160</v>
      </c>
      <c r="G18" s="66">
        <v>160</v>
      </c>
      <c r="H18" s="65" t="s">
        <v>214</v>
      </c>
    </row>
    <row r="19" spans="2:8" ht="154.5" customHeight="1" x14ac:dyDescent="0.25">
      <c r="B19" s="64" t="s">
        <v>19</v>
      </c>
      <c r="C19" s="49" t="s">
        <v>217</v>
      </c>
      <c r="D19" s="63">
        <v>832800</v>
      </c>
      <c r="E19" s="63">
        <f>G19*144*12</f>
        <v>1123200</v>
      </c>
      <c r="F19" s="66">
        <v>495</v>
      </c>
      <c r="G19" s="68">
        <v>650</v>
      </c>
      <c r="H19" s="65" t="s">
        <v>216</v>
      </c>
    </row>
    <row r="20" spans="2:8" ht="75" customHeight="1" x14ac:dyDescent="0.25">
      <c r="B20" s="64" t="s">
        <v>21</v>
      </c>
      <c r="C20" s="49" t="s">
        <v>215</v>
      </c>
      <c r="D20" s="63">
        <v>48000</v>
      </c>
      <c r="E20" s="63">
        <v>60000</v>
      </c>
      <c r="F20" s="68"/>
      <c r="G20" s="68"/>
      <c r="H20" s="65" t="s">
        <v>214</v>
      </c>
    </row>
    <row r="21" spans="2:8" ht="61.5" customHeight="1" x14ac:dyDescent="0.25">
      <c r="B21" s="192" t="s">
        <v>23</v>
      </c>
      <c r="C21" s="49" t="s">
        <v>213</v>
      </c>
      <c r="D21" s="63">
        <v>1888100</v>
      </c>
      <c r="E21" s="63">
        <f>E22+E24+E26+E28+E30</f>
        <v>5743800</v>
      </c>
      <c r="F21" s="66"/>
      <c r="G21" s="68"/>
      <c r="H21" s="65"/>
    </row>
    <row r="22" spans="2:8" ht="30" customHeight="1" x14ac:dyDescent="0.25">
      <c r="B22" s="197"/>
      <c r="C22" s="189" t="s">
        <v>212</v>
      </c>
      <c r="D22" s="67">
        <v>111360</v>
      </c>
      <c r="E22" s="67">
        <v>348000</v>
      </c>
      <c r="F22" s="173">
        <v>32</v>
      </c>
      <c r="G22" s="177">
        <v>100</v>
      </c>
      <c r="H22" s="175" t="s">
        <v>211</v>
      </c>
    </row>
    <row r="23" spans="2:8" ht="33.75" customHeight="1" x14ac:dyDescent="0.25">
      <c r="B23" s="197"/>
      <c r="C23" s="189"/>
      <c r="D23" s="67" t="s">
        <v>210</v>
      </c>
      <c r="E23" s="59" t="s">
        <v>209</v>
      </c>
      <c r="F23" s="173"/>
      <c r="G23" s="177"/>
      <c r="H23" s="175"/>
    </row>
    <row r="24" spans="2:8" ht="31.5" customHeight="1" x14ac:dyDescent="0.25">
      <c r="B24" s="197"/>
      <c r="C24" s="189" t="s">
        <v>208</v>
      </c>
      <c r="D24" s="67">
        <v>40440</v>
      </c>
      <c r="E24" s="71">
        <v>336000</v>
      </c>
      <c r="F24" s="173">
        <f>-(135)</f>
        <v>-135</v>
      </c>
      <c r="G24" s="177">
        <v>600</v>
      </c>
      <c r="H24" s="186" t="s">
        <v>207</v>
      </c>
    </row>
    <row r="25" spans="2:8" ht="24" customHeight="1" x14ac:dyDescent="0.25">
      <c r="B25" s="197"/>
      <c r="C25" s="189"/>
      <c r="D25" s="67" t="s">
        <v>206</v>
      </c>
      <c r="E25" s="70" t="s">
        <v>205</v>
      </c>
      <c r="F25" s="173"/>
      <c r="G25" s="177"/>
      <c r="H25" s="186"/>
    </row>
    <row r="26" spans="2:8" ht="45" customHeight="1" x14ac:dyDescent="0.25">
      <c r="B26" s="197"/>
      <c r="C26" s="184" t="s">
        <v>204</v>
      </c>
      <c r="D26" s="185">
        <v>800000</v>
      </c>
      <c r="E26" s="71">
        <v>2000000</v>
      </c>
      <c r="F26" s="173">
        <v>800</v>
      </c>
      <c r="G26" s="177">
        <v>1000</v>
      </c>
      <c r="H26" s="186" t="s">
        <v>203</v>
      </c>
    </row>
    <row r="27" spans="2:8" ht="39" customHeight="1" x14ac:dyDescent="0.25">
      <c r="B27" s="197"/>
      <c r="C27" s="184"/>
      <c r="D27" s="185"/>
      <c r="E27" s="70" t="s">
        <v>202</v>
      </c>
      <c r="F27" s="173"/>
      <c r="G27" s="177"/>
      <c r="H27" s="186"/>
    </row>
    <row r="28" spans="2:8" ht="23.25" customHeight="1" x14ac:dyDescent="0.25">
      <c r="B28" s="197"/>
      <c r="C28" s="184" t="s">
        <v>201</v>
      </c>
      <c r="D28" s="67">
        <v>300000</v>
      </c>
      <c r="E28" s="67">
        <v>400000</v>
      </c>
      <c r="F28" s="173">
        <v>1200</v>
      </c>
      <c r="G28" s="177">
        <v>1600</v>
      </c>
      <c r="H28" s="186" t="s">
        <v>200</v>
      </c>
    </row>
    <row r="29" spans="2:8" ht="23.25" customHeight="1" x14ac:dyDescent="0.25">
      <c r="B29" s="197"/>
      <c r="C29" s="184"/>
      <c r="D29" s="59" t="s">
        <v>199</v>
      </c>
      <c r="E29" s="59" t="s">
        <v>198</v>
      </c>
      <c r="F29" s="173"/>
      <c r="G29" s="177"/>
      <c r="H29" s="186"/>
    </row>
    <row r="30" spans="2:8" ht="24.75" customHeight="1" x14ac:dyDescent="0.25">
      <c r="B30" s="197"/>
      <c r="C30" s="184" t="s">
        <v>197</v>
      </c>
      <c r="D30" s="185">
        <v>621500</v>
      </c>
      <c r="E30" s="69">
        <v>2659800</v>
      </c>
      <c r="F30" s="173">
        <f>-(19)</f>
        <v>-19</v>
      </c>
      <c r="G30" s="177">
        <v>65</v>
      </c>
      <c r="H30" s="186" t="s">
        <v>196</v>
      </c>
    </row>
    <row r="31" spans="2:8" ht="31.5" customHeight="1" x14ac:dyDescent="0.25">
      <c r="B31" s="193"/>
      <c r="C31" s="184"/>
      <c r="D31" s="185"/>
      <c r="E31" s="59" t="s">
        <v>195</v>
      </c>
      <c r="F31" s="173"/>
      <c r="G31" s="177"/>
      <c r="H31" s="186"/>
    </row>
    <row r="32" spans="2:8" ht="147" customHeight="1" x14ac:dyDescent="0.25">
      <c r="B32" s="64" t="s">
        <v>25</v>
      </c>
      <c r="C32" s="49" t="s">
        <v>194</v>
      </c>
      <c r="D32" s="63">
        <v>6201200</v>
      </c>
      <c r="E32" s="63">
        <v>6650000</v>
      </c>
      <c r="F32" s="66">
        <v>1200</v>
      </c>
      <c r="G32" s="68">
        <v>1300</v>
      </c>
      <c r="H32" s="65" t="s">
        <v>193</v>
      </c>
    </row>
    <row r="33" spans="2:8" ht="97.5" customHeight="1" x14ac:dyDescent="0.25">
      <c r="B33" s="192" t="s">
        <v>27</v>
      </c>
      <c r="C33" s="171" t="s">
        <v>192</v>
      </c>
      <c r="D33" s="63">
        <v>2178700</v>
      </c>
      <c r="E33" s="63">
        <v>2628000</v>
      </c>
      <c r="F33" s="173">
        <v>393</v>
      </c>
      <c r="G33" s="177">
        <v>400</v>
      </c>
      <c r="H33" s="186" t="s">
        <v>191</v>
      </c>
    </row>
    <row r="34" spans="2:8" ht="126" customHeight="1" x14ac:dyDescent="0.25">
      <c r="B34" s="193"/>
      <c r="C34" s="172"/>
      <c r="D34" s="67" t="s">
        <v>190</v>
      </c>
      <c r="E34" s="59" t="s">
        <v>189</v>
      </c>
      <c r="F34" s="173"/>
      <c r="G34" s="177"/>
      <c r="H34" s="186"/>
    </row>
    <row r="35" spans="2:8" ht="86.25" customHeight="1" x14ac:dyDescent="0.25">
      <c r="B35" s="64" t="s">
        <v>29</v>
      </c>
      <c r="C35" s="49" t="s">
        <v>188</v>
      </c>
      <c r="D35" s="63">
        <v>403200</v>
      </c>
      <c r="E35" s="63">
        <v>403200</v>
      </c>
      <c r="F35" s="66">
        <v>73</v>
      </c>
      <c r="G35" s="66">
        <v>73</v>
      </c>
      <c r="H35" s="65" t="s">
        <v>187</v>
      </c>
    </row>
    <row r="36" spans="2:8" ht="150" customHeight="1" x14ac:dyDescent="0.25">
      <c r="B36" s="64" t="s">
        <v>77</v>
      </c>
      <c r="C36" s="49" t="s">
        <v>186</v>
      </c>
      <c r="D36" s="63">
        <v>1746100</v>
      </c>
      <c r="E36" s="63">
        <v>4800000</v>
      </c>
      <c r="F36" s="59" t="s">
        <v>185</v>
      </c>
      <c r="G36" s="59" t="s">
        <v>184</v>
      </c>
      <c r="H36" s="62" t="s">
        <v>183</v>
      </c>
    </row>
    <row r="37" spans="2:8" ht="41.25" customHeight="1" x14ac:dyDescent="0.25">
      <c r="B37" s="194"/>
      <c r="C37" s="173" t="s">
        <v>182</v>
      </c>
      <c r="D37" s="61">
        <v>36000</v>
      </c>
      <c r="E37" s="61">
        <v>144000</v>
      </c>
      <c r="F37" s="183">
        <v>40</v>
      </c>
      <c r="G37" s="173">
        <v>40</v>
      </c>
      <c r="H37" s="175" t="s">
        <v>181</v>
      </c>
    </row>
    <row r="38" spans="2:8" ht="42" customHeight="1" x14ac:dyDescent="0.25">
      <c r="B38" s="195"/>
      <c r="C38" s="173"/>
      <c r="D38" s="60" t="s">
        <v>180</v>
      </c>
      <c r="E38" s="61"/>
      <c r="F38" s="183"/>
      <c r="G38" s="173"/>
      <c r="H38" s="175"/>
    </row>
    <row r="39" spans="2:8" ht="32.25" customHeight="1" x14ac:dyDescent="0.25">
      <c r="B39" s="190"/>
      <c r="C39" s="173" t="s">
        <v>179</v>
      </c>
      <c r="D39" s="173"/>
      <c r="E39" s="58">
        <f>G39*153*50</f>
        <v>45900</v>
      </c>
      <c r="F39" s="173"/>
      <c r="G39" s="173">
        <v>6</v>
      </c>
      <c r="H39" s="175" t="s">
        <v>178</v>
      </c>
    </row>
    <row r="40" spans="2:8" ht="39.75" customHeight="1" x14ac:dyDescent="0.25">
      <c r="B40" s="190"/>
      <c r="C40" s="173"/>
      <c r="D40" s="173"/>
      <c r="E40" s="59" t="s">
        <v>175</v>
      </c>
      <c r="F40" s="173"/>
      <c r="G40" s="173"/>
      <c r="H40" s="175"/>
    </row>
    <row r="41" spans="2:8" ht="32.25" customHeight="1" x14ac:dyDescent="0.25">
      <c r="B41" s="190"/>
      <c r="C41" s="173" t="s">
        <v>177</v>
      </c>
      <c r="D41" s="173"/>
      <c r="E41" s="58">
        <f>G41*153*40</f>
        <v>36720</v>
      </c>
      <c r="F41" s="173"/>
      <c r="G41" s="173">
        <v>6</v>
      </c>
      <c r="H41" s="175" t="s">
        <v>176</v>
      </c>
    </row>
    <row r="42" spans="2:8" ht="26.25" customHeight="1" thickBot="1" x14ac:dyDescent="0.3">
      <c r="B42" s="191"/>
      <c r="C42" s="174"/>
      <c r="D42" s="174"/>
      <c r="E42" s="57" t="s">
        <v>175</v>
      </c>
      <c r="F42" s="174"/>
      <c r="G42" s="174"/>
      <c r="H42" s="176"/>
    </row>
    <row r="43" spans="2:8" ht="26.25" customHeight="1" x14ac:dyDescent="0.25">
      <c r="B43" s="56"/>
      <c r="C43" s="54"/>
      <c r="D43" s="54"/>
      <c r="E43" s="55"/>
      <c r="F43" s="54"/>
      <c r="G43" s="54"/>
      <c r="H43" s="53"/>
    </row>
    <row r="44" spans="2:8" ht="63.75" customHeight="1" x14ac:dyDescent="0.25">
      <c r="B44" s="50"/>
      <c r="C44" s="179" t="s">
        <v>174</v>
      </c>
      <c r="D44" s="181">
        <v>10830000</v>
      </c>
      <c r="E44" s="52" t="s">
        <v>173</v>
      </c>
      <c r="F44" s="180" t="s">
        <v>172</v>
      </c>
      <c r="G44" s="180" t="s">
        <v>171</v>
      </c>
      <c r="H44" s="178"/>
    </row>
    <row r="45" spans="2:8" ht="51" customHeight="1" x14ac:dyDescent="0.25">
      <c r="B45" s="50"/>
      <c r="C45" s="179"/>
      <c r="D45" s="181"/>
      <c r="E45" s="51" t="s">
        <v>170</v>
      </c>
      <c r="F45" s="180"/>
      <c r="G45" s="180"/>
      <c r="H45" s="178"/>
    </row>
    <row r="46" spans="2:8" ht="40.5" customHeight="1" x14ac:dyDescent="0.25">
      <c r="B46" s="50"/>
      <c r="C46" s="49" t="s">
        <v>169</v>
      </c>
      <c r="D46" s="48"/>
      <c r="E46" s="48"/>
      <c r="F46" s="48"/>
      <c r="G46" s="48"/>
      <c r="H46" s="48"/>
    </row>
    <row r="47" spans="2:8" ht="44.25" customHeight="1" x14ac:dyDescent="0.25">
      <c r="B47" s="50"/>
      <c r="C47" s="49" t="s">
        <v>168</v>
      </c>
      <c r="D47" s="48"/>
      <c r="E47" s="48"/>
      <c r="F47" s="48"/>
      <c r="G47" s="48"/>
      <c r="H47" s="48"/>
    </row>
    <row r="48" spans="2:8" ht="55.5" customHeight="1" x14ac:dyDescent="0.25">
      <c r="B48" s="50"/>
      <c r="C48" s="49" t="s">
        <v>167</v>
      </c>
      <c r="D48" s="48"/>
      <c r="E48" s="48"/>
      <c r="F48" s="48"/>
      <c r="G48" s="48"/>
      <c r="H48" s="48"/>
    </row>
  </sheetData>
  <mergeCells count="76">
    <mergeCell ref="C22:C23"/>
    <mergeCell ref="B39:B42"/>
    <mergeCell ref="B15:B16"/>
    <mergeCell ref="B37:B38"/>
    <mergeCell ref="B5:B13"/>
    <mergeCell ref="B33:B34"/>
    <mergeCell ref="B21:B31"/>
    <mergeCell ref="C8:C9"/>
    <mergeCell ref="C41:C42"/>
    <mergeCell ref="C15:C16"/>
    <mergeCell ref="C12:C13"/>
    <mergeCell ref="C28:C29"/>
    <mergeCell ref="C24:C25"/>
    <mergeCell ref="C30:C31"/>
    <mergeCell ref="H8:H11"/>
    <mergeCell ref="C6:C7"/>
    <mergeCell ref="F6:F7"/>
    <mergeCell ref="D6:D7"/>
    <mergeCell ref="G6:G7"/>
    <mergeCell ref="H6:H7"/>
    <mergeCell ref="C10:C11"/>
    <mergeCell ref="F10:F11"/>
    <mergeCell ref="D10:D11"/>
    <mergeCell ref="G10:G11"/>
    <mergeCell ref="F8:F9"/>
    <mergeCell ref="D8:D9"/>
    <mergeCell ref="G8:G9"/>
    <mergeCell ref="F12:F13"/>
    <mergeCell ref="D12:D13"/>
    <mergeCell ref="G12:G13"/>
    <mergeCell ref="H12:H13"/>
    <mergeCell ref="F15:F16"/>
    <mergeCell ref="G15:G16"/>
    <mergeCell ref="H15:H16"/>
    <mergeCell ref="H33:H34"/>
    <mergeCell ref="H30:H31"/>
    <mergeCell ref="F30:F31"/>
    <mergeCell ref="G30:G31"/>
    <mergeCell ref="H24:H25"/>
    <mergeCell ref="F28:F29"/>
    <mergeCell ref="H28:H29"/>
    <mergeCell ref="F26:F27"/>
    <mergeCell ref="G26:G27"/>
    <mergeCell ref="H26:H27"/>
    <mergeCell ref="C39:C40"/>
    <mergeCell ref="F39:F40"/>
    <mergeCell ref="D39:D40"/>
    <mergeCell ref="G39:G40"/>
    <mergeCell ref="H37:H38"/>
    <mergeCell ref="D30:D31"/>
    <mergeCell ref="F33:F34"/>
    <mergeCell ref="G33:G34"/>
    <mergeCell ref="C26:C27"/>
    <mergeCell ref="D26:D27"/>
    <mergeCell ref="G28:G29"/>
    <mergeCell ref="H44:H45"/>
    <mergeCell ref="C44:C45"/>
    <mergeCell ref="F44:F45"/>
    <mergeCell ref="D44:D45"/>
    <mergeCell ref="G44:G45"/>
    <mergeCell ref="B1:H1"/>
    <mergeCell ref="C33:C34"/>
    <mergeCell ref="F41:F42"/>
    <mergeCell ref="D41:D42"/>
    <mergeCell ref="G41:G42"/>
    <mergeCell ref="H41:H42"/>
    <mergeCell ref="F22:F23"/>
    <mergeCell ref="G22:G23"/>
    <mergeCell ref="H22:H23"/>
    <mergeCell ref="H39:H40"/>
    <mergeCell ref="B2:H2"/>
    <mergeCell ref="C37:C38"/>
    <mergeCell ref="F37:F38"/>
    <mergeCell ref="G37:G38"/>
    <mergeCell ref="F24:F25"/>
    <mergeCell ref="G24:G25"/>
  </mergeCells>
  <pageMargins left="0.25" right="0.25" top="0.75" bottom="0.75" header="0.3" footer="0.3"/>
  <pageSetup scale="42" orientation="landscape" r:id="rId1"/>
  <colBreaks count="1" manualBreakCount="1">
    <brk id="8" min="1"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K32"/>
  <sheetViews>
    <sheetView tabSelected="1" view="pageBreakPreview" zoomScale="90" zoomScaleNormal="90" zoomScaleSheetLayoutView="90" workbookViewId="0">
      <selection activeCell="G7" sqref="G7"/>
    </sheetView>
  </sheetViews>
  <sheetFormatPr defaultRowHeight="15" x14ac:dyDescent="0.25"/>
  <cols>
    <col min="2" max="2" width="27.42578125" customWidth="1"/>
    <col min="3" max="3" width="41.28515625" customWidth="1"/>
    <col min="4" max="4" width="15.28515625" customWidth="1"/>
    <col min="5" max="5" width="14.85546875" customWidth="1"/>
    <col min="6" max="6" width="16.7109375" customWidth="1"/>
    <col min="7" max="7" width="15.42578125" customWidth="1"/>
    <col min="8" max="8" width="17.5703125" customWidth="1"/>
    <col min="9" max="9" width="19" customWidth="1"/>
    <col min="10" max="10" width="13.5703125" bestFit="1" customWidth="1"/>
    <col min="11" max="11" width="13" customWidth="1"/>
  </cols>
  <sheetData>
    <row r="2" spans="2:11" ht="18.75" x14ac:dyDescent="0.25">
      <c r="G2" s="150" t="s">
        <v>389</v>
      </c>
      <c r="H2" s="147">
        <v>721484000</v>
      </c>
    </row>
    <row r="3" spans="2:11" ht="60.75" thickBot="1" x14ac:dyDescent="0.3">
      <c r="B3" s="1" t="s">
        <v>0</v>
      </c>
      <c r="C3" s="1" t="s">
        <v>1</v>
      </c>
      <c r="D3" s="1" t="s">
        <v>93</v>
      </c>
      <c r="E3" s="1" t="s">
        <v>94</v>
      </c>
      <c r="F3" s="1" t="s">
        <v>95</v>
      </c>
      <c r="G3" s="1" t="s">
        <v>100</v>
      </c>
      <c r="H3" s="148" t="s">
        <v>390</v>
      </c>
      <c r="I3" s="1" t="s">
        <v>101</v>
      </c>
      <c r="J3" s="1" t="s">
        <v>96</v>
      </c>
    </row>
    <row r="4" spans="2:11" ht="42" customHeight="1" thickTop="1" thickBot="1" x14ac:dyDescent="0.3">
      <c r="B4" s="2" t="s">
        <v>31</v>
      </c>
      <c r="C4" s="3" t="s">
        <v>32</v>
      </c>
      <c r="D4" s="3">
        <f>D5+D6+D19+D30+D31</f>
        <v>505624052.15999997</v>
      </c>
      <c r="E4" s="3">
        <f>E5+E6+E19+E30+E31</f>
        <v>656161000</v>
      </c>
      <c r="F4" s="3">
        <f>F5+F6+F19+F30+F31</f>
        <v>658478822</v>
      </c>
      <c r="G4" s="3">
        <f>G5+G6+G19+G30+G31</f>
        <v>484257900.75999999</v>
      </c>
      <c r="H4" s="3">
        <f>H5+H6+H19+H30+H31</f>
        <v>0</v>
      </c>
      <c r="I4" s="3">
        <f t="shared" ref="I4" si="0">I5+I6+I19+I30+I31</f>
        <v>868949000</v>
      </c>
      <c r="J4" s="3">
        <f>I4-H2</f>
        <v>147465000</v>
      </c>
      <c r="K4" s="4"/>
    </row>
    <row r="5" spans="2:11" ht="36" customHeight="1" thickTop="1" thickBot="1" x14ac:dyDescent="0.3">
      <c r="B5" s="2" t="s">
        <v>33</v>
      </c>
      <c r="C5" s="3" t="s">
        <v>35</v>
      </c>
      <c r="D5" s="3">
        <v>338473055.04999995</v>
      </c>
      <c r="E5" s="3">
        <v>470000000</v>
      </c>
      <c r="F5" s="3">
        <v>470000000</v>
      </c>
      <c r="G5" s="3">
        <v>364138136.64999998</v>
      </c>
      <c r="H5" s="3"/>
      <c r="I5" s="3">
        <v>620000000</v>
      </c>
    </row>
    <row r="6" spans="2:11" ht="30" customHeight="1" thickTop="1" thickBot="1" x14ac:dyDescent="0.3">
      <c r="B6" s="2" t="s">
        <v>34</v>
      </c>
      <c r="C6" s="3" t="s">
        <v>37</v>
      </c>
      <c r="D6" s="3">
        <f>SUM(D7:D18)</f>
        <v>38330931.240000002</v>
      </c>
      <c r="E6" s="3">
        <f>SUM(E7:E18)</f>
        <v>52362000</v>
      </c>
      <c r="F6" s="3">
        <f t="shared" ref="F6:G6" si="1">SUM(F7:F18)</f>
        <v>54931891</v>
      </c>
      <c r="G6" s="3">
        <f t="shared" si="1"/>
        <v>33679912.120000005</v>
      </c>
      <c r="H6" s="3">
        <f t="shared" ref="H6" si="2">SUM(H7:H18)</f>
        <v>0</v>
      </c>
      <c r="I6" s="3">
        <f t="shared" ref="I6" si="3">SUM(I7:I18)</f>
        <v>84934000</v>
      </c>
    </row>
    <row r="7" spans="2:11" ht="31.5" thickTop="1" thickBot="1" x14ac:dyDescent="0.3">
      <c r="B7" s="7" t="s">
        <v>78</v>
      </c>
      <c r="C7" s="8" t="s">
        <v>39</v>
      </c>
      <c r="D7" s="8">
        <v>1475139.42</v>
      </c>
      <c r="E7" s="8">
        <v>2000000</v>
      </c>
      <c r="F7" s="8">
        <v>1770000</v>
      </c>
      <c r="G7" s="8">
        <v>879784</v>
      </c>
      <c r="H7" s="3"/>
      <c r="I7" s="8">
        <f>'ჯანდაცვ. განმარტ.'!H6</f>
        <v>2000000</v>
      </c>
    </row>
    <row r="8" spans="2:11" ht="16.5" thickTop="1" thickBot="1" x14ac:dyDescent="0.3">
      <c r="B8" s="7" t="s">
        <v>80</v>
      </c>
      <c r="C8" s="8" t="s">
        <v>40</v>
      </c>
      <c r="D8" s="8">
        <v>4430820.3899999997</v>
      </c>
      <c r="E8" s="8">
        <v>8340000</v>
      </c>
      <c r="F8" s="8">
        <v>10389902</v>
      </c>
      <c r="G8" s="8">
        <v>10206866.189999999</v>
      </c>
      <c r="H8" s="9"/>
      <c r="I8" s="8">
        <f>'ჯანდაცვ. განმარტ.'!H11</f>
        <v>14280000</v>
      </c>
    </row>
    <row r="9" spans="2:11" ht="29.25" customHeight="1" thickTop="1" thickBot="1" x14ac:dyDescent="0.3">
      <c r="B9" s="7" t="s">
        <v>81</v>
      </c>
      <c r="C9" s="8" t="s">
        <v>42</v>
      </c>
      <c r="D9" s="8">
        <v>918725.33</v>
      </c>
      <c r="E9" s="8">
        <v>1000000</v>
      </c>
      <c r="F9" s="8">
        <v>650000</v>
      </c>
      <c r="G9" s="8">
        <v>297871.05</v>
      </c>
      <c r="H9" s="9"/>
      <c r="I9" s="8">
        <f>'ჯანდაცვ. განმარტ.'!H16</f>
        <v>1000000</v>
      </c>
    </row>
    <row r="10" spans="2:11" ht="16.5" thickTop="1" thickBot="1" x14ac:dyDescent="0.3">
      <c r="B10" s="7" t="s">
        <v>82</v>
      </c>
      <c r="C10" s="8" t="s">
        <v>44</v>
      </c>
      <c r="D10" s="8">
        <v>1073354</v>
      </c>
      <c r="E10" s="8">
        <v>1502000</v>
      </c>
      <c r="F10" s="8">
        <v>1402000</v>
      </c>
      <c r="G10" s="8">
        <v>781938.8</v>
      </c>
      <c r="H10" s="9"/>
      <c r="I10" s="8">
        <f>'ჯანდაცვ. განმარტ.'!H22</f>
        <v>1650000</v>
      </c>
    </row>
    <row r="11" spans="2:11" ht="16.5" thickTop="1" thickBot="1" x14ac:dyDescent="0.3">
      <c r="B11" s="7" t="s">
        <v>83</v>
      </c>
      <c r="C11" s="8" t="s">
        <v>46</v>
      </c>
      <c r="D11" s="8">
        <v>270000</v>
      </c>
      <c r="E11" s="8">
        <v>270000</v>
      </c>
      <c r="F11" s="8">
        <v>270000</v>
      </c>
      <c r="G11" s="8">
        <v>180000</v>
      </c>
      <c r="H11" s="9"/>
      <c r="I11" s="8">
        <f>'ჯანდაცვ. განმარტ.'!H26</f>
        <v>270000</v>
      </c>
    </row>
    <row r="12" spans="2:11" ht="16.5" thickTop="1" thickBot="1" x14ac:dyDescent="0.3">
      <c r="B12" s="7" t="s">
        <v>84</v>
      </c>
      <c r="C12" s="8" t="s">
        <v>48</v>
      </c>
      <c r="D12" s="8">
        <v>7381706.2599999998</v>
      </c>
      <c r="E12" s="8">
        <v>10000000</v>
      </c>
      <c r="F12" s="8">
        <v>9885000</v>
      </c>
      <c r="G12" s="8">
        <v>4881035.83</v>
      </c>
      <c r="H12" s="9"/>
      <c r="I12" s="8">
        <f>'ჯანდაცვ. განმარტ.'!H28</f>
        <v>8000000</v>
      </c>
    </row>
    <row r="13" spans="2:11" ht="16.5" thickTop="1" thickBot="1" x14ac:dyDescent="0.3">
      <c r="B13" s="7" t="s">
        <v>49</v>
      </c>
      <c r="C13" s="8" t="s">
        <v>50</v>
      </c>
      <c r="D13" s="8">
        <v>8434034.290000001</v>
      </c>
      <c r="E13" s="8">
        <v>11850000</v>
      </c>
      <c r="F13" s="8">
        <v>11629100</v>
      </c>
      <c r="G13" s="8">
        <v>6337663.4400000004</v>
      </c>
      <c r="H13" s="9"/>
      <c r="I13" s="8">
        <f>'ჯანდაცვ. განმარტ.'!H30</f>
        <v>14710000</v>
      </c>
    </row>
    <row r="14" spans="2:11" ht="16.5" thickTop="1" thickBot="1" x14ac:dyDescent="0.3">
      <c r="B14" s="7" t="s">
        <v>85</v>
      </c>
      <c r="C14" s="8" t="s">
        <v>52</v>
      </c>
      <c r="D14" s="8">
        <v>4103710.85</v>
      </c>
      <c r="E14" s="8">
        <v>6400000</v>
      </c>
      <c r="F14" s="8">
        <v>6330100</v>
      </c>
      <c r="G14" s="8">
        <v>2759998.99</v>
      </c>
      <c r="H14" s="9"/>
      <c r="I14" s="8">
        <f>'ჯანდაცვ. განმარტ.'!H40</f>
        <v>8424000</v>
      </c>
    </row>
    <row r="15" spans="2:11" ht="16.5" thickTop="1" thickBot="1" x14ac:dyDescent="0.3">
      <c r="B15" s="7" t="s">
        <v>86</v>
      </c>
      <c r="C15" s="8" t="s">
        <v>54</v>
      </c>
      <c r="D15" s="8">
        <v>6052877.8899999997</v>
      </c>
      <c r="E15" s="8">
        <v>6000000</v>
      </c>
      <c r="F15" s="8">
        <v>6200300</v>
      </c>
      <c r="G15" s="8">
        <v>3926913.04</v>
      </c>
      <c r="H15" s="9"/>
      <c r="I15" s="8">
        <f>'ჯანდაცვ. განმარტ.'!H45</f>
        <v>7000000</v>
      </c>
    </row>
    <row r="16" spans="2:11" ht="16.5" thickTop="1" thickBot="1" x14ac:dyDescent="0.3">
      <c r="B16" s="7" t="s">
        <v>87</v>
      </c>
      <c r="C16" s="8" t="s">
        <v>56</v>
      </c>
      <c r="D16" s="8">
        <v>4190562.81</v>
      </c>
      <c r="E16" s="8">
        <v>4800000</v>
      </c>
      <c r="F16" s="8">
        <v>4353400</v>
      </c>
      <c r="G16" s="8">
        <v>2700825.37</v>
      </c>
      <c r="H16" s="9"/>
      <c r="I16" s="8">
        <f>'ჯანდაცვ. განმარტ.'!H54</f>
        <v>5000000</v>
      </c>
    </row>
    <row r="17" spans="2:9" ht="28.5" customHeight="1" thickTop="1" thickBot="1" x14ac:dyDescent="0.3">
      <c r="B17" s="7" t="s">
        <v>88</v>
      </c>
      <c r="C17" s="8" t="s">
        <v>89</v>
      </c>
      <c r="D17" s="8">
        <v>0</v>
      </c>
      <c r="E17" s="8">
        <v>200000</v>
      </c>
      <c r="F17" s="8">
        <v>200000</v>
      </c>
      <c r="G17" s="8">
        <v>0</v>
      </c>
      <c r="H17" s="9"/>
      <c r="I17" s="8">
        <f>'ჯანდაცვ. განმარტ.'!H61</f>
        <v>600000</v>
      </c>
    </row>
    <row r="18" spans="2:9" ht="16.5" thickTop="1" thickBot="1" x14ac:dyDescent="0.3">
      <c r="B18" s="7" t="s">
        <v>91</v>
      </c>
      <c r="C18" s="8" t="s">
        <v>92</v>
      </c>
      <c r="D18" s="8">
        <v>0</v>
      </c>
      <c r="E18" s="8">
        <v>0</v>
      </c>
      <c r="F18" s="8">
        <v>1852089</v>
      </c>
      <c r="G18" s="8">
        <v>727015.41</v>
      </c>
      <c r="H18" s="9"/>
      <c r="I18" s="8">
        <f>'ჯანდაცვ. განმარტ.'!H67</f>
        <v>22000000</v>
      </c>
    </row>
    <row r="19" spans="2:9" ht="46.5" thickTop="1" thickBot="1" x14ac:dyDescent="0.3">
      <c r="B19" s="2" t="s">
        <v>36</v>
      </c>
      <c r="C19" s="3" t="s">
        <v>58</v>
      </c>
      <c r="D19" s="3">
        <f>SUM(D20:D29)</f>
        <v>123839716.56</v>
      </c>
      <c r="E19" s="3">
        <f>SUM(E20:E29)</f>
        <v>132799000</v>
      </c>
      <c r="F19" s="3">
        <f t="shared" ref="F19:I19" si="4">SUM(F20:F29)</f>
        <v>132546931</v>
      </c>
      <c r="G19" s="3">
        <f t="shared" si="4"/>
        <v>86427565.040000007</v>
      </c>
      <c r="H19" s="3">
        <f t="shared" si="4"/>
        <v>0</v>
      </c>
      <c r="I19" s="3">
        <f t="shared" si="4"/>
        <v>163015000</v>
      </c>
    </row>
    <row r="20" spans="2:9" ht="16.5" thickTop="1" thickBot="1" x14ac:dyDescent="0.3">
      <c r="B20" s="7" t="s">
        <v>38</v>
      </c>
      <c r="C20" s="8" t="s">
        <v>59</v>
      </c>
      <c r="D20" s="8">
        <v>15093461.34</v>
      </c>
      <c r="E20" s="8">
        <v>15000000</v>
      </c>
      <c r="F20" s="8">
        <v>15645400</v>
      </c>
      <c r="G20" s="8">
        <v>10239214.810000001</v>
      </c>
      <c r="H20" s="9"/>
      <c r="I20" s="8">
        <f>'ჯანდაცვ. განმარტ.'!H72</f>
        <v>22430000</v>
      </c>
    </row>
    <row r="21" spans="2:9" ht="16.5" thickTop="1" thickBot="1" x14ac:dyDescent="0.3">
      <c r="B21" s="7" t="s">
        <v>90</v>
      </c>
      <c r="C21" s="8" t="s">
        <v>60</v>
      </c>
      <c r="D21" s="8">
        <v>5748251.1600000001</v>
      </c>
      <c r="E21" s="8">
        <v>6500000</v>
      </c>
      <c r="F21" s="8">
        <v>7656100</v>
      </c>
      <c r="G21" s="8">
        <v>5592986.2599999998</v>
      </c>
      <c r="H21" s="9"/>
      <c r="I21" s="8">
        <f>'ჯანდაცვ. განმარტ.'!H81</f>
        <v>9100000</v>
      </c>
    </row>
    <row r="22" spans="2:9" ht="31.5" thickTop="1" thickBot="1" x14ac:dyDescent="0.3">
      <c r="B22" s="7" t="s">
        <v>41</v>
      </c>
      <c r="C22" s="8" t="s">
        <v>61</v>
      </c>
      <c r="D22" s="8">
        <v>1625062.76</v>
      </c>
      <c r="E22" s="8">
        <v>2000000</v>
      </c>
      <c r="F22" s="8">
        <v>1274000</v>
      </c>
      <c r="G22" s="8">
        <v>743166.62</v>
      </c>
      <c r="H22" s="9"/>
      <c r="I22" s="8">
        <f>'ჯანდაცვ. განმარტ.'!H87</f>
        <v>2000000</v>
      </c>
    </row>
    <row r="23" spans="2:9" ht="31.5" thickTop="1" thickBot="1" x14ac:dyDescent="0.3">
      <c r="B23" s="7" t="s">
        <v>43</v>
      </c>
      <c r="C23" s="8" t="s">
        <v>62</v>
      </c>
      <c r="D23" s="8">
        <v>25131867.18</v>
      </c>
      <c r="E23" s="8">
        <v>29465000</v>
      </c>
      <c r="F23" s="8">
        <v>29032400</v>
      </c>
      <c r="G23" s="8">
        <v>18470293.100000001</v>
      </c>
      <c r="H23" s="9"/>
      <c r="I23" s="8">
        <f>'ჯანდაცვ. განმარტ.'!H89</f>
        <v>33000000</v>
      </c>
    </row>
    <row r="24" spans="2:9" ht="31.5" thickTop="1" thickBot="1" x14ac:dyDescent="0.3">
      <c r="B24" s="7" t="s">
        <v>45</v>
      </c>
      <c r="C24" s="8" t="s">
        <v>63</v>
      </c>
      <c r="D24" s="8">
        <v>1409312.99</v>
      </c>
      <c r="E24" s="8">
        <v>2500000</v>
      </c>
      <c r="F24" s="8">
        <v>1516000</v>
      </c>
      <c r="G24" s="8">
        <v>844385.43</v>
      </c>
      <c r="H24" s="9"/>
      <c r="I24" s="8">
        <f>'ჯანდაცვ. განმარტ.'!H97</f>
        <v>3100000</v>
      </c>
    </row>
    <row r="25" spans="2:9" ht="61.5" thickTop="1" thickBot="1" x14ac:dyDescent="0.3">
      <c r="B25" s="7" t="s">
        <v>47</v>
      </c>
      <c r="C25" s="8" t="s">
        <v>64</v>
      </c>
      <c r="D25" s="8">
        <v>4206398.5600000005</v>
      </c>
      <c r="E25" s="8">
        <v>6000000</v>
      </c>
      <c r="F25" s="8">
        <v>5961520</v>
      </c>
      <c r="G25" s="8">
        <v>3645804.29</v>
      </c>
      <c r="H25" s="9"/>
      <c r="I25" s="8">
        <f>'ჯანდაცვ. განმარტ.'!H102</f>
        <v>6900000</v>
      </c>
    </row>
    <row r="26" spans="2:9" ht="31.5" thickTop="1" thickBot="1" x14ac:dyDescent="0.3">
      <c r="B26" s="7" t="s">
        <v>76</v>
      </c>
      <c r="C26" s="8" t="s">
        <v>65</v>
      </c>
      <c r="D26" s="8">
        <v>29658845.43</v>
      </c>
      <c r="E26" s="8">
        <v>30000000</v>
      </c>
      <c r="F26" s="8">
        <v>30127511</v>
      </c>
      <c r="G26" s="8">
        <v>18756994.640000001</v>
      </c>
      <c r="H26" s="9"/>
      <c r="I26" s="8">
        <f>'ჯანდაცვ. განმარტ.'!H115</f>
        <v>34285000</v>
      </c>
    </row>
    <row r="27" spans="2:9" ht="16.5" thickTop="1" thickBot="1" x14ac:dyDescent="0.3">
      <c r="B27" s="7" t="s">
        <v>51</v>
      </c>
      <c r="C27" s="8" t="s">
        <v>66</v>
      </c>
      <c r="D27" s="8">
        <v>20377591.629999999</v>
      </c>
      <c r="E27" s="8">
        <v>25334000</v>
      </c>
      <c r="F27" s="8">
        <v>25334000</v>
      </c>
      <c r="G27" s="8">
        <v>13547308.189999999</v>
      </c>
      <c r="H27" s="9"/>
      <c r="I27" s="8">
        <f>'ჯანდაცვ. განმარტ.'!H122</f>
        <v>26000000</v>
      </c>
    </row>
    <row r="28" spans="2:9" ht="16.5" thickTop="1" thickBot="1" x14ac:dyDescent="0.3">
      <c r="B28" s="7" t="s">
        <v>53</v>
      </c>
      <c r="C28" s="8" t="s">
        <v>67</v>
      </c>
      <c r="D28" s="8">
        <v>19692720.420000002</v>
      </c>
      <c r="E28" s="8">
        <v>15000000</v>
      </c>
      <c r="F28" s="8">
        <v>15000000</v>
      </c>
      <c r="G28" s="8">
        <v>14153898.67</v>
      </c>
      <c r="H28" s="9"/>
      <c r="I28" s="8">
        <f>'ჯანდაცვ. განმარტ.'!H127</f>
        <v>25000000</v>
      </c>
    </row>
    <row r="29" spans="2:9" ht="31.5" thickTop="1" thickBot="1" x14ac:dyDescent="0.3">
      <c r="B29" s="7" t="s">
        <v>55</v>
      </c>
      <c r="C29" s="8" t="s">
        <v>68</v>
      </c>
      <c r="D29" s="8">
        <v>896205.09</v>
      </c>
      <c r="E29" s="8">
        <v>1000000</v>
      </c>
      <c r="F29" s="8">
        <v>1000000</v>
      </c>
      <c r="G29" s="8">
        <v>433513.03</v>
      </c>
      <c r="H29" s="9"/>
      <c r="I29" s="8">
        <f>'ჯანდაცვ. განმარტ.'!H132</f>
        <v>1200000</v>
      </c>
    </row>
    <row r="30" spans="2:9" ht="31.5" thickTop="1" thickBot="1" x14ac:dyDescent="0.3">
      <c r="B30" s="133" t="s">
        <v>57</v>
      </c>
      <c r="C30" s="3" t="s">
        <v>70</v>
      </c>
      <c r="D30" s="3">
        <v>25665</v>
      </c>
      <c r="E30" s="3">
        <v>1000000</v>
      </c>
      <c r="F30" s="3">
        <v>1000000</v>
      </c>
      <c r="G30" s="3">
        <v>12286.95</v>
      </c>
      <c r="H30" s="133"/>
      <c r="I30" s="3">
        <f>'ჯანდაცვ. განმარტ.'!H135</f>
        <v>1000000</v>
      </c>
    </row>
    <row r="31" spans="2:9" ht="76.5" thickTop="1" thickBot="1" x14ac:dyDescent="0.3">
      <c r="B31" s="133" t="s">
        <v>69</v>
      </c>
      <c r="C31" s="3" t="s">
        <v>71</v>
      </c>
      <c r="D31" s="3">
        <v>4954684.3099999996</v>
      </c>
      <c r="E31" s="3">
        <v>0</v>
      </c>
      <c r="F31" s="3">
        <v>0</v>
      </c>
      <c r="G31" s="3">
        <v>0</v>
      </c>
      <c r="H31" s="6"/>
      <c r="I31" s="3">
        <v>0</v>
      </c>
    </row>
    <row r="32" spans="2:9" ht="15.75" thickTop="1" x14ac:dyDescent="0.25"/>
  </sheetData>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0"/>
  <sheetViews>
    <sheetView view="pageBreakPreview" topLeftCell="B1" zoomScaleNormal="100" zoomScaleSheetLayoutView="100" workbookViewId="0">
      <pane xSplit="2" ySplit="2" topLeftCell="F126" activePane="bottomRight" state="frozen"/>
      <selection activeCell="B1" sqref="B1"/>
      <selection pane="topRight" activeCell="D1" sqref="D1"/>
      <selection pane="bottomLeft" activeCell="B3" sqref="B3"/>
      <selection pane="bottomRight" activeCell="L139" sqref="L139"/>
    </sheetView>
  </sheetViews>
  <sheetFormatPr defaultRowHeight="15" x14ac:dyDescent="0.25"/>
  <cols>
    <col min="1" max="1" width="4.28515625" style="90" hidden="1" customWidth="1"/>
    <col min="2" max="2" width="9.85546875" style="92" customWidth="1"/>
    <col min="3" max="3" width="44.28515625" style="90" customWidth="1"/>
    <col min="4" max="4" width="23" style="90" hidden="1" customWidth="1"/>
    <col min="5" max="5" width="19.42578125" style="90" hidden="1" customWidth="1"/>
    <col min="6" max="6" width="20.5703125" style="90" customWidth="1"/>
    <col min="7" max="7" width="12.85546875" style="90" hidden="1" customWidth="1"/>
    <col min="8" max="8" width="20" style="90" customWidth="1"/>
    <col min="9" max="9" width="15.85546875" style="91" hidden="1" customWidth="1"/>
    <col min="10" max="10" width="25.85546875" style="90" hidden="1" customWidth="1"/>
    <col min="11" max="11" width="17.7109375" style="90" customWidth="1"/>
    <col min="12" max="12" width="90.42578125" style="92" customWidth="1"/>
    <col min="13" max="13" width="10.28515625" style="90" bestFit="1" customWidth="1"/>
    <col min="14" max="14" width="13.42578125" style="90" bestFit="1" customWidth="1"/>
    <col min="15" max="251" width="9.140625" style="90"/>
    <col min="252" max="252" width="0" style="90" hidden="1" customWidth="1"/>
    <col min="253" max="253" width="9.85546875" style="90" customWidth="1"/>
    <col min="254" max="254" width="34.42578125" style="90" customWidth="1"/>
    <col min="255" max="255" width="17.7109375" style="90" customWidth="1"/>
    <col min="256" max="256" width="16.5703125" style="90" customWidth="1"/>
    <col min="257" max="260" width="0" style="90" hidden="1" customWidth="1"/>
    <col min="261" max="261" width="19.42578125" style="90" customWidth="1"/>
    <col min="262" max="262" width="0" style="90" hidden="1" customWidth="1"/>
    <col min="263" max="263" width="35.5703125" style="90" customWidth="1"/>
    <col min="264" max="264" width="12.42578125" style="90" customWidth="1"/>
    <col min="265" max="265" width="11.85546875" style="90" customWidth="1"/>
    <col min="266" max="266" width="12.7109375" style="90" customWidth="1"/>
    <col min="267" max="267" width="0" style="90" hidden="1" customWidth="1"/>
    <col min="268" max="268" width="25.85546875" style="90" customWidth="1"/>
    <col min="269" max="507" width="9.140625" style="90"/>
    <col min="508" max="508" width="0" style="90" hidden="1" customWidth="1"/>
    <col min="509" max="509" width="9.85546875" style="90" customWidth="1"/>
    <col min="510" max="510" width="34.42578125" style="90" customWidth="1"/>
    <col min="511" max="511" width="17.7109375" style="90" customWidth="1"/>
    <col min="512" max="512" width="16.5703125" style="90" customWidth="1"/>
    <col min="513" max="516" width="0" style="90" hidden="1" customWidth="1"/>
    <col min="517" max="517" width="19.42578125" style="90" customWidth="1"/>
    <col min="518" max="518" width="0" style="90" hidden="1" customWidth="1"/>
    <col min="519" max="519" width="35.5703125" style="90" customWidth="1"/>
    <col min="520" max="520" width="12.42578125" style="90" customWidth="1"/>
    <col min="521" max="521" width="11.85546875" style="90" customWidth="1"/>
    <col min="522" max="522" width="12.7109375" style="90" customWidth="1"/>
    <col min="523" max="523" width="0" style="90" hidden="1" customWidth="1"/>
    <col min="524" max="524" width="25.85546875" style="90" customWidth="1"/>
    <col min="525" max="763" width="9.140625" style="90"/>
    <col min="764" max="764" width="0" style="90" hidden="1" customWidth="1"/>
    <col min="765" max="765" width="9.85546875" style="90" customWidth="1"/>
    <col min="766" max="766" width="34.42578125" style="90" customWidth="1"/>
    <col min="767" max="767" width="17.7109375" style="90" customWidth="1"/>
    <col min="768" max="768" width="16.5703125" style="90" customWidth="1"/>
    <col min="769" max="772" width="0" style="90" hidden="1" customWidth="1"/>
    <col min="773" max="773" width="19.42578125" style="90" customWidth="1"/>
    <col min="774" max="774" width="0" style="90" hidden="1" customWidth="1"/>
    <col min="775" max="775" width="35.5703125" style="90" customWidth="1"/>
    <col min="776" max="776" width="12.42578125" style="90" customWidth="1"/>
    <col min="777" max="777" width="11.85546875" style="90" customWidth="1"/>
    <col min="778" max="778" width="12.7109375" style="90" customWidth="1"/>
    <col min="779" max="779" width="0" style="90" hidden="1" customWidth="1"/>
    <col min="780" max="780" width="25.85546875" style="90" customWidth="1"/>
    <col min="781" max="1019" width="9.140625" style="90"/>
    <col min="1020" max="1020" width="0" style="90" hidden="1" customWidth="1"/>
    <col min="1021" max="1021" width="9.85546875" style="90" customWidth="1"/>
    <col min="1022" max="1022" width="34.42578125" style="90" customWidth="1"/>
    <col min="1023" max="1023" width="17.7109375" style="90" customWidth="1"/>
    <col min="1024" max="1024" width="16.5703125" style="90" customWidth="1"/>
    <col min="1025" max="1028" width="0" style="90" hidden="1" customWidth="1"/>
    <col min="1029" max="1029" width="19.42578125" style="90" customWidth="1"/>
    <col min="1030" max="1030" width="0" style="90" hidden="1" customWidth="1"/>
    <col min="1031" max="1031" width="35.5703125" style="90" customWidth="1"/>
    <col min="1032" max="1032" width="12.42578125" style="90" customWidth="1"/>
    <col min="1033" max="1033" width="11.85546875" style="90" customWidth="1"/>
    <col min="1034" max="1034" width="12.7109375" style="90" customWidth="1"/>
    <col min="1035" max="1035" width="0" style="90" hidden="1" customWidth="1"/>
    <col min="1036" max="1036" width="25.85546875" style="90" customWidth="1"/>
    <col min="1037" max="1275" width="9.140625" style="90"/>
    <col min="1276" max="1276" width="0" style="90" hidden="1" customWidth="1"/>
    <col min="1277" max="1277" width="9.85546875" style="90" customWidth="1"/>
    <col min="1278" max="1278" width="34.42578125" style="90" customWidth="1"/>
    <col min="1279" max="1279" width="17.7109375" style="90" customWidth="1"/>
    <col min="1280" max="1280" width="16.5703125" style="90" customWidth="1"/>
    <col min="1281" max="1284" width="0" style="90" hidden="1" customWidth="1"/>
    <col min="1285" max="1285" width="19.42578125" style="90" customWidth="1"/>
    <col min="1286" max="1286" width="0" style="90" hidden="1" customWidth="1"/>
    <col min="1287" max="1287" width="35.5703125" style="90" customWidth="1"/>
    <col min="1288" max="1288" width="12.42578125" style="90" customWidth="1"/>
    <col min="1289" max="1289" width="11.85546875" style="90" customWidth="1"/>
    <col min="1290" max="1290" width="12.7109375" style="90" customWidth="1"/>
    <col min="1291" max="1291" width="0" style="90" hidden="1" customWidth="1"/>
    <col min="1292" max="1292" width="25.85546875" style="90" customWidth="1"/>
    <col min="1293" max="1531" width="9.140625" style="90"/>
    <col min="1532" max="1532" width="0" style="90" hidden="1" customWidth="1"/>
    <col min="1533" max="1533" width="9.85546875" style="90" customWidth="1"/>
    <col min="1534" max="1534" width="34.42578125" style="90" customWidth="1"/>
    <col min="1535" max="1535" width="17.7109375" style="90" customWidth="1"/>
    <col min="1536" max="1536" width="16.5703125" style="90" customWidth="1"/>
    <col min="1537" max="1540" width="0" style="90" hidden="1" customWidth="1"/>
    <col min="1541" max="1541" width="19.42578125" style="90" customWidth="1"/>
    <col min="1542" max="1542" width="0" style="90" hidden="1" customWidth="1"/>
    <col min="1543" max="1543" width="35.5703125" style="90" customWidth="1"/>
    <col min="1544" max="1544" width="12.42578125" style="90" customWidth="1"/>
    <col min="1545" max="1545" width="11.85546875" style="90" customWidth="1"/>
    <col min="1546" max="1546" width="12.7109375" style="90" customWidth="1"/>
    <col min="1547" max="1547" width="0" style="90" hidden="1" customWidth="1"/>
    <col min="1548" max="1548" width="25.85546875" style="90" customWidth="1"/>
    <col min="1549" max="1787" width="9.140625" style="90"/>
    <col min="1788" max="1788" width="0" style="90" hidden="1" customWidth="1"/>
    <col min="1789" max="1789" width="9.85546875" style="90" customWidth="1"/>
    <col min="1790" max="1790" width="34.42578125" style="90" customWidth="1"/>
    <col min="1791" max="1791" width="17.7109375" style="90" customWidth="1"/>
    <col min="1792" max="1792" width="16.5703125" style="90" customWidth="1"/>
    <col min="1793" max="1796" width="0" style="90" hidden="1" customWidth="1"/>
    <col min="1797" max="1797" width="19.42578125" style="90" customWidth="1"/>
    <col min="1798" max="1798" width="0" style="90" hidden="1" customWidth="1"/>
    <col min="1799" max="1799" width="35.5703125" style="90" customWidth="1"/>
    <col min="1800" max="1800" width="12.42578125" style="90" customWidth="1"/>
    <col min="1801" max="1801" width="11.85546875" style="90" customWidth="1"/>
    <col min="1802" max="1802" width="12.7109375" style="90" customWidth="1"/>
    <col min="1803" max="1803" width="0" style="90" hidden="1" customWidth="1"/>
    <col min="1804" max="1804" width="25.85546875" style="90" customWidth="1"/>
    <col min="1805" max="2043" width="9.140625" style="90"/>
    <col min="2044" max="2044" width="0" style="90" hidden="1" customWidth="1"/>
    <col min="2045" max="2045" width="9.85546875" style="90" customWidth="1"/>
    <col min="2046" max="2046" width="34.42578125" style="90" customWidth="1"/>
    <col min="2047" max="2047" width="17.7109375" style="90" customWidth="1"/>
    <col min="2048" max="2048" width="16.5703125" style="90" customWidth="1"/>
    <col min="2049" max="2052" width="0" style="90" hidden="1" customWidth="1"/>
    <col min="2053" max="2053" width="19.42578125" style="90" customWidth="1"/>
    <col min="2054" max="2054" width="0" style="90" hidden="1" customWidth="1"/>
    <col min="2055" max="2055" width="35.5703125" style="90" customWidth="1"/>
    <col min="2056" max="2056" width="12.42578125" style="90" customWidth="1"/>
    <col min="2057" max="2057" width="11.85546875" style="90" customWidth="1"/>
    <col min="2058" max="2058" width="12.7109375" style="90" customWidth="1"/>
    <col min="2059" max="2059" width="0" style="90" hidden="1" customWidth="1"/>
    <col min="2060" max="2060" width="25.85546875" style="90" customWidth="1"/>
    <col min="2061" max="2299" width="9.140625" style="90"/>
    <col min="2300" max="2300" width="0" style="90" hidden="1" customWidth="1"/>
    <col min="2301" max="2301" width="9.85546875" style="90" customWidth="1"/>
    <col min="2302" max="2302" width="34.42578125" style="90" customWidth="1"/>
    <col min="2303" max="2303" width="17.7109375" style="90" customWidth="1"/>
    <col min="2304" max="2304" width="16.5703125" style="90" customWidth="1"/>
    <col min="2305" max="2308" width="0" style="90" hidden="1" customWidth="1"/>
    <col min="2309" max="2309" width="19.42578125" style="90" customWidth="1"/>
    <col min="2310" max="2310" width="0" style="90" hidden="1" customWidth="1"/>
    <col min="2311" max="2311" width="35.5703125" style="90" customWidth="1"/>
    <col min="2312" max="2312" width="12.42578125" style="90" customWidth="1"/>
    <col min="2313" max="2313" width="11.85546875" style="90" customWidth="1"/>
    <col min="2314" max="2314" width="12.7109375" style="90" customWidth="1"/>
    <col min="2315" max="2315" width="0" style="90" hidden="1" customWidth="1"/>
    <col min="2316" max="2316" width="25.85546875" style="90" customWidth="1"/>
    <col min="2317" max="2555" width="9.140625" style="90"/>
    <col min="2556" max="2556" width="0" style="90" hidden="1" customWidth="1"/>
    <col min="2557" max="2557" width="9.85546875" style="90" customWidth="1"/>
    <col min="2558" max="2558" width="34.42578125" style="90" customWidth="1"/>
    <col min="2559" max="2559" width="17.7109375" style="90" customWidth="1"/>
    <col min="2560" max="2560" width="16.5703125" style="90" customWidth="1"/>
    <col min="2561" max="2564" width="0" style="90" hidden="1" customWidth="1"/>
    <col min="2565" max="2565" width="19.42578125" style="90" customWidth="1"/>
    <col min="2566" max="2566" width="0" style="90" hidden="1" customWidth="1"/>
    <col min="2567" max="2567" width="35.5703125" style="90" customWidth="1"/>
    <col min="2568" max="2568" width="12.42578125" style="90" customWidth="1"/>
    <col min="2569" max="2569" width="11.85546875" style="90" customWidth="1"/>
    <col min="2570" max="2570" width="12.7109375" style="90" customWidth="1"/>
    <col min="2571" max="2571" width="0" style="90" hidden="1" customWidth="1"/>
    <col min="2572" max="2572" width="25.85546875" style="90" customWidth="1"/>
    <col min="2573" max="2811" width="9.140625" style="90"/>
    <col min="2812" max="2812" width="0" style="90" hidden="1" customWidth="1"/>
    <col min="2813" max="2813" width="9.85546875" style="90" customWidth="1"/>
    <col min="2814" max="2814" width="34.42578125" style="90" customWidth="1"/>
    <col min="2815" max="2815" width="17.7109375" style="90" customWidth="1"/>
    <col min="2816" max="2816" width="16.5703125" style="90" customWidth="1"/>
    <col min="2817" max="2820" width="0" style="90" hidden="1" customWidth="1"/>
    <col min="2821" max="2821" width="19.42578125" style="90" customWidth="1"/>
    <col min="2822" max="2822" width="0" style="90" hidden="1" customWidth="1"/>
    <col min="2823" max="2823" width="35.5703125" style="90" customWidth="1"/>
    <col min="2824" max="2824" width="12.42578125" style="90" customWidth="1"/>
    <col min="2825" max="2825" width="11.85546875" style="90" customWidth="1"/>
    <col min="2826" max="2826" width="12.7109375" style="90" customWidth="1"/>
    <col min="2827" max="2827" width="0" style="90" hidden="1" customWidth="1"/>
    <col min="2828" max="2828" width="25.85546875" style="90" customWidth="1"/>
    <col min="2829" max="3067" width="9.140625" style="90"/>
    <col min="3068" max="3068" width="0" style="90" hidden="1" customWidth="1"/>
    <col min="3069" max="3069" width="9.85546875" style="90" customWidth="1"/>
    <col min="3070" max="3070" width="34.42578125" style="90" customWidth="1"/>
    <col min="3071" max="3071" width="17.7109375" style="90" customWidth="1"/>
    <col min="3072" max="3072" width="16.5703125" style="90" customWidth="1"/>
    <col min="3073" max="3076" width="0" style="90" hidden="1" customWidth="1"/>
    <col min="3077" max="3077" width="19.42578125" style="90" customWidth="1"/>
    <col min="3078" max="3078" width="0" style="90" hidden="1" customWidth="1"/>
    <col min="3079" max="3079" width="35.5703125" style="90" customWidth="1"/>
    <col min="3080" max="3080" width="12.42578125" style="90" customWidth="1"/>
    <col min="3081" max="3081" width="11.85546875" style="90" customWidth="1"/>
    <col min="3082" max="3082" width="12.7109375" style="90" customWidth="1"/>
    <col min="3083" max="3083" width="0" style="90" hidden="1" customWidth="1"/>
    <col min="3084" max="3084" width="25.85546875" style="90" customWidth="1"/>
    <col min="3085" max="3323" width="9.140625" style="90"/>
    <col min="3324" max="3324" width="0" style="90" hidden="1" customWidth="1"/>
    <col min="3325" max="3325" width="9.85546875" style="90" customWidth="1"/>
    <col min="3326" max="3326" width="34.42578125" style="90" customWidth="1"/>
    <col min="3327" max="3327" width="17.7109375" style="90" customWidth="1"/>
    <col min="3328" max="3328" width="16.5703125" style="90" customWidth="1"/>
    <col min="3329" max="3332" width="0" style="90" hidden="1" customWidth="1"/>
    <col min="3333" max="3333" width="19.42578125" style="90" customWidth="1"/>
    <col min="3334" max="3334" width="0" style="90" hidden="1" customWidth="1"/>
    <col min="3335" max="3335" width="35.5703125" style="90" customWidth="1"/>
    <col min="3336" max="3336" width="12.42578125" style="90" customWidth="1"/>
    <col min="3337" max="3337" width="11.85546875" style="90" customWidth="1"/>
    <col min="3338" max="3338" width="12.7109375" style="90" customWidth="1"/>
    <col min="3339" max="3339" width="0" style="90" hidden="1" customWidth="1"/>
    <col min="3340" max="3340" width="25.85546875" style="90" customWidth="1"/>
    <col min="3341" max="3579" width="9.140625" style="90"/>
    <col min="3580" max="3580" width="0" style="90" hidden="1" customWidth="1"/>
    <col min="3581" max="3581" width="9.85546875" style="90" customWidth="1"/>
    <col min="3582" max="3582" width="34.42578125" style="90" customWidth="1"/>
    <col min="3583" max="3583" width="17.7109375" style="90" customWidth="1"/>
    <col min="3584" max="3584" width="16.5703125" style="90" customWidth="1"/>
    <col min="3585" max="3588" width="0" style="90" hidden="1" customWidth="1"/>
    <col min="3589" max="3589" width="19.42578125" style="90" customWidth="1"/>
    <col min="3590" max="3590" width="0" style="90" hidden="1" customWidth="1"/>
    <col min="3591" max="3591" width="35.5703125" style="90" customWidth="1"/>
    <col min="3592" max="3592" width="12.42578125" style="90" customWidth="1"/>
    <col min="3593" max="3593" width="11.85546875" style="90" customWidth="1"/>
    <col min="3594" max="3594" width="12.7109375" style="90" customWidth="1"/>
    <col min="3595" max="3595" width="0" style="90" hidden="1" customWidth="1"/>
    <col min="3596" max="3596" width="25.85546875" style="90" customWidth="1"/>
    <col min="3597" max="3835" width="9.140625" style="90"/>
    <col min="3836" max="3836" width="0" style="90" hidden="1" customWidth="1"/>
    <col min="3837" max="3837" width="9.85546875" style="90" customWidth="1"/>
    <col min="3838" max="3838" width="34.42578125" style="90" customWidth="1"/>
    <col min="3839" max="3839" width="17.7109375" style="90" customWidth="1"/>
    <col min="3840" max="3840" width="16.5703125" style="90" customWidth="1"/>
    <col min="3841" max="3844" width="0" style="90" hidden="1" customWidth="1"/>
    <col min="3845" max="3845" width="19.42578125" style="90" customWidth="1"/>
    <col min="3846" max="3846" width="0" style="90" hidden="1" customWidth="1"/>
    <col min="3847" max="3847" width="35.5703125" style="90" customWidth="1"/>
    <col min="3848" max="3848" width="12.42578125" style="90" customWidth="1"/>
    <col min="3849" max="3849" width="11.85546875" style="90" customWidth="1"/>
    <col min="3850" max="3850" width="12.7109375" style="90" customWidth="1"/>
    <col min="3851" max="3851" width="0" style="90" hidden="1" customWidth="1"/>
    <col min="3852" max="3852" width="25.85546875" style="90" customWidth="1"/>
    <col min="3853" max="4091" width="9.140625" style="90"/>
    <col min="4092" max="4092" width="0" style="90" hidden="1" customWidth="1"/>
    <col min="4093" max="4093" width="9.85546875" style="90" customWidth="1"/>
    <col min="4094" max="4094" width="34.42578125" style="90" customWidth="1"/>
    <col min="4095" max="4095" width="17.7109375" style="90" customWidth="1"/>
    <col min="4096" max="4096" width="16.5703125" style="90" customWidth="1"/>
    <col min="4097" max="4100" width="0" style="90" hidden="1" customWidth="1"/>
    <col min="4101" max="4101" width="19.42578125" style="90" customWidth="1"/>
    <col min="4102" max="4102" width="0" style="90" hidden="1" customWidth="1"/>
    <col min="4103" max="4103" width="35.5703125" style="90" customWidth="1"/>
    <col min="4104" max="4104" width="12.42578125" style="90" customWidth="1"/>
    <col min="4105" max="4105" width="11.85546875" style="90" customWidth="1"/>
    <col min="4106" max="4106" width="12.7109375" style="90" customWidth="1"/>
    <col min="4107" max="4107" width="0" style="90" hidden="1" customWidth="1"/>
    <col min="4108" max="4108" width="25.85546875" style="90" customWidth="1"/>
    <col min="4109" max="4347" width="9.140625" style="90"/>
    <col min="4348" max="4348" width="0" style="90" hidden="1" customWidth="1"/>
    <col min="4349" max="4349" width="9.85546875" style="90" customWidth="1"/>
    <col min="4350" max="4350" width="34.42578125" style="90" customWidth="1"/>
    <col min="4351" max="4351" width="17.7109375" style="90" customWidth="1"/>
    <col min="4352" max="4352" width="16.5703125" style="90" customWidth="1"/>
    <col min="4353" max="4356" width="0" style="90" hidden="1" customWidth="1"/>
    <col min="4357" max="4357" width="19.42578125" style="90" customWidth="1"/>
    <col min="4358" max="4358" width="0" style="90" hidden="1" customWidth="1"/>
    <col min="4359" max="4359" width="35.5703125" style="90" customWidth="1"/>
    <col min="4360" max="4360" width="12.42578125" style="90" customWidth="1"/>
    <col min="4361" max="4361" width="11.85546875" style="90" customWidth="1"/>
    <col min="4362" max="4362" width="12.7109375" style="90" customWidth="1"/>
    <col min="4363" max="4363" width="0" style="90" hidden="1" customWidth="1"/>
    <col min="4364" max="4364" width="25.85546875" style="90" customWidth="1"/>
    <col min="4365" max="4603" width="9.140625" style="90"/>
    <col min="4604" max="4604" width="0" style="90" hidden="1" customWidth="1"/>
    <col min="4605" max="4605" width="9.85546875" style="90" customWidth="1"/>
    <col min="4606" max="4606" width="34.42578125" style="90" customWidth="1"/>
    <col min="4607" max="4607" width="17.7109375" style="90" customWidth="1"/>
    <col min="4608" max="4608" width="16.5703125" style="90" customWidth="1"/>
    <col min="4609" max="4612" width="0" style="90" hidden="1" customWidth="1"/>
    <col min="4613" max="4613" width="19.42578125" style="90" customWidth="1"/>
    <col min="4614" max="4614" width="0" style="90" hidden="1" customWidth="1"/>
    <col min="4615" max="4615" width="35.5703125" style="90" customWidth="1"/>
    <col min="4616" max="4616" width="12.42578125" style="90" customWidth="1"/>
    <col min="4617" max="4617" width="11.85546875" style="90" customWidth="1"/>
    <col min="4618" max="4618" width="12.7109375" style="90" customWidth="1"/>
    <col min="4619" max="4619" width="0" style="90" hidden="1" customWidth="1"/>
    <col min="4620" max="4620" width="25.85546875" style="90" customWidth="1"/>
    <col min="4621" max="4859" width="9.140625" style="90"/>
    <col min="4860" max="4860" width="0" style="90" hidden="1" customWidth="1"/>
    <col min="4861" max="4861" width="9.85546875" style="90" customWidth="1"/>
    <col min="4862" max="4862" width="34.42578125" style="90" customWidth="1"/>
    <col min="4863" max="4863" width="17.7109375" style="90" customWidth="1"/>
    <col min="4864" max="4864" width="16.5703125" style="90" customWidth="1"/>
    <col min="4865" max="4868" width="0" style="90" hidden="1" customWidth="1"/>
    <col min="4869" max="4869" width="19.42578125" style="90" customWidth="1"/>
    <col min="4870" max="4870" width="0" style="90" hidden="1" customWidth="1"/>
    <col min="4871" max="4871" width="35.5703125" style="90" customWidth="1"/>
    <col min="4872" max="4872" width="12.42578125" style="90" customWidth="1"/>
    <col min="4873" max="4873" width="11.85546875" style="90" customWidth="1"/>
    <col min="4874" max="4874" width="12.7109375" style="90" customWidth="1"/>
    <col min="4875" max="4875" width="0" style="90" hidden="1" customWidth="1"/>
    <col min="4876" max="4876" width="25.85546875" style="90" customWidth="1"/>
    <col min="4877" max="5115" width="9.140625" style="90"/>
    <col min="5116" max="5116" width="0" style="90" hidden="1" customWidth="1"/>
    <col min="5117" max="5117" width="9.85546875" style="90" customWidth="1"/>
    <col min="5118" max="5118" width="34.42578125" style="90" customWidth="1"/>
    <col min="5119" max="5119" width="17.7109375" style="90" customWidth="1"/>
    <col min="5120" max="5120" width="16.5703125" style="90" customWidth="1"/>
    <col min="5121" max="5124" width="0" style="90" hidden="1" customWidth="1"/>
    <col min="5125" max="5125" width="19.42578125" style="90" customWidth="1"/>
    <col min="5126" max="5126" width="0" style="90" hidden="1" customWidth="1"/>
    <col min="5127" max="5127" width="35.5703125" style="90" customWidth="1"/>
    <col min="5128" max="5128" width="12.42578125" style="90" customWidth="1"/>
    <col min="5129" max="5129" width="11.85546875" style="90" customWidth="1"/>
    <col min="5130" max="5130" width="12.7109375" style="90" customWidth="1"/>
    <col min="5131" max="5131" width="0" style="90" hidden="1" customWidth="1"/>
    <col min="5132" max="5132" width="25.85546875" style="90" customWidth="1"/>
    <col min="5133" max="5371" width="9.140625" style="90"/>
    <col min="5372" max="5372" width="0" style="90" hidden="1" customWidth="1"/>
    <col min="5373" max="5373" width="9.85546875" style="90" customWidth="1"/>
    <col min="5374" max="5374" width="34.42578125" style="90" customWidth="1"/>
    <col min="5375" max="5375" width="17.7109375" style="90" customWidth="1"/>
    <col min="5376" max="5376" width="16.5703125" style="90" customWidth="1"/>
    <col min="5377" max="5380" width="0" style="90" hidden="1" customWidth="1"/>
    <col min="5381" max="5381" width="19.42578125" style="90" customWidth="1"/>
    <col min="5382" max="5382" width="0" style="90" hidden="1" customWidth="1"/>
    <col min="5383" max="5383" width="35.5703125" style="90" customWidth="1"/>
    <col min="5384" max="5384" width="12.42578125" style="90" customWidth="1"/>
    <col min="5385" max="5385" width="11.85546875" style="90" customWidth="1"/>
    <col min="5386" max="5386" width="12.7109375" style="90" customWidth="1"/>
    <col min="5387" max="5387" width="0" style="90" hidden="1" customWidth="1"/>
    <col min="5388" max="5388" width="25.85546875" style="90" customWidth="1"/>
    <col min="5389" max="5627" width="9.140625" style="90"/>
    <col min="5628" max="5628" width="0" style="90" hidden="1" customWidth="1"/>
    <col min="5629" max="5629" width="9.85546875" style="90" customWidth="1"/>
    <col min="5630" max="5630" width="34.42578125" style="90" customWidth="1"/>
    <col min="5631" max="5631" width="17.7109375" style="90" customWidth="1"/>
    <col min="5632" max="5632" width="16.5703125" style="90" customWidth="1"/>
    <col min="5633" max="5636" width="0" style="90" hidden="1" customWidth="1"/>
    <col min="5637" max="5637" width="19.42578125" style="90" customWidth="1"/>
    <col min="5638" max="5638" width="0" style="90" hidden="1" customWidth="1"/>
    <col min="5639" max="5639" width="35.5703125" style="90" customWidth="1"/>
    <col min="5640" max="5640" width="12.42578125" style="90" customWidth="1"/>
    <col min="5641" max="5641" width="11.85546875" style="90" customWidth="1"/>
    <col min="5642" max="5642" width="12.7109375" style="90" customWidth="1"/>
    <col min="5643" max="5643" width="0" style="90" hidden="1" customWidth="1"/>
    <col min="5644" max="5644" width="25.85546875" style="90" customWidth="1"/>
    <col min="5645" max="5883" width="9.140625" style="90"/>
    <col min="5884" max="5884" width="0" style="90" hidden="1" customWidth="1"/>
    <col min="5885" max="5885" width="9.85546875" style="90" customWidth="1"/>
    <col min="5886" max="5886" width="34.42578125" style="90" customWidth="1"/>
    <col min="5887" max="5887" width="17.7109375" style="90" customWidth="1"/>
    <col min="5888" max="5888" width="16.5703125" style="90" customWidth="1"/>
    <col min="5889" max="5892" width="0" style="90" hidden="1" customWidth="1"/>
    <col min="5893" max="5893" width="19.42578125" style="90" customWidth="1"/>
    <col min="5894" max="5894" width="0" style="90" hidden="1" customWidth="1"/>
    <col min="5895" max="5895" width="35.5703125" style="90" customWidth="1"/>
    <col min="5896" max="5896" width="12.42578125" style="90" customWidth="1"/>
    <col min="5897" max="5897" width="11.85546875" style="90" customWidth="1"/>
    <col min="5898" max="5898" width="12.7109375" style="90" customWidth="1"/>
    <col min="5899" max="5899" width="0" style="90" hidden="1" customWidth="1"/>
    <col min="5900" max="5900" width="25.85546875" style="90" customWidth="1"/>
    <col min="5901" max="6139" width="9.140625" style="90"/>
    <col min="6140" max="6140" width="0" style="90" hidden="1" customWidth="1"/>
    <col min="6141" max="6141" width="9.85546875" style="90" customWidth="1"/>
    <col min="6142" max="6142" width="34.42578125" style="90" customWidth="1"/>
    <col min="6143" max="6143" width="17.7109375" style="90" customWidth="1"/>
    <col min="6144" max="6144" width="16.5703125" style="90" customWidth="1"/>
    <col min="6145" max="6148" width="0" style="90" hidden="1" customWidth="1"/>
    <col min="6149" max="6149" width="19.42578125" style="90" customWidth="1"/>
    <col min="6150" max="6150" width="0" style="90" hidden="1" customWidth="1"/>
    <col min="6151" max="6151" width="35.5703125" style="90" customWidth="1"/>
    <col min="6152" max="6152" width="12.42578125" style="90" customWidth="1"/>
    <col min="6153" max="6153" width="11.85546875" style="90" customWidth="1"/>
    <col min="6154" max="6154" width="12.7109375" style="90" customWidth="1"/>
    <col min="6155" max="6155" width="0" style="90" hidden="1" customWidth="1"/>
    <col min="6156" max="6156" width="25.85546875" style="90" customWidth="1"/>
    <col min="6157" max="6395" width="9.140625" style="90"/>
    <col min="6396" max="6396" width="0" style="90" hidden="1" customWidth="1"/>
    <col min="6397" max="6397" width="9.85546875" style="90" customWidth="1"/>
    <col min="6398" max="6398" width="34.42578125" style="90" customWidth="1"/>
    <col min="6399" max="6399" width="17.7109375" style="90" customWidth="1"/>
    <col min="6400" max="6400" width="16.5703125" style="90" customWidth="1"/>
    <col min="6401" max="6404" width="0" style="90" hidden="1" customWidth="1"/>
    <col min="6405" max="6405" width="19.42578125" style="90" customWidth="1"/>
    <col min="6406" max="6406" width="0" style="90" hidden="1" customWidth="1"/>
    <col min="6407" max="6407" width="35.5703125" style="90" customWidth="1"/>
    <col min="6408" max="6408" width="12.42578125" style="90" customWidth="1"/>
    <col min="6409" max="6409" width="11.85546875" style="90" customWidth="1"/>
    <col min="6410" max="6410" width="12.7109375" style="90" customWidth="1"/>
    <col min="6411" max="6411" width="0" style="90" hidden="1" customWidth="1"/>
    <col min="6412" max="6412" width="25.85546875" style="90" customWidth="1"/>
    <col min="6413" max="6651" width="9.140625" style="90"/>
    <col min="6652" max="6652" width="0" style="90" hidden="1" customWidth="1"/>
    <col min="6653" max="6653" width="9.85546875" style="90" customWidth="1"/>
    <col min="6654" max="6654" width="34.42578125" style="90" customWidth="1"/>
    <col min="6655" max="6655" width="17.7109375" style="90" customWidth="1"/>
    <col min="6656" max="6656" width="16.5703125" style="90" customWidth="1"/>
    <col min="6657" max="6660" width="0" style="90" hidden="1" customWidth="1"/>
    <col min="6661" max="6661" width="19.42578125" style="90" customWidth="1"/>
    <col min="6662" max="6662" width="0" style="90" hidden="1" customWidth="1"/>
    <col min="6663" max="6663" width="35.5703125" style="90" customWidth="1"/>
    <col min="6664" max="6664" width="12.42578125" style="90" customWidth="1"/>
    <col min="6665" max="6665" width="11.85546875" style="90" customWidth="1"/>
    <col min="6666" max="6666" width="12.7109375" style="90" customWidth="1"/>
    <col min="6667" max="6667" width="0" style="90" hidden="1" customWidth="1"/>
    <col min="6668" max="6668" width="25.85546875" style="90" customWidth="1"/>
    <col min="6669" max="6907" width="9.140625" style="90"/>
    <col min="6908" max="6908" width="0" style="90" hidden="1" customWidth="1"/>
    <col min="6909" max="6909" width="9.85546875" style="90" customWidth="1"/>
    <col min="6910" max="6910" width="34.42578125" style="90" customWidth="1"/>
    <col min="6911" max="6911" width="17.7109375" style="90" customWidth="1"/>
    <col min="6912" max="6912" width="16.5703125" style="90" customWidth="1"/>
    <col min="6913" max="6916" width="0" style="90" hidden="1" customWidth="1"/>
    <col min="6917" max="6917" width="19.42578125" style="90" customWidth="1"/>
    <col min="6918" max="6918" width="0" style="90" hidden="1" customWidth="1"/>
    <col min="6919" max="6919" width="35.5703125" style="90" customWidth="1"/>
    <col min="6920" max="6920" width="12.42578125" style="90" customWidth="1"/>
    <col min="6921" max="6921" width="11.85546875" style="90" customWidth="1"/>
    <col min="6922" max="6922" width="12.7109375" style="90" customWidth="1"/>
    <col min="6923" max="6923" width="0" style="90" hidden="1" customWidth="1"/>
    <col min="6924" max="6924" width="25.85546875" style="90" customWidth="1"/>
    <col min="6925" max="7163" width="9.140625" style="90"/>
    <col min="7164" max="7164" width="0" style="90" hidden="1" customWidth="1"/>
    <col min="7165" max="7165" width="9.85546875" style="90" customWidth="1"/>
    <col min="7166" max="7166" width="34.42578125" style="90" customWidth="1"/>
    <col min="7167" max="7167" width="17.7109375" style="90" customWidth="1"/>
    <col min="7168" max="7168" width="16.5703125" style="90" customWidth="1"/>
    <col min="7169" max="7172" width="0" style="90" hidden="1" customWidth="1"/>
    <col min="7173" max="7173" width="19.42578125" style="90" customWidth="1"/>
    <col min="7174" max="7174" width="0" style="90" hidden="1" customWidth="1"/>
    <col min="7175" max="7175" width="35.5703125" style="90" customWidth="1"/>
    <col min="7176" max="7176" width="12.42578125" style="90" customWidth="1"/>
    <col min="7177" max="7177" width="11.85546875" style="90" customWidth="1"/>
    <col min="7178" max="7178" width="12.7109375" style="90" customWidth="1"/>
    <col min="7179" max="7179" width="0" style="90" hidden="1" customWidth="1"/>
    <col min="7180" max="7180" width="25.85546875" style="90" customWidth="1"/>
    <col min="7181" max="7419" width="9.140625" style="90"/>
    <col min="7420" max="7420" width="0" style="90" hidden="1" customWidth="1"/>
    <col min="7421" max="7421" width="9.85546875" style="90" customWidth="1"/>
    <col min="7422" max="7422" width="34.42578125" style="90" customWidth="1"/>
    <col min="7423" max="7423" width="17.7109375" style="90" customWidth="1"/>
    <col min="7424" max="7424" width="16.5703125" style="90" customWidth="1"/>
    <col min="7425" max="7428" width="0" style="90" hidden="1" customWidth="1"/>
    <col min="7429" max="7429" width="19.42578125" style="90" customWidth="1"/>
    <col min="7430" max="7430" width="0" style="90" hidden="1" customWidth="1"/>
    <col min="7431" max="7431" width="35.5703125" style="90" customWidth="1"/>
    <col min="7432" max="7432" width="12.42578125" style="90" customWidth="1"/>
    <col min="7433" max="7433" width="11.85546875" style="90" customWidth="1"/>
    <col min="7434" max="7434" width="12.7109375" style="90" customWidth="1"/>
    <col min="7435" max="7435" width="0" style="90" hidden="1" customWidth="1"/>
    <col min="7436" max="7436" width="25.85546875" style="90" customWidth="1"/>
    <col min="7437" max="7675" width="9.140625" style="90"/>
    <col min="7676" max="7676" width="0" style="90" hidden="1" customWidth="1"/>
    <col min="7677" max="7677" width="9.85546875" style="90" customWidth="1"/>
    <col min="7678" max="7678" width="34.42578125" style="90" customWidth="1"/>
    <col min="7679" max="7679" width="17.7109375" style="90" customWidth="1"/>
    <col min="7680" max="7680" width="16.5703125" style="90" customWidth="1"/>
    <col min="7681" max="7684" width="0" style="90" hidden="1" customWidth="1"/>
    <col min="7685" max="7685" width="19.42578125" style="90" customWidth="1"/>
    <col min="7686" max="7686" width="0" style="90" hidden="1" customWidth="1"/>
    <col min="7687" max="7687" width="35.5703125" style="90" customWidth="1"/>
    <col min="7688" max="7688" width="12.42578125" style="90" customWidth="1"/>
    <col min="7689" max="7689" width="11.85546875" style="90" customWidth="1"/>
    <col min="7690" max="7690" width="12.7109375" style="90" customWidth="1"/>
    <col min="7691" max="7691" width="0" style="90" hidden="1" customWidth="1"/>
    <col min="7692" max="7692" width="25.85546875" style="90" customWidth="1"/>
    <col min="7693" max="7931" width="9.140625" style="90"/>
    <col min="7932" max="7932" width="0" style="90" hidden="1" customWidth="1"/>
    <col min="7933" max="7933" width="9.85546875" style="90" customWidth="1"/>
    <col min="7934" max="7934" width="34.42578125" style="90" customWidth="1"/>
    <col min="7935" max="7935" width="17.7109375" style="90" customWidth="1"/>
    <col min="7936" max="7936" width="16.5703125" style="90" customWidth="1"/>
    <col min="7937" max="7940" width="0" style="90" hidden="1" customWidth="1"/>
    <col min="7941" max="7941" width="19.42578125" style="90" customWidth="1"/>
    <col min="7942" max="7942" width="0" style="90" hidden="1" customWidth="1"/>
    <col min="7943" max="7943" width="35.5703125" style="90" customWidth="1"/>
    <col min="7944" max="7944" width="12.42578125" style="90" customWidth="1"/>
    <col min="7945" max="7945" width="11.85546875" style="90" customWidth="1"/>
    <col min="7946" max="7946" width="12.7109375" style="90" customWidth="1"/>
    <col min="7947" max="7947" width="0" style="90" hidden="1" customWidth="1"/>
    <col min="7948" max="7948" width="25.85546875" style="90" customWidth="1"/>
    <col min="7949" max="8187" width="9.140625" style="90"/>
    <col min="8188" max="8188" width="0" style="90" hidden="1" customWidth="1"/>
    <col min="8189" max="8189" width="9.85546875" style="90" customWidth="1"/>
    <col min="8190" max="8190" width="34.42578125" style="90" customWidth="1"/>
    <col min="8191" max="8191" width="17.7109375" style="90" customWidth="1"/>
    <col min="8192" max="8192" width="16.5703125" style="90" customWidth="1"/>
    <col min="8193" max="8196" width="0" style="90" hidden="1" customWidth="1"/>
    <col min="8197" max="8197" width="19.42578125" style="90" customWidth="1"/>
    <col min="8198" max="8198" width="0" style="90" hidden="1" customWidth="1"/>
    <col min="8199" max="8199" width="35.5703125" style="90" customWidth="1"/>
    <col min="8200" max="8200" width="12.42578125" style="90" customWidth="1"/>
    <col min="8201" max="8201" width="11.85546875" style="90" customWidth="1"/>
    <col min="8202" max="8202" width="12.7109375" style="90" customWidth="1"/>
    <col min="8203" max="8203" width="0" style="90" hidden="1" customWidth="1"/>
    <col min="8204" max="8204" width="25.85546875" style="90" customWidth="1"/>
    <col min="8205" max="8443" width="9.140625" style="90"/>
    <col min="8444" max="8444" width="0" style="90" hidden="1" customWidth="1"/>
    <col min="8445" max="8445" width="9.85546875" style="90" customWidth="1"/>
    <col min="8446" max="8446" width="34.42578125" style="90" customWidth="1"/>
    <col min="8447" max="8447" width="17.7109375" style="90" customWidth="1"/>
    <col min="8448" max="8448" width="16.5703125" style="90" customWidth="1"/>
    <col min="8449" max="8452" width="0" style="90" hidden="1" customWidth="1"/>
    <col min="8453" max="8453" width="19.42578125" style="90" customWidth="1"/>
    <col min="8454" max="8454" width="0" style="90" hidden="1" customWidth="1"/>
    <col min="8455" max="8455" width="35.5703125" style="90" customWidth="1"/>
    <col min="8456" max="8456" width="12.42578125" style="90" customWidth="1"/>
    <col min="8457" max="8457" width="11.85546875" style="90" customWidth="1"/>
    <col min="8458" max="8458" width="12.7109375" style="90" customWidth="1"/>
    <col min="8459" max="8459" width="0" style="90" hidden="1" customWidth="1"/>
    <col min="8460" max="8460" width="25.85546875" style="90" customWidth="1"/>
    <col min="8461" max="8699" width="9.140625" style="90"/>
    <col min="8700" max="8700" width="0" style="90" hidden="1" customWidth="1"/>
    <col min="8701" max="8701" width="9.85546875" style="90" customWidth="1"/>
    <col min="8702" max="8702" width="34.42578125" style="90" customWidth="1"/>
    <col min="8703" max="8703" width="17.7109375" style="90" customWidth="1"/>
    <col min="8704" max="8704" width="16.5703125" style="90" customWidth="1"/>
    <col min="8705" max="8708" width="0" style="90" hidden="1" customWidth="1"/>
    <col min="8709" max="8709" width="19.42578125" style="90" customWidth="1"/>
    <col min="8710" max="8710" width="0" style="90" hidden="1" customWidth="1"/>
    <col min="8711" max="8711" width="35.5703125" style="90" customWidth="1"/>
    <col min="8712" max="8712" width="12.42578125" style="90" customWidth="1"/>
    <col min="8713" max="8713" width="11.85546875" style="90" customWidth="1"/>
    <col min="8714" max="8714" width="12.7109375" style="90" customWidth="1"/>
    <col min="8715" max="8715" width="0" style="90" hidden="1" customWidth="1"/>
    <col min="8716" max="8716" width="25.85546875" style="90" customWidth="1"/>
    <col min="8717" max="8955" width="9.140625" style="90"/>
    <col min="8956" max="8956" width="0" style="90" hidden="1" customWidth="1"/>
    <col min="8957" max="8957" width="9.85546875" style="90" customWidth="1"/>
    <col min="8958" max="8958" width="34.42578125" style="90" customWidth="1"/>
    <col min="8959" max="8959" width="17.7109375" style="90" customWidth="1"/>
    <col min="8960" max="8960" width="16.5703125" style="90" customWidth="1"/>
    <col min="8961" max="8964" width="0" style="90" hidden="1" customWidth="1"/>
    <col min="8965" max="8965" width="19.42578125" style="90" customWidth="1"/>
    <col min="8966" max="8966" width="0" style="90" hidden="1" customWidth="1"/>
    <col min="8967" max="8967" width="35.5703125" style="90" customWidth="1"/>
    <col min="8968" max="8968" width="12.42578125" style="90" customWidth="1"/>
    <col min="8969" max="8969" width="11.85546875" style="90" customWidth="1"/>
    <col min="8970" max="8970" width="12.7109375" style="90" customWidth="1"/>
    <col min="8971" max="8971" width="0" style="90" hidden="1" customWidth="1"/>
    <col min="8972" max="8972" width="25.85546875" style="90" customWidth="1"/>
    <col min="8973" max="9211" width="9.140625" style="90"/>
    <col min="9212" max="9212" width="0" style="90" hidden="1" customWidth="1"/>
    <col min="9213" max="9213" width="9.85546875" style="90" customWidth="1"/>
    <col min="9214" max="9214" width="34.42578125" style="90" customWidth="1"/>
    <col min="9215" max="9215" width="17.7109375" style="90" customWidth="1"/>
    <col min="9216" max="9216" width="16.5703125" style="90" customWidth="1"/>
    <col min="9217" max="9220" width="0" style="90" hidden="1" customWidth="1"/>
    <col min="9221" max="9221" width="19.42578125" style="90" customWidth="1"/>
    <col min="9222" max="9222" width="0" style="90" hidden="1" customWidth="1"/>
    <col min="9223" max="9223" width="35.5703125" style="90" customWidth="1"/>
    <col min="9224" max="9224" width="12.42578125" style="90" customWidth="1"/>
    <col min="9225" max="9225" width="11.85546875" style="90" customWidth="1"/>
    <col min="9226" max="9226" width="12.7109375" style="90" customWidth="1"/>
    <col min="9227" max="9227" width="0" style="90" hidden="1" customWidth="1"/>
    <col min="9228" max="9228" width="25.85546875" style="90" customWidth="1"/>
    <col min="9229" max="9467" width="9.140625" style="90"/>
    <col min="9468" max="9468" width="0" style="90" hidden="1" customWidth="1"/>
    <col min="9469" max="9469" width="9.85546875" style="90" customWidth="1"/>
    <col min="9470" max="9470" width="34.42578125" style="90" customWidth="1"/>
    <col min="9471" max="9471" width="17.7109375" style="90" customWidth="1"/>
    <col min="9472" max="9472" width="16.5703125" style="90" customWidth="1"/>
    <col min="9473" max="9476" width="0" style="90" hidden="1" customWidth="1"/>
    <col min="9477" max="9477" width="19.42578125" style="90" customWidth="1"/>
    <col min="9478" max="9478" width="0" style="90" hidden="1" customWidth="1"/>
    <col min="9479" max="9479" width="35.5703125" style="90" customWidth="1"/>
    <col min="9480" max="9480" width="12.42578125" style="90" customWidth="1"/>
    <col min="9481" max="9481" width="11.85546875" style="90" customWidth="1"/>
    <col min="9482" max="9482" width="12.7109375" style="90" customWidth="1"/>
    <col min="9483" max="9483" width="0" style="90" hidden="1" customWidth="1"/>
    <col min="9484" max="9484" width="25.85546875" style="90" customWidth="1"/>
    <col min="9485" max="9723" width="9.140625" style="90"/>
    <col min="9724" max="9724" width="0" style="90" hidden="1" customWidth="1"/>
    <col min="9725" max="9725" width="9.85546875" style="90" customWidth="1"/>
    <col min="9726" max="9726" width="34.42578125" style="90" customWidth="1"/>
    <col min="9727" max="9727" width="17.7109375" style="90" customWidth="1"/>
    <col min="9728" max="9728" width="16.5703125" style="90" customWidth="1"/>
    <col min="9729" max="9732" width="0" style="90" hidden="1" customWidth="1"/>
    <col min="9733" max="9733" width="19.42578125" style="90" customWidth="1"/>
    <col min="9734" max="9734" width="0" style="90" hidden="1" customWidth="1"/>
    <col min="9735" max="9735" width="35.5703125" style="90" customWidth="1"/>
    <col min="9736" max="9736" width="12.42578125" style="90" customWidth="1"/>
    <col min="9737" max="9737" width="11.85546875" style="90" customWidth="1"/>
    <col min="9738" max="9738" width="12.7109375" style="90" customWidth="1"/>
    <col min="9739" max="9739" width="0" style="90" hidden="1" customWidth="1"/>
    <col min="9740" max="9740" width="25.85546875" style="90" customWidth="1"/>
    <col min="9741" max="9979" width="9.140625" style="90"/>
    <col min="9980" max="9980" width="0" style="90" hidden="1" customWidth="1"/>
    <col min="9981" max="9981" width="9.85546875" style="90" customWidth="1"/>
    <col min="9982" max="9982" width="34.42578125" style="90" customWidth="1"/>
    <col min="9983" max="9983" width="17.7109375" style="90" customWidth="1"/>
    <col min="9984" max="9984" width="16.5703125" style="90" customWidth="1"/>
    <col min="9985" max="9988" width="0" style="90" hidden="1" customWidth="1"/>
    <col min="9989" max="9989" width="19.42578125" style="90" customWidth="1"/>
    <col min="9990" max="9990" width="0" style="90" hidden="1" customWidth="1"/>
    <col min="9991" max="9991" width="35.5703125" style="90" customWidth="1"/>
    <col min="9992" max="9992" width="12.42578125" style="90" customWidth="1"/>
    <col min="9993" max="9993" width="11.85546875" style="90" customWidth="1"/>
    <col min="9994" max="9994" width="12.7109375" style="90" customWidth="1"/>
    <col min="9995" max="9995" width="0" style="90" hidden="1" customWidth="1"/>
    <col min="9996" max="9996" width="25.85546875" style="90" customWidth="1"/>
    <col min="9997" max="10235" width="9.140625" style="90"/>
    <col min="10236" max="10236" width="0" style="90" hidden="1" customWidth="1"/>
    <col min="10237" max="10237" width="9.85546875" style="90" customWidth="1"/>
    <col min="10238" max="10238" width="34.42578125" style="90" customWidth="1"/>
    <col min="10239" max="10239" width="17.7109375" style="90" customWidth="1"/>
    <col min="10240" max="10240" width="16.5703125" style="90" customWidth="1"/>
    <col min="10241" max="10244" width="0" style="90" hidden="1" customWidth="1"/>
    <col min="10245" max="10245" width="19.42578125" style="90" customWidth="1"/>
    <col min="10246" max="10246" width="0" style="90" hidden="1" customWidth="1"/>
    <col min="10247" max="10247" width="35.5703125" style="90" customWidth="1"/>
    <col min="10248" max="10248" width="12.42578125" style="90" customWidth="1"/>
    <col min="10249" max="10249" width="11.85546875" style="90" customWidth="1"/>
    <col min="10250" max="10250" width="12.7109375" style="90" customWidth="1"/>
    <col min="10251" max="10251" width="0" style="90" hidden="1" customWidth="1"/>
    <col min="10252" max="10252" width="25.85546875" style="90" customWidth="1"/>
    <col min="10253" max="10491" width="9.140625" style="90"/>
    <col min="10492" max="10492" width="0" style="90" hidden="1" customWidth="1"/>
    <col min="10493" max="10493" width="9.85546875" style="90" customWidth="1"/>
    <col min="10494" max="10494" width="34.42578125" style="90" customWidth="1"/>
    <col min="10495" max="10495" width="17.7109375" style="90" customWidth="1"/>
    <col min="10496" max="10496" width="16.5703125" style="90" customWidth="1"/>
    <col min="10497" max="10500" width="0" style="90" hidden="1" customWidth="1"/>
    <col min="10501" max="10501" width="19.42578125" style="90" customWidth="1"/>
    <col min="10502" max="10502" width="0" style="90" hidden="1" customWidth="1"/>
    <col min="10503" max="10503" width="35.5703125" style="90" customWidth="1"/>
    <col min="10504" max="10504" width="12.42578125" style="90" customWidth="1"/>
    <col min="10505" max="10505" width="11.85546875" style="90" customWidth="1"/>
    <col min="10506" max="10506" width="12.7109375" style="90" customWidth="1"/>
    <col min="10507" max="10507" width="0" style="90" hidden="1" customWidth="1"/>
    <col min="10508" max="10508" width="25.85546875" style="90" customWidth="1"/>
    <col min="10509" max="10747" width="9.140625" style="90"/>
    <col min="10748" max="10748" width="0" style="90" hidden="1" customWidth="1"/>
    <col min="10749" max="10749" width="9.85546875" style="90" customWidth="1"/>
    <col min="10750" max="10750" width="34.42578125" style="90" customWidth="1"/>
    <col min="10751" max="10751" width="17.7109375" style="90" customWidth="1"/>
    <col min="10752" max="10752" width="16.5703125" style="90" customWidth="1"/>
    <col min="10753" max="10756" width="0" style="90" hidden="1" customWidth="1"/>
    <col min="10757" max="10757" width="19.42578125" style="90" customWidth="1"/>
    <col min="10758" max="10758" width="0" style="90" hidden="1" customWidth="1"/>
    <col min="10759" max="10759" width="35.5703125" style="90" customWidth="1"/>
    <col min="10760" max="10760" width="12.42578125" style="90" customWidth="1"/>
    <col min="10761" max="10761" width="11.85546875" style="90" customWidth="1"/>
    <col min="10762" max="10762" width="12.7109375" style="90" customWidth="1"/>
    <col min="10763" max="10763" width="0" style="90" hidden="1" customWidth="1"/>
    <col min="10764" max="10764" width="25.85546875" style="90" customWidth="1"/>
    <col min="10765" max="11003" width="9.140625" style="90"/>
    <col min="11004" max="11004" width="0" style="90" hidden="1" customWidth="1"/>
    <col min="11005" max="11005" width="9.85546875" style="90" customWidth="1"/>
    <col min="11006" max="11006" width="34.42578125" style="90" customWidth="1"/>
    <col min="11007" max="11007" width="17.7109375" style="90" customWidth="1"/>
    <col min="11008" max="11008" width="16.5703125" style="90" customWidth="1"/>
    <col min="11009" max="11012" width="0" style="90" hidden="1" customWidth="1"/>
    <col min="11013" max="11013" width="19.42578125" style="90" customWidth="1"/>
    <col min="11014" max="11014" width="0" style="90" hidden="1" customWidth="1"/>
    <col min="11015" max="11015" width="35.5703125" style="90" customWidth="1"/>
    <col min="11016" max="11016" width="12.42578125" style="90" customWidth="1"/>
    <col min="11017" max="11017" width="11.85546875" style="90" customWidth="1"/>
    <col min="11018" max="11018" width="12.7109375" style="90" customWidth="1"/>
    <col min="11019" max="11019" width="0" style="90" hidden="1" customWidth="1"/>
    <col min="11020" max="11020" width="25.85546875" style="90" customWidth="1"/>
    <col min="11021" max="11259" width="9.140625" style="90"/>
    <col min="11260" max="11260" width="0" style="90" hidden="1" customWidth="1"/>
    <col min="11261" max="11261" width="9.85546875" style="90" customWidth="1"/>
    <col min="11262" max="11262" width="34.42578125" style="90" customWidth="1"/>
    <col min="11263" max="11263" width="17.7109375" style="90" customWidth="1"/>
    <col min="11264" max="11264" width="16.5703125" style="90" customWidth="1"/>
    <col min="11265" max="11268" width="0" style="90" hidden="1" customWidth="1"/>
    <col min="11269" max="11269" width="19.42578125" style="90" customWidth="1"/>
    <col min="11270" max="11270" width="0" style="90" hidden="1" customWidth="1"/>
    <col min="11271" max="11271" width="35.5703125" style="90" customWidth="1"/>
    <col min="11272" max="11272" width="12.42578125" style="90" customWidth="1"/>
    <col min="11273" max="11273" width="11.85546875" style="90" customWidth="1"/>
    <col min="11274" max="11274" width="12.7109375" style="90" customWidth="1"/>
    <col min="11275" max="11275" width="0" style="90" hidden="1" customWidth="1"/>
    <col min="11276" max="11276" width="25.85546875" style="90" customWidth="1"/>
    <col min="11277" max="11515" width="9.140625" style="90"/>
    <col min="11516" max="11516" width="0" style="90" hidden="1" customWidth="1"/>
    <col min="11517" max="11517" width="9.85546875" style="90" customWidth="1"/>
    <col min="11518" max="11518" width="34.42578125" style="90" customWidth="1"/>
    <col min="11519" max="11519" width="17.7109375" style="90" customWidth="1"/>
    <col min="11520" max="11520" width="16.5703125" style="90" customWidth="1"/>
    <col min="11521" max="11524" width="0" style="90" hidden="1" customWidth="1"/>
    <col min="11525" max="11525" width="19.42578125" style="90" customWidth="1"/>
    <col min="11526" max="11526" width="0" style="90" hidden="1" customWidth="1"/>
    <col min="11527" max="11527" width="35.5703125" style="90" customWidth="1"/>
    <col min="11528" max="11528" width="12.42578125" style="90" customWidth="1"/>
    <col min="11529" max="11529" width="11.85546875" style="90" customWidth="1"/>
    <col min="11530" max="11530" width="12.7109375" style="90" customWidth="1"/>
    <col min="11531" max="11531" width="0" style="90" hidden="1" customWidth="1"/>
    <col min="11532" max="11532" width="25.85546875" style="90" customWidth="1"/>
    <col min="11533" max="11771" width="9.140625" style="90"/>
    <col min="11772" max="11772" width="0" style="90" hidden="1" customWidth="1"/>
    <col min="11773" max="11773" width="9.85546875" style="90" customWidth="1"/>
    <col min="11774" max="11774" width="34.42578125" style="90" customWidth="1"/>
    <col min="11775" max="11775" width="17.7109375" style="90" customWidth="1"/>
    <col min="11776" max="11776" width="16.5703125" style="90" customWidth="1"/>
    <col min="11777" max="11780" width="0" style="90" hidden="1" customWidth="1"/>
    <col min="11781" max="11781" width="19.42578125" style="90" customWidth="1"/>
    <col min="11782" max="11782" width="0" style="90" hidden="1" customWidth="1"/>
    <col min="11783" max="11783" width="35.5703125" style="90" customWidth="1"/>
    <col min="11784" max="11784" width="12.42578125" style="90" customWidth="1"/>
    <col min="11785" max="11785" width="11.85546875" style="90" customWidth="1"/>
    <col min="11786" max="11786" width="12.7109375" style="90" customWidth="1"/>
    <col min="11787" max="11787" width="0" style="90" hidden="1" customWidth="1"/>
    <col min="11788" max="11788" width="25.85546875" style="90" customWidth="1"/>
    <col min="11789" max="12027" width="9.140625" style="90"/>
    <col min="12028" max="12028" width="0" style="90" hidden="1" customWidth="1"/>
    <col min="12029" max="12029" width="9.85546875" style="90" customWidth="1"/>
    <col min="12030" max="12030" width="34.42578125" style="90" customWidth="1"/>
    <col min="12031" max="12031" width="17.7109375" style="90" customWidth="1"/>
    <col min="12032" max="12032" width="16.5703125" style="90" customWidth="1"/>
    <col min="12033" max="12036" width="0" style="90" hidden="1" customWidth="1"/>
    <col min="12037" max="12037" width="19.42578125" style="90" customWidth="1"/>
    <col min="12038" max="12038" width="0" style="90" hidden="1" customWidth="1"/>
    <col min="12039" max="12039" width="35.5703125" style="90" customWidth="1"/>
    <col min="12040" max="12040" width="12.42578125" style="90" customWidth="1"/>
    <col min="12041" max="12041" width="11.85546875" style="90" customWidth="1"/>
    <col min="12042" max="12042" width="12.7109375" style="90" customWidth="1"/>
    <col min="12043" max="12043" width="0" style="90" hidden="1" customWidth="1"/>
    <col min="12044" max="12044" width="25.85546875" style="90" customWidth="1"/>
    <col min="12045" max="12283" width="9.140625" style="90"/>
    <col min="12284" max="12284" width="0" style="90" hidden="1" customWidth="1"/>
    <col min="12285" max="12285" width="9.85546875" style="90" customWidth="1"/>
    <col min="12286" max="12286" width="34.42578125" style="90" customWidth="1"/>
    <col min="12287" max="12287" width="17.7109375" style="90" customWidth="1"/>
    <col min="12288" max="12288" width="16.5703125" style="90" customWidth="1"/>
    <col min="12289" max="12292" width="0" style="90" hidden="1" customWidth="1"/>
    <col min="12293" max="12293" width="19.42578125" style="90" customWidth="1"/>
    <col min="12294" max="12294" width="0" style="90" hidden="1" customWidth="1"/>
    <col min="12295" max="12295" width="35.5703125" style="90" customWidth="1"/>
    <col min="12296" max="12296" width="12.42578125" style="90" customWidth="1"/>
    <col min="12297" max="12297" width="11.85546875" style="90" customWidth="1"/>
    <col min="12298" max="12298" width="12.7109375" style="90" customWidth="1"/>
    <col min="12299" max="12299" width="0" style="90" hidden="1" customWidth="1"/>
    <col min="12300" max="12300" width="25.85546875" style="90" customWidth="1"/>
    <col min="12301" max="12539" width="9.140625" style="90"/>
    <col min="12540" max="12540" width="0" style="90" hidden="1" customWidth="1"/>
    <col min="12541" max="12541" width="9.85546875" style="90" customWidth="1"/>
    <col min="12542" max="12542" width="34.42578125" style="90" customWidth="1"/>
    <col min="12543" max="12543" width="17.7109375" style="90" customWidth="1"/>
    <col min="12544" max="12544" width="16.5703125" style="90" customWidth="1"/>
    <col min="12545" max="12548" width="0" style="90" hidden="1" customWidth="1"/>
    <col min="12549" max="12549" width="19.42578125" style="90" customWidth="1"/>
    <col min="12550" max="12550" width="0" style="90" hidden="1" customWidth="1"/>
    <col min="12551" max="12551" width="35.5703125" style="90" customWidth="1"/>
    <col min="12552" max="12552" width="12.42578125" style="90" customWidth="1"/>
    <col min="12553" max="12553" width="11.85546875" style="90" customWidth="1"/>
    <col min="12554" max="12554" width="12.7109375" style="90" customWidth="1"/>
    <col min="12555" max="12555" width="0" style="90" hidden="1" customWidth="1"/>
    <col min="12556" max="12556" width="25.85546875" style="90" customWidth="1"/>
    <col min="12557" max="12795" width="9.140625" style="90"/>
    <col min="12796" max="12796" width="0" style="90" hidden="1" customWidth="1"/>
    <col min="12797" max="12797" width="9.85546875" style="90" customWidth="1"/>
    <col min="12798" max="12798" width="34.42578125" style="90" customWidth="1"/>
    <col min="12799" max="12799" width="17.7109375" style="90" customWidth="1"/>
    <col min="12800" max="12800" width="16.5703125" style="90" customWidth="1"/>
    <col min="12801" max="12804" width="0" style="90" hidden="1" customWidth="1"/>
    <col min="12805" max="12805" width="19.42578125" style="90" customWidth="1"/>
    <col min="12806" max="12806" width="0" style="90" hidden="1" customWidth="1"/>
    <col min="12807" max="12807" width="35.5703125" style="90" customWidth="1"/>
    <col min="12808" max="12808" width="12.42578125" style="90" customWidth="1"/>
    <col min="12809" max="12809" width="11.85546875" style="90" customWidth="1"/>
    <col min="12810" max="12810" width="12.7109375" style="90" customWidth="1"/>
    <col min="12811" max="12811" width="0" style="90" hidden="1" customWidth="1"/>
    <col min="12812" max="12812" width="25.85546875" style="90" customWidth="1"/>
    <col min="12813" max="13051" width="9.140625" style="90"/>
    <col min="13052" max="13052" width="0" style="90" hidden="1" customWidth="1"/>
    <col min="13053" max="13053" width="9.85546875" style="90" customWidth="1"/>
    <col min="13054" max="13054" width="34.42578125" style="90" customWidth="1"/>
    <col min="13055" max="13055" width="17.7109375" style="90" customWidth="1"/>
    <col min="13056" max="13056" width="16.5703125" style="90" customWidth="1"/>
    <col min="13057" max="13060" width="0" style="90" hidden="1" customWidth="1"/>
    <col min="13061" max="13061" width="19.42578125" style="90" customWidth="1"/>
    <col min="13062" max="13062" width="0" style="90" hidden="1" customWidth="1"/>
    <col min="13063" max="13063" width="35.5703125" style="90" customWidth="1"/>
    <col min="13064" max="13064" width="12.42578125" style="90" customWidth="1"/>
    <col min="13065" max="13065" width="11.85546875" style="90" customWidth="1"/>
    <col min="13066" max="13066" width="12.7109375" style="90" customWidth="1"/>
    <col min="13067" max="13067" width="0" style="90" hidden="1" customWidth="1"/>
    <col min="13068" max="13068" width="25.85546875" style="90" customWidth="1"/>
    <col min="13069" max="13307" width="9.140625" style="90"/>
    <col min="13308" max="13308" width="0" style="90" hidden="1" customWidth="1"/>
    <col min="13309" max="13309" width="9.85546875" style="90" customWidth="1"/>
    <col min="13310" max="13310" width="34.42578125" style="90" customWidth="1"/>
    <col min="13311" max="13311" width="17.7109375" style="90" customWidth="1"/>
    <col min="13312" max="13312" width="16.5703125" style="90" customWidth="1"/>
    <col min="13313" max="13316" width="0" style="90" hidden="1" customWidth="1"/>
    <col min="13317" max="13317" width="19.42578125" style="90" customWidth="1"/>
    <col min="13318" max="13318" width="0" style="90" hidden="1" customWidth="1"/>
    <col min="13319" max="13319" width="35.5703125" style="90" customWidth="1"/>
    <col min="13320" max="13320" width="12.42578125" style="90" customWidth="1"/>
    <col min="13321" max="13321" width="11.85546875" style="90" customWidth="1"/>
    <col min="13322" max="13322" width="12.7109375" style="90" customWidth="1"/>
    <col min="13323" max="13323" width="0" style="90" hidden="1" customWidth="1"/>
    <col min="13324" max="13324" width="25.85546875" style="90" customWidth="1"/>
    <col min="13325" max="13563" width="9.140625" style="90"/>
    <col min="13564" max="13564" width="0" style="90" hidden="1" customWidth="1"/>
    <col min="13565" max="13565" width="9.85546875" style="90" customWidth="1"/>
    <col min="13566" max="13566" width="34.42578125" style="90" customWidth="1"/>
    <col min="13567" max="13567" width="17.7109375" style="90" customWidth="1"/>
    <col min="13568" max="13568" width="16.5703125" style="90" customWidth="1"/>
    <col min="13569" max="13572" width="0" style="90" hidden="1" customWidth="1"/>
    <col min="13573" max="13573" width="19.42578125" style="90" customWidth="1"/>
    <col min="13574" max="13574" width="0" style="90" hidden="1" customWidth="1"/>
    <col min="13575" max="13575" width="35.5703125" style="90" customWidth="1"/>
    <col min="13576" max="13576" width="12.42578125" style="90" customWidth="1"/>
    <col min="13577" max="13577" width="11.85546875" style="90" customWidth="1"/>
    <col min="13578" max="13578" width="12.7109375" style="90" customWidth="1"/>
    <col min="13579" max="13579" width="0" style="90" hidden="1" customWidth="1"/>
    <col min="13580" max="13580" width="25.85546875" style="90" customWidth="1"/>
    <col min="13581" max="13819" width="9.140625" style="90"/>
    <col min="13820" max="13820" width="0" style="90" hidden="1" customWidth="1"/>
    <col min="13821" max="13821" width="9.85546875" style="90" customWidth="1"/>
    <col min="13822" max="13822" width="34.42578125" style="90" customWidth="1"/>
    <col min="13823" max="13823" width="17.7109375" style="90" customWidth="1"/>
    <col min="13824" max="13824" width="16.5703125" style="90" customWidth="1"/>
    <col min="13825" max="13828" width="0" style="90" hidden="1" customWidth="1"/>
    <col min="13829" max="13829" width="19.42578125" style="90" customWidth="1"/>
    <col min="13830" max="13830" width="0" style="90" hidden="1" customWidth="1"/>
    <col min="13831" max="13831" width="35.5703125" style="90" customWidth="1"/>
    <col min="13832" max="13832" width="12.42578125" style="90" customWidth="1"/>
    <col min="13833" max="13833" width="11.85546875" style="90" customWidth="1"/>
    <col min="13834" max="13834" width="12.7109375" style="90" customWidth="1"/>
    <col min="13835" max="13835" width="0" style="90" hidden="1" customWidth="1"/>
    <col min="13836" max="13836" width="25.85546875" style="90" customWidth="1"/>
    <col min="13837" max="14075" width="9.140625" style="90"/>
    <col min="14076" max="14076" width="0" style="90" hidden="1" customWidth="1"/>
    <col min="14077" max="14077" width="9.85546875" style="90" customWidth="1"/>
    <col min="14078" max="14078" width="34.42578125" style="90" customWidth="1"/>
    <col min="14079" max="14079" width="17.7109375" style="90" customWidth="1"/>
    <col min="14080" max="14080" width="16.5703125" style="90" customWidth="1"/>
    <col min="14081" max="14084" width="0" style="90" hidden="1" customWidth="1"/>
    <col min="14085" max="14085" width="19.42578125" style="90" customWidth="1"/>
    <col min="14086" max="14086" width="0" style="90" hidden="1" customWidth="1"/>
    <col min="14087" max="14087" width="35.5703125" style="90" customWidth="1"/>
    <col min="14088" max="14088" width="12.42578125" style="90" customWidth="1"/>
    <col min="14089" max="14089" width="11.85546875" style="90" customWidth="1"/>
    <col min="14090" max="14090" width="12.7109375" style="90" customWidth="1"/>
    <col min="14091" max="14091" width="0" style="90" hidden="1" customWidth="1"/>
    <col min="14092" max="14092" width="25.85546875" style="90" customWidth="1"/>
    <col min="14093" max="14331" width="9.140625" style="90"/>
    <col min="14332" max="14332" width="0" style="90" hidden="1" customWidth="1"/>
    <col min="14333" max="14333" width="9.85546875" style="90" customWidth="1"/>
    <col min="14334" max="14334" width="34.42578125" style="90" customWidth="1"/>
    <col min="14335" max="14335" width="17.7109375" style="90" customWidth="1"/>
    <col min="14336" max="14336" width="16.5703125" style="90" customWidth="1"/>
    <col min="14337" max="14340" width="0" style="90" hidden="1" customWidth="1"/>
    <col min="14341" max="14341" width="19.42578125" style="90" customWidth="1"/>
    <col min="14342" max="14342" width="0" style="90" hidden="1" customWidth="1"/>
    <col min="14343" max="14343" width="35.5703125" style="90" customWidth="1"/>
    <col min="14344" max="14344" width="12.42578125" style="90" customWidth="1"/>
    <col min="14345" max="14345" width="11.85546875" style="90" customWidth="1"/>
    <col min="14346" max="14346" width="12.7109375" style="90" customWidth="1"/>
    <col min="14347" max="14347" width="0" style="90" hidden="1" customWidth="1"/>
    <col min="14348" max="14348" width="25.85546875" style="90" customWidth="1"/>
    <col min="14349" max="14587" width="9.140625" style="90"/>
    <col min="14588" max="14588" width="0" style="90" hidden="1" customWidth="1"/>
    <col min="14589" max="14589" width="9.85546875" style="90" customWidth="1"/>
    <col min="14590" max="14590" width="34.42578125" style="90" customWidth="1"/>
    <col min="14591" max="14591" width="17.7109375" style="90" customWidth="1"/>
    <col min="14592" max="14592" width="16.5703125" style="90" customWidth="1"/>
    <col min="14593" max="14596" width="0" style="90" hidden="1" customWidth="1"/>
    <col min="14597" max="14597" width="19.42578125" style="90" customWidth="1"/>
    <col min="14598" max="14598" width="0" style="90" hidden="1" customWidth="1"/>
    <col min="14599" max="14599" width="35.5703125" style="90" customWidth="1"/>
    <col min="14600" max="14600" width="12.42578125" style="90" customWidth="1"/>
    <col min="14601" max="14601" width="11.85546875" style="90" customWidth="1"/>
    <col min="14602" max="14602" width="12.7109375" style="90" customWidth="1"/>
    <col min="14603" max="14603" width="0" style="90" hidden="1" customWidth="1"/>
    <col min="14604" max="14604" width="25.85546875" style="90" customWidth="1"/>
    <col min="14605" max="14843" width="9.140625" style="90"/>
    <col min="14844" max="14844" width="0" style="90" hidden="1" customWidth="1"/>
    <col min="14845" max="14845" width="9.85546875" style="90" customWidth="1"/>
    <col min="14846" max="14846" width="34.42578125" style="90" customWidth="1"/>
    <col min="14847" max="14847" width="17.7109375" style="90" customWidth="1"/>
    <col min="14848" max="14848" width="16.5703125" style="90" customWidth="1"/>
    <col min="14849" max="14852" width="0" style="90" hidden="1" customWidth="1"/>
    <col min="14853" max="14853" width="19.42578125" style="90" customWidth="1"/>
    <col min="14854" max="14854" width="0" style="90" hidden="1" customWidth="1"/>
    <col min="14855" max="14855" width="35.5703125" style="90" customWidth="1"/>
    <col min="14856" max="14856" width="12.42578125" style="90" customWidth="1"/>
    <col min="14857" max="14857" width="11.85546875" style="90" customWidth="1"/>
    <col min="14858" max="14858" width="12.7109375" style="90" customWidth="1"/>
    <col min="14859" max="14859" width="0" style="90" hidden="1" customWidth="1"/>
    <col min="14860" max="14860" width="25.85546875" style="90" customWidth="1"/>
    <col min="14861" max="15099" width="9.140625" style="90"/>
    <col min="15100" max="15100" width="0" style="90" hidden="1" customWidth="1"/>
    <col min="15101" max="15101" width="9.85546875" style="90" customWidth="1"/>
    <col min="15102" max="15102" width="34.42578125" style="90" customWidth="1"/>
    <col min="15103" max="15103" width="17.7109375" style="90" customWidth="1"/>
    <col min="15104" max="15104" width="16.5703125" style="90" customWidth="1"/>
    <col min="15105" max="15108" width="0" style="90" hidden="1" customWidth="1"/>
    <col min="15109" max="15109" width="19.42578125" style="90" customWidth="1"/>
    <col min="15110" max="15110" width="0" style="90" hidden="1" customWidth="1"/>
    <col min="15111" max="15111" width="35.5703125" style="90" customWidth="1"/>
    <col min="15112" max="15112" width="12.42578125" style="90" customWidth="1"/>
    <col min="15113" max="15113" width="11.85546875" style="90" customWidth="1"/>
    <col min="15114" max="15114" width="12.7109375" style="90" customWidth="1"/>
    <col min="15115" max="15115" width="0" style="90" hidden="1" customWidth="1"/>
    <col min="15116" max="15116" width="25.85546875" style="90" customWidth="1"/>
    <col min="15117" max="15355" width="9.140625" style="90"/>
    <col min="15356" max="15356" width="0" style="90" hidden="1" customWidth="1"/>
    <col min="15357" max="15357" width="9.85546875" style="90" customWidth="1"/>
    <col min="15358" max="15358" width="34.42578125" style="90" customWidth="1"/>
    <col min="15359" max="15359" width="17.7109375" style="90" customWidth="1"/>
    <col min="15360" max="15360" width="16.5703125" style="90" customWidth="1"/>
    <col min="15361" max="15364" width="0" style="90" hidden="1" customWidth="1"/>
    <col min="15365" max="15365" width="19.42578125" style="90" customWidth="1"/>
    <col min="15366" max="15366" width="0" style="90" hidden="1" customWidth="1"/>
    <col min="15367" max="15367" width="35.5703125" style="90" customWidth="1"/>
    <col min="15368" max="15368" width="12.42578125" style="90" customWidth="1"/>
    <col min="15369" max="15369" width="11.85546875" style="90" customWidth="1"/>
    <col min="15370" max="15370" width="12.7109375" style="90" customWidth="1"/>
    <col min="15371" max="15371" width="0" style="90" hidden="1" customWidth="1"/>
    <col min="15372" max="15372" width="25.85546875" style="90" customWidth="1"/>
    <col min="15373" max="15611" width="9.140625" style="90"/>
    <col min="15612" max="15612" width="0" style="90" hidden="1" customWidth="1"/>
    <col min="15613" max="15613" width="9.85546875" style="90" customWidth="1"/>
    <col min="15614" max="15614" width="34.42578125" style="90" customWidth="1"/>
    <col min="15615" max="15615" width="17.7109375" style="90" customWidth="1"/>
    <col min="15616" max="15616" width="16.5703125" style="90" customWidth="1"/>
    <col min="15617" max="15620" width="0" style="90" hidden="1" customWidth="1"/>
    <col min="15621" max="15621" width="19.42578125" style="90" customWidth="1"/>
    <col min="15622" max="15622" width="0" style="90" hidden="1" customWidth="1"/>
    <col min="15623" max="15623" width="35.5703125" style="90" customWidth="1"/>
    <col min="15624" max="15624" width="12.42578125" style="90" customWidth="1"/>
    <col min="15625" max="15625" width="11.85546875" style="90" customWidth="1"/>
    <col min="15626" max="15626" width="12.7109375" style="90" customWidth="1"/>
    <col min="15627" max="15627" width="0" style="90" hidden="1" customWidth="1"/>
    <col min="15628" max="15628" width="25.85546875" style="90" customWidth="1"/>
    <col min="15629" max="15867" width="9.140625" style="90"/>
    <col min="15868" max="15868" width="0" style="90" hidden="1" customWidth="1"/>
    <col min="15869" max="15869" width="9.85546875" style="90" customWidth="1"/>
    <col min="15870" max="15870" width="34.42578125" style="90" customWidth="1"/>
    <col min="15871" max="15871" width="17.7109375" style="90" customWidth="1"/>
    <col min="15872" max="15872" width="16.5703125" style="90" customWidth="1"/>
    <col min="15873" max="15876" width="0" style="90" hidden="1" customWidth="1"/>
    <col min="15877" max="15877" width="19.42578125" style="90" customWidth="1"/>
    <col min="15878" max="15878" width="0" style="90" hidden="1" customWidth="1"/>
    <col min="15879" max="15879" width="35.5703125" style="90" customWidth="1"/>
    <col min="15880" max="15880" width="12.42578125" style="90" customWidth="1"/>
    <col min="15881" max="15881" width="11.85546875" style="90" customWidth="1"/>
    <col min="15882" max="15882" width="12.7109375" style="90" customWidth="1"/>
    <col min="15883" max="15883" width="0" style="90" hidden="1" customWidth="1"/>
    <col min="15884" max="15884" width="25.85546875" style="90" customWidth="1"/>
    <col min="15885" max="16123" width="9.140625" style="90"/>
    <col min="16124" max="16124" width="0" style="90" hidden="1" customWidth="1"/>
    <col min="16125" max="16125" width="9.85546875" style="90" customWidth="1"/>
    <col min="16126" max="16126" width="34.42578125" style="90" customWidth="1"/>
    <col min="16127" max="16127" width="17.7109375" style="90" customWidth="1"/>
    <col min="16128" max="16128" width="16.5703125" style="90" customWidth="1"/>
    <col min="16129" max="16132" width="0" style="90" hidden="1" customWidth="1"/>
    <col min="16133" max="16133" width="19.42578125" style="90" customWidth="1"/>
    <col min="16134" max="16134" width="0" style="90" hidden="1" customWidth="1"/>
    <col min="16135" max="16135" width="35.5703125" style="90" customWidth="1"/>
    <col min="16136" max="16136" width="12.42578125" style="90" customWidth="1"/>
    <col min="16137" max="16137" width="11.85546875" style="90" customWidth="1"/>
    <col min="16138" max="16138" width="12.7109375" style="90" customWidth="1"/>
    <col min="16139" max="16139" width="0" style="90" hidden="1" customWidth="1"/>
    <col min="16140" max="16140" width="25.85546875" style="90" customWidth="1"/>
    <col min="16141" max="16384" width="9.140625" style="90"/>
  </cols>
  <sheetData>
    <row r="1" spans="2:12" s="91" customFormat="1" ht="24" customHeight="1" x14ac:dyDescent="0.25">
      <c r="B1" s="206" t="s">
        <v>0</v>
      </c>
      <c r="C1" s="207" t="s">
        <v>98</v>
      </c>
      <c r="D1" s="198" t="s">
        <v>357</v>
      </c>
      <c r="E1" s="198" t="s">
        <v>357</v>
      </c>
      <c r="F1" s="198" t="s">
        <v>388</v>
      </c>
      <c r="G1" s="198" t="s">
        <v>356</v>
      </c>
      <c r="H1" s="198" t="s">
        <v>355</v>
      </c>
      <c r="I1" s="198" t="s">
        <v>355</v>
      </c>
      <c r="J1" s="200" t="s">
        <v>354</v>
      </c>
      <c r="K1" s="200" t="s">
        <v>387</v>
      </c>
      <c r="L1" s="202" t="s">
        <v>386</v>
      </c>
    </row>
    <row r="2" spans="2:12" s="91" customFormat="1" ht="27.75" customHeight="1" x14ac:dyDescent="0.25">
      <c r="B2" s="206"/>
      <c r="C2" s="207"/>
      <c r="D2" s="199"/>
      <c r="E2" s="199"/>
      <c r="F2" s="199"/>
      <c r="G2" s="199"/>
      <c r="H2" s="199"/>
      <c r="I2" s="199"/>
      <c r="J2" s="201"/>
      <c r="K2" s="201"/>
      <c r="L2" s="203"/>
    </row>
    <row r="3" spans="2:12" s="91" customFormat="1" x14ac:dyDescent="0.25">
      <c r="B3" s="111" t="s">
        <v>31</v>
      </c>
      <c r="C3" s="110" t="s">
        <v>32</v>
      </c>
      <c r="D3" s="132">
        <f>D4+D5+D71+D135</f>
        <v>631827000</v>
      </c>
      <c r="E3" s="132">
        <f t="shared" ref="E3:H3" si="0">E4+E5+E71+E135</f>
        <v>161827</v>
      </c>
      <c r="F3" s="132">
        <f t="shared" si="0"/>
        <v>660407600</v>
      </c>
      <c r="G3" s="132">
        <f t="shared" si="0"/>
        <v>190407.59999999998</v>
      </c>
      <c r="H3" s="132">
        <f t="shared" si="0"/>
        <v>868949000</v>
      </c>
      <c r="I3" s="132">
        <f t="shared" ref="I3" si="1">I4+I5+I71+I135</f>
        <v>868949</v>
      </c>
      <c r="J3" s="132">
        <f t="shared" ref="J3" si="2">J4+J5+J71+J135</f>
        <v>0</v>
      </c>
      <c r="K3" s="132">
        <f t="shared" ref="K3" si="3">K4+K5+K71+K135</f>
        <v>208541400</v>
      </c>
      <c r="L3" s="145"/>
    </row>
    <row r="4" spans="2:12" s="91" customFormat="1" ht="30" x14ac:dyDescent="0.25">
      <c r="B4" s="111" t="s">
        <v>33</v>
      </c>
      <c r="C4" s="131" t="s">
        <v>35</v>
      </c>
      <c r="D4" s="106">
        <v>470000000</v>
      </c>
      <c r="E4" s="129"/>
      <c r="F4" s="106">
        <v>470000000</v>
      </c>
      <c r="G4" s="130"/>
      <c r="H4" s="129">
        <v>620000000</v>
      </c>
      <c r="I4" s="129">
        <v>620000</v>
      </c>
      <c r="J4" s="128"/>
      <c r="K4" s="146">
        <f>H4-F4</f>
        <v>150000000</v>
      </c>
      <c r="L4" s="145"/>
    </row>
    <row r="5" spans="2:12" x14ac:dyDescent="0.25">
      <c r="B5" s="127" t="s">
        <v>34</v>
      </c>
      <c r="C5" s="126" t="s">
        <v>37</v>
      </c>
      <c r="D5" s="125">
        <f>D6+D11+D16+D22+D26+D28+D30+D40+D45+D54+D61+D67</f>
        <v>54362000</v>
      </c>
      <c r="E5" s="125">
        <f t="shared" ref="E5:H5" si="4">E6+E11+E16+E22+E26+E28+E30+E40+E45+E54+E61+E67</f>
        <v>54362</v>
      </c>
      <c r="F5" s="125">
        <f t="shared" si="4"/>
        <v>55079800</v>
      </c>
      <c r="G5" s="125">
        <f t="shared" si="4"/>
        <v>55079.799999999996</v>
      </c>
      <c r="H5" s="125">
        <f t="shared" si="4"/>
        <v>84934000</v>
      </c>
      <c r="I5" s="125">
        <f t="shared" ref="I5" si="5">I6+I11+I16+I22+I26+I28+I30+I40+I45+I54+I61+I67</f>
        <v>84934</v>
      </c>
      <c r="J5" s="125">
        <f t="shared" ref="J5" si="6">J6+J11+J16+J22+J26+J28+J30+J40+J45+J54+J61+J67</f>
        <v>0</v>
      </c>
      <c r="K5" s="125">
        <f t="shared" ref="K5" si="7">K6+K11+K16+K22+K26+K28+K30+K40+K45+K54+K61+K67</f>
        <v>29854200</v>
      </c>
      <c r="L5" s="144"/>
    </row>
    <row r="6" spans="2:12" ht="30" x14ac:dyDescent="0.25">
      <c r="B6" s="111" t="s">
        <v>78</v>
      </c>
      <c r="C6" s="110" t="s">
        <v>39</v>
      </c>
      <c r="D6" s="106">
        <f>E6*1000</f>
        <v>2000000</v>
      </c>
      <c r="E6" s="106">
        <v>2000</v>
      </c>
      <c r="F6" s="106">
        <f>F7+F8+F9+F10</f>
        <v>1770000</v>
      </c>
      <c r="G6" s="106">
        <f>G7+G8+G9+G10</f>
        <v>1770</v>
      </c>
      <c r="H6" s="106">
        <f t="shared" ref="H6:I6" si="8">H7+H8+H9+H10</f>
        <v>2000000</v>
      </c>
      <c r="I6" s="106">
        <f t="shared" si="8"/>
        <v>2000</v>
      </c>
      <c r="J6" s="106"/>
      <c r="K6" s="106">
        <f>H6-F6</f>
        <v>230000</v>
      </c>
      <c r="L6" s="136" t="s">
        <v>385</v>
      </c>
    </row>
    <row r="7" spans="2:12" x14ac:dyDescent="0.25">
      <c r="B7" s="124"/>
      <c r="C7" s="101" t="s">
        <v>353</v>
      </c>
      <c r="D7" s="106">
        <f t="shared" ref="D7:D70" si="9">E7*1000</f>
        <v>0</v>
      </c>
      <c r="E7" s="122"/>
      <c r="F7" s="121">
        <f t="shared" ref="F7:F70" si="10">G7*1000</f>
        <v>1308500</v>
      </c>
      <c r="G7" s="121">
        <v>1308.5</v>
      </c>
      <c r="H7" s="121">
        <f t="shared" ref="H7:H70" si="11">I7*1000</f>
        <v>1420600</v>
      </c>
      <c r="I7" s="121">
        <v>1420.6</v>
      </c>
      <c r="J7" s="106"/>
      <c r="K7" s="142"/>
      <c r="L7" s="135"/>
    </row>
    <row r="8" spans="2:12" ht="22.5" x14ac:dyDescent="0.2">
      <c r="B8" s="124"/>
      <c r="C8" s="101" t="s">
        <v>352</v>
      </c>
      <c r="D8" s="106">
        <f t="shared" si="9"/>
        <v>0</v>
      </c>
      <c r="E8" s="122"/>
      <c r="F8" s="121">
        <f t="shared" si="10"/>
        <v>37500</v>
      </c>
      <c r="G8" s="121">
        <v>37.5</v>
      </c>
      <c r="H8" s="121">
        <f t="shared" si="11"/>
        <v>54000</v>
      </c>
      <c r="I8" s="121">
        <v>54</v>
      </c>
      <c r="J8" s="106"/>
      <c r="K8" s="142"/>
      <c r="L8" s="143"/>
    </row>
    <row r="9" spans="2:12" ht="33.75" x14ac:dyDescent="0.25">
      <c r="B9" s="124"/>
      <c r="C9" s="101" t="s">
        <v>351</v>
      </c>
      <c r="D9" s="106">
        <f t="shared" si="9"/>
        <v>0</v>
      </c>
      <c r="E9" s="122"/>
      <c r="F9" s="121">
        <f t="shared" si="10"/>
        <v>124000</v>
      </c>
      <c r="G9" s="121">
        <v>124</v>
      </c>
      <c r="H9" s="121">
        <f t="shared" si="11"/>
        <v>125400</v>
      </c>
      <c r="I9" s="121">
        <v>125.4</v>
      </c>
      <c r="J9" s="106"/>
      <c r="K9" s="142"/>
      <c r="L9" s="135"/>
    </row>
    <row r="10" spans="2:12" x14ac:dyDescent="0.25">
      <c r="B10" s="123"/>
      <c r="C10" s="101" t="s">
        <v>350</v>
      </c>
      <c r="D10" s="106">
        <f t="shared" si="9"/>
        <v>0</v>
      </c>
      <c r="E10" s="122"/>
      <c r="F10" s="121">
        <f t="shared" si="10"/>
        <v>300000</v>
      </c>
      <c r="G10" s="121">
        <v>300</v>
      </c>
      <c r="H10" s="121">
        <f t="shared" si="11"/>
        <v>400000</v>
      </c>
      <c r="I10" s="121">
        <v>400</v>
      </c>
      <c r="J10" s="106"/>
      <c r="K10" s="142"/>
      <c r="L10" s="135"/>
    </row>
    <row r="11" spans="2:12" ht="45" x14ac:dyDescent="0.25">
      <c r="B11" s="111" t="s">
        <v>79</v>
      </c>
      <c r="C11" s="110" t="s">
        <v>40</v>
      </c>
      <c r="D11" s="106">
        <f t="shared" si="9"/>
        <v>8340000</v>
      </c>
      <c r="E11" s="106">
        <v>8340</v>
      </c>
      <c r="F11" s="106">
        <f t="shared" ref="F11:H11" si="12">F12+F13+F14+F15</f>
        <v>10389900</v>
      </c>
      <c r="G11" s="106">
        <f t="shared" si="12"/>
        <v>10389.9</v>
      </c>
      <c r="H11" s="106">
        <f t="shared" si="12"/>
        <v>14280000</v>
      </c>
      <c r="I11" s="106">
        <f>I12+I13+I14+I15</f>
        <v>14280</v>
      </c>
      <c r="J11" s="106"/>
      <c r="K11" s="106">
        <f>H11-F11</f>
        <v>3890100</v>
      </c>
      <c r="L11" s="136" t="s">
        <v>384</v>
      </c>
    </row>
    <row r="12" spans="2:12" x14ac:dyDescent="0.25">
      <c r="B12" s="109"/>
      <c r="C12" s="101" t="s">
        <v>349</v>
      </c>
      <c r="D12" s="106">
        <f t="shared" si="9"/>
        <v>0</v>
      </c>
      <c r="E12" s="100"/>
      <c r="F12" s="106">
        <f t="shared" si="10"/>
        <v>7219900</v>
      </c>
      <c r="G12" s="108">
        <v>7219.9</v>
      </c>
      <c r="H12" s="106">
        <f t="shared" si="11"/>
        <v>10500000</v>
      </c>
      <c r="I12" s="119">
        <v>10500</v>
      </c>
      <c r="J12" s="106"/>
      <c r="K12" s="108"/>
      <c r="L12" s="135"/>
    </row>
    <row r="13" spans="2:12" x14ac:dyDescent="0.25">
      <c r="B13" s="109"/>
      <c r="C13" s="101" t="s">
        <v>348</v>
      </c>
      <c r="D13" s="106">
        <f t="shared" si="9"/>
        <v>0</v>
      </c>
      <c r="E13" s="100"/>
      <c r="F13" s="106">
        <f t="shared" si="10"/>
        <v>128900</v>
      </c>
      <c r="G13" s="108">
        <v>128.9</v>
      </c>
      <c r="H13" s="106">
        <f t="shared" si="11"/>
        <v>140000</v>
      </c>
      <c r="I13" s="119">
        <v>140</v>
      </c>
      <c r="J13" s="106"/>
      <c r="K13" s="108"/>
      <c r="L13" s="135"/>
    </row>
    <row r="14" spans="2:12" ht="22.5" x14ac:dyDescent="0.25">
      <c r="B14" s="120"/>
      <c r="C14" s="101" t="s">
        <v>347</v>
      </c>
      <c r="D14" s="106">
        <f t="shared" si="9"/>
        <v>0</v>
      </c>
      <c r="E14" s="100"/>
      <c r="F14" s="106">
        <f t="shared" si="10"/>
        <v>3001100</v>
      </c>
      <c r="G14" s="108">
        <v>3001.1</v>
      </c>
      <c r="H14" s="106">
        <f t="shared" si="11"/>
        <v>3600000</v>
      </c>
      <c r="I14" s="119">
        <v>3600</v>
      </c>
      <c r="J14" s="106"/>
      <c r="K14" s="108"/>
      <c r="L14" s="135"/>
    </row>
    <row r="15" spans="2:12" ht="22.5" x14ac:dyDescent="0.25">
      <c r="B15" s="109"/>
      <c r="C15" s="101" t="s">
        <v>346</v>
      </c>
      <c r="D15" s="106">
        <f t="shared" si="9"/>
        <v>0</v>
      </c>
      <c r="E15" s="100"/>
      <c r="F15" s="106">
        <f t="shared" si="10"/>
        <v>40000</v>
      </c>
      <c r="G15" s="108">
        <v>40</v>
      </c>
      <c r="H15" s="106">
        <f t="shared" si="11"/>
        <v>40000</v>
      </c>
      <c r="I15" s="119">
        <v>40</v>
      </c>
      <c r="J15" s="106"/>
      <c r="K15" s="108"/>
      <c r="L15" s="135"/>
    </row>
    <row r="16" spans="2:12" ht="146.25" x14ac:dyDescent="0.25">
      <c r="B16" s="111" t="s">
        <v>81</v>
      </c>
      <c r="C16" s="110" t="s">
        <v>42</v>
      </c>
      <c r="D16" s="106">
        <f t="shared" si="9"/>
        <v>1000000</v>
      </c>
      <c r="E16" s="106">
        <v>1000</v>
      </c>
      <c r="F16" s="106">
        <f t="shared" ref="F16:H16" si="13">F17+F18+F19+F20+F21</f>
        <v>650000</v>
      </c>
      <c r="G16" s="106">
        <f t="shared" si="13"/>
        <v>650</v>
      </c>
      <c r="H16" s="106">
        <f t="shared" si="13"/>
        <v>1000000</v>
      </c>
      <c r="I16" s="106">
        <f>I17+I18+I19+I20+I21</f>
        <v>1000</v>
      </c>
      <c r="J16" s="106"/>
      <c r="K16" s="106">
        <f>H16-F16</f>
        <v>350000</v>
      </c>
      <c r="L16" s="136" t="s">
        <v>383</v>
      </c>
    </row>
    <row r="17" spans="2:12" ht="67.5" x14ac:dyDescent="0.25">
      <c r="B17" s="109"/>
      <c r="C17" s="101" t="s">
        <v>345</v>
      </c>
      <c r="D17" s="106">
        <f t="shared" si="9"/>
        <v>0</v>
      </c>
      <c r="E17" s="100"/>
      <c r="F17" s="106">
        <f t="shared" si="10"/>
        <v>462000</v>
      </c>
      <c r="G17" s="108">
        <v>462</v>
      </c>
      <c r="H17" s="106">
        <f t="shared" si="11"/>
        <v>540000</v>
      </c>
      <c r="I17" s="108">
        <v>540</v>
      </c>
      <c r="J17" s="106"/>
      <c r="K17" s="108"/>
      <c r="L17" s="135"/>
    </row>
    <row r="18" spans="2:12" ht="22.5" x14ac:dyDescent="0.25">
      <c r="B18" s="109"/>
      <c r="C18" s="101" t="s">
        <v>344</v>
      </c>
      <c r="D18" s="106">
        <f t="shared" si="9"/>
        <v>0</v>
      </c>
      <c r="E18" s="100"/>
      <c r="F18" s="106">
        <f t="shared" si="10"/>
        <v>53200</v>
      </c>
      <c r="G18" s="108">
        <v>53.2</v>
      </c>
      <c r="H18" s="106">
        <f t="shared" si="11"/>
        <v>235000</v>
      </c>
      <c r="I18" s="108">
        <v>235</v>
      </c>
      <c r="J18" s="106"/>
      <c r="K18" s="108"/>
      <c r="L18" s="135"/>
    </row>
    <row r="19" spans="2:12" x14ac:dyDescent="0.25">
      <c r="B19" s="109"/>
      <c r="C19" s="101" t="s">
        <v>343</v>
      </c>
      <c r="D19" s="106">
        <f t="shared" si="9"/>
        <v>0</v>
      </c>
      <c r="E19" s="100"/>
      <c r="F19" s="106">
        <f t="shared" si="10"/>
        <v>9800</v>
      </c>
      <c r="G19" s="204">
        <v>9.8000000000000007</v>
      </c>
      <c r="H19" s="106">
        <f t="shared" si="11"/>
        <v>25000</v>
      </c>
      <c r="I19" s="108">
        <v>25</v>
      </c>
      <c r="J19" s="106"/>
      <c r="K19" s="108"/>
      <c r="L19" s="135"/>
    </row>
    <row r="20" spans="2:12" x14ac:dyDescent="0.25">
      <c r="B20" s="109"/>
      <c r="C20" s="101" t="s">
        <v>342</v>
      </c>
      <c r="D20" s="106">
        <f t="shared" si="9"/>
        <v>0</v>
      </c>
      <c r="E20" s="100"/>
      <c r="F20" s="106">
        <f t="shared" si="10"/>
        <v>0</v>
      </c>
      <c r="G20" s="204"/>
      <c r="H20" s="106">
        <f t="shared" si="11"/>
        <v>20000</v>
      </c>
      <c r="I20" s="108">
        <v>20</v>
      </c>
      <c r="J20" s="106"/>
      <c r="K20" s="108"/>
      <c r="L20" s="135"/>
    </row>
    <row r="21" spans="2:12" ht="45" x14ac:dyDescent="0.25">
      <c r="B21" s="109"/>
      <c r="C21" s="101" t="s">
        <v>341</v>
      </c>
      <c r="D21" s="106">
        <f t="shared" si="9"/>
        <v>0</v>
      </c>
      <c r="E21" s="100"/>
      <c r="F21" s="106">
        <f t="shared" si="10"/>
        <v>125000</v>
      </c>
      <c r="G21" s="108">
        <v>125</v>
      </c>
      <c r="H21" s="106">
        <f t="shared" si="11"/>
        <v>180000</v>
      </c>
      <c r="I21" s="108">
        <v>180</v>
      </c>
      <c r="J21" s="106"/>
      <c r="K21" s="108"/>
      <c r="L21" s="135"/>
    </row>
    <row r="22" spans="2:12" x14ac:dyDescent="0.25">
      <c r="B22" s="111" t="s">
        <v>82</v>
      </c>
      <c r="C22" s="110" t="s">
        <v>44</v>
      </c>
      <c r="D22" s="106">
        <f t="shared" si="9"/>
        <v>1502000</v>
      </c>
      <c r="E22" s="106">
        <v>1502</v>
      </c>
      <c r="F22" s="106">
        <f t="shared" ref="F22:H22" si="14">F23+F24+F25</f>
        <v>1402000</v>
      </c>
      <c r="G22" s="106">
        <f t="shared" si="14"/>
        <v>1402</v>
      </c>
      <c r="H22" s="106">
        <f t="shared" si="14"/>
        <v>1650000</v>
      </c>
      <c r="I22" s="106">
        <f>I23+I24+I25</f>
        <v>1650</v>
      </c>
      <c r="J22" s="106"/>
      <c r="K22" s="106">
        <f>H22-F22</f>
        <v>248000</v>
      </c>
      <c r="L22" s="136" t="s">
        <v>382</v>
      </c>
    </row>
    <row r="23" spans="2:12" ht="22.5" x14ac:dyDescent="0.25">
      <c r="B23" s="109"/>
      <c r="C23" s="101" t="s">
        <v>340</v>
      </c>
      <c r="D23" s="106">
        <f t="shared" si="9"/>
        <v>0</v>
      </c>
      <c r="E23" s="100"/>
      <c r="F23" s="106">
        <f t="shared" si="10"/>
        <v>1317000</v>
      </c>
      <c r="G23" s="108">
        <v>1317</v>
      </c>
      <c r="H23" s="106">
        <f t="shared" si="11"/>
        <v>1555000</v>
      </c>
      <c r="I23" s="108">
        <v>1555</v>
      </c>
      <c r="J23" s="106"/>
      <c r="K23" s="108"/>
      <c r="L23" s="135"/>
    </row>
    <row r="24" spans="2:12" ht="45" x14ac:dyDescent="0.25">
      <c r="B24" s="109"/>
      <c r="C24" s="101" t="s">
        <v>339</v>
      </c>
      <c r="D24" s="106">
        <f t="shared" si="9"/>
        <v>0</v>
      </c>
      <c r="E24" s="100"/>
      <c r="F24" s="106">
        <f t="shared" si="10"/>
        <v>60000</v>
      </c>
      <c r="G24" s="108">
        <v>60</v>
      </c>
      <c r="H24" s="106">
        <f t="shared" si="11"/>
        <v>60000</v>
      </c>
      <c r="I24" s="108">
        <v>60</v>
      </c>
      <c r="J24" s="106"/>
      <c r="K24" s="108"/>
      <c r="L24" s="135"/>
    </row>
    <row r="25" spans="2:12" ht="67.5" x14ac:dyDescent="0.25">
      <c r="B25" s="109"/>
      <c r="C25" s="101" t="s">
        <v>338</v>
      </c>
      <c r="D25" s="106">
        <f t="shared" si="9"/>
        <v>0</v>
      </c>
      <c r="E25" s="100"/>
      <c r="F25" s="106">
        <f t="shared" si="10"/>
        <v>25000</v>
      </c>
      <c r="G25" s="108">
        <v>25</v>
      </c>
      <c r="H25" s="106">
        <f t="shared" si="11"/>
        <v>35000</v>
      </c>
      <c r="I25" s="108">
        <v>35</v>
      </c>
      <c r="J25" s="106"/>
      <c r="K25" s="108"/>
      <c r="L25" s="135"/>
    </row>
    <row r="26" spans="2:12" x14ac:dyDescent="0.25">
      <c r="B26" s="111" t="s">
        <v>83</v>
      </c>
      <c r="C26" s="110" t="s">
        <v>46</v>
      </c>
      <c r="D26" s="106">
        <f t="shared" si="9"/>
        <v>270000</v>
      </c>
      <c r="E26" s="106">
        <v>270</v>
      </c>
      <c r="F26" s="106">
        <f t="shared" si="10"/>
        <v>270000</v>
      </c>
      <c r="G26" s="106">
        <v>270</v>
      </c>
      <c r="H26" s="106">
        <f t="shared" si="11"/>
        <v>270000</v>
      </c>
      <c r="I26" s="106">
        <v>270</v>
      </c>
      <c r="J26" s="106"/>
      <c r="K26" s="106">
        <f>I26-G26</f>
        <v>0</v>
      </c>
      <c r="L26" s="136"/>
    </row>
    <row r="27" spans="2:12" x14ac:dyDescent="0.25">
      <c r="B27" s="109"/>
      <c r="C27" s="101" t="s">
        <v>251</v>
      </c>
      <c r="D27" s="106">
        <f t="shared" si="9"/>
        <v>0</v>
      </c>
      <c r="E27" s="100"/>
      <c r="F27" s="106">
        <f t="shared" si="10"/>
        <v>0</v>
      </c>
      <c r="G27" s="100"/>
      <c r="H27" s="106">
        <f t="shared" si="11"/>
        <v>0</v>
      </c>
      <c r="I27" s="107"/>
      <c r="J27" s="106"/>
      <c r="K27" s="108"/>
      <c r="L27" s="135"/>
    </row>
    <row r="28" spans="2:12" ht="22.5" x14ac:dyDescent="0.25">
      <c r="B28" s="111" t="s">
        <v>84</v>
      </c>
      <c r="C28" s="110" t="s">
        <v>48</v>
      </c>
      <c r="D28" s="106">
        <f t="shared" si="9"/>
        <v>10000000</v>
      </c>
      <c r="E28" s="106">
        <v>10000</v>
      </c>
      <c r="F28" s="106">
        <f t="shared" si="10"/>
        <v>9885000</v>
      </c>
      <c r="G28" s="106">
        <v>9885</v>
      </c>
      <c r="H28" s="106">
        <f t="shared" si="11"/>
        <v>8000000</v>
      </c>
      <c r="I28" s="106">
        <v>8000</v>
      </c>
      <c r="J28" s="106"/>
      <c r="K28" s="106">
        <f>H28-F28</f>
        <v>-1885000</v>
      </c>
      <c r="L28" s="136" t="s">
        <v>381</v>
      </c>
    </row>
    <row r="29" spans="2:12" x14ac:dyDescent="0.25">
      <c r="B29" s="109"/>
      <c r="C29" s="101" t="s">
        <v>251</v>
      </c>
      <c r="D29" s="106">
        <f t="shared" si="9"/>
        <v>0</v>
      </c>
      <c r="E29" s="100"/>
      <c r="F29" s="106">
        <f t="shared" si="10"/>
        <v>0</v>
      </c>
      <c r="G29" s="100"/>
      <c r="H29" s="106">
        <f t="shared" si="11"/>
        <v>0</v>
      </c>
      <c r="I29" s="107"/>
      <c r="J29" s="106"/>
      <c r="K29" s="108"/>
      <c r="L29" s="135"/>
    </row>
    <row r="30" spans="2:12" ht="180" x14ac:dyDescent="0.25">
      <c r="B30" s="111" t="s">
        <v>49</v>
      </c>
      <c r="C30" s="110" t="s">
        <v>50</v>
      </c>
      <c r="D30" s="106">
        <f t="shared" si="9"/>
        <v>11850000</v>
      </c>
      <c r="E30" s="106">
        <v>11850</v>
      </c>
      <c r="F30" s="106">
        <f>SUM(F31:F39)</f>
        <v>11629100</v>
      </c>
      <c r="G30" s="106">
        <f t="shared" ref="G30:I30" si="15">SUM(G31:G39)</f>
        <v>11629.1</v>
      </c>
      <c r="H30" s="106">
        <f t="shared" si="15"/>
        <v>14710000</v>
      </c>
      <c r="I30" s="106">
        <f t="shared" si="15"/>
        <v>14710</v>
      </c>
      <c r="J30" s="106"/>
      <c r="K30" s="106">
        <f>H30-F30</f>
        <v>3080900</v>
      </c>
      <c r="L30" s="136" t="s">
        <v>380</v>
      </c>
    </row>
    <row r="31" spans="2:12" ht="56.25" x14ac:dyDescent="0.25">
      <c r="B31" s="109"/>
      <c r="C31" s="101" t="s">
        <v>337</v>
      </c>
      <c r="D31" s="106">
        <f t="shared" si="9"/>
        <v>0</v>
      </c>
      <c r="E31" s="100"/>
      <c r="F31" s="106">
        <f t="shared" si="10"/>
        <v>2966000</v>
      </c>
      <c r="G31" s="108">
        <v>2966</v>
      </c>
      <c r="H31" s="106">
        <f t="shared" si="11"/>
        <v>4472000</v>
      </c>
      <c r="I31" s="118">
        <v>4472</v>
      </c>
      <c r="J31" s="106"/>
      <c r="K31" s="108"/>
      <c r="L31" s="140" t="s">
        <v>379</v>
      </c>
    </row>
    <row r="32" spans="2:12" ht="22.5" x14ac:dyDescent="0.25">
      <c r="B32" s="109"/>
      <c r="C32" s="101" t="s">
        <v>336</v>
      </c>
      <c r="D32" s="106">
        <f t="shared" si="9"/>
        <v>0</v>
      </c>
      <c r="E32" s="100"/>
      <c r="F32" s="106">
        <f t="shared" si="10"/>
        <v>841200</v>
      </c>
      <c r="G32" s="108">
        <v>841.2</v>
      </c>
      <c r="H32" s="106">
        <f t="shared" si="11"/>
        <v>1202000</v>
      </c>
      <c r="I32" s="118">
        <v>1202</v>
      </c>
      <c r="J32" s="106"/>
      <c r="K32" s="108"/>
      <c r="L32" s="140" t="s">
        <v>378</v>
      </c>
    </row>
    <row r="33" spans="2:12" x14ac:dyDescent="0.25">
      <c r="B33" s="109"/>
      <c r="C33" s="101" t="s">
        <v>335</v>
      </c>
      <c r="D33" s="106">
        <f t="shared" si="9"/>
        <v>0</v>
      </c>
      <c r="E33" s="100"/>
      <c r="F33" s="106">
        <f t="shared" si="10"/>
        <v>6805000</v>
      </c>
      <c r="G33" s="108">
        <v>6805</v>
      </c>
      <c r="H33" s="106">
        <f t="shared" si="11"/>
        <v>7962200</v>
      </c>
      <c r="I33" s="118">
        <v>7962.2</v>
      </c>
      <c r="J33" s="106"/>
      <c r="K33" s="108"/>
      <c r="L33" s="140" t="s">
        <v>377</v>
      </c>
    </row>
    <row r="34" spans="2:12" ht="45" x14ac:dyDescent="0.25">
      <c r="B34" s="109"/>
      <c r="C34" s="101" t="s">
        <v>334</v>
      </c>
      <c r="D34" s="106">
        <f t="shared" si="9"/>
        <v>0</v>
      </c>
      <c r="E34" s="100"/>
      <c r="F34" s="106">
        <f t="shared" si="10"/>
        <v>40000</v>
      </c>
      <c r="G34" s="108">
        <v>40</v>
      </c>
      <c r="H34" s="106">
        <f t="shared" si="11"/>
        <v>40000</v>
      </c>
      <c r="I34" s="117">
        <v>40</v>
      </c>
      <c r="J34" s="106"/>
      <c r="K34" s="108"/>
      <c r="L34" s="140"/>
    </row>
    <row r="35" spans="2:12" ht="33.75" x14ac:dyDescent="0.25">
      <c r="B35" s="109"/>
      <c r="C35" s="101" t="s">
        <v>333</v>
      </c>
      <c r="D35" s="106">
        <f t="shared" si="9"/>
        <v>0</v>
      </c>
      <c r="E35" s="100"/>
      <c r="F35" s="106">
        <f t="shared" si="10"/>
        <v>189100</v>
      </c>
      <c r="G35" s="108">
        <v>189.1</v>
      </c>
      <c r="H35" s="106">
        <f t="shared" si="11"/>
        <v>0</v>
      </c>
      <c r="I35" s="117">
        <v>0</v>
      </c>
      <c r="J35" s="112"/>
      <c r="K35" s="141"/>
      <c r="L35" s="137"/>
    </row>
    <row r="36" spans="2:12" ht="22.5" x14ac:dyDescent="0.25">
      <c r="B36" s="109"/>
      <c r="C36" s="101" t="s">
        <v>332</v>
      </c>
      <c r="D36" s="106">
        <f t="shared" si="9"/>
        <v>0</v>
      </c>
      <c r="E36" s="100"/>
      <c r="F36" s="106">
        <f t="shared" si="10"/>
        <v>37800</v>
      </c>
      <c r="G36" s="108">
        <v>37.799999999999997</v>
      </c>
      <c r="H36" s="106">
        <f t="shared" si="11"/>
        <v>37800</v>
      </c>
      <c r="I36" s="117">
        <v>37.799999999999997</v>
      </c>
      <c r="J36" s="106"/>
      <c r="K36" s="108"/>
      <c r="L36" s="140"/>
    </row>
    <row r="37" spans="2:12" ht="22.5" x14ac:dyDescent="0.25">
      <c r="B37" s="109"/>
      <c r="C37" s="101" t="s">
        <v>331</v>
      </c>
      <c r="D37" s="106">
        <f t="shared" si="9"/>
        <v>0</v>
      </c>
      <c r="E37" s="100"/>
      <c r="F37" s="106">
        <f t="shared" si="10"/>
        <v>350000</v>
      </c>
      <c r="G37" s="108">
        <v>350</v>
      </c>
      <c r="H37" s="106">
        <f t="shared" si="11"/>
        <v>246000</v>
      </c>
      <c r="I37" s="117">
        <v>246</v>
      </c>
      <c r="J37" s="106"/>
      <c r="K37" s="108"/>
      <c r="L37" s="140" t="s">
        <v>376</v>
      </c>
    </row>
    <row r="38" spans="2:12" ht="45" x14ac:dyDescent="0.25">
      <c r="B38" s="109"/>
      <c r="C38" s="101" t="s">
        <v>330</v>
      </c>
      <c r="D38" s="106">
        <f t="shared" si="9"/>
        <v>0</v>
      </c>
      <c r="E38" s="100"/>
      <c r="F38" s="106">
        <f t="shared" si="10"/>
        <v>0</v>
      </c>
      <c r="G38" s="108">
        <v>0</v>
      </c>
      <c r="H38" s="106">
        <f t="shared" si="11"/>
        <v>297000</v>
      </c>
      <c r="I38" s="117">
        <v>297</v>
      </c>
      <c r="J38" s="106"/>
      <c r="K38" s="108"/>
      <c r="L38" s="140" t="s">
        <v>376</v>
      </c>
    </row>
    <row r="39" spans="2:12" ht="78.75" x14ac:dyDescent="0.25">
      <c r="B39" s="109"/>
      <c r="C39" s="101" t="s">
        <v>329</v>
      </c>
      <c r="D39" s="106">
        <f t="shared" si="9"/>
        <v>0</v>
      </c>
      <c r="E39" s="100"/>
      <c r="F39" s="106">
        <f t="shared" si="10"/>
        <v>400000</v>
      </c>
      <c r="G39" s="108">
        <v>400</v>
      </c>
      <c r="H39" s="106">
        <f t="shared" si="11"/>
        <v>453000</v>
      </c>
      <c r="I39" s="117">
        <v>453</v>
      </c>
      <c r="J39" s="106"/>
      <c r="K39" s="108"/>
      <c r="L39" s="140" t="s">
        <v>376</v>
      </c>
    </row>
    <row r="40" spans="2:12" ht="78.75" x14ac:dyDescent="0.25">
      <c r="B40" s="111" t="s">
        <v>85</v>
      </c>
      <c r="C40" s="110" t="s">
        <v>52</v>
      </c>
      <c r="D40" s="106">
        <f t="shared" si="9"/>
        <v>6400000</v>
      </c>
      <c r="E40" s="106">
        <v>6400</v>
      </c>
      <c r="F40" s="106">
        <f t="shared" ref="F40:H40" si="16">F41+F42+F43+F44</f>
        <v>6330100</v>
      </c>
      <c r="G40" s="106">
        <f t="shared" si="16"/>
        <v>6330.1</v>
      </c>
      <c r="H40" s="106">
        <f t="shared" si="16"/>
        <v>8424000</v>
      </c>
      <c r="I40" s="106">
        <f>I41+I42+I43+I44</f>
        <v>8424</v>
      </c>
      <c r="J40" s="106"/>
      <c r="K40" s="106">
        <f>H40-F40</f>
        <v>2093900</v>
      </c>
      <c r="L40" s="136" t="s">
        <v>375</v>
      </c>
    </row>
    <row r="41" spans="2:12" ht="56.25" x14ac:dyDescent="0.25">
      <c r="B41" s="109"/>
      <c r="C41" s="101" t="s">
        <v>328</v>
      </c>
      <c r="D41" s="106">
        <f t="shared" si="9"/>
        <v>0</v>
      </c>
      <c r="E41" s="100"/>
      <c r="F41" s="106">
        <f t="shared" si="10"/>
        <v>450000</v>
      </c>
      <c r="G41" s="108">
        <v>450</v>
      </c>
      <c r="H41" s="106">
        <f t="shared" si="11"/>
        <v>900000</v>
      </c>
      <c r="I41" s="117">
        <v>900</v>
      </c>
      <c r="J41" s="106"/>
      <c r="K41" s="108"/>
      <c r="L41" s="140" t="s">
        <v>374</v>
      </c>
    </row>
    <row r="42" spans="2:12" ht="22.5" x14ac:dyDescent="0.25">
      <c r="B42" s="109"/>
      <c r="C42" s="101" t="s">
        <v>327</v>
      </c>
      <c r="D42" s="106">
        <f t="shared" si="9"/>
        <v>0</v>
      </c>
      <c r="E42" s="100"/>
      <c r="F42" s="106">
        <f t="shared" si="10"/>
        <v>2323200</v>
      </c>
      <c r="G42" s="108">
        <v>2323.1999999999998</v>
      </c>
      <c r="H42" s="106">
        <f t="shared" si="11"/>
        <v>2625000</v>
      </c>
      <c r="I42" s="118">
        <v>2625</v>
      </c>
      <c r="J42" s="106"/>
      <c r="K42" s="108"/>
      <c r="L42" s="140" t="s">
        <v>373</v>
      </c>
    </row>
    <row r="43" spans="2:12" ht="22.5" x14ac:dyDescent="0.25">
      <c r="B43" s="109"/>
      <c r="C43" s="101" t="s">
        <v>326</v>
      </c>
      <c r="D43" s="106">
        <f t="shared" si="9"/>
        <v>0</v>
      </c>
      <c r="E43" s="100"/>
      <c r="F43" s="106">
        <f t="shared" si="10"/>
        <v>1856900</v>
      </c>
      <c r="G43" s="108">
        <v>1856.9</v>
      </c>
      <c r="H43" s="106">
        <f t="shared" si="11"/>
        <v>2269000</v>
      </c>
      <c r="I43" s="118">
        <v>2269</v>
      </c>
      <c r="J43" s="106"/>
      <c r="K43" s="108"/>
      <c r="L43" s="140" t="s">
        <v>372</v>
      </c>
    </row>
    <row r="44" spans="2:12" ht="22.5" x14ac:dyDescent="0.25">
      <c r="B44" s="109"/>
      <c r="C44" s="101" t="s">
        <v>325</v>
      </c>
      <c r="D44" s="106">
        <f t="shared" si="9"/>
        <v>0</v>
      </c>
      <c r="E44" s="100"/>
      <c r="F44" s="106">
        <f t="shared" si="10"/>
        <v>1700000</v>
      </c>
      <c r="G44" s="108">
        <v>1700</v>
      </c>
      <c r="H44" s="106">
        <f t="shared" si="11"/>
        <v>2630000</v>
      </c>
      <c r="I44" s="117">
        <v>2630</v>
      </c>
      <c r="J44" s="106"/>
      <c r="K44" s="108"/>
      <c r="L44" s="140" t="s">
        <v>371</v>
      </c>
    </row>
    <row r="45" spans="2:12" ht="135" x14ac:dyDescent="0.25">
      <c r="B45" s="111" t="s">
        <v>86</v>
      </c>
      <c r="C45" s="110" t="s">
        <v>54</v>
      </c>
      <c r="D45" s="106">
        <f t="shared" si="9"/>
        <v>6000000</v>
      </c>
      <c r="E45" s="106">
        <v>6000</v>
      </c>
      <c r="F45" s="106">
        <f t="shared" ref="F45:H45" si="17">F46+F47+F48+F49+F50+F51+F52+F53</f>
        <v>6200300</v>
      </c>
      <c r="G45" s="106">
        <f t="shared" si="17"/>
        <v>6200.2999999999993</v>
      </c>
      <c r="H45" s="106">
        <f t="shared" si="17"/>
        <v>7000000</v>
      </c>
      <c r="I45" s="106">
        <f>I46+I47+I48+I49+I50+I51+I52+I53</f>
        <v>7000</v>
      </c>
      <c r="J45" s="106"/>
      <c r="K45" s="106">
        <f>H45-F45</f>
        <v>799700</v>
      </c>
      <c r="L45" s="136" t="s">
        <v>370</v>
      </c>
    </row>
    <row r="46" spans="2:12" x14ac:dyDescent="0.25">
      <c r="B46" s="109"/>
      <c r="C46" s="101" t="s">
        <v>324</v>
      </c>
      <c r="D46" s="106">
        <f t="shared" si="9"/>
        <v>0</v>
      </c>
      <c r="E46" s="100"/>
      <c r="F46" s="106">
        <f t="shared" si="10"/>
        <v>2630000</v>
      </c>
      <c r="G46" s="108">
        <v>2630</v>
      </c>
      <c r="H46" s="106">
        <f t="shared" si="11"/>
        <v>2700000</v>
      </c>
      <c r="I46" s="107">
        <v>2700</v>
      </c>
      <c r="J46" s="106"/>
      <c r="K46" s="108"/>
      <c r="L46" s="135"/>
    </row>
    <row r="47" spans="2:12" ht="22.5" x14ac:dyDescent="0.25">
      <c r="B47" s="109"/>
      <c r="C47" s="101" t="s">
        <v>323</v>
      </c>
      <c r="D47" s="106">
        <f t="shared" si="9"/>
        <v>0</v>
      </c>
      <c r="E47" s="100"/>
      <c r="F47" s="106">
        <f t="shared" si="10"/>
        <v>1960500</v>
      </c>
      <c r="G47" s="108">
        <v>1960.5</v>
      </c>
      <c r="H47" s="106">
        <f t="shared" si="11"/>
        <v>2500000</v>
      </c>
      <c r="I47" s="107">
        <v>2500</v>
      </c>
      <c r="J47" s="106"/>
      <c r="K47" s="108"/>
      <c r="L47" s="135"/>
    </row>
    <row r="48" spans="2:12" x14ac:dyDescent="0.25">
      <c r="B48" s="109"/>
      <c r="C48" s="101" t="s">
        <v>322</v>
      </c>
      <c r="D48" s="106">
        <f t="shared" si="9"/>
        <v>0</v>
      </c>
      <c r="E48" s="100"/>
      <c r="F48" s="106">
        <f t="shared" si="10"/>
        <v>371700</v>
      </c>
      <c r="G48" s="108">
        <v>371.7</v>
      </c>
      <c r="H48" s="106">
        <f t="shared" si="11"/>
        <v>413300</v>
      </c>
      <c r="I48" s="107">
        <v>413.3</v>
      </c>
      <c r="J48" s="106"/>
      <c r="K48" s="108"/>
      <c r="L48" s="135"/>
    </row>
    <row r="49" spans="2:12" ht="45" x14ac:dyDescent="0.25">
      <c r="B49" s="109"/>
      <c r="C49" s="101" t="s">
        <v>321</v>
      </c>
      <c r="D49" s="106">
        <f t="shared" si="9"/>
        <v>0</v>
      </c>
      <c r="E49" s="100"/>
      <c r="F49" s="106">
        <f t="shared" si="10"/>
        <v>350000</v>
      </c>
      <c r="G49" s="108">
        <v>350</v>
      </c>
      <c r="H49" s="106">
        <f t="shared" si="11"/>
        <v>492000</v>
      </c>
      <c r="I49" s="108">
        <v>492</v>
      </c>
      <c r="J49" s="106"/>
      <c r="K49" s="108"/>
      <c r="L49" s="135"/>
    </row>
    <row r="50" spans="2:12" ht="33.75" x14ac:dyDescent="0.25">
      <c r="B50" s="109"/>
      <c r="C50" s="101" t="s">
        <v>320</v>
      </c>
      <c r="D50" s="106">
        <f t="shared" si="9"/>
        <v>0</v>
      </c>
      <c r="E50" s="100"/>
      <c r="F50" s="106">
        <f t="shared" si="10"/>
        <v>791700</v>
      </c>
      <c r="G50" s="108">
        <v>791.7</v>
      </c>
      <c r="H50" s="106">
        <f t="shared" si="11"/>
        <v>800000</v>
      </c>
      <c r="I50" s="107">
        <v>800</v>
      </c>
      <c r="J50" s="106"/>
      <c r="K50" s="108"/>
      <c r="L50" s="135"/>
    </row>
    <row r="51" spans="2:12" x14ac:dyDescent="0.25">
      <c r="B51" s="109"/>
      <c r="C51" s="101" t="s">
        <v>319</v>
      </c>
      <c r="D51" s="106">
        <f t="shared" si="9"/>
        <v>0</v>
      </c>
      <c r="E51" s="100"/>
      <c r="F51" s="106">
        <f t="shared" si="10"/>
        <v>50400</v>
      </c>
      <c r="G51" s="108">
        <v>50.4</v>
      </c>
      <c r="H51" s="106">
        <f t="shared" si="11"/>
        <v>50400</v>
      </c>
      <c r="I51" s="107">
        <v>50.4</v>
      </c>
      <c r="J51" s="106"/>
      <c r="K51" s="108"/>
      <c r="L51" s="135"/>
    </row>
    <row r="52" spans="2:12" ht="22.5" x14ac:dyDescent="0.25">
      <c r="B52" s="109"/>
      <c r="C52" s="101" t="s">
        <v>318</v>
      </c>
      <c r="D52" s="106">
        <f t="shared" si="9"/>
        <v>0</v>
      </c>
      <c r="E52" s="100"/>
      <c r="F52" s="106">
        <f t="shared" si="10"/>
        <v>10000</v>
      </c>
      <c r="G52" s="108">
        <v>10</v>
      </c>
      <c r="H52" s="106">
        <f t="shared" si="11"/>
        <v>8300</v>
      </c>
      <c r="I52" s="107">
        <v>8.3000000000000007</v>
      </c>
      <c r="J52" s="106"/>
      <c r="K52" s="108"/>
      <c r="L52" s="135"/>
    </row>
    <row r="53" spans="2:12" ht="67.5" x14ac:dyDescent="0.25">
      <c r="B53" s="109"/>
      <c r="C53" s="101" t="s">
        <v>317</v>
      </c>
      <c r="D53" s="106">
        <f t="shared" si="9"/>
        <v>0</v>
      </c>
      <c r="E53" s="100"/>
      <c r="F53" s="106">
        <f t="shared" si="10"/>
        <v>36000</v>
      </c>
      <c r="G53" s="108">
        <v>36</v>
      </c>
      <c r="H53" s="106">
        <f t="shared" si="11"/>
        <v>36000</v>
      </c>
      <c r="I53" s="107">
        <v>36</v>
      </c>
      <c r="J53" s="106"/>
      <c r="K53" s="108"/>
      <c r="L53" s="135"/>
    </row>
    <row r="54" spans="2:12" ht="56.25" x14ac:dyDescent="0.25">
      <c r="B54" s="111" t="s">
        <v>87</v>
      </c>
      <c r="C54" s="110" t="s">
        <v>56</v>
      </c>
      <c r="D54" s="106">
        <f t="shared" si="9"/>
        <v>4800000</v>
      </c>
      <c r="E54" s="106">
        <v>4800</v>
      </c>
      <c r="F54" s="106">
        <f t="shared" ref="F54:H54" si="18">F55+F56+F57+F58+F59+F60</f>
        <v>4353400</v>
      </c>
      <c r="G54" s="106">
        <f t="shared" si="18"/>
        <v>4353.3999999999996</v>
      </c>
      <c r="H54" s="106">
        <f t="shared" si="18"/>
        <v>5000000</v>
      </c>
      <c r="I54" s="106">
        <f>I55+I56+I57+I58+I59+I60</f>
        <v>5000</v>
      </c>
      <c r="J54" s="106"/>
      <c r="K54" s="106">
        <f>H54-F54</f>
        <v>646600</v>
      </c>
      <c r="L54" s="136" t="s">
        <v>369</v>
      </c>
    </row>
    <row r="55" spans="2:12" ht="56.25" x14ac:dyDescent="0.25">
      <c r="B55" s="109"/>
      <c r="C55" s="101" t="s">
        <v>316</v>
      </c>
      <c r="D55" s="106">
        <f t="shared" si="9"/>
        <v>0</v>
      </c>
      <c r="E55" s="100"/>
      <c r="F55" s="106">
        <f t="shared" si="10"/>
        <v>575800</v>
      </c>
      <c r="G55" s="108">
        <v>575.79999999999995</v>
      </c>
      <c r="H55" s="106">
        <f t="shared" si="11"/>
        <v>890000</v>
      </c>
      <c r="I55" s="108">
        <v>890</v>
      </c>
      <c r="J55" s="106"/>
      <c r="K55" s="108"/>
      <c r="L55" s="135"/>
    </row>
    <row r="56" spans="2:12" ht="45" x14ac:dyDescent="0.25">
      <c r="B56" s="109"/>
      <c r="C56" s="101" t="s">
        <v>315</v>
      </c>
      <c r="D56" s="106">
        <f t="shared" si="9"/>
        <v>0</v>
      </c>
      <c r="E56" s="100"/>
      <c r="F56" s="106">
        <f t="shared" si="10"/>
        <v>2758000</v>
      </c>
      <c r="G56" s="108">
        <v>2758</v>
      </c>
      <c r="H56" s="106">
        <f t="shared" si="11"/>
        <v>2800000</v>
      </c>
      <c r="I56" s="108">
        <v>2800</v>
      </c>
      <c r="J56" s="106"/>
      <c r="K56" s="108"/>
      <c r="L56" s="135"/>
    </row>
    <row r="57" spans="2:12" ht="22.5" x14ac:dyDescent="0.25">
      <c r="B57" s="109"/>
      <c r="C57" s="101" t="s">
        <v>314</v>
      </c>
      <c r="D57" s="106">
        <f t="shared" si="9"/>
        <v>0</v>
      </c>
      <c r="E57" s="100"/>
      <c r="F57" s="106">
        <f t="shared" si="10"/>
        <v>713600</v>
      </c>
      <c r="G57" s="108">
        <v>713.6</v>
      </c>
      <c r="H57" s="106">
        <f t="shared" si="11"/>
        <v>754000</v>
      </c>
      <c r="I57" s="108">
        <v>754</v>
      </c>
      <c r="J57" s="106"/>
      <c r="K57" s="108"/>
      <c r="L57" s="135"/>
    </row>
    <row r="58" spans="2:12" ht="22.5" x14ac:dyDescent="0.25">
      <c r="B58" s="109"/>
      <c r="C58" s="101" t="s">
        <v>313</v>
      </c>
      <c r="D58" s="106">
        <f t="shared" si="9"/>
        <v>0</v>
      </c>
      <c r="E58" s="100"/>
      <c r="F58" s="106">
        <f t="shared" si="10"/>
        <v>36000</v>
      </c>
      <c r="G58" s="108">
        <v>36</v>
      </c>
      <c r="H58" s="106">
        <f t="shared" si="11"/>
        <v>36000</v>
      </c>
      <c r="I58" s="108">
        <v>36</v>
      </c>
      <c r="J58" s="106"/>
      <c r="K58" s="108"/>
      <c r="L58" s="135"/>
    </row>
    <row r="59" spans="2:12" x14ac:dyDescent="0.25">
      <c r="B59" s="109"/>
      <c r="C59" s="101" t="s">
        <v>312</v>
      </c>
      <c r="D59" s="106">
        <f t="shared" si="9"/>
        <v>0</v>
      </c>
      <c r="E59" s="100"/>
      <c r="F59" s="106">
        <f t="shared" si="10"/>
        <v>120000</v>
      </c>
      <c r="G59" s="108">
        <v>120</v>
      </c>
      <c r="H59" s="106">
        <f t="shared" si="11"/>
        <v>120000</v>
      </c>
      <c r="I59" s="108">
        <v>120</v>
      </c>
      <c r="J59" s="106"/>
      <c r="K59" s="108"/>
      <c r="L59" s="135"/>
    </row>
    <row r="60" spans="2:12" ht="33.75" x14ac:dyDescent="0.25">
      <c r="B60" s="109"/>
      <c r="C60" s="101" t="s">
        <v>311</v>
      </c>
      <c r="D60" s="106">
        <f t="shared" si="9"/>
        <v>0</v>
      </c>
      <c r="E60" s="100"/>
      <c r="F60" s="106">
        <f t="shared" si="10"/>
        <v>150000</v>
      </c>
      <c r="G60" s="108">
        <v>150</v>
      </c>
      <c r="H60" s="106">
        <f t="shared" si="11"/>
        <v>400000</v>
      </c>
      <c r="I60" s="108">
        <v>400</v>
      </c>
      <c r="J60" s="106"/>
      <c r="K60" s="108"/>
      <c r="L60" s="135"/>
    </row>
    <row r="61" spans="2:12" x14ac:dyDescent="0.25">
      <c r="B61" s="111" t="s">
        <v>88</v>
      </c>
      <c r="C61" s="110" t="s">
        <v>89</v>
      </c>
      <c r="D61" s="106">
        <f t="shared" si="9"/>
        <v>200000</v>
      </c>
      <c r="E61" s="106">
        <v>200</v>
      </c>
      <c r="F61" s="106">
        <f t="shared" ref="F61:H61" si="19">F62+F63+F64+F65+F66</f>
        <v>200000</v>
      </c>
      <c r="G61" s="106">
        <f t="shared" si="19"/>
        <v>200</v>
      </c>
      <c r="H61" s="106">
        <f t="shared" si="19"/>
        <v>600000</v>
      </c>
      <c r="I61" s="106">
        <f>I62+I63+I64+I65+I66</f>
        <v>600</v>
      </c>
      <c r="J61" s="106"/>
      <c r="K61" s="106">
        <f>H61-F61</f>
        <v>400000</v>
      </c>
      <c r="L61" s="136" t="s">
        <v>368</v>
      </c>
    </row>
    <row r="62" spans="2:12" x14ac:dyDescent="0.25">
      <c r="B62" s="116"/>
      <c r="C62" s="101" t="s">
        <v>310</v>
      </c>
      <c r="D62" s="106">
        <f t="shared" si="9"/>
        <v>0</v>
      </c>
      <c r="E62" s="100"/>
      <c r="F62" s="106">
        <f t="shared" si="10"/>
        <v>100000</v>
      </c>
      <c r="G62" s="108">
        <v>100</v>
      </c>
      <c r="H62" s="106">
        <f t="shared" si="11"/>
        <v>150000</v>
      </c>
      <c r="I62" s="107">
        <v>150</v>
      </c>
      <c r="J62" s="112"/>
      <c r="K62" s="112"/>
      <c r="L62" s="137"/>
    </row>
    <row r="63" spans="2:12" ht="22.5" x14ac:dyDescent="0.25">
      <c r="B63" s="116"/>
      <c r="C63" s="101" t="s">
        <v>309</v>
      </c>
      <c r="D63" s="106">
        <f t="shared" si="9"/>
        <v>0</v>
      </c>
      <c r="E63" s="100"/>
      <c r="F63" s="106">
        <f t="shared" si="10"/>
        <v>36600</v>
      </c>
      <c r="G63" s="108">
        <v>36.6</v>
      </c>
      <c r="H63" s="106">
        <f t="shared" si="11"/>
        <v>40000</v>
      </c>
      <c r="I63" s="107">
        <v>40</v>
      </c>
      <c r="J63" s="112"/>
      <c r="K63" s="112"/>
      <c r="L63" s="137"/>
    </row>
    <row r="64" spans="2:12" x14ac:dyDescent="0.25">
      <c r="B64" s="116"/>
      <c r="C64" s="101" t="s">
        <v>308</v>
      </c>
      <c r="D64" s="106">
        <f t="shared" si="9"/>
        <v>0</v>
      </c>
      <c r="E64" s="100"/>
      <c r="F64" s="106">
        <f t="shared" si="10"/>
        <v>26100</v>
      </c>
      <c r="G64" s="108">
        <v>26.1</v>
      </c>
      <c r="H64" s="106">
        <f t="shared" si="11"/>
        <v>30000</v>
      </c>
      <c r="I64" s="107">
        <v>30</v>
      </c>
      <c r="J64" s="112"/>
      <c r="K64" s="112"/>
      <c r="L64" s="137"/>
    </row>
    <row r="65" spans="2:12" ht="22.5" x14ac:dyDescent="0.25">
      <c r="B65" s="116"/>
      <c r="C65" s="101" t="s">
        <v>307</v>
      </c>
      <c r="D65" s="106">
        <f t="shared" si="9"/>
        <v>0</v>
      </c>
      <c r="E65" s="100"/>
      <c r="F65" s="106">
        <f t="shared" si="10"/>
        <v>15300</v>
      </c>
      <c r="G65" s="108">
        <v>15.3</v>
      </c>
      <c r="H65" s="106">
        <f t="shared" si="11"/>
        <v>350000</v>
      </c>
      <c r="I65" s="107">
        <v>350</v>
      </c>
      <c r="J65" s="112"/>
      <c r="K65" s="112"/>
      <c r="L65" s="137"/>
    </row>
    <row r="66" spans="2:12" ht="22.5" x14ac:dyDescent="0.25">
      <c r="B66" s="116"/>
      <c r="C66" s="101" t="s">
        <v>306</v>
      </c>
      <c r="D66" s="106">
        <f t="shared" si="9"/>
        <v>0</v>
      </c>
      <c r="E66" s="100"/>
      <c r="F66" s="106">
        <f t="shared" si="10"/>
        <v>22000</v>
      </c>
      <c r="G66" s="108">
        <v>22</v>
      </c>
      <c r="H66" s="106">
        <f t="shared" si="11"/>
        <v>30000</v>
      </c>
      <c r="I66" s="107">
        <v>30</v>
      </c>
      <c r="J66" s="112"/>
      <c r="K66" s="112"/>
      <c r="L66" s="137"/>
    </row>
    <row r="67" spans="2:12" ht="22.5" x14ac:dyDescent="0.25">
      <c r="B67" s="111" t="s">
        <v>91</v>
      </c>
      <c r="C67" s="110" t="s">
        <v>92</v>
      </c>
      <c r="D67" s="106">
        <f t="shared" si="9"/>
        <v>2000000</v>
      </c>
      <c r="E67" s="106">
        <v>2000</v>
      </c>
      <c r="F67" s="106">
        <f t="shared" ref="F67:H67" si="20">SUM(F68:F70)</f>
        <v>2000000</v>
      </c>
      <c r="G67" s="106">
        <f t="shared" si="20"/>
        <v>2000</v>
      </c>
      <c r="H67" s="106">
        <f t="shared" si="20"/>
        <v>22000000</v>
      </c>
      <c r="I67" s="106">
        <f>SUM(I68:I70)</f>
        <v>22000</v>
      </c>
      <c r="J67" s="106"/>
      <c r="K67" s="106">
        <f>H67-F67</f>
        <v>20000000</v>
      </c>
      <c r="L67" s="136" t="s">
        <v>367</v>
      </c>
    </row>
    <row r="68" spans="2:12" x14ac:dyDescent="0.25">
      <c r="B68" s="109"/>
      <c r="C68" s="101" t="s">
        <v>305</v>
      </c>
      <c r="D68" s="106">
        <f t="shared" si="9"/>
        <v>0</v>
      </c>
      <c r="E68" s="108"/>
      <c r="F68" s="106">
        <f t="shared" si="10"/>
        <v>800000</v>
      </c>
      <c r="G68" s="108">
        <v>800</v>
      </c>
      <c r="H68" s="106">
        <f t="shared" si="11"/>
        <v>8000000</v>
      </c>
      <c r="I68" s="108">
        <v>8000</v>
      </c>
      <c r="J68" s="112"/>
      <c r="K68" s="112"/>
      <c r="L68" s="137"/>
    </row>
    <row r="69" spans="2:12" ht="33.75" x14ac:dyDescent="0.25">
      <c r="B69" s="109"/>
      <c r="C69" s="101" t="s">
        <v>304</v>
      </c>
      <c r="D69" s="106">
        <f t="shared" si="9"/>
        <v>0</v>
      </c>
      <c r="E69" s="108"/>
      <c r="F69" s="106">
        <f t="shared" si="10"/>
        <v>1000000</v>
      </c>
      <c r="G69" s="108">
        <v>1000</v>
      </c>
      <c r="H69" s="106">
        <f t="shared" si="11"/>
        <v>13200000</v>
      </c>
      <c r="I69" s="108">
        <v>13200</v>
      </c>
      <c r="J69" s="112"/>
      <c r="K69" s="112"/>
      <c r="L69" s="137"/>
    </row>
    <row r="70" spans="2:12" x14ac:dyDescent="0.25">
      <c r="B70" s="109"/>
      <c r="C70" s="101" t="s">
        <v>303</v>
      </c>
      <c r="D70" s="106">
        <f t="shared" si="9"/>
        <v>0</v>
      </c>
      <c r="E70" s="108"/>
      <c r="F70" s="106">
        <f t="shared" si="10"/>
        <v>200000</v>
      </c>
      <c r="G70" s="108">
        <v>200</v>
      </c>
      <c r="H70" s="106">
        <f t="shared" si="11"/>
        <v>800000</v>
      </c>
      <c r="I70" s="108">
        <v>800</v>
      </c>
      <c r="J70" s="112"/>
      <c r="K70" s="112"/>
      <c r="L70" s="137"/>
    </row>
    <row r="71" spans="2:12" ht="38.25" x14ac:dyDescent="0.25">
      <c r="B71" s="115"/>
      <c r="C71" s="114" t="s">
        <v>58</v>
      </c>
      <c r="D71" s="113">
        <f>D72+D81+D87+D89+D97+D102+D115+D122+D127+D132</f>
        <v>106465000</v>
      </c>
      <c r="E71" s="113">
        <f t="shared" ref="E71:H71" si="21">E72+E81+E87+E89+E97+E102+E115+E122+E127+E132</f>
        <v>106465</v>
      </c>
      <c r="F71" s="113">
        <f t="shared" si="21"/>
        <v>134327800</v>
      </c>
      <c r="G71" s="113">
        <f t="shared" si="21"/>
        <v>134327.79999999999</v>
      </c>
      <c r="H71" s="113">
        <f t="shared" si="21"/>
        <v>163015000</v>
      </c>
      <c r="I71" s="113">
        <f t="shared" ref="I71" si="22">I72+I81+I87+I89+I97+I102+I115+I122+I127+I132</f>
        <v>163015</v>
      </c>
      <c r="J71" s="113">
        <f t="shared" ref="J71" si="23">J72+J81+J87+J89+J97+J102+J115+J122+J127+J132</f>
        <v>0</v>
      </c>
      <c r="K71" s="113">
        <f t="shared" ref="K71" si="24">K72+K81+K87+K89+K97+K102+K115+K122+K127+K132</f>
        <v>28687200</v>
      </c>
      <c r="L71" s="139"/>
    </row>
    <row r="72" spans="2:12" ht="101.25" x14ac:dyDescent="0.25">
      <c r="B72" s="111" t="s">
        <v>38</v>
      </c>
      <c r="C72" s="110" t="s">
        <v>59</v>
      </c>
      <c r="D72" s="106">
        <f t="shared" ref="D72:D134" si="25">E72*1000</f>
        <v>15000000</v>
      </c>
      <c r="E72" s="106">
        <v>15000</v>
      </c>
      <c r="F72" s="106">
        <f t="shared" ref="F72:H72" si="26">F73+F74+F75+F76+F77+F78+F79+F80</f>
        <v>15645400</v>
      </c>
      <c r="G72" s="106">
        <f t="shared" si="26"/>
        <v>15645.400000000001</v>
      </c>
      <c r="H72" s="106">
        <f t="shared" si="26"/>
        <v>22430000</v>
      </c>
      <c r="I72" s="106">
        <f>I73+I74+I75+I76+I77+I78+I79+I80</f>
        <v>22430</v>
      </c>
      <c r="J72" s="106"/>
      <c r="K72" s="106">
        <f>H72-F72</f>
        <v>6784600</v>
      </c>
      <c r="L72" s="136" t="s">
        <v>366</v>
      </c>
    </row>
    <row r="73" spans="2:12" x14ac:dyDescent="0.25">
      <c r="B73" s="109"/>
      <c r="C73" s="101" t="s">
        <v>302</v>
      </c>
      <c r="D73" s="106">
        <f t="shared" si="25"/>
        <v>0</v>
      </c>
      <c r="E73" s="100"/>
      <c r="F73" s="106">
        <f t="shared" ref="F73:F134" si="27">G73*1000</f>
        <v>2865300</v>
      </c>
      <c r="G73" s="108">
        <v>2865.3</v>
      </c>
      <c r="H73" s="106">
        <f t="shared" ref="H73:H134" si="28">I73*1000</f>
        <v>4025000</v>
      </c>
      <c r="I73" s="108">
        <v>4025</v>
      </c>
      <c r="J73" s="98"/>
      <c r="K73" s="98"/>
      <c r="L73" s="120"/>
    </row>
    <row r="74" spans="2:12" x14ac:dyDescent="0.25">
      <c r="B74" s="109"/>
      <c r="C74" s="101" t="s">
        <v>301</v>
      </c>
      <c r="D74" s="106">
        <f t="shared" si="25"/>
        <v>0</v>
      </c>
      <c r="E74" s="100"/>
      <c r="F74" s="106">
        <f t="shared" si="27"/>
        <v>70100</v>
      </c>
      <c r="G74" s="108">
        <v>70.099999999999994</v>
      </c>
      <c r="H74" s="106">
        <f t="shared" si="28"/>
        <v>4442000</v>
      </c>
      <c r="I74" s="108">
        <v>4442</v>
      </c>
      <c r="J74" s="98"/>
      <c r="K74" s="98"/>
      <c r="L74" s="120"/>
    </row>
    <row r="75" spans="2:12" x14ac:dyDescent="0.25">
      <c r="B75" s="109"/>
      <c r="C75" s="101" t="s">
        <v>300</v>
      </c>
      <c r="D75" s="106">
        <f t="shared" si="25"/>
        <v>0</v>
      </c>
      <c r="E75" s="100"/>
      <c r="F75" s="106">
        <f t="shared" si="27"/>
        <v>151000</v>
      </c>
      <c r="G75" s="108">
        <v>151</v>
      </c>
      <c r="H75" s="106">
        <f t="shared" si="28"/>
        <v>151000</v>
      </c>
      <c r="I75" s="107">
        <v>151</v>
      </c>
      <c r="J75" s="98"/>
      <c r="K75" s="98"/>
      <c r="L75" s="120"/>
    </row>
    <row r="76" spans="2:12" x14ac:dyDescent="0.25">
      <c r="B76" s="109"/>
      <c r="C76" s="101" t="s">
        <v>299</v>
      </c>
      <c r="D76" s="106">
        <f t="shared" si="25"/>
        <v>0</v>
      </c>
      <c r="E76" s="100"/>
      <c r="F76" s="106">
        <f t="shared" si="27"/>
        <v>662300</v>
      </c>
      <c r="G76" s="108">
        <v>662.3</v>
      </c>
      <c r="H76" s="106">
        <f t="shared" si="28"/>
        <v>800000</v>
      </c>
      <c r="I76" s="107">
        <v>800</v>
      </c>
      <c r="J76" s="98"/>
      <c r="K76" s="98"/>
      <c r="L76" s="120"/>
    </row>
    <row r="77" spans="2:12" ht="22.5" x14ac:dyDescent="0.25">
      <c r="B77" s="109"/>
      <c r="C77" s="101" t="s">
        <v>298</v>
      </c>
      <c r="D77" s="106">
        <f t="shared" si="25"/>
        <v>0</v>
      </c>
      <c r="E77" s="100"/>
      <c r="F77" s="106">
        <f t="shared" si="27"/>
        <v>96800</v>
      </c>
      <c r="G77" s="108">
        <v>96.8</v>
      </c>
      <c r="H77" s="106">
        <f t="shared" si="28"/>
        <v>464400</v>
      </c>
      <c r="I77" s="107">
        <v>464.4</v>
      </c>
      <c r="J77" s="98"/>
      <c r="K77" s="98"/>
      <c r="L77" s="120"/>
    </row>
    <row r="78" spans="2:12" ht="22.5" x14ac:dyDescent="0.25">
      <c r="B78" s="109"/>
      <c r="C78" s="101" t="s">
        <v>297</v>
      </c>
      <c r="D78" s="106">
        <f t="shared" si="25"/>
        <v>0</v>
      </c>
      <c r="E78" s="100"/>
      <c r="F78" s="106">
        <f t="shared" si="27"/>
        <v>10778700</v>
      </c>
      <c r="G78" s="108">
        <v>10778.7</v>
      </c>
      <c r="H78" s="106">
        <f t="shared" si="28"/>
        <v>12000000</v>
      </c>
      <c r="I78" s="107">
        <v>12000</v>
      </c>
      <c r="J78" s="98"/>
      <c r="K78" s="98"/>
      <c r="L78" s="120"/>
    </row>
    <row r="79" spans="2:12" ht="22.5" x14ac:dyDescent="0.25">
      <c r="B79" s="109"/>
      <c r="C79" s="101" t="s">
        <v>296</v>
      </c>
      <c r="D79" s="106">
        <f t="shared" si="25"/>
        <v>0</v>
      </c>
      <c r="E79" s="100"/>
      <c r="F79" s="106">
        <f t="shared" si="27"/>
        <v>540000</v>
      </c>
      <c r="G79" s="108">
        <v>540</v>
      </c>
      <c r="H79" s="106">
        <f t="shared" si="28"/>
        <v>547600</v>
      </c>
      <c r="I79" s="107">
        <v>547.6</v>
      </c>
      <c r="J79" s="98"/>
      <c r="K79" s="98"/>
      <c r="L79" s="120"/>
    </row>
    <row r="80" spans="2:12" ht="33.75" x14ac:dyDescent="0.25">
      <c r="B80" s="109"/>
      <c r="C80" s="101" t="s">
        <v>295</v>
      </c>
      <c r="D80" s="106">
        <f t="shared" si="25"/>
        <v>0</v>
      </c>
      <c r="E80" s="100"/>
      <c r="F80" s="106">
        <f t="shared" si="27"/>
        <v>481200</v>
      </c>
      <c r="G80" s="108">
        <v>481.2</v>
      </c>
      <c r="H80" s="106">
        <f t="shared" si="28"/>
        <v>0</v>
      </c>
      <c r="I80" s="107">
        <v>0</v>
      </c>
      <c r="J80" s="98"/>
      <c r="K80" s="98"/>
      <c r="L80" s="120"/>
    </row>
    <row r="81" spans="2:14" ht="22.5" x14ac:dyDescent="0.25">
      <c r="B81" s="111" t="s">
        <v>90</v>
      </c>
      <c r="C81" s="110" t="s">
        <v>60</v>
      </c>
      <c r="D81" s="106">
        <f t="shared" si="25"/>
        <v>6500000</v>
      </c>
      <c r="E81" s="106">
        <v>6500</v>
      </c>
      <c r="F81" s="106">
        <f t="shared" ref="F81:H81" si="29">F82+F83+F84+F85+F86</f>
        <v>7656100</v>
      </c>
      <c r="G81" s="106">
        <f t="shared" si="29"/>
        <v>7656.0999999999995</v>
      </c>
      <c r="H81" s="106">
        <f t="shared" si="29"/>
        <v>9100000</v>
      </c>
      <c r="I81" s="106">
        <f>I82+I83+I84+I85+I86</f>
        <v>9100</v>
      </c>
      <c r="J81" s="106"/>
      <c r="K81" s="106">
        <f>H81-F81</f>
        <v>1443900</v>
      </c>
      <c r="L81" s="136" t="s">
        <v>365</v>
      </c>
    </row>
    <row r="82" spans="2:14" ht="22.5" x14ac:dyDescent="0.25">
      <c r="B82" s="109"/>
      <c r="C82" s="101" t="s">
        <v>294</v>
      </c>
      <c r="D82" s="106">
        <f t="shared" si="25"/>
        <v>0</v>
      </c>
      <c r="E82" s="100"/>
      <c r="F82" s="106">
        <f t="shared" si="27"/>
        <v>786100</v>
      </c>
      <c r="G82" s="108">
        <v>786.1</v>
      </c>
      <c r="H82" s="106">
        <f t="shared" si="28"/>
        <v>980500</v>
      </c>
      <c r="I82" s="107">
        <v>980.5</v>
      </c>
      <c r="J82" s="106"/>
      <c r="K82" s="108"/>
      <c r="L82" s="135"/>
    </row>
    <row r="83" spans="2:14" x14ac:dyDescent="0.25">
      <c r="B83" s="109"/>
      <c r="C83" s="101" t="s">
        <v>293</v>
      </c>
      <c r="D83" s="106">
        <f t="shared" si="25"/>
        <v>0</v>
      </c>
      <c r="E83" s="100"/>
      <c r="F83" s="106">
        <f t="shared" si="27"/>
        <v>781700</v>
      </c>
      <c r="G83" s="108">
        <v>781.7</v>
      </c>
      <c r="H83" s="106">
        <f t="shared" si="28"/>
        <v>794000</v>
      </c>
      <c r="I83" s="107">
        <v>794</v>
      </c>
      <c r="J83" s="106"/>
      <c r="K83" s="108"/>
      <c r="L83" s="135"/>
    </row>
    <row r="84" spans="2:14" ht="22.5" x14ac:dyDescent="0.25">
      <c r="B84" s="109"/>
      <c r="C84" s="101" t="s">
        <v>292</v>
      </c>
      <c r="D84" s="106">
        <f t="shared" si="25"/>
        <v>0</v>
      </c>
      <c r="E84" s="100"/>
      <c r="F84" s="106">
        <f t="shared" si="27"/>
        <v>5670400</v>
      </c>
      <c r="G84" s="108">
        <v>5670.4</v>
      </c>
      <c r="H84" s="106">
        <f t="shared" si="28"/>
        <v>6970700</v>
      </c>
      <c r="I84" s="108">
        <v>6970.7</v>
      </c>
      <c r="J84" s="106"/>
      <c r="K84" s="108"/>
      <c r="L84" s="135"/>
    </row>
    <row r="85" spans="2:14" ht="22.5" x14ac:dyDescent="0.25">
      <c r="B85" s="109"/>
      <c r="C85" s="101" t="s">
        <v>291</v>
      </c>
      <c r="D85" s="106">
        <f t="shared" si="25"/>
        <v>0</v>
      </c>
      <c r="E85" s="100"/>
      <c r="F85" s="106">
        <f t="shared" si="27"/>
        <v>213900</v>
      </c>
      <c r="G85" s="108">
        <v>213.9</v>
      </c>
      <c r="H85" s="106">
        <f t="shared" si="28"/>
        <v>150800</v>
      </c>
      <c r="I85" s="108">
        <v>150.80000000000001</v>
      </c>
      <c r="J85" s="106"/>
      <c r="K85" s="108"/>
      <c r="L85" s="135"/>
    </row>
    <row r="86" spans="2:14" ht="22.5" x14ac:dyDescent="0.25">
      <c r="B86" s="109"/>
      <c r="C86" s="101" t="s">
        <v>280</v>
      </c>
      <c r="D86" s="106">
        <f t="shared" si="25"/>
        <v>0</v>
      </c>
      <c r="E86" s="100"/>
      <c r="F86" s="106">
        <f t="shared" si="27"/>
        <v>204000</v>
      </c>
      <c r="G86" s="108">
        <v>204</v>
      </c>
      <c r="H86" s="106">
        <f t="shared" si="28"/>
        <v>204000</v>
      </c>
      <c r="I86" s="107">
        <v>204</v>
      </c>
      <c r="J86" s="106"/>
      <c r="K86" s="108"/>
      <c r="L86" s="135"/>
    </row>
    <row r="87" spans="2:14" ht="30" x14ac:dyDescent="0.25">
      <c r="B87" s="111" t="s">
        <v>41</v>
      </c>
      <c r="C87" s="110" t="s">
        <v>61</v>
      </c>
      <c r="D87" s="106">
        <f t="shared" si="25"/>
        <v>2000000</v>
      </c>
      <c r="E87" s="106">
        <v>2000</v>
      </c>
      <c r="F87" s="106">
        <f t="shared" si="27"/>
        <v>1274000</v>
      </c>
      <c r="G87" s="106">
        <v>1274</v>
      </c>
      <c r="H87" s="106">
        <f t="shared" si="28"/>
        <v>2000000</v>
      </c>
      <c r="I87" s="106">
        <v>2000</v>
      </c>
      <c r="J87" s="106"/>
      <c r="K87" s="106">
        <f>H87-F87</f>
        <v>726000</v>
      </c>
      <c r="L87" s="136" t="s">
        <v>364</v>
      </c>
    </row>
    <row r="88" spans="2:14" x14ac:dyDescent="0.25">
      <c r="B88" s="109"/>
      <c r="C88" s="101" t="s">
        <v>251</v>
      </c>
      <c r="D88" s="106">
        <f t="shared" si="25"/>
        <v>0</v>
      </c>
      <c r="E88" s="100"/>
      <c r="F88" s="106">
        <f t="shared" si="27"/>
        <v>0</v>
      </c>
      <c r="G88" s="100"/>
      <c r="H88" s="106">
        <f t="shared" si="28"/>
        <v>0</v>
      </c>
      <c r="I88" s="107"/>
      <c r="J88" s="106"/>
      <c r="K88" s="108"/>
      <c r="L88" s="135"/>
    </row>
    <row r="89" spans="2:14" ht="45" x14ac:dyDescent="0.25">
      <c r="B89" s="111" t="s">
        <v>43</v>
      </c>
      <c r="C89" s="110" t="s">
        <v>62</v>
      </c>
      <c r="D89" s="106">
        <f t="shared" si="25"/>
        <v>29465000</v>
      </c>
      <c r="E89" s="106">
        <v>29465</v>
      </c>
      <c r="F89" s="106">
        <f t="shared" ref="F89:H89" si="30">F90+F91+F92+F93+F94+F95+F96</f>
        <v>29032400</v>
      </c>
      <c r="G89" s="106">
        <f t="shared" si="30"/>
        <v>29032.400000000001</v>
      </c>
      <c r="H89" s="106">
        <f t="shared" si="30"/>
        <v>33000000</v>
      </c>
      <c r="I89" s="106">
        <f>I90+I91+I92+I93+I94+I95+I96</f>
        <v>33000</v>
      </c>
      <c r="J89" s="106"/>
      <c r="K89" s="106">
        <f>H89-F89</f>
        <v>3967600</v>
      </c>
      <c r="L89" s="136" t="s">
        <v>363</v>
      </c>
    </row>
    <row r="90" spans="2:14" x14ac:dyDescent="0.25">
      <c r="B90" s="109"/>
      <c r="C90" s="101" t="s">
        <v>290</v>
      </c>
      <c r="D90" s="106">
        <f t="shared" si="25"/>
        <v>0</v>
      </c>
      <c r="E90" s="100"/>
      <c r="F90" s="106">
        <f t="shared" si="27"/>
        <v>11928400</v>
      </c>
      <c r="G90" s="108">
        <v>11928.4</v>
      </c>
      <c r="H90" s="106">
        <f t="shared" si="28"/>
        <v>12100000</v>
      </c>
      <c r="I90" s="107">
        <v>12100</v>
      </c>
      <c r="J90" s="106"/>
      <c r="K90" s="108"/>
      <c r="L90" s="135"/>
    </row>
    <row r="91" spans="2:14" x14ac:dyDescent="0.25">
      <c r="B91" s="109"/>
      <c r="C91" s="101" t="s">
        <v>289</v>
      </c>
      <c r="D91" s="106">
        <f t="shared" si="25"/>
        <v>0</v>
      </c>
      <c r="E91" s="100"/>
      <c r="F91" s="106">
        <f t="shared" si="27"/>
        <v>145000</v>
      </c>
      <c r="G91" s="108">
        <v>145</v>
      </c>
      <c r="H91" s="106">
        <f t="shared" si="28"/>
        <v>160000</v>
      </c>
      <c r="I91" s="107">
        <v>160</v>
      </c>
      <c r="J91" s="106"/>
      <c r="K91" s="108"/>
      <c r="L91" s="135"/>
    </row>
    <row r="92" spans="2:14" ht="33.75" x14ac:dyDescent="0.25">
      <c r="B92" s="109"/>
      <c r="C92" s="101" t="s">
        <v>288</v>
      </c>
      <c r="D92" s="106">
        <f t="shared" si="25"/>
        <v>0</v>
      </c>
      <c r="E92" s="100"/>
      <c r="F92" s="106">
        <f t="shared" si="27"/>
        <v>15628000</v>
      </c>
      <c r="G92" s="108">
        <v>15628</v>
      </c>
      <c r="H92" s="106">
        <f t="shared" si="28"/>
        <v>19100000</v>
      </c>
      <c r="I92" s="107">
        <v>19100</v>
      </c>
      <c r="J92" s="106"/>
      <c r="K92" s="108"/>
      <c r="L92" s="135"/>
      <c r="N92" s="138"/>
    </row>
    <row r="93" spans="2:14" x14ac:dyDescent="0.25">
      <c r="B93" s="109"/>
      <c r="C93" s="101" t="s">
        <v>287</v>
      </c>
      <c r="D93" s="106">
        <f t="shared" si="25"/>
        <v>0</v>
      </c>
      <c r="E93" s="100"/>
      <c r="F93" s="106">
        <f t="shared" si="27"/>
        <v>600000</v>
      </c>
      <c r="G93" s="108">
        <v>600</v>
      </c>
      <c r="H93" s="106">
        <f t="shared" si="28"/>
        <v>700000</v>
      </c>
      <c r="I93" s="107">
        <v>700</v>
      </c>
      <c r="J93" s="106"/>
      <c r="K93" s="108"/>
      <c r="L93" s="135"/>
    </row>
    <row r="94" spans="2:14" ht="22.5" x14ac:dyDescent="0.25">
      <c r="B94" s="109"/>
      <c r="C94" s="101" t="s">
        <v>286</v>
      </c>
      <c r="D94" s="106">
        <f t="shared" si="25"/>
        <v>0</v>
      </c>
      <c r="E94" s="100"/>
      <c r="F94" s="106">
        <f t="shared" si="27"/>
        <v>585000</v>
      </c>
      <c r="G94" s="108">
        <v>585</v>
      </c>
      <c r="H94" s="106">
        <f t="shared" si="28"/>
        <v>670000</v>
      </c>
      <c r="I94" s="107">
        <v>670</v>
      </c>
      <c r="J94" s="106"/>
      <c r="K94" s="108"/>
      <c r="L94" s="135"/>
    </row>
    <row r="95" spans="2:14" ht="22.5" x14ac:dyDescent="0.25">
      <c r="B95" s="109"/>
      <c r="C95" s="101" t="s">
        <v>285</v>
      </c>
      <c r="D95" s="106">
        <f t="shared" si="25"/>
        <v>0</v>
      </c>
      <c r="E95" s="100"/>
      <c r="F95" s="106">
        <f t="shared" si="27"/>
        <v>110000</v>
      </c>
      <c r="G95" s="108">
        <v>110</v>
      </c>
      <c r="H95" s="106">
        <f t="shared" si="28"/>
        <v>234000</v>
      </c>
      <c r="I95" s="107">
        <v>234</v>
      </c>
      <c r="J95" s="106"/>
      <c r="K95" s="108"/>
      <c r="L95" s="135"/>
    </row>
    <row r="96" spans="2:14" ht="22.5" x14ac:dyDescent="0.25">
      <c r="B96" s="109"/>
      <c r="C96" s="101" t="s">
        <v>284</v>
      </c>
      <c r="D96" s="106">
        <f t="shared" si="25"/>
        <v>0</v>
      </c>
      <c r="E96" s="100"/>
      <c r="F96" s="106">
        <f t="shared" si="27"/>
        <v>36000</v>
      </c>
      <c r="G96" s="108">
        <v>36</v>
      </c>
      <c r="H96" s="106">
        <f t="shared" si="28"/>
        <v>36000</v>
      </c>
      <c r="I96" s="107">
        <v>36</v>
      </c>
      <c r="J96" s="106"/>
      <c r="K96" s="108"/>
      <c r="L96" s="135"/>
    </row>
    <row r="97" spans="2:12" ht="30" x14ac:dyDescent="0.25">
      <c r="B97" s="111" t="s">
        <v>45</v>
      </c>
      <c r="C97" s="110" t="s">
        <v>63</v>
      </c>
      <c r="D97" s="106">
        <f t="shared" si="25"/>
        <v>2500000</v>
      </c>
      <c r="E97" s="106">
        <v>2500</v>
      </c>
      <c r="F97" s="106">
        <f t="shared" ref="F97:H97" si="31">F98+F99+F100+F101</f>
        <v>1516000</v>
      </c>
      <c r="G97" s="106">
        <f t="shared" si="31"/>
        <v>1516</v>
      </c>
      <c r="H97" s="106">
        <f t="shared" si="31"/>
        <v>3100000</v>
      </c>
      <c r="I97" s="106">
        <f>I98+I99+I100+I101</f>
        <v>3100</v>
      </c>
      <c r="J97" s="106"/>
      <c r="K97" s="106">
        <f>H97-F97</f>
        <v>1584000</v>
      </c>
      <c r="L97" s="136" t="s">
        <v>362</v>
      </c>
    </row>
    <row r="98" spans="2:12" ht="22.5" x14ac:dyDescent="0.25">
      <c r="B98" s="109"/>
      <c r="C98" s="101" t="s">
        <v>283</v>
      </c>
      <c r="D98" s="106">
        <f t="shared" si="25"/>
        <v>0</v>
      </c>
      <c r="E98" s="100"/>
      <c r="F98" s="106">
        <f t="shared" si="27"/>
        <v>260000</v>
      </c>
      <c r="G98" s="108">
        <v>260</v>
      </c>
      <c r="H98" s="106">
        <f t="shared" si="28"/>
        <v>1812000</v>
      </c>
      <c r="I98" s="108">
        <v>1812</v>
      </c>
      <c r="J98" s="106"/>
      <c r="K98" s="108"/>
      <c r="L98" s="135"/>
    </row>
    <row r="99" spans="2:12" ht="22.5" x14ac:dyDescent="0.25">
      <c r="B99" s="109"/>
      <c r="C99" s="101" t="s">
        <v>282</v>
      </c>
      <c r="D99" s="106">
        <f t="shared" si="25"/>
        <v>0</v>
      </c>
      <c r="E99" s="100"/>
      <c r="F99" s="106">
        <f t="shared" si="27"/>
        <v>240000</v>
      </c>
      <c r="G99" s="108">
        <v>240</v>
      </c>
      <c r="H99" s="106">
        <f t="shared" si="28"/>
        <v>360000</v>
      </c>
      <c r="I99" s="108">
        <v>360</v>
      </c>
      <c r="J99" s="106"/>
      <c r="K99" s="108"/>
      <c r="L99" s="135"/>
    </row>
    <row r="100" spans="2:12" ht="22.5" x14ac:dyDescent="0.25">
      <c r="B100" s="109"/>
      <c r="C100" s="101" t="s">
        <v>281</v>
      </c>
      <c r="D100" s="106">
        <f t="shared" si="25"/>
        <v>0</v>
      </c>
      <c r="E100" s="100"/>
      <c r="F100" s="106">
        <f t="shared" si="27"/>
        <v>732000</v>
      </c>
      <c r="G100" s="108">
        <v>732</v>
      </c>
      <c r="H100" s="106">
        <f t="shared" si="28"/>
        <v>642000</v>
      </c>
      <c r="I100" s="107">
        <v>642</v>
      </c>
      <c r="J100" s="106"/>
      <c r="K100" s="108"/>
      <c r="L100" s="135"/>
    </row>
    <row r="101" spans="2:12" ht="22.5" x14ac:dyDescent="0.25">
      <c r="B101" s="109"/>
      <c r="C101" s="101" t="s">
        <v>280</v>
      </c>
      <c r="D101" s="106">
        <f t="shared" si="25"/>
        <v>0</v>
      </c>
      <c r="E101" s="100"/>
      <c r="F101" s="106">
        <f t="shared" si="27"/>
        <v>284000</v>
      </c>
      <c r="G101" s="108">
        <v>284</v>
      </c>
      <c r="H101" s="106">
        <f t="shared" si="28"/>
        <v>286000</v>
      </c>
      <c r="I101" s="107">
        <v>286</v>
      </c>
      <c r="J101" s="106"/>
      <c r="K101" s="108"/>
      <c r="L101" s="135"/>
    </row>
    <row r="102" spans="2:12" ht="60" x14ac:dyDescent="0.25">
      <c r="B102" s="111" t="s">
        <v>47</v>
      </c>
      <c r="C102" s="110" t="s">
        <v>64</v>
      </c>
      <c r="D102" s="106">
        <f t="shared" si="25"/>
        <v>6000000</v>
      </c>
      <c r="E102" s="106">
        <v>6000</v>
      </c>
      <c r="F102" s="106">
        <f t="shared" ref="F102:H102" si="32">F103+F104+F105+F106+F107+F108+F109+F110+F111+F112+F113+F114</f>
        <v>5961500</v>
      </c>
      <c r="G102" s="106">
        <f t="shared" si="32"/>
        <v>5961.5000000000009</v>
      </c>
      <c r="H102" s="106">
        <f t="shared" si="32"/>
        <v>6900000</v>
      </c>
      <c r="I102" s="106">
        <f>I103+I104+I105+I106+I107+I108+I109+I110+I111+I112+I113+I114</f>
        <v>6900</v>
      </c>
      <c r="J102" s="106"/>
      <c r="K102" s="106">
        <f>H102-F102</f>
        <v>938500</v>
      </c>
      <c r="L102" s="136" t="s">
        <v>361</v>
      </c>
    </row>
    <row r="103" spans="2:12" ht="22.5" x14ac:dyDescent="0.25">
      <c r="B103" s="109"/>
      <c r="C103" s="101" t="s">
        <v>279</v>
      </c>
      <c r="D103" s="106">
        <f t="shared" si="25"/>
        <v>0</v>
      </c>
      <c r="E103" s="100"/>
      <c r="F103" s="106">
        <f t="shared" si="27"/>
        <v>70000</v>
      </c>
      <c r="G103" s="108">
        <v>70</v>
      </c>
      <c r="H103" s="106">
        <f t="shared" si="28"/>
        <v>100000</v>
      </c>
      <c r="I103" s="108">
        <v>100</v>
      </c>
      <c r="J103" s="106"/>
      <c r="K103" s="108"/>
      <c r="L103" s="135"/>
    </row>
    <row r="104" spans="2:12" ht="45" x14ac:dyDescent="0.25">
      <c r="B104" s="109"/>
      <c r="C104" s="101" t="s">
        <v>278</v>
      </c>
      <c r="D104" s="106">
        <f t="shared" si="25"/>
        <v>0</v>
      </c>
      <c r="E104" s="100"/>
      <c r="F104" s="106">
        <f t="shared" si="27"/>
        <v>200000</v>
      </c>
      <c r="G104" s="108">
        <v>200</v>
      </c>
      <c r="H104" s="106">
        <f t="shared" si="28"/>
        <v>300000</v>
      </c>
      <c r="I104" s="108">
        <v>300</v>
      </c>
      <c r="J104" s="106"/>
      <c r="K104" s="108"/>
      <c r="L104" s="135"/>
    </row>
    <row r="105" spans="2:12" ht="45" x14ac:dyDescent="0.25">
      <c r="B105" s="109"/>
      <c r="C105" s="101" t="s">
        <v>277</v>
      </c>
      <c r="D105" s="106">
        <f t="shared" si="25"/>
        <v>0</v>
      </c>
      <c r="E105" s="100"/>
      <c r="F105" s="106">
        <f t="shared" si="27"/>
        <v>180000</v>
      </c>
      <c r="G105" s="108">
        <v>180</v>
      </c>
      <c r="H105" s="106">
        <f t="shared" si="28"/>
        <v>200000</v>
      </c>
      <c r="I105" s="108">
        <v>200</v>
      </c>
      <c r="J105" s="106"/>
      <c r="K105" s="108"/>
      <c r="L105" s="135"/>
    </row>
    <row r="106" spans="2:12" ht="22.5" x14ac:dyDescent="0.25">
      <c r="B106" s="109"/>
      <c r="C106" s="101" t="s">
        <v>276</v>
      </c>
      <c r="D106" s="106">
        <f t="shared" si="25"/>
        <v>0</v>
      </c>
      <c r="E106" s="100"/>
      <c r="F106" s="106">
        <f t="shared" si="27"/>
        <v>3523600</v>
      </c>
      <c r="G106" s="108">
        <v>3523.6</v>
      </c>
      <c r="H106" s="106">
        <f t="shared" si="28"/>
        <v>3400000</v>
      </c>
      <c r="I106" s="108">
        <v>3400</v>
      </c>
      <c r="J106" s="106"/>
      <c r="K106" s="108"/>
      <c r="L106" s="135"/>
    </row>
    <row r="107" spans="2:12" ht="22.5" x14ac:dyDescent="0.25">
      <c r="B107" s="109"/>
      <c r="C107" s="101" t="s">
        <v>275</v>
      </c>
      <c r="D107" s="106">
        <f t="shared" si="25"/>
        <v>0</v>
      </c>
      <c r="E107" s="100"/>
      <c r="F107" s="106">
        <f t="shared" si="27"/>
        <v>367000</v>
      </c>
      <c r="G107" s="108">
        <v>367</v>
      </c>
      <c r="H107" s="106">
        <f t="shared" si="28"/>
        <v>268000</v>
      </c>
      <c r="I107" s="108">
        <v>268</v>
      </c>
      <c r="J107" s="106"/>
      <c r="K107" s="108"/>
      <c r="L107" s="135"/>
    </row>
    <row r="108" spans="2:12" ht="22.5" x14ac:dyDescent="0.25">
      <c r="B108" s="109"/>
      <c r="C108" s="101" t="s">
        <v>274</v>
      </c>
      <c r="D108" s="106">
        <f t="shared" si="25"/>
        <v>0</v>
      </c>
      <c r="E108" s="100"/>
      <c r="F108" s="106">
        <f t="shared" si="27"/>
        <v>65300</v>
      </c>
      <c r="G108" s="108">
        <v>65.3</v>
      </c>
      <c r="H108" s="106">
        <f t="shared" si="28"/>
        <v>48000</v>
      </c>
      <c r="I108" s="108">
        <v>48</v>
      </c>
      <c r="J108" s="106"/>
      <c r="K108" s="108"/>
      <c r="L108" s="135"/>
    </row>
    <row r="109" spans="2:12" ht="45" x14ac:dyDescent="0.25">
      <c r="B109" s="109"/>
      <c r="C109" s="101" t="s">
        <v>273</v>
      </c>
      <c r="D109" s="106">
        <f t="shared" si="25"/>
        <v>0</v>
      </c>
      <c r="E109" s="100"/>
      <c r="F109" s="106">
        <f t="shared" si="27"/>
        <v>48200</v>
      </c>
      <c r="G109" s="108">
        <v>48.2</v>
      </c>
      <c r="H109" s="106">
        <f t="shared" si="28"/>
        <v>48000</v>
      </c>
      <c r="I109" s="108">
        <v>48</v>
      </c>
      <c r="J109" s="106"/>
      <c r="K109" s="108"/>
      <c r="L109" s="135"/>
    </row>
    <row r="110" spans="2:12" ht="33.75" x14ac:dyDescent="0.25">
      <c r="B110" s="109"/>
      <c r="C110" s="101" t="s">
        <v>272</v>
      </c>
      <c r="D110" s="106">
        <f t="shared" si="25"/>
        <v>0</v>
      </c>
      <c r="E110" s="100"/>
      <c r="F110" s="106">
        <f t="shared" si="27"/>
        <v>437800</v>
      </c>
      <c r="G110" s="108">
        <v>437.8</v>
      </c>
      <c r="H110" s="106">
        <f t="shared" si="28"/>
        <v>230000</v>
      </c>
      <c r="I110" s="108">
        <v>230</v>
      </c>
      <c r="J110" s="106"/>
      <c r="K110" s="108"/>
      <c r="L110" s="135"/>
    </row>
    <row r="111" spans="2:12" ht="33.75" x14ac:dyDescent="0.25">
      <c r="B111" s="109"/>
      <c r="C111" s="101" t="s">
        <v>271</v>
      </c>
      <c r="D111" s="106">
        <f t="shared" si="25"/>
        <v>0</v>
      </c>
      <c r="E111" s="100"/>
      <c r="F111" s="106">
        <f t="shared" si="27"/>
        <v>568000</v>
      </c>
      <c r="G111" s="108">
        <v>568</v>
      </c>
      <c r="H111" s="106">
        <f t="shared" si="28"/>
        <v>341000</v>
      </c>
      <c r="I111" s="108">
        <v>341</v>
      </c>
      <c r="J111" s="106"/>
      <c r="K111" s="108"/>
      <c r="L111" s="135"/>
    </row>
    <row r="112" spans="2:12" ht="22.5" x14ac:dyDescent="0.25">
      <c r="B112" s="109"/>
      <c r="C112" s="101" t="s">
        <v>270</v>
      </c>
      <c r="D112" s="106">
        <f t="shared" si="25"/>
        <v>0</v>
      </c>
      <c r="E112" s="100"/>
      <c r="F112" s="106">
        <f t="shared" si="27"/>
        <v>348600</v>
      </c>
      <c r="G112" s="108">
        <v>348.6</v>
      </c>
      <c r="H112" s="106">
        <f t="shared" si="28"/>
        <v>219000</v>
      </c>
      <c r="I112" s="108">
        <v>219</v>
      </c>
      <c r="J112" s="106"/>
      <c r="K112" s="108"/>
      <c r="L112" s="135"/>
    </row>
    <row r="113" spans="2:12" ht="33.75" x14ac:dyDescent="0.25">
      <c r="B113" s="109"/>
      <c r="C113" s="101" t="s">
        <v>269</v>
      </c>
      <c r="D113" s="106">
        <f t="shared" si="25"/>
        <v>0</v>
      </c>
      <c r="E113" s="100"/>
      <c r="F113" s="106">
        <f t="shared" si="27"/>
        <v>0</v>
      </c>
      <c r="G113" s="108">
        <v>0</v>
      </c>
      <c r="H113" s="106">
        <f t="shared" si="28"/>
        <v>1494000</v>
      </c>
      <c r="I113" s="108">
        <v>1494</v>
      </c>
      <c r="J113" s="106"/>
      <c r="K113" s="108"/>
      <c r="L113" s="135"/>
    </row>
    <row r="114" spans="2:12" ht="22.5" x14ac:dyDescent="0.25">
      <c r="B114" s="109"/>
      <c r="C114" s="101" t="s">
        <v>268</v>
      </c>
      <c r="D114" s="106">
        <f t="shared" si="25"/>
        <v>0</v>
      </c>
      <c r="E114" s="100"/>
      <c r="F114" s="106">
        <f t="shared" si="27"/>
        <v>153000</v>
      </c>
      <c r="G114" s="108">
        <v>153</v>
      </c>
      <c r="H114" s="106">
        <f t="shared" si="28"/>
        <v>252000</v>
      </c>
      <c r="I114" s="108">
        <v>252</v>
      </c>
      <c r="J114" s="106"/>
      <c r="K114" s="108"/>
      <c r="L114" s="135"/>
    </row>
    <row r="115" spans="2:12" ht="30" x14ac:dyDescent="0.25">
      <c r="B115" s="111" t="s">
        <v>76</v>
      </c>
      <c r="C115" s="110" t="s">
        <v>65</v>
      </c>
      <c r="D115" s="106">
        <f t="shared" si="25"/>
        <v>30000000</v>
      </c>
      <c r="E115" s="106">
        <v>30000</v>
      </c>
      <c r="F115" s="106">
        <f t="shared" ref="F115:H115" si="33">F116+F117+F118+F119+F120+F121</f>
        <v>31908400</v>
      </c>
      <c r="G115" s="106">
        <f t="shared" si="33"/>
        <v>31908.400000000001</v>
      </c>
      <c r="H115" s="106">
        <f t="shared" si="33"/>
        <v>34285000</v>
      </c>
      <c r="I115" s="106">
        <f>I116+I117+I118+I119+I120+I121</f>
        <v>34285</v>
      </c>
      <c r="J115" s="106"/>
      <c r="K115" s="106">
        <f>H115-F115</f>
        <v>2376600</v>
      </c>
      <c r="L115" s="136" t="s">
        <v>360</v>
      </c>
    </row>
    <row r="116" spans="2:12" ht="33.75" x14ac:dyDescent="0.25">
      <c r="B116" s="109"/>
      <c r="C116" s="101" t="s">
        <v>267</v>
      </c>
      <c r="D116" s="106">
        <f t="shared" si="25"/>
        <v>0</v>
      </c>
      <c r="E116" s="100"/>
      <c r="F116" s="106">
        <f t="shared" si="27"/>
        <v>724600</v>
      </c>
      <c r="G116" s="108">
        <v>724.6</v>
      </c>
      <c r="H116" s="106">
        <f t="shared" si="28"/>
        <v>724600</v>
      </c>
      <c r="I116" s="107">
        <v>724.6</v>
      </c>
      <c r="J116" s="106"/>
      <c r="K116" s="108"/>
      <c r="L116" s="135"/>
    </row>
    <row r="117" spans="2:12" ht="22.5" x14ac:dyDescent="0.25">
      <c r="B117" s="109"/>
      <c r="C117" s="101" t="s">
        <v>266</v>
      </c>
      <c r="D117" s="106">
        <f t="shared" si="25"/>
        <v>0</v>
      </c>
      <c r="E117" s="100"/>
      <c r="F117" s="106">
        <f t="shared" si="27"/>
        <v>7700200</v>
      </c>
      <c r="G117" s="108">
        <v>7700.2</v>
      </c>
      <c r="H117" s="106">
        <f t="shared" si="28"/>
        <v>8923200</v>
      </c>
      <c r="I117" s="107">
        <v>8923.2000000000007</v>
      </c>
      <c r="J117" s="106"/>
      <c r="K117" s="108"/>
      <c r="L117" s="135"/>
    </row>
    <row r="118" spans="2:12" ht="67.5" x14ac:dyDescent="0.25">
      <c r="B118" s="109"/>
      <c r="C118" s="101" t="s">
        <v>265</v>
      </c>
      <c r="D118" s="106">
        <f t="shared" si="25"/>
        <v>0</v>
      </c>
      <c r="E118" s="100"/>
      <c r="F118" s="106">
        <f t="shared" si="27"/>
        <v>444200</v>
      </c>
      <c r="G118" s="108">
        <v>444.2</v>
      </c>
      <c r="H118" s="106">
        <f t="shared" si="28"/>
        <v>444200</v>
      </c>
      <c r="I118" s="107">
        <v>444.2</v>
      </c>
      <c r="J118" s="106"/>
      <c r="K118" s="108"/>
      <c r="L118" s="135"/>
    </row>
    <row r="119" spans="2:12" ht="56.25" x14ac:dyDescent="0.25">
      <c r="B119" s="109"/>
      <c r="C119" s="101" t="s">
        <v>264</v>
      </c>
      <c r="D119" s="106">
        <f t="shared" si="25"/>
        <v>0</v>
      </c>
      <c r="E119" s="100"/>
      <c r="F119" s="106">
        <f t="shared" si="27"/>
        <v>400000</v>
      </c>
      <c r="G119" s="108">
        <v>400</v>
      </c>
      <c r="H119" s="106">
        <f t="shared" si="28"/>
        <v>400000</v>
      </c>
      <c r="I119" s="107">
        <v>400</v>
      </c>
      <c r="J119" s="106"/>
      <c r="K119" s="108"/>
      <c r="L119" s="135"/>
    </row>
    <row r="120" spans="2:12" ht="45" x14ac:dyDescent="0.25">
      <c r="B120" s="109"/>
      <c r="C120" s="101" t="s">
        <v>263</v>
      </c>
      <c r="D120" s="106">
        <f t="shared" si="25"/>
        <v>0</v>
      </c>
      <c r="E120" s="100"/>
      <c r="F120" s="106">
        <f t="shared" si="27"/>
        <v>8000</v>
      </c>
      <c r="G120" s="108">
        <v>8</v>
      </c>
      <c r="H120" s="106">
        <f t="shared" si="28"/>
        <v>8000</v>
      </c>
      <c r="I120" s="107">
        <v>8</v>
      </c>
      <c r="J120" s="106"/>
      <c r="K120" s="108"/>
      <c r="L120" s="135"/>
    </row>
    <row r="121" spans="2:12" x14ac:dyDescent="0.25">
      <c r="B121" s="109"/>
      <c r="C121" s="101" t="s">
        <v>262</v>
      </c>
      <c r="D121" s="106">
        <f t="shared" si="25"/>
        <v>0</v>
      </c>
      <c r="E121" s="100"/>
      <c r="F121" s="106">
        <f t="shared" si="27"/>
        <v>22631400</v>
      </c>
      <c r="G121" s="108">
        <v>22631.4</v>
      </c>
      <c r="H121" s="106">
        <f t="shared" si="28"/>
        <v>23785000</v>
      </c>
      <c r="I121" s="107">
        <v>23785</v>
      </c>
      <c r="J121" s="106"/>
      <c r="K121" s="108"/>
      <c r="L121" s="135"/>
    </row>
    <row r="122" spans="2:12" ht="33.75" x14ac:dyDescent="0.25">
      <c r="B122" s="111" t="s">
        <v>51</v>
      </c>
      <c r="C122" s="110" t="s">
        <v>66</v>
      </c>
      <c r="D122" s="106">
        <f t="shared" ref="D122:H122" si="34">D123+D124+D125+D126</f>
        <v>0</v>
      </c>
      <c r="E122" s="106">
        <f t="shared" si="34"/>
        <v>0</v>
      </c>
      <c r="F122" s="106">
        <f t="shared" si="34"/>
        <v>25334000</v>
      </c>
      <c r="G122" s="106">
        <f t="shared" si="34"/>
        <v>25334</v>
      </c>
      <c r="H122" s="106">
        <f t="shared" si="34"/>
        <v>26000000</v>
      </c>
      <c r="I122" s="106">
        <f>I123+I124+I125+I126</f>
        <v>26000</v>
      </c>
      <c r="J122" s="106"/>
      <c r="K122" s="106">
        <f>H122-F122</f>
        <v>666000</v>
      </c>
      <c r="L122" s="136" t="s">
        <v>359</v>
      </c>
    </row>
    <row r="123" spans="2:12" ht="67.5" x14ac:dyDescent="0.25">
      <c r="B123" s="109"/>
      <c r="C123" s="101" t="s">
        <v>261</v>
      </c>
      <c r="D123" s="106">
        <f t="shared" si="25"/>
        <v>0</v>
      </c>
      <c r="E123" s="100"/>
      <c r="F123" s="106">
        <f t="shared" si="27"/>
        <v>19194500</v>
      </c>
      <c r="G123" s="108">
        <v>19194.5</v>
      </c>
      <c r="H123" s="106">
        <f t="shared" si="28"/>
        <v>19811700</v>
      </c>
      <c r="I123" s="107">
        <v>19811.7</v>
      </c>
      <c r="J123" s="106"/>
      <c r="K123" s="108"/>
      <c r="L123" s="135"/>
    </row>
    <row r="124" spans="2:12" ht="33.75" x14ac:dyDescent="0.25">
      <c r="B124" s="109"/>
      <c r="C124" s="101" t="s">
        <v>260</v>
      </c>
      <c r="D124" s="106">
        <f t="shared" si="25"/>
        <v>0</v>
      </c>
      <c r="E124" s="100"/>
      <c r="F124" s="106">
        <f t="shared" si="27"/>
        <v>3586000</v>
      </c>
      <c r="G124" s="108">
        <v>3586</v>
      </c>
      <c r="H124" s="106">
        <f t="shared" si="28"/>
        <v>3622100</v>
      </c>
      <c r="I124" s="107">
        <v>3622.1</v>
      </c>
      <c r="J124" s="106"/>
      <c r="K124" s="108"/>
      <c r="L124" s="135"/>
    </row>
    <row r="125" spans="2:12" ht="22.5" x14ac:dyDescent="0.25">
      <c r="B125" s="109"/>
      <c r="C125" s="101" t="s">
        <v>259</v>
      </c>
      <c r="D125" s="106">
        <f t="shared" si="25"/>
        <v>0</v>
      </c>
      <c r="E125" s="100"/>
      <c r="F125" s="106">
        <f t="shared" si="27"/>
        <v>213500</v>
      </c>
      <c r="G125" s="108">
        <v>213.5</v>
      </c>
      <c r="H125" s="106">
        <f t="shared" si="28"/>
        <v>220200</v>
      </c>
      <c r="I125" s="107">
        <v>220.2</v>
      </c>
      <c r="J125" s="106"/>
      <c r="K125" s="108"/>
      <c r="L125" s="135"/>
    </row>
    <row r="126" spans="2:12" ht="45" x14ac:dyDescent="0.25">
      <c r="B126" s="109"/>
      <c r="C126" s="101" t="s">
        <v>258</v>
      </c>
      <c r="D126" s="106">
        <f t="shared" si="25"/>
        <v>0</v>
      </c>
      <c r="E126" s="100"/>
      <c r="F126" s="106">
        <f t="shared" si="27"/>
        <v>2340000</v>
      </c>
      <c r="G126" s="108">
        <v>2340</v>
      </c>
      <c r="H126" s="106">
        <f t="shared" si="28"/>
        <v>2346000</v>
      </c>
      <c r="I126" s="107">
        <v>2346</v>
      </c>
      <c r="J126" s="106"/>
      <c r="K126" s="108"/>
      <c r="L126" s="135"/>
    </row>
    <row r="127" spans="2:12" ht="22.5" x14ac:dyDescent="0.25">
      <c r="B127" s="111" t="s">
        <v>53</v>
      </c>
      <c r="C127" s="110" t="s">
        <v>67</v>
      </c>
      <c r="D127" s="106">
        <f t="shared" si="25"/>
        <v>15000000</v>
      </c>
      <c r="E127" s="106">
        <v>15000</v>
      </c>
      <c r="F127" s="106">
        <f t="shared" ref="F127:H127" si="35">F128+F129+F130+F131</f>
        <v>15000000</v>
      </c>
      <c r="G127" s="106">
        <f t="shared" si="35"/>
        <v>15000</v>
      </c>
      <c r="H127" s="106">
        <f t="shared" si="35"/>
        <v>25000000</v>
      </c>
      <c r="I127" s="106">
        <f>I128+I129+I130+I131</f>
        <v>25000</v>
      </c>
      <c r="J127" s="106"/>
      <c r="K127" s="106">
        <f>H127-F127</f>
        <v>10000000</v>
      </c>
      <c r="L127" s="136" t="s">
        <v>358</v>
      </c>
    </row>
    <row r="128" spans="2:12" ht="67.5" x14ac:dyDescent="0.25">
      <c r="B128" s="109"/>
      <c r="C128" s="101" t="s">
        <v>257</v>
      </c>
      <c r="D128" s="106">
        <f t="shared" si="25"/>
        <v>0</v>
      </c>
      <c r="E128" s="100"/>
      <c r="F128" s="106">
        <f t="shared" si="27"/>
        <v>14666900</v>
      </c>
      <c r="G128" s="108">
        <v>14666.9</v>
      </c>
      <c r="H128" s="106">
        <f t="shared" si="28"/>
        <v>24665000</v>
      </c>
      <c r="I128" s="108">
        <v>24665</v>
      </c>
      <c r="J128" s="106"/>
      <c r="K128" s="108"/>
      <c r="L128" s="135"/>
    </row>
    <row r="129" spans="2:12" ht="56.25" x14ac:dyDescent="0.25">
      <c r="B129" s="109"/>
      <c r="C129" s="101" t="s">
        <v>256</v>
      </c>
      <c r="D129" s="106">
        <f t="shared" si="25"/>
        <v>0</v>
      </c>
      <c r="E129" s="100"/>
      <c r="F129" s="106">
        <f t="shared" si="27"/>
        <v>308000</v>
      </c>
      <c r="G129" s="108">
        <v>308</v>
      </c>
      <c r="H129" s="106">
        <f t="shared" si="28"/>
        <v>310000</v>
      </c>
      <c r="I129" s="108">
        <v>310</v>
      </c>
      <c r="J129" s="112"/>
      <c r="K129" s="112"/>
      <c r="L129" s="137"/>
    </row>
    <row r="130" spans="2:12" ht="33.75" x14ac:dyDescent="0.25">
      <c r="B130" s="109"/>
      <c r="C130" s="101" t="s">
        <v>255</v>
      </c>
      <c r="D130" s="106">
        <f t="shared" si="25"/>
        <v>0</v>
      </c>
      <c r="E130" s="100"/>
      <c r="F130" s="106">
        <f t="shared" si="27"/>
        <v>5100</v>
      </c>
      <c r="G130" s="108">
        <v>5.0999999999999996</v>
      </c>
      <c r="H130" s="106">
        <f t="shared" si="28"/>
        <v>5000</v>
      </c>
      <c r="I130" s="108">
        <v>5</v>
      </c>
      <c r="J130" s="112"/>
      <c r="K130" s="112"/>
      <c r="L130" s="137"/>
    </row>
    <row r="131" spans="2:12" ht="22.5" x14ac:dyDescent="0.25">
      <c r="B131" s="109"/>
      <c r="C131" s="101" t="s">
        <v>254</v>
      </c>
      <c r="D131" s="106">
        <f t="shared" si="25"/>
        <v>0</v>
      </c>
      <c r="E131" s="100"/>
      <c r="F131" s="106">
        <f t="shared" si="27"/>
        <v>20000</v>
      </c>
      <c r="G131" s="108">
        <v>20</v>
      </c>
      <c r="H131" s="106">
        <f t="shared" si="28"/>
        <v>20000</v>
      </c>
      <c r="I131" s="108">
        <v>20</v>
      </c>
      <c r="J131" s="112"/>
      <c r="K131" s="112"/>
      <c r="L131" s="137"/>
    </row>
    <row r="132" spans="2:12" ht="30" x14ac:dyDescent="0.25">
      <c r="B132" s="111" t="s">
        <v>55</v>
      </c>
      <c r="C132" s="110" t="s">
        <v>68</v>
      </c>
      <c r="D132" s="106">
        <f t="shared" ref="D132:H132" si="36">D133+D134</f>
        <v>0</v>
      </c>
      <c r="E132" s="106">
        <f t="shared" si="36"/>
        <v>0</v>
      </c>
      <c r="F132" s="106">
        <f t="shared" si="36"/>
        <v>1000000</v>
      </c>
      <c r="G132" s="106">
        <f t="shared" si="36"/>
        <v>1000</v>
      </c>
      <c r="H132" s="106">
        <f t="shared" si="36"/>
        <v>1200000</v>
      </c>
      <c r="I132" s="106">
        <f>I133+I134</f>
        <v>1200</v>
      </c>
      <c r="J132" s="106"/>
      <c r="K132" s="106">
        <f>H132-F132</f>
        <v>200000</v>
      </c>
      <c r="L132" s="136"/>
    </row>
    <row r="133" spans="2:12" ht="22.5" x14ac:dyDescent="0.25">
      <c r="B133" s="109"/>
      <c r="C133" s="101" t="s">
        <v>253</v>
      </c>
      <c r="D133" s="106">
        <f t="shared" si="25"/>
        <v>0</v>
      </c>
      <c r="E133" s="100"/>
      <c r="F133" s="106">
        <f t="shared" si="27"/>
        <v>820000</v>
      </c>
      <c r="G133" s="108">
        <v>820</v>
      </c>
      <c r="H133" s="106">
        <f t="shared" si="28"/>
        <v>1000000</v>
      </c>
      <c r="I133" s="107">
        <v>1000</v>
      </c>
      <c r="J133" s="106"/>
      <c r="K133" s="108"/>
      <c r="L133" s="135"/>
    </row>
    <row r="134" spans="2:12" ht="22.5" x14ac:dyDescent="0.25">
      <c r="B134" s="109"/>
      <c r="C134" s="101" t="s">
        <v>252</v>
      </c>
      <c r="D134" s="106">
        <f t="shared" si="25"/>
        <v>0</v>
      </c>
      <c r="E134" s="100"/>
      <c r="F134" s="106">
        <f t="shared" si="27"/>
        <v>180000</v>
      </c>
      <c r="G134" s="108">
        <v>180</v>
      </c>
      <c r="H134" s="106">
        <f t="shared" si="28"/>
        <v>200000</v>
      </c>
      <c r="I134" s="107">
        <v>200</v>
      </c>
      <c r="J134" s="106"/>
      <c r="K134" s="108"/>
      <c r="L134" s="135"/>
    </row>
    <row r="135" spans="2:12" ht="30" x14ac:dyDescent="0.25">
      <c r="B135" s="105" t="s">
        <v>57</v>
      </c>
      <c r="C135" s="104" t="s">
        <v>70</v>
      </c>
      <c r="D135" s="106">
        <f t="shared" ref="D135" si="37">E135*1000</f>
        <v>1000000</v>
      </c>
      <c r="E135" s="103">
        <v>1000</v>
      </c>
      <c r="F135" s="106">
        <f t="shared" ref="F135" si="38">G135*1000</f>
        <v>1000000</v>
      </c>
      <c r="G135" s="103">
        <v>1000</v>
      </c>
      <c r="H135" s="106">
        <f t="shared" ref="H135" si="39">I135*1000</f>
        <v>1000000</v>
      </c>
      <c r="I135" s="103">
        <v>1000</v>
      </c>
      <c r="J135" s="103"/>
      <c r="K135" s="106">
        <f>H135-F135</f>
        <v>0</v>
      </c>
      <c r="L135" s="134"/>
    </row>
    <row r="136" spans="2:12" x14ac:dyDescent="0.25">
      <c r="B136" s="102"/>
      <c r="C136" s="101" t="s">
        <v>251</v>
      </c>
      <c r="D136" s="101"/>
      <c r="E136" s="100"/>
      <c r="F136" s="100"/>
      <c r="G136" s="100"/>
      <c r="H136" s="100"/>
      <c r="I136" s="99"/>
      <c r="J136" s="98"/>
      <c r="K136" s="98"/>
      <c r="L136" s="120"/>
    </row>
    <row r="137" spans="2:12" ht="15.75" x14ac:dyDescent="0.25">
      <c r="B137" s="208"/>
      <c r="C137" s="208"/>
      <c r="D137" s="97"/>
      <c r="E137" s="97"/>
      <c r="F137" s="97"/>
      <c r="G137" s="97"/>
      <c r="H137" s="97"/>
      <c r="I137" s="93"/>
      <c r="J137" s="94"/>
      <c r="K137" s="94"/>
      <c r="L137" s="95"/>
    </row>
    <row r="138" spans="2:12" x14ac:dyDescent="0.25">
      <c r="B138" s="95"/>
      <c r="C138" s="94"/>
      <c r="D138" s="94"/>
      <c r="E138" s="94"/>
      <c r="F138" s="94"/>
      <c r="G138" s="94"/>
      <c r="H138" s="94"/>
      <c r="I138" s="94"/>
    </row>
    <row r="139" spans="2:12" ht="15" customHeight="1" x14ac:dyDescent="0.25">
      <c r="B139" s="205" t="s">
        <v>250</v>
      </c>
      <c r="C139" s="205"/>
      <c r="D139" s="96"/>
      <c r="E139" s="96"/>
      <c r="F139" s="96"/>
      <c r="G139" s="94"/>
      <c r="H139" s="94"/>
      <c r="I139" s="94"/>
    </row>
    <row r="140" spans="2:12" x14ac:dyDescent="0.25">
      <c r="B140" s="95"/>
      <c r="C140" s="94"/>
      <c r="D140" s="94"/>
      <c r="E140" s="94"/>
      <c r="F140" s="94"/>
      <c r="G140" s="94"/>
      <c r="H140" s="94"/>
      <c r="I140" s="93"/>
    </row>
  </sheetData>
  <mergeCells count="14">
    <mergeCell ref="D1:D2"/>
    <mergeCell ref="F1:F2"/>
    <mergeCell ref="H1:H2"/>
    <mergeCell ref="B139:C139"/>
    <mergeCell ref="B1:B2"/>
    <mergeCell ref="C1:C2"/>
    <mergeCell ref="E1:E2"/>
    <mergeCell ref="G1:G2"/>
    <mergeCell ref="B137:C137"/>
    <mergeCell ref="I1:I2"/>
    <mergeCell ref="J1:J2"/>
    <mergeCell ref="K1:K2"/>
    <mergeCell ref="L1:L2"/>
    <mergeCell ref="G19:G20"/>
  </mergeCells>
  <pageMargins left="0.25" right="0.25" top="0.75" bottom="0.75" header="0.3" footer="0.3"/>
  <pageSetup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5" sqref="O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სოციალური</vt:lpstr>
      <vt:lpstr>პენსია-კომპ.2016</vt:lpstr>
      <vt:lpstr>სოც.დახმ.2016</vt:lpstr>
      <vt:lpstr>ბავშვზე ზრუნვა2016</vt:lpstr>
      <vt:lpstr>ჯანდაცვა</vt:lpstr>
      <vt:lpstr>ჯანდაცვ. განმარტ.</vt:lpstr>
      <vt:lpstr>Sheet1</vt:lpstr>
      <vt:lpstr>'ბავშვზე ზრუნვა2016'!Print_Area</vt:lpstr>
      <vt:lpstr>სოციალური!Print_Area</vt:lpstr>
      <vt:lpstr>ჯანდაცვა!Print_Area</vt:lpstr>
      <vt:lpstr>'ბავშვზე ზრუნვა2016'!Print_Titles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Darejan Iakobishvili</cp:lastModifiedBy>
  <cp:lastPrinted>2015-08-27T09:38:01Z</cp:lastPrinted>
  <dcterms:created xsi:type="dcterms:W3CDTF">2014-03-18T13:24:31Z</dcterms:created>
  <dcterms:modified xsi:type="dcterms:W3CDTF">2015-08-27T09:56:51Z</dcterms:modified>
</cp:coreProperties>
</file>