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n Dep\2015\Jandacva\2015_III_IV_prognozi\"/>
    </mc:Choice>
  </mc:AlternateContent>
  <bookViews>
    <workbookView xWindow="0" yWindow="0" windowWidth="28800" windowHeight="10545" tabRatio="675"/>
  </bookViews>
  <sheets>
    <sheet name="Sakhazino_kodi_350108" sheetId="1" r:id="rId1"/>
    <sheet name="Sakhazino_Kodi_3503030702" sheetId="10" r:id="rId2"/>
    <sheet name="2015_Summary" sheetId="11" r:id="rId3"/>
    <sheet name="2015_Budget" sheetId="13" r:id="rId4"/>
  </sheets>
  <externalReferences>
    <externalReference r:id="rId5"/>
  </externalReferences>
  <definedNames>
    <definedName name="_xlnm._FilterDatabase" localSheetId="0" hidden="1">Sakhazino_kodi_350108!$A$10:$AC$242</definedName>
    <definedName name="_xlnm._FilterDatabase" localSheetId="1" hidden="1">Sakhazino_Kodi_3503030702!$A$10:$AF$242</definedName>
    <definedName name="_xlnm.Print_Area" localSheetId="3">'2015_Budget'!$B$1:$W$31</definedName>
    <definedName name="_xlnm.Print_Area" localSheetId="2">'2015_Summary'!$B$1:$V$29</definedName>
    <definedName name="_xlnm.Print_Area" localSheetId="0">Sakhazino_kodi_350108!$C$2:$AA$242</definedName>
    <definedName name="_xlnm.Print_Area" localSheetId="1">Sakhazino_Kodi_3503030702!$C$2:$AA$242</definedName>
    <definedName name="_xlnm.Print_Titles" localSheetId="0">Sakhazino_kodi_350108!$4:$9</definedName>
    <definedName name="_xlnm.Print_Titles" localSheetId="1">Sakhazino_Kodi_3503030702!$8:$9</definedName>
    <definedName name="Z_2E43D231_6F33_4A62_A0AF_64B9D69D07F8_.wvu.FilterData" localSheetId="0" hidden="1">Sakhazino_kodi_350108!$A$9:$AA$242</definedName>
    <definedName name="Z_2E43D231_6F33_4A62_A0AF_64B9D69D07F8_.wvu.PrintArea" localSheetId="0" hidden="1">Sakhazino_kodi_350108!$C$5:$Z$242</definedName>
    <definedName name="Z_2E43D231_6F33_4A62_A0AF_64B9D69D07F8_.wvu.PrintTitles" localSheetId="0" hidden="1">Sakhazino_kodi_350108!$9:$9</definedName>
  </definedNames>
  <calcPr calcId="152511"/>
  <customWorkbookViews>
    <customWorkbookView name="chano - Personal View" guid="{2E43D231-6F33-4A62-A0AF-64B9D69D07F8}" mergeInterval="0" personalView="1" maximized="1" xWindow="1" yWindow="1" windowWidth="1366" windowHeight="548" tabRatio="838" activeSheetId="1"/>
  </customWorkbookViews>
</workbook>
</file>

<file path=xl/calcChain.xml><?xml version="1.0" encoding="utf-8"?>
<calcChain xmlns="http://schemas.openxmlformats.org/spreadsheetml/2006/main">
  <c r="AF10" i="10" l="1"/>
  <c r="AC16" i="1"/>
  <c r="AC10" i="1" s="1"/>
  <c r="W31" i="10" l="1"/>
  <c r="Y141" i="1" l="1"/>
  <c r="Y92" i="1" l="1"/>
  <c r="Y54" i="1"/>
  <c r="Z54" i="1"/>
  <c r="Z17" i="1" l="1"/>
  <c r="Z92" i="1" l="1"/>
  <c r="X235" i="10" l="1"/>
  <c r="X227" i="10"/>
  <c r="X226" i="10" s="1"/>
  <c r="X217" i="10"/>
  <c r="X209" i="10"/>
  <c r="X204" i="10"/>
  <c r="X201" i="10"/>
  <c r="X195" i="10"/>
  <c r="X193" i="10" s="1"/>
  <c r="X190" i="10"/>
  <c r="X188" i="10" s="1"/>
  <c r="X167" i="10"/>
  <c r="X160" i="10"/>
  <c r="X147" i="10"/>
  <c r="X125" i="10"/>
  <c r="X124" i="10" s="1"/>
  <c r="X122" i="10" s="1"/>
  <c r="X119" i="10"/>
  <c r="X116" i="10"/>
  <c r="X113" i="10"/>
  <c r="X109" i="10"/>
  <c r="X106" i="10"/>
  <c r="X103" i="10"/>
  <c r="X94" i="10"/>
  <c r="X93" i="10" s="1"/>
  <c r="X78" i="10"/>
  <c r="X70" i="10"/>
  <c r="X56" i="10"/>
  <c r="X46" i="10"/>
  <c r="X34" i="10"/>
  <c r="X27" i="10"/>
  <c r="X16" i="10"/>
  <c r="X15" i="10" s="1"/>
  <c r="X14" i="10" s="1"/>
  <c r="X235" i="1"/>
  <c r="X227" i="1"/>
  <c r="X217" i="1"/>
  <c r="X209" i="1"/>
  <c r="X204" i="1"/>
  <c r="X201" i="1" s="1"/>
  <c r="X195" i="1"/>
  <c r="X193" i="1" s="1"/>
  <c r="X190" i="1"/>
  <c r="X188" i="1" s="1"/>
  <c r="X167" i="1"/>
  <c r="X160" i="1"/>
  <c r="X147" i="1"/>
  <c r="X125" i="1"/>
  <c r="X124" i="1" s="1"/>
  <c r="X122" i="1" s="1"/>
  <c r="X119" i="1"/>
  <c r="X116" i="1"/>
  <c r="X113" i="1"/>
  <c r="X109" i="1"/>
  <c r="X106" i="1"/>
  <c r="X103" i="1"/>
  <c r="X94" i="1"/>
  <c r="X93" i="1" s="1"/>
  <c r="X78" i="1"/>
  <c r="X70" i="1"/>
  <c r="X56" i="1"/>
  <c r="X46" i="1"/>
  <c r="X34" i="1"/>
  <c r="X27" i="1"/>
  <c r="X16" i="1"/>
  <c r="X15" i="1" l="1"/>
  <c r="X14" i="1" s="1"/>
  <c r="X226" i="1"/>
  <c r="X208" i="1"/>
  <c r="X159" i="10"/>
  <c r="X146" i="10" s="1"/>
  <c r="X145" i="10" s="1"/>
  <c r="X208" i="10"/>
  <c r="X102" i="10"/>
  <c r="X30" i="1"/>
  <c r="X25" i="1" s="1"/>
  <c r="X112" i="1"/>
  <c r="X30" i="10"/>
  <c r="X25" i="10" s="1"/>
  <c r="X112" i="10"/>
  <c r="X102" i="1"/>
  <c r="X159" i="1"/>
  <c r="X146" i="1" s="1"/>
  <c r="X145" i="1" s="1"/>
  <c r="X13" i="10" l="1"/>
  <c r="X13" i="1"/>
  <c r="AD25" i="10"/>
  <c r="AD112" i="10"/>
  <c r="AD122" i="10"/>
  <c r="Z120" i="10" l="1"/>
  <c r="Z26" i="10"/>
  <c r="Y26" i="10" l="1"/>
  <c r="D26" i="13" l="1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27" i="11" l="1"/>
  <c r="D26" i="11"/>
  <c r="Y30" i="13"/>
  <c r="Z30" i="13"/>
  <c r="V26" i="13"/>
  <c r="W21" i="13"/>
  <c r="V21" i="13"/>
  <c r="W15" i="13"/>
  <c r="W14" i="13"/>
  <c r="W7" i="13" s="1"/>
  <c r="W6" i="13" s="1"/>
  <c r="W13" i="13"/>
  <c r="W9" i="13"/>
  <c r="W8" i="13"/>
  <c r="V8" i="13"/>
  <c r="V7" i="13" s="1"/>
  <c r="V6" i="13" s="1"/>
  <c r="V9" i="13"/>
  <c r="W26" i="13"/>
  <c r="U26" i="13"/>
  <c r="S25" i="13"/>
  <c r="D24" i="11" s="1"/>
  <c r="S24" i="13"/>
  <c r="S23" i="13"/>
  <c r="S22" i="13"/>
  <c r="V19" i="13"/>
  <c r="U21" i="13"/>
  <c r="S21" i="13" s="1"/>
  <c r="D20" i="11" s="1"/>
  <c r="S20" i="13"/>
  <c r="W19" i="13"/>
  <c r="W18" i="13" s="1"/>
  <c r="U19" i="13"/>
  <c r="U18" i="13" s="1"/>
  <c r="T19" i="13"/>
  <c r="T18" i="13" s="1"/>
  <c r="S17" i="13"/>
  <c r="D13" i="11" s="1"/>
  <c r="S16" i="13"/>
  <c r="S15" i="13"/>
  <c r="D12" i="11" s="1"/>
  <c r="V14" i="13"/>
  <c r="S14" i="13" s="1"/>
  <c r="D11" i="11" s="1"/>
  <c r="U14" i="13"/>
  <c r="S13" i="13"/>
  <c r="D10" i="11" s="1"/>
  <c r="S12" i="13"/>
  <c r="S11" i="13"/>
  <c r="S10" i="13"/>
  <c r="U9" i="13"/>
  <c r="U7" i="13" s="1"/>
  <c r="U6" i="13" s="1"/>
  <c r="U8" i="13"/>
  <c r="S8" i="13" s="1"/>
  <c r="D7" i="11" s="1"/>
  <c r="T7" i="13"/>
  <c r="S26" i="13" l="1"/>
  <c r="D25" i="11" s="1"/>
  <c r="S9" i="13"/>
  <c r="D9" i="11" s="1"/>
  <c r="S7" i="13"/>
  <c r="V18" i="13"/>
  <c r="S18" i="13" s="1"/>
  <c r="S19" i="13"/>
  <c r="T6" i="13"/>
  <c r="S6" i="13" s="1"/>
  <c r="G12" i="10" l="1"/>
  <c r="F78" i="10" l="1"/>
  <c r="E56" i="10"/>
  <c r="F56" i="10"/>
  <c r="F16" i="10"/>
  <c r="F15" i="10" s="1"/>
  <c r="F14" i="10" s="1"/>
  <c r="F27" i="10"/>
  <c r="F34" i="10"/>
  <c r="F46" i="10"/>
  <c r="F70" i="10"/>
  <c r="F94" i="10"/>
  <c r="F93" i="10" s="1"/>
  <c r="F103" i="10"/>
  <c r="F106" i="10"/>
  <c r="F109" i="10"/>
  <c r="F113" i="10"/>
  <c r="F116" i="10"/>
  <c r="F119" i="10"/>
  <c r="F125" i="10"/>
  <c r="F124" i="10" s="1"/>
  <c r="F147" i="10"/>
  <c r="F160" i="10"/>
  <c r="F167" i="10"/>
  <c r="F190" i="10"/>
  <c r="F188" i="10" s="1"/>
  <c r="F195" i="10"/>
  <c r="F193" i="10" s="1"/>
  <c r="F204" i="10"/>
  <c r="F201" i="10" s="1"/>
  <c r="F209" i="10"/>
  <c r="F217" i="10"/>
  <c r="F227" i="10"/>
  <c r="F235" i="10"/>
  <c r="F159" i="10" l="1"/>
  <c r="F102" i="10"/>
  <c r="F208" i="10"/>
  <c r="F146" i="10"/>
  <c r="F145" i="10" s="1"/>
  <c r="F30" i="10"/>
  <c r="F13" i="10" s="1"/>
  <c r="F54" i="1" l="1"/>
  <c r="F56" i="1"/>
  <c r="Z120" i="1" l="1"/>
  <c r="Z119" i="10" l="1"/>
  <c r="Y119" i="10"/>
  <c r="V119" i="10"/>
  <c r="Q21" i="13" l="1"/>
  <c r="AA143" i="10"/>
  <c r="W143" i="10"/>
  <c r="Z119" i="1" l="1"/>
  <c r="Y119" i="1"/>
  <c r="Z70" i="1"/>
  <c r="Y70" i="1"/>
  <c r="V70" i="1"/>
  <c r="AA143" i="1" l="1"/>
  <c r="W143" i="1" l="1"/>
  <c r="Y42" i="1"/>
  <c r="U235" i="10" l="1"/>
  <c r="U227" i="10"/>
  <c r="U217" i="10"/>
  <c r="U209" i="10"/>
  <c r="U204" i="10"/>
  <c r="U201" i="10" s="1"/>
  <c r="U195" i="10"/>
  <c r="U193" i="10" s="1"/>
  <c r="U190" i="10"/>
  <c r="U188" i="10" s="1"/>
  <c r="U167" i="10"/>
  <c r="U160" i="10"/>
  <c r="U147" i="10"/>
  <c r="U125" i="10"/>
  <c r="U124" i="10" s="1"/>
  <c r="U122" i="10" s="1"/>
  <c r="U119" i="10"/>
  <c r="U116" i="10"/>
  <c r="U113" i="10"/>
  <c r="U109" i="10"/>
  <c r="U106" i="10"/>
  <c r="U103" i="10"/>
  <c r="U94" i="10"/>
  <c r="U93" i="10" s="1"/>
  <c r="U78" i="10"/>
  <c r="U70" i="10"/>
  <c r="U56" i="10"/>
  <c r="U46" i="10"/>
  <c r="U34" i="10"/>
  <c r="U27" i="10"/>
  <c r="U16" i="10"/>
  <c r="U15" i="10" s="1"/>
  <c r="U14" i="10" s="1"/>
  <c r="U235" i="1"/>
  <c r="U227" i="1"/>
  <c r="U217" i="1"/>
  <c r="U209" i="1"/>
  <c r="U204" i="1"/>
  <c r="U201" i="1" s="1"/>
  <c r="U195" i="1"/>
  <c r="U193" i="1" s="1"/>
  <c r="U190" i="1"/>
  <c r="U188" i="1" s="1"/>
  <c r="U167" i="1"/>
  <c r="U160" i="1"/>
  <c r="U147" i="1"/>
  <c r="U125" i="1"/>
  <c r="U124" i="1" s="1"/>
  <c r="U122" i="1" s="1"/>
  <c r="U119" i="1"/>
  <c r="U116" i="1"/>
  <c r="U113" i="1"/>
  <c r="U109" i="1"/>
  <c r="U106" i="1"/>
  <c r="U103" i="1"/>
  <c r="U94" i="1"/>
  <c r="U93" i="1" s="1"/>
  <c r="U78" i="1"/>
  <c r="U70" i="1"/>
  <c r="U56" i="1"/>
  <c r="U46" i="1"/>
  <c r="U34" i="1"/>
  <c r="U27" i="1"/>
  <c r="U16" i="1"/>
  <c r="U15" i="1" s="1"/>
  <c r="U14" i="1" s="1"/>
  <c r="U208" i="10" l="1"/>
  <c r="U159" i="10"/>
  <c r="U146" i="10" s="1"/>
  <c r="U145" i="10" s="1"/>
  <c r="U226" i="10"/>
  <c r="U159" i="1"/>
  <c r="U146" i="1" s="1"/>
  <c r="U145" i="1" s="1"/>
  <c r="O12" i="11" s="1"/>
  <c r="U112" i="1"/>
  <c r="U30" i="1"/>
  <c r="U25" i="1" s="1"/>
  <c r="U102" i="1"/>
  <c r="U226" i="1"/>
  <c r="U208" i="1"/>
  <c r="U112" i="10"/>
  <c r="U102" i="10"/>
  <c r="U30" i="10"/>
  <c r="U25" i="10" s="1"/>
  <c r="U13" i="10" s="1"/>
  <c r="U13" i="1" l="1"/>
  <c r="R26" i="13" l="1"/>
  <c r="Q26" i="13"/>
  <c r="P26" i="13"/>
  <c r="N25" i="13"/>
  <c r="N24" i="13"/>
  <c r="N23" i="13"/>
  <c r="N22" i="13"/>
  <c r="P21" i="13"/>
  <c r="P19" i="13" s="1"/>
  <c r="P18" i="13" s="1"/>
  <c r="N20" i="13"/>
  <c r="R19" i="13"/>
  <c r="R18" i="13" s="1"/>
  <c r="O19" i="13"/>
  <c r="O18" i="13" s="1"/>
  <c r="M19" i="13"/>
  <c r="M18" i="13" s="1"/>
  <c r="L19" i="13"/>
  <c r="L18" i="13" s="1"/>
  <c r="K19" i="13"/>
  <c r="J19" i="13"/>
  <c r="H19" i="13"/>
  <c r="G19" i="13"/>
  <c r="G18" i="13" s="1"/>
  <c r="F19" i="13"/>
  <c r="E19" i="13"/>
  <c r="E18" i="13" s="1"/>
  <c r="K18" i="13"/>
  <c r="H18" i="13"/>
  <c r="F18" i="13"/>
  <c r="N17" i="13"/>
  <c r="I17" i="13"/>
  <c r="N16" i="13"/>
  <c r="I16" i="13"/>
  <c r="N15" i="13"/>
  <c r="I15" i="13"/>
  <c r="R14" i="13"/>
  <c r="Q14" i="13"/>
  <c r="P14" i="13"/>
  <c r="I14" i="13"/>
  <c r="N13" i="13"/>
  <c r="I13" i="13"/>
  <c r="N12" i="13"/>
  <c r="I12" i="13"/>
  <c r="N11" i="13"/>
  <c r="I11" i="13"/>
  <c r="N10" i="13"/>
  <c r="I10" i="13"/>
  <c r="P9" i="13"/>
  <c r="N9" i="13" s="1"/>
  <c r="I9" i="13"/>
  <c r="P8" i="13"/>
  <c r="N8" i="13" s="1"/>
  <c r="I8" i="13"/>
  <c r="R7" i="13"/>
  <c r="R6" i="13" s="1"/>
  <c r="O7" i="13"/>
  <c r="O6" i="13" s="1"/>
  <c r="M7" i="13"/>
  <c r="M6" i="13" s="1"/>
  <c r="L7" i="13"/>
  <c r="L6" i="13" s="1"/>
  <c r="K7" i="13"/>
  <c r="K6" i="13" s="1"/>
  <c r="J7" i="13"/>
  <c r="J6" i="13" s="1"/>
  <c r="H7" i="13"/>
  <c r="G7" i="13"/>
  <c r="G6" i="13" s="1"/>
  <c r="F7" i="13"/>
  <c r="F6" i="13" s="1"/>
  <c r="E7" i="13"/>
  <c r="E6" i="13" s="1"/>
  <c r="H6" i="13"/>
  <c r="P7" i="13" l="1"/>
  <c r="P6" i="13" s="1"/>
  <c r="N21" i="13"/>
  <c r="I7" i="13"/>
  <c r="I19" i="13"/>
  <c r="N26" i="13"/>
  <c r="I6" i="13"/>
  <c r="N14" i="13"/>
  <c r="Q7" i="13"/>
  <c r="Q6" i="13" s="1"/>
  <c r="N6" i="13" s="1"/>
  <c r="J18" i="13"/>
  <c r="I18" i="13" s="1"/>
  <c r="Q19" i="13"/>
  <c r="N7" i="13" l="1"/>
  <c r="N19" i="13"/>
  <c r="Q18" i="13"/>
  <c r="N18" i="13" l="1"/>
  <c r="I22" i="11"/>
  <c r="M22" i="11"/>
  <c r="U22" i="11"/>
  <c r="Q22" i="11"/>
  <c r="G21" i="11"/>
  <c r="H8" i="11"/>
  <c r="G8" i="11"/>
  <c r="F8" i="11"/>
  <c r="H7" i="11"/>
  <c r="G7" i="11"/>
  <c r="F7" i="11"/>
  <c r="T21" i="11"/>
  <c r="S21" i="11"/>
  <c r="R21" i="11"/>
  <c r="P21" i="11"/>
  <c r="O21" i="11"/>
  <c r="N21" i="11"/>
  <c r="L21" i="11"/>
  <c r="L23" i="11" s="1"/>
  <c r="L20" i="11" s="1"/>
  <c r="K21" i="11"/>
  <c r="K23" i="11" s="1"/>
  <c r="J21" i="11"/>
  <c r="L27" i="11"/>
  <c r="K27" i="11"/>
  <c r="J27" i="11"/>
  <c r="L26" i="11"/>
  <c r="K26" i="11"/>
  <c r="J26" i="11"/>
  <c r="L25" i="11"/>
  <c r="K25" i="11"/>
  <c r="J25" i="11"/>
  <c r="L24" i="11"/>
  <c r="K24" i="11"/>
  <c r="J24" i="11"/>
  <c r="J23" i="11"/>
  <c r="T8" i="11"/>
  <c r="S8" i="11"/>
  <c r="R8" i="11"/>
  <c r="T7" i="11"/>
  <c r="S7" i="11"/>
  <c r="R7" i="11"/>
  <c r="P8" i="11"/>
  <c r="O8" i="11"/>
  <c r="N8" i="11"/>
  <c r="P7" i="11"/>
  <c r="O7" i="11"/>
  <c r="N7" i="11"/>
  <c r="L8" i="11"/>
  <c r="K8" i="11"/>
  <c r="J8" i="11"/>
  <c r="L7" i="11"/>
  <c r="K7" i="11"/>
  <c r="J7" i="11"/>
  <c r="D19" i="11"/>
  <c r="D18" i="11" s="1"/>
  <c r="D6" i="11"/>
  <c r="D5" i="11" s="1"/>
  <c r="D4" i="11" s="1"/>
  <c r="M24" i="11" l="1"/>
  <c r="M26" i="11"/>
  <c r="U21" i="11"/>
  <c r="M25" i="11"/>
  <c r="F6" i="11"/>
  <c r="G6" i="11"/>
  <c r="N6" i="11"/>
  <c r="T6" i="11"/>
  <c r="L6" i="11"/>
  <c r="M21" i="11"/>
  <c r="M27" i="11"/>
  <c r="M23" i="11"/>
  <c r="J20" i="11"/>
  <c r="J19" i="11" s="1"/>
  <c r="J18" i="11" s="1"/>
  <c r="Q21" i="11"/>
  <c r="J6" i="11"/>
  <c r="K6" i="11"/>
  <c r="U8" i="11"/>
  <c r="P6" i="11"/>
  <c r="M8" i="11"/>
  <c r="H6" i="11"/>
  <c r="U7" i="11"/>
  <c r="I8" i="11"/>
  <c r="Q8" i="11"/>
  <c r="I7" i="11"/>
  <c r="Q7" i="11"/>
  <c r="M7" i="11"/>
  <c r="S6" i="11"/>
  <c r="E22" i="11"/>
  <c r="L19" i="11"/>
  <c r="L18" i="11" s="1"/>
  <c r="R6" i="11"/>
  <c r="O6" i="11"/>
  <c r="K20" i="11"/>
  <c r="K19" i="11" s="1"/>
  <c r="K18" i="11" s="1"/>
  <c r="Q6" i="11" l="1"/>
  <c r="M20" i="11"/>
  <c r="M19" i="11" s="1"/>
  <c r="M18" i="11" s="1"/>
  <c r="U6" i="11"/>
  <c r="M6" i="11"/>
  <c r="I6" i="11"/>
  <c r="E8" i="11"/>
  <c r="V8" i="11" s="1"/>
  <c r="E7" i="11"/>
  <c r="V7" i="11" s="1"/>
  <c r="V6" i="11" l="1"/>
  <c r="V141" i="1" l="1"/>
  <c r="T235" i="1" l="1"/>
  <c r="T227" i="1"/>
  <c r="T217" i="1"/>
  <c r="T209" i="1"/>
  <c r="T204" i="1"/>
  <c r="T201" i="1" s="1"/>
  <c r="T195" i="1"/>
  <c r="T193" i="1" s="1"/>
  <c r="T190" i="1"/>
  <c r="T188" i="1" s="1"/>
  <c r="T167" i="1"/>
  <c r="T160" i="1"/>
  <c r="T147" i="1"/>
  <c r="T125" i="1"/>
  <c r="T124" i="1" s="1"/>
  <c r="T122" i="1" s="1"/>
  <c r="N11" i="11" s="1"/>
  <c r="T119" i="1"/>
  <c r="T116" i="1"/>
  <c r="T113" i="1"/>
  <c r="T109" i="1"/>
  <c r="T106" i="1"/>
  <c r="T103" i="1"/>
  <c r="T94" i="1"/>
  <c r="T93" i="1" s="1"/>
  <c r="T78" i="1"/>
  <c r="T70" i="1"/>
  <c r="T56" i="1"/>
  <c r="T46" i="1"/>
  <c r="T34" i="1"/>
  <c r="T27" i="1"/>
  <c r="T16" i="1"/>
  <c r="T15" i="1" s="1"/>
  <c r="T14" i="1" s="1"/>
  <c r="T235" i="10"/>
  <c r="T227" i="10"/>
  <c r="T217" i="10"/>
  <c r="T209" i="10"/>
  <c r="T204" i="10"/>
  <c r="T201" i="10" s="1"/>
  <c r="T195" i="10"/>
  <c r="T193" i="10" s="1"/>
  <c r="T190" i="10"/>
  <c r="T188" i="10" s="1"/>
  <c r="T167" i="10"/>
  <c r="T160" i="10"/>
  <c r="T147" i="10"/>
  <c r="T125" i="10"/>
  <c r="T124" i="10" s="1"/>
  <c r="T122" i="10" s="1"/>
  <c r="N25" i="11" s="1"/>
  <c r="T119" i="10"/>
  <c r="T116" i="10"/>
  <c r="T113" i="10"/>
  <c r="T109" i="10"/>
  <c r="T106" i="10"/>
  <c r="T103" i="10"/>
  <c r="T94" i="10"/>
  <c r="T93" i="10" s="1"/>
  <c r="T78" i="10"/>
  <c r="T70" i="10"/>
  <c r="T56" i="10"/>
  <c r="T46" i="10"/>
  <c r="T34" i="10"/>
  <c r="T27" i="10"/>
  <c r="T16" i="10"/>
  <c r="T15" i="10" s="1"/>
  <c r="T14" i="10" s="1"/>
  <c r="T208" i="10" l="1"/>
  <c r="T112" i="1"/>
  <c r="N10" i="11" s="1"/>
  <c r="T30" i="1"/>
  <c r="T25" i="1" s="1"/>
  <c r="T226" i="10"/>
  <c r="N27" i="11" s="1"/>
  <c r="T112" i="10"/>
  <c r="N24" i="11" s="1"/>
  <c r="T159" i="10"/>
  <c r="T146" i="10" s="1"/>
  <c r="T145" i="10" s="1"/>
  <c r="N26" i="11" s="1"/>
  <c r="T102" i="10"/>
  <c r="T30" i="10"/>
  <c r="T25" i="10" s="1"/>
  <c r="T159" i="1"/>
  <c r="T146" i="1" s="1"/>
  <c r="T145" i="1" s="1"/>
  <c r="N12" i="11" s="1"/>
  <c r="T226" i="1"/>
  <c r="N13" i="11" s="1"/>
  <c r="T102" i="1"/>
  <c r="T208" i="1"/>
  <c r="T13" i="10" l="1"/>
  <c r="T10" i="10" s="1"/>
  <c r="N23" i="11"/>
  <c r="T13" i="1"/>
  <c r="T10" i="1" s="1"/>
  <c r="N9" i="11"/>
  <c r="N20" i="11" l="1"/>
  <c r="N19" i="11" s="1"/>
  <c r="N18" i="11" s="1"/>
  <c r="N5" i="11"/>
  <c r="N4" i="11" s="1"/>
  <c r="N235" i="10"/>
  <c r="N227" i="10"/>
  <c r="N217" i="10"/>
  <c r="N209" i="10"/>
  <c r="N204" i="10"/>
  <c r="N201" i="10" s="1"/>
  <c r="N195" i="10"/>
  <c r="N193" i="10" s="1"/>
  <c r="N190" i="10"/>
  <c r="N188" i="10" s="1"/>
  <c r="N167" i="10"/>
  <c r="N160" i="10"/>
  <c r="N147" i="10"/>
  <c r="N125" i="10"/>
  <c r="N124" i="10" s="1"/>
  <c r="N122" i="10" s="1"/>
  <c r="H25" i="11" s="1"/>
  <c r="N119" i="10"/>
  <c r="N116" i="10"/>
  <c r="N113" i="10"/>
  <c r="N109" i="10"/>
  <c r="N106" i="10"/>
  <c r="N103" i="10"/>
  <c r="N94" i="10"/>
  <c r="N93" i="10" s="1"/>
  <c r="N78" i="10"/>
  <c r="N70" i="10"/>
  <c r="N56" i="10"/>
  <c r="N46" i="10"/>
  <c r="N34" i="10"/>
  <c r="N27" i="10"/>
  <c r="N26" i="10"/>
  <c r="H21" i="11" s="1"/>
  <c r="N16" i="10"/>
  <c r="N15" i="10" s="1"/>
  <c r="N14" i="10" s="1"/>
  <c r="M235" i="10"/>
  <c r="M227" i="10"/>
  <c r="M217" i="10"/>
  <c r="M209" i="10"/>
  <c r="M204" i="10"/>
  <c r="M201" i="10" s="1"/>
  <c r="M195" i="10"/>
  <c r="M193" i="10" s="1"/>
  <c r="M190" i="10"/>
  <c r="M188" i="10" s="1"/>
  <c r="M167" i="10"/>
  <c r="M160" i="10"/>
  <c r="M147" i="10"/>
  <c r="M125" i="10"/>
  <c r="M124" i="10" s="1"/>
  <c r="M122" i="10" s="1"/>
  <c r="G25" i="11" s="1"/>
  <c r="M119" i="10"/>
  <c r="M116" i="10"/>
  <c r="M113" i="10"/>
  <c r="M109" i="10"/>
  <c r="M106" i="10"/>
  <c r="M103" i="10"/>
  <c r="M94" i="10"/>
  <c r="M93" i="10" s="1"/>
  <c r="M92" i="10"/>
  <c r="M78" i="10" s="1"/>
  <c r="M70" i="10"/>
  <c r="M56" i="10"/>
  <c r="M46" i="10"/>
  <c r="M34" i="10"/>
  <c r="M28" i="10"/>
  <c r="M27" i="10" s="1"/>
  <c r="M16" i="10"/>
  <c r="M15" i="10" s="1"/>
  <c r="M14" i="10" s="1"/>
  <c r="N226" i="10" l="1"/>
  <c r="H27" i="11" s="1"/>
  <c r="M112" i="10"/>
  <c r="G24" i="11" s="1"/>
  <c r="M102" i="10"/>
  <c r="N30" i="10"/>
  <c r="N25" i="10" s="1"/>
  <c r="H23" i="11" s="1"/>
  <c r="H20" i="11" s="1"/>
  <c r="H19" i="11" s="1"/>
  <c r="M208" i="10"/>
  <c r="M30" i="10"/>
  <c r="M25" i="10" s="1"/>
  <c r="M226" i="10"/>
  <c r="G27" i="11" s="1"/>
  <c r="N159" i="10"/>
  <c r="N146" i="10" s="1"/>
  <c r="N145" i="10" s="1"/>
  <c r="H26" i="11" s="1"/>
  <c r="N208" i="10"/>
  <c r="N112" i="10"/>
  <c r="H24" i="11" s="1"/>
  <c r="M159" i="10"/>
  <c r="M146" i="10" s="1"/>
  <c r="M145" i="10" s="1"/>
  <c r="G26" i="11" s="1"/>
  <c r="N102" i="10"/>
  <c r="H18" i="11" l="1"/>
  <c r="M13" i="10"/>
  <c r="G23" i="11"/>
  <c r="G20" i="11" s="1"/>
  <c r="G19" i="11" s="1"/>
  <c r="G18" i="11" s="1"/>
  <c r="N13" i="10"/>
  <c r="Z129" i="1"/>
  <c r="G242" i="10" l="1"/>
  <c r="G241" i="10"/>
  <c r="G240" i="10"/>
  <c r="G239" i="10"/>
  <c r="G238" i="10"/>
  <c r="G237" i="10"/>
  <c r="G236" i="10"/>
  <c r="G234" i="10"/>
  <c r="G233" i="10"/>
  <c r="G232" i="10"/>
  <c r="G231" i="10"/>
  <c r="G230" i="10"/>
  <c r="G229" i="10"/>
  <c r="G228" i="10"/>
  <c r="G225" i="10"/>
  <c r="G224" i="10"/>
  <c r="G223" i="10"/>
  <c r="G222" i="10"/>
  <c r="G221" i="10"/>
  <c r="G220" i="10"/>
  <c r="G219" i="10"/>
  <c r="G218" i="10"/>
  <c r="G216" i="10"/>
  <c r="G215" i="10"/>
  <c r="G214" i="10"/>
  <c r="G213" i="10"/>
  <c r="G212" i="10"/>
  <c r="G211" i="10"/>
  <c r="G210" i="10"/>
  <c r="G207" i="10"/>
  <c r="G206" i="10"/>
  <c r="G205" i="10"/>
  <c r="G203" i="10"/>
  <c r="G202" i="10"/>
  <c r="G200" i="10"/>
  <c r="G199" i="10"/>
  <c r="G198" i="10"/>
  <c r="G197" i="10"/>
  <c r="G196" i="10"/>
  <c r="G194" i="10"/>
  <c r="G192" i="10"/>
  <c r="G191" i="10"/>
  <c r="G189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6" i="10"/>
  <c r="G165" i="10"/>
  <c r="G164" i="10"/>
  <c r="G163" i="10"/>
  <c r="G162" i="10"/>
  <c r="G161" i="10"/>
  <c r="G158" i="10"/>
  <c r="G157" i="10"/>
  <c r="G156" i="10"/>
  <c r="G155" i="10"/>
  <c r="G154" i="10"/>
  <c r="G153" i="10"/>
  <c r="G152" i="10"/>
  <c r="G151" i="10"/>
  <c r="G150" i="10"/>
  <c r="G149" i="10"/>
  <c r="G148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3" i="10"/>
  <c r="G121" i="10"/>
  <c r="G120" i="10"/>
  <c r="G118" i="10"/>
  <c r="G117" i="10"/>
  <c r="G115" i="10"/>
  <c r="G114" i="10"/>
  <c r="G111" i="10"/>
  <c r="G110" i="10"/>
  <c r="G108" i="10"/>
  <c r="G107" i="10"/>
  <c r="G105" i="10"/>
  <c r="G104" i="10"/>
  <c r="G101" i="10"/>
  <c r="G100" i="10"/>
  <c r="G99" i="10"/>
  <c r="G98" i="10"/>
  <c r="G97" i="10"/>
  <c r="G96" i="10"/>
  <c r="G95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7" i="10"/>
  <c r="G76" i="10"/>
  <c r="G75" i="10"/>
  <c r="G74" i="10"/>
  <c r="G73" i="10"/>
  <c r="G72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3" i="10"/>
  <c r="G52" i="10"/>
  <c r="G51" i="10"/>
  <c r="G50" i="10"/>
  <c r="G49" i="10"/>
  <c r="G48" i="10"/>
  <c r="G47" i="10"/>
  <c r="G45" i="10"/>
  <c r="G44" i="10"/>
  <c r="G43" i="10"/>
  <c r="G42" i="10"/>
  <c r="G41" i="10"/>
  <c r="G40" i="10"/>
  <c r="G39" i="10"/>
  <c r="G38" i="10"/>
  <c r="G37" i="10"/>
  <c r="G36" i="10"/>
  <c r="G35" i="10"/>
  <c r="G33" i="10"/>
  <c r="G32" i="10"/>
  <c r="G29" i="10"/>
  <c r="G28" i="10"/>
  <c r="G26" i="10"/>
  <c r="G24" i="10"/>
  <c r="G23" i="10"/>
  <c r="G22" i="10"/>
  <c r="G21" i="10"/>
  <c r="G20" i="10"/>
  <c r="G19" i="10"/>
  <c r="G18" i="10"/>
  <c r="G17" i="10"/>
  <c r="I11" i="1"/>
  <c r="G242" i="1"/>
  <c r="G241" i="1"/>
  <c r="G240" i="1"/>
  <c r="G239" i="1"/>
  <c r="G238" i="1"/>
  <c r="G237" i="1"/>
  <c r="G236" i="1"/>
  <c r="G234" i="1"/>
  <c r="G233" i="1"/>
  <c r="G232" i="1"/>
  <c r="G231" i="1"/>
  <c r="G230" i="1"/>
  <c r="G229" i="1"/>
  <c r="G228" i="1"/>
  <c r="G225" i="1"/>
  <c r="G224" i="1"/>
  <c r="G223" i="1"/>
  <c r="G222" i="1"/>
  <c r="G221" i="1"/>
  <c r="G220" i="1"/>
  <c r="G219" i="1"/>
  <c r="G218" i="1"/>
  <c r="G216" i="1"/>
  <c r="G215" i="1"/>
  <c r="G214" i="1"/>
  <c r="G213" i="1"/>
  <c r="G212" i="1"/>
  <c r="G211" i="1"/>
  <c r="G210" i="1"/>
  <c r="G207" i="1"/>
  <c r="G206" i="1"/>
  <c r="G205" i="1"/>
  <c r="G203" i="1"/>
  <c r="G202" i="1"/>
  <c r="G200" i="1"/>
  <c r="G199" i="1"/>
  <c r="G198" i="1"/>
  <c r="G197" i="1"/>
  <c r="G196" i="1"/>
  <c r="G194" i="1"/>
  <c r="G192" i="1"/>
  <c r="G191" i="1"/>
  <c r="G189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6" i="1"/>
  <c r="G165" i="1"/>
  <c r="G164" i="1"/>
  <c r="G163" i="1"/>
  <c r="G162" i="1"/>
  <c r="G161" i="1"/>
  <c r="G158" i="1"/>
  <c r="G157" i="1"/>
  <c r="G156" i="1"/>
  <c r="G155" i="1"/>
  <c r="G154" i="1"/>
  <c r="G153" i="1"/>
  <c r="G152" i="1"/>
  <c r="G151" i="1"/>
  <c r="G150" i="1"/>
  <c r="G149" i="1"/>
  <c r="G148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3" i="1"/>
  <c r="G121" i="1"/>
  <c r="G120" i="1"/>
  <c r="G118" i="1"/>
  <c r="G117" i="1"/>
  <c r="G115" i="1"/>
  <c r="G114" i="1"/>
  <c r="G111" i="1"/>
  <c r="G110" i="1"/>
  <c r="G108" i="1"/>
  <c r="G107" i="1"/>
  <c r="G105" i="1"/>
  <c r="G104" i="1"/>
  <c r="G101" i="1"/>
  <c r="G100" i="1"/>
  <c r="G99" i="1"/>
  <c r="G98" i="1"/>
  <c r="G97" i="1"/>
  <c r="G96" i="1"/>
  <c r="G95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29" i="1"/>
  <c r="G28" i="1"/>
  <c r="G26" i="1"/>
  <c r="G24" i="1"/>
  <c r="G23" i="1"/>
  <c r="G22" i="1"/>
  <c r="G21" i="1"/>
  <c r="G20" i="1"/>
  <c r="G19" i="1"/>
  <c r="G18" i="1"/>
  <c r="G17" i="1"/>
  <c r="G56" i="1"/>
  <c r="AA242" i="10" l="1"/>
  <c r="AA241" i="10"/>
  <c r="AA240" i="10"/>
  <c r="AA239" i="10"/>
  <c r="AA238" i="10"/>
  <c r="AA237" i="10"/>
  <c r="AA236" i="10"/>
  <c r="AA234" i="10"/>
  <c r="AA233" i="10"/>
  <c r="AA232" i="10"/>
  <c r="AA231" i="10"/>
  <c r="AA230" i="10"/>
  <c r="AA229" i="10"/>
  <c r="AA228" i="10"/>
  <c r="AA225" i="10"/>
  <c r="AA224" i="10"/>
  <c r="AA223" i="10"/>
  <c r="AA222" i="10"/>
  <c r="AA221" i="10"/>
  <c r="AA220" i="10"/>
  <c r="AA219" i="10"/>
  <c r="AA218" i="10"/>
  <c r="AA216" i="10"/>
  <c r="AA215" i="10"/>
  <c r="AA214" i="10"/>
  <c r="AA213" i="10"/>
  <c r="AA212" i="10"/>
  <c r="AA211" i="10"/>
  <c r="AA210" i="10"/>
  <c r="AA207" i="10"/>
  <c r="AA206" i="10"/>
  <c r="AA205" i="10"/>
  <c r="AA203" i="10"/>
  <c r="AA202" i="10"/>
  <c r="AA200" i="10"/>
  <c r="AA199" i="10"/>
  <c r="AA198" i="10"/>
  <c r="AA197" i="10"/>
  <c r="AA196" i="10"/>
  <c r="AA194" i="10"/>
  <c r="AA192" i="10"/>
  <c r="AA191" i="10"/>
  <c r="AA189" i="10"/>
  <c r="AA187" i="10"/>
  <c r="AA186" i="10"/>
  <c r="AA185" i="10"/>
  <c r="AA184" i="10"/>
  <c r="AA183" i="10"/>
  <c r="AA182" i="10"/>
  <c r="AA181" i="10"/>
  <c r="AA180" i="10"/>
  <c r="AA179" i="10"/>
  <c r="AA178" i="10"/>
  <c r="AA177" i="10"/>
  <c r="AA176" i="10"/>
  <c r="AA175" i="10"/>
  <c r="AA174" i="10"/>
  <c r="AA173" i="10"/>
  <c r="AA172" i="10"/>
  <c r="AA171" i="10"/>
  <c r="AA170" i="10"/>
  <c r="AA169" i="10"/>
  <c r="AA168" i="10"/>
  <c r="AA166" i="10"/>
  <c r="AA165" i="10"/>
  <c r="AA164" i="10"/>
  <c r="AA163" i="10"/>
  <c r="AA162" i="10"/>
  <c r="AA161" i="10"/>
  <c r="AA158" i="10"/>
  <c r="AA157" i="10"/>
  <c r="AA156" i="10"/>
  <c r="AA155" i="10"/>
  <c r="AA154" i="10"/>
  <c r="AA153" i="10"/>
  <c r="AA152" i="10"/>
  <c r="AA151" i="10"/>
  <c r="AA150" i="10"/>
  <c r="AA149" i="10"/>
  <c r="AA148" i="10"/>
  <c r="AA144" i="10"/>
  <c r="AA142" i="10"/>
  <c r="AA141" i="10"/>
  <c r="AA140" i="10"/>
  <c r="AA139" i="10"/>
  <c r="AA138" i="10"/>
  <c r="AA137" i="10"/>
  <c r="AA136" i="10"/>
  <c r="AA135" i="10"/>
  <c r="AA134" i="10"/>
  <c r="AA133" i="10"/>
  <c r="AA132" i="10"/>
  <c r="AA131" i="10"/>
  <c r="AA130" i="10"/>
  <c r="AA128" i="10"/>
  <c r="AA127" i="10"/>
  <c r="AA126" i="10"/>
  <c r="AA123" i="10"/>
  <c r="AA121" i="10"/>
  <c r="AA120" i="10"/>
  <c r="AA118" i="10"/>
  <c r="AA115" i="10"/>
  <c r="AA114" i="10"/>
  <c r="AA111" i="10"/>
  <c r="AA110" i="10"/>
  <c r="AA108" i="10"/>
  <c r="AA107" i="10"/>
  <c r="AA105" i="10"/>
  <c r="AA104" i="10"/>
  <c r="AA101" i="10"/>
  <c r="AA100" i="10"/>
  <c r="AA99" i="10"/>
  <c r="AA98" i="10"/>
  <c r="AA97" i="10"/>
  <c r="AA96" i="10"/>
  <c r="AA95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7" i="10"/>
  <c r="AA76" i="10"/>
  <c r="AA75" i="10"/>
  <c r="AA74" i="10"/>
  <c r="AA73" i="10"/>
  <c r="AA72" i="10"/>
  <c r="AA71" i="10"/>
  <c r="AA69" i="10"/>
  <c r="AA68" i="10"/>
  <c r="AA67" i="10"/>
  <c r="AA66" i="10"/>
  <c r="AA65" i="10"/>
  <c r="AA64" i="10"/>
  <c r="AA63" i="10"/>
  <c r="AA62" i="10"/>
  <c r="AA61" i="10"/>
  <c r="AA60" i="10"/>
  <c r="AA55" i="10"/>
  <c r="AA53" i="10"/>
  <c r="AA52" i="10"/>
  <c r="AA51" i="10"/>
  <c r="AA50" i="10"/>
  <c r="AA49" i="10"/>
  <c r="AA48" i="10"/>
  <c r="AA47" i="10"/>
  <c r="AA45" i="10"/>
  <c r="AA44" i="10"/>
  <c r="AA43" i="10"/>
  <c r="AA42" i="10"/>
  <c r="AA41" i="10"/>
  <c r="AA40" i="10"/>
  <c r="AA39" i="10"/>
  <c r="AA38" i="10"/>
  <c r="AA37" i="10"/>
  <c r="AA36" i="10"/>
  <c r="AA35" i="10"/>
  <c r="AA33" i="10"/>
  <c r="AA32" i="10"/>
  <c r="AA31" i="10"/>
  <c r="AA29" i="10"/>
  <c r="AA28" i="10"/>
  <c r="AA26" i="10"/>
  <c r="AA24" i="10"/>
  <c r="AA23" i="10"/>
  <c r="AA22" i="10"/>
  <c r="AA21" i="10"/>
  <c r="AA20" i="10"/>
  <c r="AA19" i="10"/>
  <c r="AA18" i="10"/>
  <c r="AA17" i="10"/>
  <c r="W242" i="10"/>
  <c r="W241" i="10"/>
  <c r="W240" i="10"/>
  <c r="W239" i="10"/>
  <c r="W238" i="10"/>
  <c r="W237" i="10"/>
  <c r="W236" i="10"/>
  <c r="W234" i="10"/>
  <c r="W233" i="10"/>
  <c r="W232" i="10"/>
  <c r="W231" i="10"/>
  <c r="W230" i="10"/>
  <c r="W229" i="10"/>
  <c r="W228" i="10"/>
  <c r="W225" i="10"/>
  <c r="W224" i="10"/>
  <c r="W223" i="10"/>
  <c r="W222" i="10"/>
  <c r="W221" i="10"/>
  <c r="W220" i="10"/>
  <c r="W219" i="10"/>
  <c r="W218" i="10"/>
  <c r="W216" i="10"/>
  <c r="W215" i="10"/>
  <c r="W214" i="10"/>
  <c r="W213" i="10"/>
  <c r="W212" i="10"/>
  <c r="W211" i="10"/>
  <c r="W210" i="10"/>
  <c r="W207" i="10"/>
  <c r="W206" i="10"/>
  <c r="W205" i="10"/>
  <c r="W203" i="10"/>
  <c r="W202" i="10"/>
  <c r="W200" i="10"/>
  <c r="W199" i="10"/>
  <c r="W198" i="10"/>
  <c r="W197" i="10"/>
  <c r="W196" i="10"/>
  <c r="W194" i="10"/>
  <c r="W192" i="10"/>
  <c r="W191" i="10"/>
  <c r="W189" i="10"/>
  <c r="W187" i="10"/>
  <c r="W186" i="10"/>
  <c r="W185" i="10"/>
  <c r="W184" i="10"/>
  <c r="W183" i="10"/>
  <c r="W182" i="10"/>
  <c r="W181" i="10"/>
  <c r="W180" i="10"/>
  <c r="W179" i="10"/>
  <c r="W178" i="10"/>
  <c r="W177" i="10"/>
  <c r="W176" i="10"/>
  <c r="W175" i="10"/>
  <c r="W174" i="10"/>
  <c r="W173" i="10"/>
  <c r="W172" i="10"/>
  <c r="W171" i="10"/>
  <c r="W170" i="10"/>
  <c r="W169" i="10"/>
  <c r="W168" i="10"/>
  <c r="W166" i="10"/>
  <c r="W165" i="10"/>
  <c r="W164" i="10"/>
  <c r="W163" i="10"/>
  <c r="W162" i="10"/>
  <c r="W161" i="10"/>
  <c r="W158" i="10"/>
  <c r="W157" i="10"/>
  <c r="W156" i="10"/>
  <c r="W155" i="10"/>
  <c r="W154" i="10"/>
  <c r="W153" i="10"/>
  <c r="W152" i="10"/>
  <c r="W151" i="10"/>
  <c r="W150" i="10"/>
  <c r="W149" i="10"/>
  <c r="W148" i="10"/>
  <c r="W144" i="10"/>
  <c r="W142" i="10"/>
  <c r="W141" i="10"/>
  <c r="W140" i="10"/>
  <c r="W139" i="10"/>
  <c r="W138" i="10"/>
  <c r="W137" i="10"/>
  <c r="W136" i="10"/>
  <c r="W135" i="10"/>
  <c r="W134" i="10"/>
  <c r="W133" i="10"/>
  <c r="W132" i="10"/>
  <c r="W131" i="10"/>
  <c r="W130" i="10"/>
  <c r="W129" i="10"/>
  <c r="W128" i="10"/>
  <c r="W127" i="10"/>
  <c r="W126" i="10"/>
  <c r="W123" i="10"/>
  <c r="W121" i="10"/>
  <c r="W120" i="10"/>
  <c r="W118" i="10"/>
  <c r="W117" i="10"/>
  <c r="W115" i="10"/>
  <c r="W114" i="10"/>
  <c r="W111" i="10"/>
  <c r="W110" i="10"/>
  <c r="W108" i="10"/>
  <c r="W107" i="10"/>
  <c r="W105" i="10"/>
  <c r="W104" i="10"/>
  <c r="W101" i="10"/>
  <c r="W100" i="10"/>
  <c r="W99" i="10"/>
  <c r="W98" i="10"/>
  <c r="W97" i="10"/>
  <c r="W96" i="10"/>
  <c r="W95" i="10"/>
  <c r="W91" i="10"/>
  <c r="W90" i="10"/>
  <c r="W89" i="10"/>
  <c r="W88" i="10"/>
  <c r="W87" i="10"/>
  <c r="W86" i="10"/>
  <c r="W85" i="10"/>
  <c r="W84" i="10"/>
  <c r="W83" i="10"/>
  <c r="W82" i="10"/>
  <c r="W81" i="10"/>
  <c r="W80" i="10"/>
  <c r="W79" i="10"/>
  <c r="W77" i="10"/>
  <c r="W76" i="10"/>
  <c r="W75" i="10"/>
  <c r="W74" i="10"/>
  <c r="W73" i="10"/>
  <c r="W72" i="10"/>
  <c r="W71" i="10"/>
  <c r="W69" i="10"/>
  <c r="W68" i="10"/>
  <c r="W67" i="10"/>
  <c r="W66" i="10"/>
  <c r="W65" i="10"/>
  <c r="W64" i="10"/>
  <c r="W63" i="10"/>
  <c r="W62" i="10"/>
  <c r="W61" i="10"/>
  <c r="W60" i="10"/>
  <c r="W59" i="10"/>
  <c r="W57" i="10"/>
  <c r="W55" i="10"/>
  <c r="W54" i="10"/>
  <c r="W53" i="10"/>
  <c r="W52" i="10"/>
  <c r="W51" i="10"/>
  <c r="W50" i="10"/>
  <c r="W49" i="10"/>
  <c r="W48" i="10"/>
  <c r="W47" i="10"/>
  <c r="W45" i="10"/>
  <c r="W44" i="10"/>
  <c r="W43" i="10"/>
  <c r="W42" i="10"/>
  <c r="W41" i="10"/>
  <c r="W40" i="10"/>
  <c r="W39" i="10"/>
  <c r="W38" i="10"/>
  <c r="W37" i="10"/>
  <c r="W36" i="10"/>
  <c r="W35" i="10"/>
  <c r="W33" i="10"/>
  <c r="W32" i="10"/>
  <c r="W29" i="10"/>
  <c r="W28" i="10"/>
  <c r="W26" i="10"/>
  <c r="W24" i="10"/>
  <c r="W23" i="10"/>
  <c r="W22" i="10"/>
  <c r="W21" i="10"/>
  <c r="W20" i="10"/>
  <c r="W19" i="10"/>
  <c r="W18" i="10"/>
  <c r="W17" i="10"/>
  <c r="S242" i="10"/>
  <c r="S241" i="10"/>
  <c r="S240" i="10"/>
  <c r="S239" i="10"/>
  <c r="S238" i="10"/>
  <c r="S237" i="10"/>
  <c r="S236" i="10"/>
  <c r="S234" i="10"/>
  <c r="S233" i="10"/>
  <c r="S232" i="10"/>
  <c r="S231" i="10"/>
  <c r="S230" i="10"/>
  <c r="S229" i="10"/>
  <c r="S228" i="10"/>
  <c r="S225" i="10"/>
  <c r="S224" i="10"/>
  <c r="S223" i="10"/>
  <c r="S222" i="10"/>
  <c r="S221" i="10"/>
  <c r="S220" i="10"/>
  <c r="S219" i="10"/>
  <c r="S218" i="10"/>
  <c r="S216" i="10"/>
  <c r="S215" i="10"/>
  <c r="S214" i="10"/>
  <c r="S213" i="10"/>
  <c r="S212" i="10"/>
  <c r="S211" i="10"/>
  <c r="S210" i="10"/>
  <c r="S207" i="10"/>
  <c r="S206" i="10"/>
  <c r="S205" i="10"/>
  <c r="S203" i="10"/>
  <c r="S202" i="10"/>
  <c r="S200" i="10"/>
  <c r="S199" i="10"/>
  <c r="S198" i="10"/>
  <c r="S197" i="10"/>
  <c r="S196" i="10"/>
  <c r="S194" i="10"/>
  <c r="S192" i="10"/>
  <c r="S191" i="10"/>
  <c r="S189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6" i="10"/>
  <c r="S165" i="10"/>
  <c r="S164" i="10"/>
  <c r="S163" i="10"/>
  <c r="S162" i="10"/>
  <c r="S161" i="10"/>
  <c r="S158" i="10"/>
  <c r="S157" i="10"/>
  <c r="S156" i="10"/>
  <c r="S155" i="10"/>
  <c r="S154" i="10"/>
  <c r="S153" i="10"/>
  <c r="S152" i="10"/>
  <c r="S151" i="10"/>
  <c r="S150" i="10"/>
  <c r="S149" i="10"/>
  <c r="S148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3" i="10"/>
  <c r="S121" i="10"/>
  <c r="S120" i="10"/>
  <c r="S118" i="10"/>
  <c r="S117" i="10"/>
  <c r="S115" i="10"/>
  <c r="S114" i="10"/>
  <c r="S111" i="10"/>
  <c r="S110" i="10"/>
  <c r="S108" i="10"/>
  <c r="S107" i="10"/>
  <c r="S105" i="10"/>
  <c r="S104" i="10"/>
  <c r="S101" i="10"/>
  <c r="S100" i="10"/>
  <c r="S99" i="10"/>
  <c r="S98" i="10"/>
  <c r="S97" i="10"/>
  <c r="S96" i="10"/>
  <c r="S95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7" i="10"/>
  <c r="S76" i="10"/>
  <c r="S75" i="10"/>
  <c r="S74" i="10"/>
  <c r="S73" i="10"/>
  <c r="S72" i="10"/>
  <c r="S71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5" i="10"/>
  <c r="S54" i="10"/>
  <c r="S53" i="10"/>
  <c r="S52" i="10"/>
  <c r="S51" i="10"/>
  <c r="S50" i="10"/>
  <c r="S49" i="10"/>
  <c r="S48" i="10"/>
  <c r="S47" i="10"/>
  <c r="S45" i="10"/>
  <c r="S44" i="10"/>
  <c r="S43" i="10"/>
  <c r="S42" i="10"/>
  <c r="S41" i="10"/>
  <c r="S40" i="10"/>
  <c r="S39" i="10"/>
  <c r="S38" i="10"/>
  <c r="S37" i="10"/>
  <c r="S36" i="10"/>
  <c r="S35" i="10"/>
  <c r="S33" i="10"/>
  <c r="S32" i="10"/>
  <c r="S31" i="10"/>
  <c r="S29" i="10"/>
  <c r="S28" i="10"/>
  <c r="S24" i="10"/>
  <c r="S23" i="10"/>
  <c r="S22" i="10"/>
  <c r="S21" i="10"/>
  <c r="S20" i="10"/>
  <c r="S19" i="10"/>
  <c r="S18" i="10"/>
  <c r="S17" i="10"/>
  <c r="O242" i="10"/>
  <c r="O241" i="10"/>
  <c r="O240" i="10"/>
  <c r="O239" i="10"/>
  <c r="O238" i="10"/>
  <c r="O237" i="10"/>
  <c r="O236" i="10"/>
  <c r="O233" i="10"/>
  <c r="O232" i="10"/>
  <c r="O231" i="10"/>
  <c r="O230" i="10"/>
  <c r="O229" i="10"/>
  <c r="O228" i="10"/>
  <c r="O225" i="10"/>
  <c r="O224" i="10"/>
  <c r="O223" i="10"/>
  <c r="O222" i="10"/>
  <c r="O221" i="10"/>
  <c r="O220" i="10"/>
  <c r="O219" i="10"/>
  <c r="O218" i="10"/>
  <c r="O216" i="10"/>
  <c r="O215" i="10"/>
  <c r="O214" i="10"/>
  <c r="O213" i="10"/>
  <c r="O212" i="10"/>
  <c r="O211" i="10"/>
  <c r="O210" i="10"/>
  <c r="O207" i="10"/>
  <c r="O206" i="10"/>
  <c r="O205" i="10"/>
  <c r="O203" i="10"/>
  <c r="O202" i="10"/>
  <c r="O200" i="10"/>
  <c r="O199" i="10"/>
  <c r="O198" i="10"/>
  <c r="O197" i="10"/>
  <c r="O196" i="10"/>
  <c r="O194" i="10"/>
  <c r="O192" i="10"/>
  <c r="O191" i="10"/>
  <c r="O189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6" i="10"/>
  <c r="O165" i="10"/>
  <c r="O164" i="10"/>
  <c r="O163" i="10"/>
  <c r="O162" i="10"/>
  <c r="O161" i="10"/>
  <c r="O158" i="10"/>
  <c r="O157" i="10"/>
  <c r="O156" i="10"/>
  <c r="O155" i="10"/>
  <c r="O154" i="10"/>
  <c r="O153" i="10"/>
  <c r="O152" i="10"/>
  <c r="O151" i="10"/>
  <c r="O150" i="10"/>
  <c r="O149" i="10"/>
  <c r="O148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3" i="10"/>
  <c r="O121" i="10"/>
  <c r="O120" i="10"/>
  <c r="O118" i="10"/>
  <c r="O117" i="10"/>
  <c r="O115" i="10"/>
  <c r="O114" i="10"/>
  <c r="O111" i="10"/>
  <c r="O110" i="10"/>
  <c r="O108" i="10"/>
  <c r="O107" i="10"/>
  <c r="O105" i="10"/>
  <c r="O104" i="10"/>
  <c r="O101" i="10"/>
  <c r="O100" i="10"/>
  <c r="O99" i="10"/>
  <c r="O98" i="10"/>
  <c r="O97" i="10"/>
  <c r="O96" i="10"/>
  <c r="O95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7" i="10"/>
  <c r="O76" i="10"/>
  <c r="O75" i="10"/>
  <c r="O74" i="10"/>
  <c r="O73" i="10"/>
  <c r="O72" i="10"/>
  <c r="O71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5" i="10"/>
  <c r="O54" i="10"/>
  <c r="O53" i="10"/>
  <c r="O52" i="10"/>
  <c r="O51" i="10"/>
  <c r="O50" i="10"/>
  <c r="O49" i="10"/>
  <c r="O48" i="10"/>
  <c r="O47" i="10"/>
  <c r="O45" i="10"/>
  <c r="O44" i="10"/>
  <c r="O43" i="10"/>
  <c r="O42" i="10"/>
  <c r="O41" i="10"/>
  <c r="O40" i="10"/>
  <c r="O39" i="10"/>
  <c r="O38" i="10"/>
  <c r="O37" i="10"/>
  <c r="O36" i="10"/>
  <c r="O35" i="10"/>
  <c r="O33" i="10"/>
  <c r="O32" i="10"/>
  <c r="O31" i="10"/>
  <c r="O29" i="10"/>
  <c r="O28" i="10"/>
  <c r="O24" i="10"/>
  <c r="O23" i="10"/>
  <c r="O22" i="10"/>
  <c r="O21" i="10"/>
  <c r="O20" i="10"/>
  <c r="O19" i="10"/>
  <c r="O18" i="10"/>
  <c r="O17" i="10"/>
  <c r="H19" i="10" l="1"/>
  <c r="H23" i="10"/>
  <c r="H62" i="10"/>
  <c r="H66" i="10"/>
  <c r="H71" i="10"/>
  <c r="H75" i="10"/>
  <c r="H80" i="10"/>
  <c r="H84" i="10"/>
  <c r="H88" i="10"/>
  <c r="H237" i="10"/>
  <c r="H241" i="10"/>
  <c r="H55" i="10"/>
  <c r="H18" i="10"/>
  <c r="H22" i="10"/>
  <c r="H29" i="10"/>
  <c r="H35" i="10"/>
  <c r="H39" i="10"/>
  <c r="H43" i="10"/>
  <c r="H48" i="10"/>
  <c r="H52" i="10"/>
  <c r="H61" i="10"/>
  <c r="H65" i="10"/>
  <c r="H69" i="10"/>
  <c r="H74" i="10"/>
  <c r="H79" i="10"/>
  <c r="H83" i="10"/>
  <c r="H87" i="10"/>
  <c r="H91" i="10"/>
  <c r="H98" i="10"/>
  <c r="H104" i="10"/>
  <c r="H110" i="10"/>
  <c r="H123" i="10"/>
  <c r="H133" i="10"/>
  <c r="H137" i="10"/>
  <c r="H141" i="10"/>
  <c r="H148" i="10"/>
  <c r="H152" i="10"/>
  <c r="H156" i="10"/>
  <c r="H162" i="10"/>
  <c r="H166" i="10"/>
  <c r="H171" i="10"/>
  <c r="H175" i="10"/>
  <c r="H179" i="10"/>
  <c r="H183" i="10"/>
  <c r="H187" i="10"/>
  <c r="H194" i="10"/>
  <c r="H199" i="10"/>
  <c r="H205" i="10"/>
  <c r="H211" i="10"/>
  <c r="H215" i="10"/>
  <c r="H220" i="10"/>
  <c r="H224" i="10"/>
  <c r="H230" i="10"/>
  <c r="H236" i="10"/>
  <c r="H240" i="10"/>
  <c r="H36" i="10"/>
  <c r="H44" i="10"/>
  <c r="H53" i="10"/>
  <c r="H99" i="10"/>
  <c r="H111" i="10"/>
  <c r="H126" i="10"/>
  <c r="H134" i="10"/>
  <c r="H142" i="10"/>
  <c r="H153" i="10"/>
  <c r="H163" i="10"/>
  <c r="H172" i="10"/>
  <c r="H180" i="10"/>
  <c r="H189" i="10"/>
  <c r="H200" i="10"/>
  <c r="H212" i="10"/>
  <c r="H221" i="10"/>
  <c r="H231" i="10"/>
  <c r="H20" i="10"/>
  <c r="H24" i="10"/>
  <c r="H32" i="10"/>
  <c r="H37" i="10"/>
  <c r="H41" i="10"/>
  <c r="H45" i="10"/>
  <c r="H50" i="10"/>
  <c r="H63" i="10"/>
  <c r="H67" i="10"/>
  <c r="H72" i="10"/>
  <c r="H76" i="10"/>
  <c r="H81" i="10"/>
  <c r="H85" i="10"/>
  <c r="H89" i="10"/>
  <c r="H96" i="10"/>
  <c r="H100" i="10"/>
  <c r="H107" i="10"/>
  <c r="H114" i="10"/>
  <c r="H120" i="10"/>
  <c r="H127" i="10"/>
  <c r="H131" i="10"/>
  <c r="H135" i="10"/>
  <c r="H139" i="10"/>
  <c r="H143" i="10"/>
  <c r="H150" i="10"/>
  <c r="H154" i="10"/>
  <c r="H158" i="10"/>
  <c r="H164" i="10"/>
  <c r="H169" i="10"/>
  <c r="H173" i="10"/>
  <c r="H177" i="10"/>
  <c r="H181" i="10"/>
  <c r="H185" i="10"/>
  <c r="H191" i="10"/>
  <c r="H197" i="10"/>
  <c r="H202" i="10"/>
  <c r="H207" i="10"/>
  <c r="H213" i="10"/>
  <c r="H218" i="10"/>
  <c r="H222" i="10"/>
  <c r="H228" i="10"/>
  <c r="H232" i="10"/>
  <c r="H238" i="10"/>
  <c r="H242" i="10"/>
  <c r="H31" i="10"/>
  <c r="H40" i="10"/>
  <c r="H49" i="10"/>
  <c r="H95" i="10"/>
  <c r="H105" i="10"/>
  <c r="H118" i="10"/>
  <c r="H130" i="10"/>
  <c r="H138" i="10"/>
  <c r="H149" i="10"/>
  <c r="H157" i="10"/>
  <c r="H168" i="10"/>
  <c r="H176" i="10"/>
  <c r="H184" i="10"/>
  <c r="H196" i="10"/>
  <c r="H206" i="10"/>
  <c r="H216" i="10"/>
  <c r="H225" i="10"/>
  <c r="H17" i="10"/>
  <c r="H21" i="10"/>
  <c r="H28" i="10"/>
  <c r="H33" i="10"/>
  <c r="H38" i="10"/>
  <c r="H42" i="10"/>
  <c r="H47" i="10"/>
  <c r="H51" i="10"/>
  <c r="H60" i="10"/>
  <c r="H64" i="10"/>
  <c r="H68" i="10"/>
  <c r="H73" i="10"/>
  <c r="H77" i="10"/>
  <c r="H82" i="10"/>
  <c r="H86" i="10"/>
  <c r="H90" i="10"/>
  <c r="H97" i="10"/>
  <c r="H101" i="10"/>
  <c r="H108" i="10"/>
  <c r="H115" i="10"/>
  <c r="H121" i="10"/>
  <c r="H128" i="10"/>
  <c r="H132" i="10"/>
  <c r="H136" i="10"/>
  <c r="H140" i="10"/>
  <c r="H144" i="10"/>
  <c r="H151" i="10"/>
  <c r="H155" i="10"/>
  <c r="H161" i="10"/>
  <c r="H165" i="10"/>
  <c r="H170" i="10"/>
  <c r="H174" i="10"/>
  <c r="H178" i="10"/>
  <c r="H182" i="10"/>
  <c r="H186" i="10"/>
  <c r="H192" i="10"/>
  <c r="H198" i="10"/>
  <c r="H203" i="10"/>
  <c r="H210" i="10"/>
  <c r="H214" i="10"/>
  <c r="H219" i="10"/>
  <c r="H223" i="10"/>
  <c r="H229" i="10"/>
  <c r="H233" i="10"/>
  <c r="H239" i="10"/>
  <c r="O242" i="1"/>
  <c r="O241" i="1"/>
  <c r="O240" i="1"/>
  <c r="O239" i="1"/>
  <c r="O238" i="1"/>
  <c r="O237" i="1"/>
  <c r="O236" i="1"/>
  <c r="O233" i="1"/>
  <c r="O232" i="1"/>
  <c r="O231" i="1"/>
  <c r="O230" i="1"/>
  <c r="O229" i="1"/>
  <c r="O228" i="1"/>
  <c r="O225" i="1"/>
  <c r="O224" i="1"/>
  <c r="O223" i="1"/>
  <c r="O222" i="1"/>
  <c r="O221" i="1"/>
  <c r="O220" i="1"/>
  <c r="O219" i="1"/>
  <c r="O218" i="1"/>
  <c r="O216" i="1"/>
  <c r="O215" i="1"/>
  <c r="O214" i="1"/>
  <c r="O213" i="1"/>
  <c r="O212" i="1"/>
  <c r="O211" i="1"/>
  <c r="O210" i="1"/>
  <c r="O207" i="1"/>
  <c r="O206" i="1"/>
  <c r="O205" i="1"/>
  <c r="O203" i="1"/>
  <c r="O202" i="1"/>
  <c r="O200" i="1"/>
  <c r="O199" i="1"/>
  <c r="O198" i="1"/>
  <c r="O197" i="1"/>
  <c r="O196" i="1"/>
  <c r="O194" i="1"/>
  <c r="O192" i="1"/>
  <c r="O191" i="1"/>
  <c r="O189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6" i="1"/>
  <c r="O165" i="1"/>
  <c r="O164" i="1"/>
  <c r="O163" i="1"/>
  <c r="O162" i="1"/>
  <c r="O161" i="1"/>
  <c r="O158" i="1"/>
  <c r="O157" i="1"/>
  <c r="O156" i="1"/>
  <c r="O155" i="1"/>
  <c r="O154" i="1"/>
  <c r="O153" i="1"/>
  <c r="O152" i="1"/>
  <c r="O151" i="1"/>
  <c r="O150" i="1"/>
  <c r="O149" i="1"/>
  <c r="O148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3" i="1"/>
  <c r="O121" i="1"/>
  <c r="O120" i="1"/>
  <c r="O118" i="1"/>
  <c r="O117" i="1"/>
  <c r="O115" i="1"/>
  <c r="O114" i="1"/>
  <c r="O111" i="1"/>
  <c r="O110" i="1"/>
  <c r="O108" i="1"/>
  <c r="O107" i="1"/>
  <c r="O105" i="1"/>
  <c r="O104" i="1"/>
  <c r="O101" i="1"/>
  <c r="O100" i="1"/>
  <c r="O99" i="1"/>
  <c r="O98" i="1"/>
  <c r="O97" i="1"/>
  <c r="O96" i="1"/>
  <c r="O95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7" i="1"/>
  <c r="O76" i="1"/>
  <c r="O75" i="1"/>
  <c r="O74" i="1"/>
  <c r="O73" i="1"/>
  <c r="O72" i="1"/>
  <c r="O71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5" i="1"/>
  <c r="O54" i="1"/>
  <c r="O53" i="1"/>
  <c r="O52" i="1"/>
  <c r="O51" i="1"/>
  <c r="O50" i="1"/>
  <c r="O49" i="1"/>
  <c r="O48" i="1"/>
  <c r="O47" i="1"/>
  <c r="O45" i="1"/>
  <c r="O44" i="1"/>
  <c r="O43" i="1"/>
  <c r="O42" i="1"/>
  <c r="O41" i="1"/>
  <c r="O40" i="1"/>
  <c r="O39" i="1"/>
  <c r="O38" i="1"/>
  <c r="O37" i="1"/>
  <c r="O36" i="1"/>
  <c r="O35" i="1"/>
  <c r="O33" i="1"/>
  <c r="O32" i="1"/>
  <c r="O31" i="1"/>
  <c r="O29" i="1"/>
  <c r="O28" i="1"/>
  <c r="O26" i="1"/>
  <c r="O24" i="1"/>
  <c r="O23" i="1"/>
  <c r="O22" i="1"/>
  <c r="O21" i="1"/>
  <c r="O20" i="1"/>
  <c r="O19" i="1"/>
  <c r="O18" i="1"/>
  <c r="O17" i="1"/>
  <c r="S242" i="1"/>
  <c r="S241" i="1"/>
  <c r="S240" i="1"/>
  <c r="S239" i="1"/>
  <c r="S238" i="1"/>
  <c r="S237" i="1"/>
  <c r="S236" i="1"/>
  <c r="S234" i="1"/>
  <c r="S233" i="1"/>
  <c r="S232" i="1"/>
  <c r="S231" i="1"/>
  <c r="S230" i="1"/>
  <c r="S229" i="1"/>
  <c r="S228" i="1"/>
  <c r="S225" i="1"/>
  <c r="S224" i="1"/>
  <c r="S223" i="1"/>
  <c r="S222" i="1"/>
  <c r="S221" i="1"/>
  <c r="S220" i="1"/>
  <c r="S219" i="1"/>
  <c r="S218" i="1"/>
  <c r="S216" i="1"/>
  <c r="S215" i="1"/>
  <c r="S214" i="1"/>
  <c r="S213" i="1"/>
  <c r="S212" i="1"/>
  <c r="S211" i="1"/>
  <c r="S210" i="1"/>
  <c r="S207" i="1"/>
  <c r="S206" i="1"/>
  <c r="S205" i="1"/>
  <c r="S203" i="1"/>
  <c r="S202" i="1"/>
  <c r="S200" i="1"/>
  <c r="S199" i="1"/>
  <c r="S198" i="1"/>
  <c r="S197" i="1"/>
  <c r="S196" i="1"/>
  <c r="S194" i="1"/>
  <c r="S192" i="1"/>
  <c r="S191" i="1"/>
  <c r="S189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6" i="1"/>
  <c r="S165" i="1"/>
  <c r="S164" i="1"/>
  <c r="S163" i="1"/>
  <c r="S162" i="1"/>
  <c r="S161" i="1"/>
  <c r="S158" i="1"/>
  <c r="S157" i="1"/>
  <c r="S156" i="1"/>
  <c r="S155" i="1"/>
  <c r="S154" i="1"/>
  <c r="S153" i="1"/>
  <c r="S152" i="1"/>
  <c r="S151" i="1"/>
  <c r="S150" i="1"/>
  <c r="S149" i="1"/>
  <c r="S148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3" i="1"/>
  <c r="S121" i="1"/>
  <c r="S120" i="1"/>
  <c r="S118" i="1"/>
  <c r="S117" i="1"/>
  <c r="S115" i="1"/>
  <c r="S114" i="1"/>
  <c r="S111" i="1"/>
  <c r="S110" i="1"/>
  <c r="S108" i="1"/>
  <c r="S107" i="1"/>
  <c r="S105" i="1"/>
  <c r="S104" i="1"/>
  <c r="S101" i="1"/>
  <c r="S100" i="1"/>
  <c r="S99" i="1"/>
  <c r="S98" i="1"/>
  <c r="S97" i="1"/>
  <c r="S96" i="1"/>
  <c r="S95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7" i="1"/>
  <c r="S76" i="1"/>
  <c r="S75" i="1"/>
  <c r="S74" i="1"/>
  <c r="S73" i="1"/>
  <c r="S72" i="1"/>
  <c r="S71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5" i="1"/>
  <c r="S54" i="1"/>
  <c r="S53" i="1"/>
  <c r="S52" i="1"/>
  <c r="S51" i="1"/>
  <c r="S50" i="1"/>
  <c r="S49" i="1"/>
  <c r="S48" i="1"/>
  <c r="S47" i="1"/>
  <c r="S45" i="1"/>
  <c r="S44" i="1"/>
  <c r="S43" i="1"/>
  <c r="S42" i="1"/>
  <c r="S41" i="1"/>
  <c r="S40" i="1"/>
  <c r="S39" i="1"/>
  <c r="S38" i="1"/>
  <c r="S37" i="1"/>
  <c r="S36" i="1"/>
  <c r="S35" i="1"/>
  <c r="S33" i="1"/>
  <c r="S32" i="1"/>
  <c r="S31" i="1"/>
  <c r="S29" i="1"/>
  <c r="S28" i="1"/>
  <c r="S26" i="1"/>
  <c r="S24" i="1"/>
  <c r="S23" i="1"/>
  <c r="S22" i="1"/>
  <c r="S21" i="1"/>
  <c r="S20" i="1"/>
  <c r="S19" i="1"/>
  <c r="S18" i="1"/>
  <c r="S17" i="1"/>
  <c r="AA242" i="1"/>
  <c r="AA241" i="1"/>
  <c r="AA240" i="1"/>
  <c r="AA239" i="1"/>
  <c r="AA238" i="1"/>
  <c r="AA237" i="1"/>
  <c r="AA236" i="1"/>
  <c r="AA234" i="1"/>
  <c r="AA233" i="1"/>
  <c r="AA232" i="1"/>
  <c r="AA231" i="1"/>
  <c r="AA230" i="1"/>
  <c r="AA229" i="1"/>
  <c r="AA228" i="1"/>
  <c r="AA225" i="1"/>
  <c r="AA224" i="1"/>
  <c r="AA223" i="1"/>
  <c r="AA222" i="1"/>
  <c r="AA221" i="1"/>
  <c r="AA220" i="1"/>
  <c r="AA219" i="1"/>
  <c r="AA218" i="1"/>
  <c r="AA216" i="1"/>
  <c r="AA215" i="1"/>
  <c r="AA214" i="1"/>
  <c r="AA213" i="1"/>
  <c r="AA212" i="1"/>
  <c r="AA211" i="1"/>
  <c r="AA210" i="1"/>
  <c r="AA207" i="1"/>
  <c r="AA206" i="1"/>
  <c r="AA205" i="1"/>
  <c r="AA203" i="1"/>
  <c r="AA202" i="1"/>
  <c r="AA200" i="1"/>
  <c r="AA199" i="1"/>
  <c r="AA198" i="1"/>
  <c r="AA197" i="1"/>
  <c r="AA196" i="1"/>
  <c r="AA194" i="1"/>
  <c r="AA192" i="1"/>
  <c r="AA191" i="1"/>
  <c r="AA189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6" i="1"/>
  <c r="AA165" i="1"/>
  <c r="AA164" i="1"/>
  <c r="AA163" i="1"/>
  <c r="AA162" i="1"/>
  <c r="AA161" i="1"/>
  <c r="AA158" i="1"/>
  <c r="AA157" i="1"/>
  <c r="AA156" i="1"/>
  <c r="AA155" i="1"/>
  <c r="AA154" i="1"/>
  <c r="AA153" i="1"/>
  <c r="AA152" i="1"/>
  <c r="AA151" i="1"/>
  <c r="AA150" i="1"/>
  <c r="AA149" i="1"/>
  <c r="AA148" i="1"/>
  <c r="AA144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8" i="1"/>
  <c r="AA127" i="1"/>
  <c r="AA126" i="1"/>
  <c r="AA123" i="1"/>
  <c r="AA121" i="1"/>
  <c r="AA120" i="1"/>
  <c r="AA118" i="1"/>
  <c r="AA117" i="1"/>
  <c r="AA115" i="1"/>
  <c r="AA114" i="1"/>
  <c r="AA111" i="1"/>
  <c r="AA110" i="1"/>
  <c r="AA108" i="1"/>
  <c r="AA107" i="1"/>
  <c r="AA105" i="1"/>
  <c r="AA104" i="1"/>
  <c r="AA101" i="1"/>
  <c r="AA100" i="1"/>
  <c r="AA99" i="1"/>
  <c r="AA98" i="1"/>
  <c r="AA97" i="1"/>
  <c r="AA96" i="1"/>
  <c r="AA95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7" i="1"/>
  <c r="AA76" i="1"/>
  <c r="AA75" i="1"/>
  <c r="AA74" i="1"/>
  <c r="AA73" i="1"/>
  <c r="AA72" i="1"/>
  <c r="AA71" i="1"/>
  <c r="AA69" i="1"/>
  <c r="AA68" i="1"/>
  <c r="AA67" i="1"/>
  <c r="AA66" i="1"/>
  <c r="AA65" i="1"/>
  <c r="AA64" i="1"/>
  <c r="AA63" i="1"/>
  <c r="AA62" i="1"/>
  <c r="AA61" i="1"/>
  <c r="AA60" i="1"/>
  <c r="AA59" i="1"/>
  <c r="AA55" i="1"/>
  <c r="AA53" i="1"/>
  <c r="AA52" i="1"/>
  <c r="AA51" i="1"/>
  <c r="AA50" i="1"/>
  <c r="AA49" i="1"/>
  <c r="AA48" i="1"/>
  <c r="AA47" i="1"/>
  <c r="AA45" i="1"/>
  <c r="AA44" i="1"/>
  <c r="AA43" i="1"/>
  <c r="AA42" i="1"/>
  <c r="AA41" i="1"/>
  <c r="AA40" i="1"/>
  <c r="AA39" i="1"/>
  <c r="AA38" i="1"/>
  <c r="AA37" i="1"/>
  <c r="AA36" i="1"/>
  <c r="AA35" i="1"/>
  <c r="AA32" i="1"/>
  <c r="AA31" i="1"/>
  <c r="AA29" i="1"/>
  <c r="AA28" i="1"/>
  <c r="AA26" i="1"/>
  <c r="AA24" i="1"/>
  <c r="AA23" i="1"/>
  <c r="AA22" i="1"/>
  <c r="AA21" i="1"/>
  <c r="AA20" i="1"/>
  <c r="AA19" i="1"/>
  <c r="AA18" i="1"/>
  <c r="AA17" i="1"/>
  <c r="W242" i="1"/>
  <c r="W241" i="1"/>
  <c r="W240" i="1"/>
  <c r="W239" i="1"/>
  <c r="W238" i="1"/>
  <c r="W237" i="1"/>
  <c r="W236" i="1"/>
  <c r="W234" i="1"/>
  <c r="W233" i="1"/>
  <c r="W232" i="1"/>
  <c r="W231" i="1"/>
  <c r="W230" i="1"/>
  <c r="W229" i="1"/>
  <c r="W228" i="1"/>
  <c r="W225" i="1"/>
  <c r="W224" i="1"/>
  <c r="W223" i="1"/>
  <c r="W222" i="1"/>
  <c r="W221" i="1"/>
  <c r="W220" i="1"/>
  <c r="W219" i="1"/>
  <c r="W218" i="1"/>
  <c r="W216" i="1"/>
  <c r="W215" i="1"/>
  <c r="W214" i="1"/>
  <c r="W213" i="1"/>
  <c r="W212" i="1"/>
  <c r="W211" i="1"/>
  <c r="W210" i="1"/>
  <c r="W207" i="1"/>
  <c r="W206" i="1"/>
  <c r="W205" i="1"/>
  <c r="W203" i="1"/>
  <c r="W202" i="1"/>
  <c r="W200" i="1"/>
  <c r="W199" i="1"/>
  <c r="W198" i="1"/>
  <c r="W197" i="1"/>
  <c r="W196" i="1"/>
  <c r="W194" i="1"/>
  <c r="W192" i="1"/>
  <c r="W191" i="1"/>
  <c r="W189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6" i="1"/>
  <c r="W165" i="1"/>
  <c r="W164" i="1"/>
  <c r="W163" i="1"/>
  <c r="W162" i="1"/>
  <c r="W161" i="1"/>
  <c r="W158" i="1"/>
  <c r="W157" i="1"/>
  <c r="W156" i="1"/>
  <c r="W155" i="1"/>
  <c r="W154" i="1"/>
  <c r="W153" i="1"/>
  <c r="W152" i="1"/>
  <c r="W151" i="1"/>
  <c r="W150" i="1"/>
  <c r="W149" i="1"/>
  <c r="W148" i="1"/>
  <c r="W144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3" i="1"/>
  <c r="W121" i="1"/>
  <c r="W120" i="1"/>
  <c r="W118" i="1"/>
  <c r="W117" i="1"/>
  <c r="W115" i="1"/>
  <c r="W114" i="1"/>
  <c r="W111" i="1"/>
  <c r="W110" i="1"/>
  <c r="W108" i="1"/>
  <c r="W107" i="1"/>
  <c r="W105" i="1"/>
  <c r="W104" i="1"/>
  <c r="W101" i="1"/>
  <c r="W100" i="1"/>
  <c r="W99" i="1"/>
  <c r="W98" i="1"/>
  <c r="W97" i="1"/>
  <c r="W96" i="1"/>
  <c r="W95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7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7" i="1"/>
  <c r="W55" i="1"/>
  <c r="W54" i="1"/>
  <c r="W53" i="1"/>
  <c r="W52" i="1"/>
  <c r="W51" i="1"/>
  <c r="W50" i="1"/>
  <c r="W49" i="1"/>
  <c r="W48" i="1"/>
  <c r="W47" i="1"/>
  <c r="W45" i="1"/>
  <c r="W44" i="1"/>
  <c r="W43" i="1"/>
  <c r="W42" i="1"/>
  <c r="W41" i="1"/>
  <c r="W40" i="1"/>
  <c r="W39" i="1"/>
  <c r="W38" i="1"/>
  <c r="W37" i="1"/>
  <c r="W36" i="1"/>
  <c r="W35" i="1"/>
  <c r="W33" i="1"/>
  <c r="W32" i="1"/>
  <c r="W31" i="1"/>
  <c r="W29" i="1"/>
  <c r="W28" i="1"/>
  <c r="W26" i="1"/>
  <c r="W24" i="1"/>
  <c r="W23" i="1"/>
  <c r="W22" i="1"/>
  <c r="W21" i="1"/>
  <c r="W20" i="1"/>
  <c r="W19" i="1"/>
  <c r="AD19" i="1" s="1"/>
  <c r="W18" i="1"/>
  <c r="W17" i="1"/>
  <c r="AD17" i="1" l="1"/>
  <c r="H17" i="1"/>
  <c r="AE17" i="1" s="1"/>
  <c r="H21" i="1"/>
  <c r="H26" i="1"/>
  <c r="H32" i="1"/>
  <c r="H37" i="1"/>
  <c r="H41" i="1"/>
  <c r="H45" i="1"/>
  <c r="H50" i="1"/>
  <c r="H237" i="1"/>
  <c r="H59" i="1"/>
  <c r="H72" i="1"/>
  <c r="H85" i="1"/>
  <c r="H95" i="1"/>
  <c r="H105" i="1"/>
  <c r="H126" i="1"/>
  <c r="H138" i="1"/>
  <c r="H153" i="1"/>
  <c r="H168" i="1"/>
  <c r="H180" i="1"/>
  <c r="H189" i="1"/>
  <c r="H206" i="1"/>
  <c r="H216" i="1"/>
  <c r="H221" i="1"/>
  <c r="H231" i="1"/>
  <c r="H18" i="1"/>
  <c r="H22" i="1"/>
  <c r="H28" i="1"/>
  <c r="H38" i="1"/>
  <c r="H42" i="1"/>
  <c r="H47" i="1"/>
  <c r="H51" i="1"/>
  <c r="H55" i="1"/>
  <c r="H60" i="1"/>
  <c r="H64" i="1"/>
  <c r="H68" i="1"/>
  <c r="H73" i="1"/>
  <c r="H77" i="1"/>
  <c r="H82" i="1"/>
  <c r="H86" i="1"/>
  <c r="H90" i="1"/>
  <c r="H96" i="1"/>
  <c r="H100" i="1"/>
  <c r="H107" i="1"/>
  <c r="H114" i="1"/>
  <c r="H120" i="1"/>
  <c r="H127" i="1"/>
  <c r="H131" i="1"/>
  <c r="H135" i="1"/>
  <c r="H139" i="1"/>
  <c r="H143" i="1"/>
  <c r="H150" i="1"/>
  <c r="H154" i="1"/>
  <c r="H158" i="1"/>
  <c r="H164" i="1"/>
  <c r="H169" i="1"/>
  <c r="H173" i="1"/>
  <c r="H177" i="1"/>
  <c r="H181" i="1"/>
  <c r="H185" i="1"/>
  <c r="H191" i="1"/>
  <c r="H197" i="1"/>
  <c r="H202" i="1"/>
  <c r="H207" i="1"/>
  <c r="H213" i="1"/>
  <c r="H218" i="1"/>
  <c r="H222" i="1"/>
  <c r="H228" i="1"/>
  <c r="H232" i="1"/>
  <c r="H238" i="1"/>
  <c r="H67" i="1"/>
  <c r="H81" i="1"/>
  <c r="H99" i="1"/>
  <c r="H118" i="1"/>
  <c r="H134" i="1"/>
  <c r="H149" i="1"/>
  <c r="H163" i="1"/>
  <c r="H176" i="1"/>
  <c r="H200" i="1"/>
  <c r="H19" i="1"/>
  <c r="AE19" i="1" s="1"/>
  <c r="H23" i="1"/>
  <c r="H29" i="1"/>
  <c r="H35" i="1"/>
  <c r="H39" i="1"/>
  <c r="H43" i="1"/>
  <c r="H48" i="1"/>
  <c r="H52" i="1"/>
  <c r="H61" i="1"/>
  <c r="H65" i="1"/>
  <c r="H69" i="1"/>
  <c r="H74" i="1"/>
  <c r="H79" i="1"/>
  <c r="H83" i="1"/>
  <c r="H87" i="1"/>
  <c r="H91" i="1"/>
  <c r="H97" i="1"/>
  <c r="H101" i="1"/>
  <c r="H108" i="1"/>
  <c r="H115" i="1"/>
  <c r="H121" i="1"/>
  <c r="H128" i="1"/>
  <c r="H132" i="1"/>
  <c r="H136" i="1"/>
  <c r="H140" i="1"/>
  <c r="H144" i="1"/>
  <c r="H151" i="1"/>
  <c r="H155" i="1"/>
  <c r="H161" i="1"/>
  <c r="H165" i="1"/>
  <c r="H170" i="1"/>
  <c r="H174" i="1"/>
  <c r="H178" i="1"/>
  <c r="H182" i="1"/>
  <c r="H186" i="1"/>
  <c r="H192" i="1"/>
  <c r="H198" i="1"/>
  <c r="H203" i="1"/>
  <c r="H210" i="1"/>
  <c r="H214" i="1"/>
  <c r="H219" i="1"/>
  <c r="H223" i="1"/>
  <c r="H229" i="1"/>
  <c r="H233" i="1"/>
  <c r="H239" i="1"/>
  <c r="H63" i="1"/>
  <c r="H76" i="1"/>
  <c r="H89" i="1"/>
  <c r="H111" i="1"/>
  <c r="H130" i="1"/>
  <c r="H142" i="1"/>
  <c r="H157" i="1"/>
  <c r="H172" i="1"/>
  <c r="H184" i="1"/>
  <c r="H196" i="1"/>
  <c r="H212" i="1"/>
  <c r="H225" i="1"/>
  <c r="H20" i="1"/>
  <c r="H24" i="1"/>
  <c r="H31" i="1"/>
  <c r="H36" i="1"/>
  <c r="H40" i="1"/>
  <c r="H44" i="1"/>
  <c r="H49" i="1"/>
  <c r="H53" i="1"/>
  <c r="H62" i="1"/>
  <c r="H66" i="1"/>
  <c r="H71" i="1"/>
  <c r="H75" i="1"/>
  <c r="H80" i="1"/>
  <c r="H84" i="1"/>
  <c r="H88" i="1"/>
  <c r="H92" i="1"/>
  <c r="H98" i="1"/>
  <c r="H104" i="1"/>
  <c r="H110" i="1"/>
  <c r="H117" i="1"/>
  <c r="H123" i="1"/>
  <c r="H133" i="1"/>
  <c r="H137" i="1"/>
  <c r="H141" i="1"/>
  <c r="H148" i="1"/>
  <c r="H152" i="1"/>
  <c r="H156" i="1"/>
  <c r="H162" i="1"/>
  <c r="H166" i="1"/>
  <c r="H171" i="1"/>
  <c r="H175" i="1"/>
  <c r="H179" i="1"/>
  <c r="H183" i="1"/>
  <c r="H187" i="1"/>
  <c r="H194" i="1"/>
  <c r="H199" i="1"/>
  <c r="H205" i="1"/>
  <c r="H211" i="1"/>
  <c r="H215" i="1"/>
  <c r="H220" i="1"/>
  <c r="H224" i="1"/>
  <c r="H230" i="1"/>
  <c r="H236" i="1"/>
  <c r="H241" i="1"/>
  <c r="H242" i="1"/>
  <c r="H240" i="1"/>
  <c r="J156" i="1" l="1"/>
  <c r="J88" i="1"/>
  <c r="J40" i="1"/>
  <c r="J20" i="1"/>
  <c r="J174" i="1"/>
  <c r="J97" i="1"/>
  <c r="I19" i="1"/>
  <c r="J19" i="1"/>
  <c r="J85" i="1"/>
  <c r="J185" i="1"/>
  <c r="J96" i="1"/>
  <c r="J22" i="1"/>
  <c r="J126" i="1"/>
  <c r="J41" i="1"/>
  <c r="J199" i="1"/>
  <c r="J155" i="1"/>
  <c r="J135" i="1"/>
  <c r="J230" i="1"/>
  <c r="J194" i="1"/>
  <c r="J152" i="1"/>
  <c r="J133" i="1"/>
  <c r="J104" i="1"/>
  <c r="J84" i="1"/>
  <c r="J53" i="1"/>
  <c r="J36" i="1"/>
  <c r="J157" i="1"/>
  <c r="J95" i="1"/>
  <c r="J242" i="1"/>
  <c r="J214" i="1"/>
  <c r="J186" i="1"/>
  <c r="J170" i="1"/>
  <c r="J140" i="1"/>
  <c r="I121" i="1"/>
  <c r="J121" i="1"/>
  <c r="J74" i="1"/>
  <c r="I39" i="1"/>
  <c r="J39" i="1"/>
  <c r="J236" i="1"/>
  <c r="J189" i="1"/>
  <c r="J138" i="1"/>
  <c r="J72" i="1"/>
  <c r="J232" i="1"/>
  <c r="J213" i="1"/>
  <c r="J181" i="1"/>
  <c r="J164" i="1"/>
  <c r="J120" i="1"/>
  <c r="J90" i="1"/>
  <c r="I73" i="1"/>
  <c r="J73" i="1"/>
  <c r="J47" i="1"/>
  <c r="J18" i="1"/>
  <c r="J200" i="1"/>
  <c r="J163" i="1"/>
  <c r="J99" i="1"/>
  <c r="J24" i="1"/>
  <c r="J37" i="1"/>
  <c r="J239" i="1"/>
  <c r="J187" i="1"/>
  <c r="J171" i="1"/>
  <c r="J223" i="1"/>
  <c r="J151" i="1"/>
  <c r="J83" i="1"/>
  <c r="J42" i="1"/>
  <c r="J29" i="1"/>
  <c r="J127" i="1"/>
  <c r="J205" i="1"/>
  <c r="J110" i="1"/>
  <c r="J172" i="1"/>
  <c r="J229" i="1"/>
  <c r="J144" i="1"/>
  <c r="J61" i="1"/>
  <c r="J206" i="1"/>
  <c r="J237" i="1"/>
  <c r="J169" i="1"/>
  <c r="J60" i="1"/>
  <c r="J176" i="1"/>
  <c r="J21" i="1"/>
  <c r="I71" i="1"/>
  <c r="J71" i="1"/>
  <c r="J87" i="1"/>
  <c r="J51" i="1"/>
  <c r="I17" i="1"/>
  <c r="J17" i="1"/>
  <c r="J224" i="1"/>
  <c r="J166" i="1"/>
  <c r="J148" i="1"/>
  <c r="J98" i="1"/>
  <c r="J80" i="1"/>
  <c r="J49" i="1"/>
  <c r="I31" i="1"/>
  <c r="J31" i="1"/>
  <c r="J142" i="1"/>
  <c r="J76" i="1"/>
  <c r="J238" i="1"/>
  <c r="J210" i="1"/>
  <c r="J182" i="1"/>
  <c r="J165" i="1"/>
  <c r="J136" i="1"/>
  <c r="J108" i="1"/>
  <c r="J69" i="1"/>
  <c r="J52" i="1"/>
  <c r="J35" i="1"/>
  <c r="J225" i="1"/>
  <c r="J180" i="1"/>
  <c r="J118" i="1"/>
  <c r="J63" i="1"/>
  <c r="J228" i="1"/>
  <c r="J202" i="1"/>
  <c r="J177" i="1"/>
  <c r="J158" i="1"/>
  <c r="J114" i="1"/>
  <c r="I86" i="1"/>
  <c r="J86" i="1"/>
  <c r="J68" i="1"/>
  <c r="J231" i="1"/>
  <c r="J196" i="1"/>
  <c r="J149" i="1"/>
  <c r="J89" i="1"/>
  <c r="J32" i="1"/>
  <c r="J215" i="1"/>
  <c r="J183" i="1"/>
  <c r="J123" i="1"/>
  <c r="J219" i="1"/>
  <c r="J115" i="1"/>
  <c r="J79" i="1"/>
  <c r="J38" i="1"/>
  <c r="J207" i="1"/>
  <c r="J139" i="1"/>
  <c r="J137" i="1"/>
  <c r="J62" i="1"/>
  <c r="J111" i="1"/>
  <c r="J192" i="1"/>
  <c r="J128" i="1"/>
  <c r="J43" i="1"/>
  <c r="J153" i="1"/>
  <c r="J218" i="1"/>
  <c r="J150" i="1"/>
  <c r="J77" i="1"/>
  <c r="J212" i="1"/>
  <c r="J59" i="1"/>
  <c r="J175" i="1"/>
  <c r="J131" i="1"/>
  <c r="I50" i="1"/>
  <c r="J50" i="1"/>
  <c r="J220" i="1"/>
  <c r="J162" i="1"/>
  <c r="J141" i="1"/>
  <c r="J117" i="1"/>
  <c r="J92" i="1"/>
  <c r="J66" i="1"/>
  <c r="J44" i="1"/>
  <c r="J240" i="1"/>
  <c r="J130" i="1"/>
  <c r="J67" i="1"/>
  <c r="J233" i="1"/>
  <c r="J198" i="1"/>
  <c r="J178" i="1"/>
  <c r="J161" i="1"/>
  <c r="J132" i="1"/>
  <c r="J101" i="1"/>
  <c r="J65" i="1"/>
  <c r="J48" i="1"/>
  <c r="J23" i="1"/>
  <c r="J216" i="1"/>
  <c r="J168" i="1"/>
  <c r="J105" i="1"/>
  <c r="J241" i="1"/>
  <c r="J222" i="1"/>
  <c r="J197" i="1"/>
  <c r="J173" i="1"/>
  <c r="J154" i="1"/>
  <c r="J100" i="1"/>
  <c r="J82" i="1"/>
  <c r="J64" i="1"/>
  <c r="I28" i="1"/>
  <c r="J28" i="1"/>
  <c r="J221" i="1"/>
  <c r="J184" i="1"/>
  <c r="J134" i="1"/>
  <c r="J81" i="1"/>
  <c r="J45" i="1"/>
  <c r="J26" i="1"/>
  <c r="J211" i="1"/>
  <c r="J179" i="1"/>
  <c r="J75" i="1"/>
  <c r="J203" i="1"/>
  <c r="J91" i="1"/>
  <c r="J55" i="1"/>
  <c r="J143" i="1"/>
  <c r="I143" i="1"/>
  <c r="J191" i="1"/>
  <c r="J107" i="1"/>
  <c r="AA119" i="1"/>
  <c r="W119" i="1"/>
  <c r="AA129" i="10" l="1"/>
  <c r="H129" i="10" l="1"/>
  <c r="Z58" i="10" l="1"/>
  <c r="AA57" i="10"/>
  <c r="Z33" i="1"/>
  <c r="AA33" i="1" s="1"/>
  <c r="AA54" i="1"/>
  <c r="H54" i="1" s="1"/>
  <c r="AA54" i="10"/>
  <c r="H57" i="10" l="1"/>
  <c r="H54" i="10"/>
  <c r="H33" i="1"/>
  <c r="J33" i="1" s="1"/>
  <c r="I54" i="1"/>
  <c r="J54" i="1"/>
  <c r="Y58" i="10"/>
  <c r="Z59" i="10"/>
  <c r="AA59" i="10" s="1"/>
  <c r="Z117" i="10"/>
  <c r="AA117" i="10" s="1"/>
  <c r="AA57" i="1"/>
  <c r="H117" i="10" l="1"/>
  <c r="H59" i="10"/>
  <c r="H57" i="1"/>
  <c r="J57" i="1" s="1"/>
  <c r="AA58" i="10"/>
  <c r="W58" i="10"/>
  <c r="AA129" i="1"/>
  <c r="H129" i="1" l="1"/>
  <c r="J129" i="1" s="1"/>
  <c r="H58" i="10"/>
  <c r="AA58" i="1"/>
  <c r="W58" i="1"/>
  <c r="H58" i="1" l="1"/>
  <c r="J58" i="1" s="1"/>
  <c r="S26" i="10" l="1"/>
  <c r="N78" i="1" l="1"/>
  <c r="N27" i="1"/>
  <c r="O92" i="10" l="1"/>
  <c r="L160" i="10" l="1"/>
  <c r="E190" i="1" l="1"/>
  <c r="J120" i="10" l="1"/>
  <c r="G31" i="10" l="1"/>
  <c r="G54" i="10"/>
  <c r="G71" i="10"/>
  <c r="J73" i="10" l="1"/>
  <c r="I73" i="10"/>
  <c r="E78" i="1" l="1"/>
  <c r="F78" i="1"/>
  <c r="F34" i="1"/>
  <c r="E34" i="1"/>
  <c r="G34" i="1" l="1"/>
  <c r="G78" i="1"/>
  <c r="L26" i="10" l="1"/>
  <c r="O26" i="10" l="1"/>
  <c r="F21" i="11"/>
  <c r="I21" i="11" s="1"/>
  <c r="E21" i="11" s="1"/>
  <c r="L234" i="10"/>
  <c r="O234" i="10" s="1"/>
  <c r="H234" i="10" s="1"/>
  <c r="H26" i="10" l="1"/>
  <c r="AH26" i="10" s="1"/>
  <c r="AG26" i="10"/>
  <c r="L234" i="1"/>
  <c r="O234" i="1" s="1"/>
  <c r="H234" i="1" s="1"/>
  <c r="J234" i="1" l="1"/>
  <c r="I234" i="1"/>
  <c r="F10" i="10"/>
  <c r="J242" i="10"/>
  <c r="J241" i="10"/>
  <c r="J240" i="10"/>
  <c r="J239" i="10"/>
  <c r="J238" i="10"/>
  <c r="J237" i="10"/>
  <c r="J236" i="10"/>
  <c r="Z235" i="10"/>
  <c r="Y235" i="10"/>
  <c r="V235" i="10"/>
  <c r="L235" i="10"/>
  <c r="E235" i="10"/>
  <c r="G235" i="10" s="1"/>
  <c r="J233" i="10"/>
  <c r="J232" i="10"/>
  <c r="J231" i="10"/>
  <c r="J230" i="10"/>
  <c r="J229" i="10"/>
  <c r="J228" i="10"/>
  <c r="Z227" i="10"/>
  <c r="Y227" i="10"/>
  <c r="V227" i="10"/>
  <c r="E227" i="10"/>
  <c r="G227" i="10" s="1"/>
  <c r="J225" i="10"/>
  <c r="J224" i="10"/>
  <c r="J223" i="10"/>
  <c r="J222" i="10"/>
  <c r="J221" i="10"/>
  <c r="J220" i="10"/>
  <c r="J219" i="10"/>
  <c r="J218" i="10"/>
  <c r="Z217" i="10"/>
  <c r="Y217" i="10"/>
  <c r="V217" i="10"/>
  <c r="L217" i="10"/>
  <c r="E217" i="10"/>
  <c r="G217" i="10" s="1"/>
  <c r="J216" i="10"/>
  <c r="J215" i="10"/>
  <c r="J214" i="10"/>
  <c r="J213" i="10"/>
  <c r="J212" i="10"/>
  <c r="J211" i="10"/>
  <c r="J210" i="10"/>
  <c r="Z209" i="10"/>
  <c r="Y209" i="10"/>
  <c r="V209" i="10"/>
  <c r="L209" i="10"/>
  <c r="E209" i="10"/>
  <c r="G209" i="10" s="1"/>
  <c r="J207" i="10"/>
  <c r="J206" i="10"/>
  <c r="J205" i="10"/>
  <c r="Z204" i="10"/>
  <c r="Z201" i="10" s="1"/>
  <c r="Y204" i="10"/>
  <c r="Y201" i="10" s="1"/>
  <c r="V204" i="10"/>
  <c r="V201" i="10" s="1"/>
  <c r="L204" i="10"/>
  <c r="E204" i="10"/>
  <c r="J203" i="10"/>
  <c r="J202" i="10"/>
  <c r="J200" i="10"/>
  <c r="J199" i="10"/>
  <c r="J198" i="10"/>
  <c r="J197" i="10"/>
  <c r="J196" i="10"/>
  <c r="Z195" i="10"/>
  <c r="Z193" i="10" s="1"/>
  <c r="Y195" i="10"/>
  <c r="Y193" i="10" s="1"/>
  <c r="V195" i="10"/>
  <c r="V193" i="10" s="1"/>
  <c r="L195" i="10"/>
  <c r="E195" i="10"/>
  <c r="J194" i="10"/>
  <c r="J192" i="10"/>
  <c r="J191" i="10"/>
  <c r="Z190" i="10"/>
  <c r="Z188" i="10" s="1"/>
  <c r="Y190" i="10"/>
  <c r="Y188" i="10" s="1"/>
  <c r="V190" i="10"/>
  <c r="V188" i="10" s="1"/>
  <c r="L190" i="10"/>
  <c r="E190" i="10"/>
  <c r="J189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Z167" i="10"/>
  <c r="Y167" i="10"/>
  <c r="V167" i="10"/>
  <c r="L167" i="10"/>
  <c r="E167" i="10"/>
  <c r="G167" i="10" s="1"/>
  <c r="J166" i="10"/>
  <c r="J165" i="10"/>
  <c r="J164" i="10"/>
  <c r="J163" i="10"/>
  <c r="J162" i="10"/>
  <c r="J161" i="10"/>
  <c r="Z160" i="10"/>
  <c r="Y160" i="10"/>
  <c r="V160" i="10"/>
  <c r="E160" i="10"/>
  <c r="G160" i="10" s="1"/>
  <c r="J158" i="10"/>
  <c r="J157" i="10"/>
  <c r="J156" i="10"/>
  <c r="J155" i="10"/>
  <c r="J154" i="10"/>
  <c r="J153" i="10"/>
  <c r="J152" i="10"/>
  <c r="J151" i="10"/>
  <c r="J150" i="10"/>
  <c r="J149" i="10"/>
  <c r="J148" i="10"/>
  <c r="Z147" i="10"/>
  <c r="Y147" i="10"/>
  <c r="V147" i="10"/>
  <c r="L147" i="10"/>
  <c r="E147" i="10"/>
  <c r="G147" i="10" s="1"/>
  <c r="J144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Z125" i="10"/>
  <c r="Z124" i="10" s="1"/>
  <c r="Z122" i="10" s="1"/>
  <c r="T25" i="11" s="1"/>
  <c r="Y125" i="10"/>
  <c r="Y124" i="10" s="1"/>
  <c r="Y122" i="10" s="1"/>
  <c r="S25" i="11" s="1"/>
  <c r="V125" i="10"/>
  <c r="V124" i="10" s="1"/>
  <c r="V122" i="10" s="1"/>
  <c r="P25" i="11" s="1"/>
  <c r="O25" i="11"/>
  <c r="L125" i="10"/>
  <c r="E125" i="10"/>
  <c r="J123" i="10"/>
  <c r="L119" i="10"/>
  <c r="E119" i="10"/>
  <c r="G119" i="10" s="1"/>
  <c r="J118" i="10"/>
  <c r="J117" i="10"/>
  <c r="Z116" i="10"/>
  <c r="Y116" i="10"/>
  <c r="V116" i="10"/>
  <c r="L116" i="10"/>
  <c r="E116" i="10"/>
  <c r="G116" i="10" s="1"/>
  <c r="J115" i="10"/>
  <c r="J114" i="10"/>
  <c r="Z113" i="10"/>
  <c r="Y113" i="10"/>
  <c r="V113" i="10"/>
  <c r="L113" i="10"/>
  <c r="E113" i="10"/>
  <c r="G113" i="10" s="1"/>
  <c r="J111" i="10"/>
  <c r="J110" i="10"/>
  <c r="Z109" i="10"/>
  <c r="Y109" i="10"/>
  <c r="V109" i="10"/>
  <c r="L109" i="10"/>
  <c r="E109" i="10"/>
  <c r="G109" i="10" s="1"/>
  <c r="J108" i="10"/>
  <c r="J107" i="10"/>
  <c r="Z106" i="10"/>
  <c r="Y106" i="10"/>
  <c r="V106" i="10"/>
  <c r="L106" i="10"/>
  <c r="E106" i="10"/>
  <c r="G106" i="10" s="1"/>
  <c r="J105" i="10"/>
  <c r="J104" i="10"/>
  <c r="Z103" i="10"/>
  <c r="Y103" i="10"/>
  <c r="V103" i="10"/>
  <c r="L103" i="10"/>
  <c r="E103" i="10"/>
  <c r="G103" i="10" s="1"/>
  <c r="J101" i="10"/>
  <c r="J100" i="10"/>
  <c r="J99" i="10"/>
  <c r="J98" i="10"/>
  <c r="J97" i="10"/>
  <c r="J96" i="10"/>
  <c r="J95" i="10"/>
  <c r="Z94" i="10"/>
  <c r="Z93" i="10" s="1"/>
  <c r="Y94" i="10"/>
  <c r="Y93" i="10" s="1"/>
  <c r="V94" i="10"/>
  <c r="V93" i="10" s="1"/>
  <c r="L94" i="10"/>
  <c r="E94" i="10"/>
  <c r="J91" i="10"/>
  <c r="J90" i="10"/>
  <c r="J89" i="10"/>
  <c r="J88" i="10"/>
  <c r="J87" i="10"/>
  <c r="J85" i="10"/>
  <c r="J84" i="10"/>
  <c r="J83" i="10"/>
  <c r="J82" i="10"/>
  <c r="J81" i="10"/>
  <c r="J80" i="10"/>
  <c r="J79" i="10"/>
  <c r="Z78" i="10"/>
  <c r="Y78" i="10"/>
  <c r="V78" i="10"/>
  <c r="L78" i="10"/>
  <c r="E78" i="10"/>
  <c r="G78" i="10" s="1"/>
  <c r="J77" i="10"/>
  <c r="J76" i="10"/>
  <c r="J75" i="10"/>
  <c r="J74" i="10"/>
  <c r="J72" i="10"/>
  <c r="Z70" i="10"/>
  <c r="Y70" i="10"/>
  <c r="V70" i="10"/>
  <c r="L70" i="10"/>
  <c r="E70" i="10"/>
  <c r="G70" i="10" s="1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Z56" i="10"/>
  <c r="Y56" i="10"/>
  <c r="V56" i="10"/>
  <c r="L56" i="10"/>
  <c r="J55" i="10"/>
  <c r="J53" i="10"/>
  <c r="J52" i="10"/>
  <c r="J51" i="10"/>
  <c r="J49" i="10"/>
  <c r="J48" i="10"/>
  <c r="J47" i="10"/>
  <c r="Z46" i="10"/>
  <c r="Y46" i="10"/>
  <c r="V46" i="10"/>
  <c r="L46" i="10"/>
  <c r="E46" i="10"/>
  <c r="G46" i="10" s="1"/>
  <c r="J45" i="10"/>
  <c r="J44" i="10"/>
  <c r="J43" i="10"/>
  <c r="J42" i="10"/>
  <c r="J41" i="10"/>
  <c r="J40" i="10"/>
  <c r="J38" i="10"/>
  <c r="J37" i="10"/>
  <c r="J36" i="10"/>
  <c r="J35" i="10"/>
  <c r="Z34" i="10"/>
  <c r="Y34" i="10"/>
  <c r="V34" i="10"/>
  <c r="L34" i="10"/>
  <c r="E34" i="10"/>
  <c r="G34" i="10" s="1"/>
  <c r="J33" i="10"/>
  <c r="J32" i="10"/>
  <c r="J29" i="10"/>
  <c r="Z27" i="10"/>
  <c r="Y27" i="10"/>
  <c r="V27" i="10"/>
  <c r="L27" i="10"/>
  <c r="E27" i="10"/>
  <c r="G27" i="10" s="1"/>
  <c r="J26" i="10"/>
  <c r="J24" i="10"/>
  <c r="J23" i="10"/>
  <c r="J22" i="10"/>
  <c r="J21" i="10"/>
  <c r="J20" i="10"/>
  <c r="J18" i="10"/>
  <c r="Z16" i="10"/>
  <c r="Z15" i="10" s="1"/>
  <c r="Z14" i="10" s="1"/>
  <c r="Y16" i="10"/>
  <c r="Y15" i="10" s="1"/>
  <c r="Y14" i="10" s="1"/>
  <c r="V16" i="10"/>
  <c r="V15" i="10" s="1"/>
  <c r="V14" i="10" s="1"/>
  <c r="L16" i="10"/>
  <c r="L15" i="10" s="1"/>
  <c r="E16" i="10"/>
  <c r="Q25" i="11" l="1"/>
  <c r="O56" i="10"/>
  <c r="O160" i="10"/>
  <c r="J121" i="10"/>
  <c r="E15" i="10"/>
  <c r="G16" i="10"/>
  <c r="J39" i="10"/>
  <c r="I39" i="10"/>
  <c r="I71" i="10"/>
  <c r="J71" i="10"/>
  <c r="J86" i="10"/>
  <c r="I234" i="10"/>
  <c r="J234" i="10"/>
  <c r="E188" i="10"/>
  <c r="G188" i="10" s="1"/>
  <c r="G190" i="10"/>
  <c r="I31" i="10"/>
  <c r="J31" i="10"/>
  <c r="W34" i="10"/>
  <c r="S46" i="10"/>
  <c r="J50" i="10"/>
  <c r="I50" i="10"/>
  <c r="I54" i="10"/>
  <c r="J54" i="10"/>
  <c r="AA56" i="10"/>
  <c r="W70" i="10"/>
  <c r="O78" i="10"/>
  <c r="E93" i="10"/>
  <c r="G93" i="10" s="1"/>
  <c r="G94" i="10"/>
  <c r="O103" i="10"/>
  <c r="S106" i="10"/>
  <c r="W109" i="10"/>
  <c r="AA113" i="10"/>
  <c r="O116" i="10"/>
  <c r="S119" i="10"/>
  <c r="S147" i="10"/>
  <c r="AA160" i="10"/>
  <c r="O167" i="10"/>
  <c r="E201" i="10"/>
  <c r="G201" i="10" s="1"/>
  <c r="G204" i="10"/>
  <c r="O209" i="10"/>
  <c r="AA217" i="10"/>
  <c r="AA227" i="10"/>
  <c r="W235" i="10"/>
  <c r="I28" i="10"/>
  <c r="J28" i="10"/>
  <c r="J17" i="10"/>
  <c r="J19" i="10"/>
  <c r="E124" i="10"/>
  <c r="G125" i="10"/>
  <c r="J143" i="10"/>
  <c r="E193" i="10"/>
  <c r="G193" i="10" s="1"/>
  <c r="G195" i="10"/>
  <c r="W217" i="10"/>
  <c r="AA188" i="10"/>
  <c r="AA190" i="10"/>
  <c r="AA16" i="10"/>
  <c r="W27" i="10"/>
  <c r="W56" i="10"/>
  <c r="S70" i="10"/>
  <c r="AA78" i="10"/>
  <c r="AA103" i="10"/>
  <c r="S109" i="10"/>
  <c r="W113" i="10"/>
  <c r="AA116" i="10"/>
  <c r="S125" i="10"/>
  <c r="W160" i="10"/>
  <c r="AA167" i="10"/>
  <c r="W188" i="10"/>
  <c r="W190" i="10"/>
  <c r="AA209" i="10"/>
  <c r="W227" i="10"/>
  <c r="S235" i="10"/>
  <c r="W16" i="10"/>
  <c r="AA46" i="10"/>
  <c r="AA93" i="10"/>
  <c r="AA94" i="10"/>
  <c r="W103" i="10"/>
  <c r="AA106" i="10"/>
  <c r="W116" i="10"/>
  <c r="AA119" i="10"/>
  <c r="AA147" i="10"/>
  <c r="W167" i="10"/>
  <c r="AA201" i="10"/>
  <c r="AA204" i="10"/>
  <c r="W209" i="10"/>
  <c r="AA27" i="10"/>
  <c r="W125" i="10"/>
  <c r="W193" i="10"/>
  <c r="W195" i="10"/>
  <c r="AA34" i="10"/>
  <c r="W46" i="10"/>
  <c r="AA70" i="10"/>
  <c r="W93" i="10"/>
  <c r="W94" i="10"/>
  <c r="W106" i="10"/>
  <c r="AA109" i="10"/>
  <c r="W119" i="10"/>
  <c r="AA125" i="10"/>
  <c r="W147" i="10"/>
  <c r="AA193" i="10"/>
  <c r="AA195" i="10"/>
  <c r="W201" i="10"/>
  <c r="W204" i="10"/>
  <c r="AA235" i="10"/>
  <c r="O119" i="10"/>
  <c r="S201" i="10"/>
  <c r="S204" i="10"/>
  <c r="S34" i="10"/>
  <c r="O46" i="10"/>
  <c r="O106" i="10"/>
  <c r="O147" i="10"/>
  <c r="S195" i="10"/>
  <c r="S27" i="10"/>
  <c r="S113" i="10"/>
  <c r="S160" i="10"/>
  <c r="S188" i="10"/>
  <c r="S190" i="10"/>
  <c r="S217" i="10"/>
  <c r="S227" i="10"/>
  <c r="S56" i="10"/>
  <c r="S93" i="10"/>
  <c r="S94" i="10"/>
  <c r="S16" i="10"/>
  <c r="S78" i="10"/>
  <c r="S103" i="10"/>
  <c r="S116" i="10"/>
  <c r="S167" i="10"/>
  <c r="S209" i="10"/>
  <c r="O15" i="10"/>
  <c r="O16" i="10"/>
  <c r="L201" i="10"/>
  <c r="O204" i="10"/>
  <c r="L14" i="10"/>
  <c r="L93" i="10"/>
  <c r="O93" i="10" s="1"/>
  <c r="O94" i="10"/>
  <c r="O34" i="10"/>
  <c r="O70" i="10"/>
  <c r="O109" i="10"/>
  <c r="O125" i="10"/>
  <c r="L193" i="10"/>
  <c r="O193" i="10" s="1"/>
  <c r="O195" i="10"/>
  <c r="O235" i="10"/>
  <c r="O27" i="10"/>
  <c r="O113" i="10"/>
  <c r="L188" i="10"/>
  <c r="O190" i="10"/>
  <c r="O217" i="10"/>
  <c r="L124" i="10"/>
  <c r="O124" i="10" s="1"/>
  <c r="Z208" i="10"/>
  <c r="V226" i="10"/>
  <c r="P27" i="11" s="1"/>
  <c r="L208" i="10"/>
  <c r="Z30" i="10"/>
  <c r="Z25" i="10" s="1"/>
  <c r="T23" i="11" s="1"/>
  <c r="T20" i="11" s="1"/>
  <c r="V208" i="10"/>
  <c r="E112" i="10"/>
  <c r="G112" i="10" s="1"/>
  <c r="Y112" i="10"/>
  <c r="S24" i="11" s="1"/>
  <c r="Z112" i="10"/>
  <c r="T24" i="11" s="1"/>
  <c r="E226" i="10"/>
  <c r="G226" i="10" s="1"/>
  <c r="L102" i="10"/>
  <c r="V102" i="10"/>
  <c r="E102" i="10"/>
  <c r="G102" i="10" s="1"/>
  <c r="Y102" i="10"/>
  <c r="E159" i="10"/>
  <c r="Y159" i="10"/>
  <c r="Y146" i="10" s="1"/>
  <c r="Y145" i="10" s="1"/>
  <c r="S26" i="11" s="1"/>
  <c r="Y226" i="10"/>
  <c r="S27" i="11" s="1"/>
  <c r="L159" i="10"/>
  <c r="V159" i="10"/>
  <c r="V146" i="10" s="1"/>
  <c r="V145" i="10" s="1"/>
  <c r="P26" i="11" s="1"/>
  <c r="O26" i="11"/>
  <c r="E30" i="10"/>
  <c r="Z159" i="10"/>
  <c r="Z146" i="10" s="1"/>
  <c r="Z145" i="10" s="1"/>
  <c r="T26" i="11" s="1"/>
  <c r="Z102" i="10"/>
  <c r="R24" i="11"/>
  <c r="O24" i="11"/>
  <c r="R27" i="11"/>
  <c r="L112" i="10"/>
  <c r="F24" i="11" s="1"/>
  <c r="I24" i="11" s="1"/>
  <c r="V112" i="10"/>
  <c r="P24" i="11" s="1"/>
  <c r="O27" i="11"/>
  <c r="Z226" i="10"/>
  <c r="T27" i="11" s="1"/>
  <c r="Y30" i="10"/>
  <c r="Y25" i="10" s="1"/>
  <c r="S23" i="11" s="1"/>
  <c r="S20" i="11" s="1"/>
  <c r="E208" i="10"/>
  <c r="G208" i="10" s="1"/>
  <c r="Y208" i="10"/>
  <c r="S124" i="10"/>
  <c r="L30" i="10"/>
  <c r="V30" i="10"/>
  <c r="V25" i="10" s="1"/>
  <c r="P23" i="11" s="1"/>
  <c r="P20" i="11" s="1"/>
  <c r="L227" i="10"/>
  <c r="O227" i="10" s="1"/>
  <c r="S19" i="11" l="1"/>
  <c r="S18" i="11" s="1"/>
  <c r="Q27" i="11"/>
  <c r="Q24" i="11"/>
  <c r="W208" i="10"/>
  <c r="T19" i="11"/>
  <c r="T18" i="11" s="1"/>
  <c r="P19" i="11"/>
  <c r="P18" i="11" s="1"/>
  <c r="U24" i="11"/>
  <c r="E24" i="11" s="1"/>
  <c r="V24" i="11" s="1"/>
  <c r="Q26" i="11"/>
  <c r="U27" i="11"/>
  <c r="H147" i="10"/>
  <c r="J147" i="10" s="1"/>
  <c r="H109" i="10"/>
  <c r="J109" i="10" s="1"/>
  <c r="H27" i="10"/>
  <c r="J27" i="10" s="1"/>
  <c r="H217" i="10"/>
  <c r="J217" i="10" s="1"/>
  <c r="H125" i="10"/>
  <c r="I125" i="10" s="1"/>
  <c r="H94" i="10"/>
  <c r="J94" i="10" s="1"/>
  <c r="H190" i="10"/>
  <c r="J190" i="10" s="1"/>
  <c r="H103" i="10"/>
  <c r="J103" i="10" s="1"/>
  <c r="H227" i="10"/>
  <c r="I227" i="10" s="1"/>
  <c r="H113" i="10"/>
  <c r="J113" i="10" s="1"/>
  <c r="H204" i="10"/>
  <c r="J204" i="10" s="1"/>
  <c r="H46" i="10"/>
  <c r="J46" i="10" s="1"/>
  <c r="H116" i="10"/>
  <c r="J116" i="10" s="1"/>
  <c r="H235" i="10"/>
  <c r="J235" i="10" s="1"/>
  <c r="H93" i="10"/>
  <c r="J93" i="10" s="1"/>
  <c r="H16" i="10"/>
  <c r="J16" i="10" s="1"/>
  <c r="H209" i="10"/>
  <c r="J209" i="10" s="1"/>
  <c r="H195" i="10"/>
  <c r="J195" i="10" s="1"/>
  <c r="H70" i="10"/>
  <c r="I70" i="10" s="1"/>
  <c r="H106" i="10"/>
  <c r="J106" i="10" s="1"/>
  <c r="H160" i="10"/>
  <c r="J160" i="10" s="1"/>
  <c r="H167" i="10"/>
  <c r="J167" i="10" s="1"/>
  <c r="H34" i="10"/>
  <c r="I34" i="10" s="1"/>
  <c r="H119" i="10"/>
  <c r="J119" i="10" s="1"/>
  <c r="H56" i="10"/>
  <c r="J56" i="10" s="1"/>
  <c r="E25" i="10"/>
  <c r="G25" i="10" s="1"/>
  <c r="G30" i="10"/>
  <c r="E14" i="10"/>
  <c r="G14" i="10" s="1"/>
  <c r="G15" i="10"/>
  <c r="S208" i="10"/>
  <c r="E146" i="10"/>
  <c r="G159" i="10"/>
  <c r="E122" i="10"/>
  <c r="G122" i="10" s="1"/>
  <c r="G124" i="10"/>
  <c r="AA102" i="10"/>
  <c r="R25" i="11"/>
  <c r="U25" i="11" s="1"/>
  <c r="AA124" i="10"/>
  <c r="W226" i="10"/>
  <c r="W124" i="10"/>
  <c r="AA14" i="10"/>
  <c r="AA15" i="10"/>
  <c r="AA208" i="10"/>
  <c r="AA226" i="10"/>
  <c r="AA159" i="10"/>
  <c r="W14" i="10"/>
  <c r="W15" i="10"/>
  <c r="W30" i="10"/>
  <c r="W159" i="10"/>
  <c r="AA112" i="10"/>
  <c r="W102" i="10"/>
  <c r="W112" i="10"/>
  <c r="AG112" i="10" s="1"/>
  <c r="AA30" i="10"/>
  <c r="S102" i="10"/>
  <c r="S226" i="10"/>
  <c r="S112" i="10"/>
  <c r="S14" i="10"/>
  <c r="S15" i="10"/>
  <c r="S30" i="10"/>
  <c r="S193" i="10"/>
  <c r="H193" i="10" s="1"/>
  <c r="J193" i="10" s="1"/>
  <c r="S159" i="10"/>
  <c r="O112" i="10"/>
  <c r="L146" i="10"/>
  <c r="O159" i="10"/>
  <c r="O201" i="10"/>
  <c r="H201" i="10" s="1"/>
  <c r="J201" i="10" s="1"/>
  <c r="O30" i="10"/>
  <c r="O208" i="10"/>
  <c r="O188" i="10"/>
  <c r="H188" i="10" s="1"/>
  <c r="J188" i="10" s="1"/>
  <c r="O102" i="10"/>
  <c r="O14" i="10"/>
  <c r="L122" i="10"/>
  <c r="N10" i="10"/>
  <c r="Y13" i="10"/>
  <c r="Y10" i="10" s="1"/>
  <c r="Q10" i="10"/>
  <c r="V13" i="10"/>
  <c r="V10" i="10" s="1"/>
  <c r="Z13" i="10"/>
  <c r="Z10" i="10" s="1"/>
  <c r="L25" i="10"/>
  <c r="L226" i="10"/>
  <c r="AG226" i="10" l="1"/>
  <c r="I27" i="10"/>
  <c r="O226" i="10"/>
  <c r="H226" i="10" s="1"/>
  <c r="F27" i="11"/>
  <c r="I27" i="11" s="1"/>
  <c r="E27" i="11" s="1"/>
  <c r="V27" i="11" s="1"/>
  <c r="O122" i="10"/>
  <c r="F25" i="11"/>
  <c r="I25" i="11" s="1"/>
  <c r="E25" i="11" s="1"/>
  <c r="V25" i="11" s="1"/>
  <c r="O25" i="10"/>
  <c r="F23" i="11"/>
  <c r="AA25" i="10"/>
  <c r="R23" i="11"/>
  <c r="J125" i="10"/>
  <c r="J227" i="10"/>
  <c r="H124" i="10"/>
  <c r="I124" i="10" s="1"/>
  <c r="J70" i="10"/>
  <c r="I56" i="10"/>
  <c r="H15" i="10"/>
  <c r="J15" i="10" s="1"/>
  <c r="H208" i="10"/>
  <c r="J208" i="10" s="1"/>
  <c r="H112" i="10"/>
  <c r="AH112" i="10" s="1"/>
  <c r="J34" i="10"/>
  <c r="H14" i="10"/>
  <c r="H30" i="10"/>
  <c r="I30" i="10" s="1"/>
  <c r="H102" i="10"/>
  <c r="J102" i="10" s="1"/>
  <c r="H159" i="10"/>
  <c r="J159" i="10" s="1"/>
  <c r="E13" i="10"/>
  <c r="G13" i="10" s="1"/>
  <c r="E145" i="10"/>
  <c r="G145" i="10" s="1"/>
  <c r="G146" i="10"/>
  <c r="AA146" i="10"/>
  <c r="W145" i="10"/>
  <c r="W146" i="10"/>
  <c r="W122" i="10"/>
  <c r="AG122" i="10" s="1"/>
  <c r="AA122" i="10"/>
  <c r="S25" i="10"/>
  <c r="S145" i="10"/>
  <c r="S146" i="10"/>
  <c r="S122" i="10"/>
  <c r="L145" i="10"/>
  <c r="F26" i="11" s="1"/>
  <c r="I26" i="11" s="1"/>
  <c r="O146" i="10"/>
  <c r="L13" i="10"/>
  <c r="O13" i="10" s="1"/>
  <c r="I226" i="10" l="1"/>
  <c r="AH226" i="10"/>
  <c r="I112" i="10"/>
  <c r="U23" i="11"/>
  <c r="U20" i="11" s="1"/>
  <c r="U19" i="11" s="1"/>
  <c r="R20" i="11"/>
  <c r="R19" i="11" s="1"/>
  <c r="F20" i="11"/>
  <c r="F19" i="11" s="1"/>
  <c r="F18" i="11" s="1"/>
  <c r="I23" i="11"/>
  <c r="AA145" i="10"/>
  <c r="R26" i="11"/>
  <c r="U26" i="11" s="1"/>
  <c r="E26" i="11" s="1"/>
  <c r="V26" i="11" s="1"/>
  <c r="J124" i="10"/>
  <c r="J226" i="10"/>
  <c r="H122" i="10"/>
  <c r="AH122" i="10" s="1"/>
  <c r="J30" i="10"/>
  <c r="J112" i="10"/>
  <c r="H146" i="10"/>
  <c r="J146" i="10" s="1"/>
  <c r="X10" i="10"/>
  <c r="AA10" i="10" s="1"/>
  <c r="E10" i="10"/>
  <c r="G10" i="10" s="1"/>
  <c r="AA13" i="10"/>
  <c r="J14" i="10"/>
  <c r="P10" i="10"/>
  <c r="S13" i="10"/>
  <c r="O145" i="10"/>
  <c r="H145" i="10" s="1"/>
  <c r="R10" i="10"/>
  <c r="M10" i="10"/>
  <c r="L10" i="10"/>
  <c r="J145" i="10" l="1"/>
  <c r="AH145" i="10"/>
  <c r="AG145" i="10"/>
  <c r="I122" i="10"/>
  <c r="R18" i="11"/>
  <c r="U18" i="11"/>
  <c r="I20" i="11"/>
  <c r="J122" i="10"/>
  <c r="S10" i="10"/>
  <c r="O10" i="10"/>
  <c r="I19" i="11" l="1"/>
  <c r="I18" i="11" s="1"/>
  <c r="V78" i="1"/>
  <c r="AA70" i="1" l="1"/>
  <c r="W70" i="1" l="1"/>
  <c r="R70" i="1" l="1"/>
  <c r="Q56" i="1" l="1"/>
  <c r="P56" i="1"/>
  <c r="N56" i="1" l="1"/>
  <c r="Q70" i="1" l="1"/>
  <c r="N16" i="1" l="1"/>
  <c r="N15" i="1" s="1"/>
  <c r="N14" i="1" s="1"/>
  <c r="N70" i="1"/>
  <c r="F125" i="1"/>
  <c r="F70" i="1"/>
  <c r="E70" i="1"/>
  <c r="E27" i="1"/>
  <c r="E125" i="1"/>
  <c r="E124" i="1" s="1"/>
  <c r="E122" i="1" s="1"/>
  <c r="L70" i="1"/>
  <c r="L56" i="1"/>
  <c r="Z34" i="1"/>
  <c r="Z235" i="1"/>
  <c r="Y235" i="1"/>
  <c r="V235" i="1"/>
  <c r="R235" i="1"/>
  <c r="Q235" i="1"/>
  <c r="P235" i="1"/>
  <c r="N235" i="1"/>
  <c r="M235" i="1"/>
  <c r="L235" i="1"/>
  <c r="F235" i="1"/>
  <c r="E235" i="1"/>
  <c r="Z227" i="1"/>
  <c r="Y227" i="1"/>
  <c r="V227" i="1"/>
  <c r="R227" i="1"/>
  <c r="Q227" i="1"/>
  <c r="P227" i="1"/>
  <c r="N227" i="1"/>
  <c r="M227" i="1"/>
  <c r="L227" i="1"/>
  <c r="F227" i="1"/>
  <c r="E227" i="1"/>
  <c r="Z217" i="1"/>
  <c r="Y217" i="1"/>
  <c r="V217" i="1"/>
  <c r="R217" i="1"/>
  <c r="Q217" i="1"/>
  <c r="P217" i="1"/>
  <c r="N217" i="1"/>
  <c r="M217" i="1"/>
  <c r="L217" i="1"/>
  <c r="F217" i="1"/>
  <c r="E217" i="1"/>
  <c r="Z209" i="1"/>
  <c r="Y209" i="1"/>
  <c r="V209" i="1"/>
  <c r="R209" i="1"/>
  <c r="Q209" i="1"/>
  <c r="P209" i="1"/>
  <c r="N209" i="1"/>
  <c r="M209" i="1"/>
  <c r="L209" i="1"/>
  <c r="F209" i="1"/>
  <c r="E209" i="1"/>
  <c r="Z204" i="1"/>
  <c r="Z201" i="1" s="1"/>
  <c r="Y204" i="1"/>
  <c r="Y201" i="1" s="1"/>
  <c r="V204" i="1"/>
  <c r="V201" i="1" s="1"/>
  <c r="R204" i="1"/>
  <c r="R201" i="1" s="1"/>
  <c r="Q204" i="1"/>
  <c r="Q201" i="1" s="1"/>
  <c r="P204" i="1"/>
  <c r="N204" i="1"/>
  <c r="N201" i="1" s="1"/>
  <c r="M204" i="1"/>
  <c r="M201" i="1" s="1"/>
  <c r="L204" i="1"/>
  <c r="F204" i="1"/>
  <c r="E204" i="1"/>
  <c r="E201" i="1" s="1"/>
  <c r="Z195" i="1"/>
  <c r="Z193" i="1" s="1"/>
  <c r="Y195" i="1"/>
  <c r="Y193" i="1" s="1"/>
  <c r="V195" i="1"/>
  <c r="V193" i="1" s="1"/>
  <c r="R195" i="1"/>
  <c r="R193" i="1" s="1"/>
  <c r="Q195" i="1"/>
  <c r="Q193" i="1" s="1"/>
  <c r="P195" i="1"/>
  <c r="N195" i="1"/>
  <c r="N193" i="1" s="1"/>
  <c r="M195" i="1"/>
  <c r="M193" i="1" s="1"/>
  <c r="L195" i="1"/>
  <c r="F195" i="1"/>
  <c r="E195" i="1"/>
  <c r="E193" i="1" s="1"/>
  <c r="Z190" i="1"/>
  <c r="Z188" i="1" s="1"/>
  <c r="Y190" i="1"/>
  <c r="Y188" i="1" s="1"/>
  <c r="V190" i="1"/>
  <c r="V188" i="1" s="1"/>
  <c r="R190" i="1"/>
  <c r="R188" i="1" s="1"/>
  <c r="Q190" i="1"/>
  <c r="Q188" i="1" s="1"/>
  <c r="P190" i="1"/>
  <c r="N190" i="1"/>
  <c r="N188" i="1" s="1"/>
  <c r="M190" i="1"/>
  <c r="L190" i="1"/>
  <c r="F190" i="1"/>
  <c r="E188" i="1"/>
  <c r="Z167" i="1"/>
  <c r="Y167" i="1"/>
  <c r="V167" i="1"/>
  <c r="R167" i="1"/>
  <c r="Q167" i="1"/>
  <c r="P167" i="1"/>
  <c r="N167" i="1"/>
  <c r="M167" i="1"/>
  <c r="L167" i="1"/>
  <c r="F167" i="1"/>
  <c r="E167" i="1"/>
  <c r="Z160" i="1"/>
  <c r="Y160" i="1"/>
  <c r="V160" i="1"/>
  <c r="R160" i="1"/>
  <c r="Q160" i="1"/>
  <c r="P160" i="1"/>
  <c r="N160" i="1"/>
  <c r="M160" i="1"/>
  <c r="L160" i="1"/>
  <c r="F160" i="1"/>
  <c r="E160" i="1"/>
  <c r="Z147" i="1"/>
  <c r="Y147" i="1"/>
  <c r="V147" i="1"/>
  <c r="R147" i="1"/>
  <c r="Q147" i="1"/>
  <c r="P147" i="1"/>
  <c r="N147" i="1"/>
  <c r="M147" i="1"/>
  <c r="L147" i="1"/>
  <c r="F147" i="1"/>
  <c r="E147" i="1"/>
  <c r="Z125" i="1"/>
  <c r="Z124" i="1" s="1"/>
  <c r="Z122" i="1" s="1"/>
  <c r="T11" i="11" s="1"/>
  <c r="Y125" i="1"/>
  <c r="Y124" i="1" s="1"/>
  <c r="Y122" i="1" s="1"/>
  <c r="S11" i="11" s="1"/>
  <c r="V125" i="1"/>
  <c r="V124" i="1" s="1"/>
  <c r="V122" i="1" s="1"/>
  <c r="P11" i="11" s="1"/>
  <c r="O11" i="11"/>
  <c r="R125" i="1"/>
  <c r="R124" i="1" s="1"/>
  <c r="R122" i="1" s="1"/>
  <c r="L11" i="11" s="1"/>
  <c r="Q125" i="1"/>
  <c r="Q124" i="1" s="1"/>
  <c r="Q122" i="1" s="1"/>
  <c r="K11" i="11" s="1"/>
  <c r="P125" i="1"/>
  <c r="N125" i="1"/>
  <c r="N124" i="1" s="1"/>
  <c r="N122" i="1" s="1"/>
  <c r="H11" i="11" s="1"/>
  <c r="M125" i="1"/>
  <c r="M124" i="1" s="1"/>
  <c r="M122" i="1" s="1"/>
  <c r="G11" i="11" s="1"/>
  <c r="L125" i="1"/>
  <c r="R119" i="1"/>
  <c r="Q119" i="1"/>
  <c r="P119" i="1"/>
  <c r="N119" i="1"/>
  <c r="M119" i="1"/>
  <c r="L119" i="1"/>
  <c r="F119" i="1"/>
  <c r="E119" i="1"/>
  <c r="Z116" i="1"/>
  <c r="Y116" i="1"/>
  <c r="V116" i="1"/>
  <c r="R116" i="1"/>
  <c r="Q116" i="1"/>
  <c r="N116" i="1"/>
  <c r="M116" i="1"/>
  <c r="L116" i="1"/>
  <c r="F116" i="1"/>
  <c r="E116" i="1"/>
  <c r="Z113" i="1"/>
  <c r="Y113" i="1"/>
  <c r="V113" i="1"/>
  <c r="R113" i="1"/>
  <c r="Q113" i="1"/>
  <c r="P113" i="1"/>
  <c r="N113" i="1"/>
  <c r="M113" i="1"/>
  <c r="L113" i="1"/>
  <c r="F113" i="1"/>
  <c r="E113" i="1"/>
  <c r="Z109" i="1"/>
  <c r="Y109" i="1"/>
  <c r="V109" i="1"/>
  <c r="R109" i="1"/>
  <c r="Q109" i="1"/>
  <c r="P109" i="1"/>
  <c r="N109" i="1"/>
  <c r="M109" i="1"/>
  <c r="L109" i="1"/>
  <c r="F109" i="1"/>
  <c r="E109" i="1"/>
  <c r="Z106" i="1"/>
  <c r="Y106" i="1"/>
  <c r="V106" i="1"/>
  <c r="R106" i="1"/>
  <c r="Q106" i="1"/>
  <c r="P106" i="1"/>
  <c r="N106" i="1"/>
  <c r="M106" i="1"/>
  <c r="L106" i="1"/>
  <c r="F106" i="1"/>
  <c r="E106" i="1"/>
  <c r="Z103" i="1"/>
  <c r="Y103" i="1"/>
  <c r="V103" i="1"/>
  <c r="R103" i="1"/>
  <c r="Q103" i="1"/>
  <c r="P103" i="1"/>
  <c r="N103" i="1"/>
  <c r="M103" i="1"/>
  <c r="L103" i="1"/>
  <c r="F103" i="1"/>
  <c r="E103" i="1"/>
  <c r="Z94" i="1"/>
  <c r="Z93" i="1" s="1"/>
  <c r="Y94" i="1"/>
  <c r="Y93" i="1" s="1"/>
  <c r="V94" i="1"/>
  <c r="V93" i="1" s="1"/>
  <c r="R94" i="1"/>
  <c r="R93" i="1" s="1"/>
  <c r="Q94" i="1"/>
  <c r="Q93" i="1" s="1"/>
  <c r="P94" i="1"/>
  <c r="N94" i="1"/>
  <c r="N93" i="1" s="1"/>
  <c r="M94" i="1"/>
  <c r="M93" i="1" s="1"/>
  <c r="L94" i="1"/>
  <c r="F94" i="1"/>
  <c r="E94" i="1"/>
  <c r="E93" i="1" s="1"/>
  <c r="Z78" i="1"/>
  <c r="Y78" i="1"/>
  <c r="R78" i="1"/>
  <c r="Q78" i="1"/>
  <c r="P78" i="1"/>
  <c r="M78" i="1"/>
  <c r="L78" i="1"/>
  <c r="Z56" i="1"/>
  <c r="Y56" i="1"/>
  <c r="V56" i="1"/>
  <c r="R56" i="1"/>
  <c r="S56" i="1" s="1"/>
  <c r="M56" i="1"/>
  <c r="Z46" i="1"/>
  <c r="Y46" i="1"/>
  <c r="V46" i="1"/>
  <c r="R46" i="1"/>
  <c r="Q46" i="1"/>
  <c r="P46" i="1"/>
  <c r="N46" i="1"/>
  <c r="M46" i="1"/>
  <c r="L46" i="1"/>
  <c r="F46" i="1"/>
  <c r="E46" i="1"/>
  <c r="Y34" i="1"/>
  <c r="V34" i="1"/>
  <c r="R34" i="1"/>
  <c r="Q34" i="1"/>
  <c r="P34" i="1"/>
  <c r="N34" i="1"/>
  <c r="L34" i="1"/>
  <c r="Z27" i="1"/>
  <c r="Y27" i="1"/>
  <c r="V27" i="1"/>
  <c r="R27" i="1"/>
  <c r="Q27" i="1"/>
  <c r="P27" i="1"/>
  <c r="M27" i="1"/>
  <c r="L27" i="1"/>
  <c r="F27" i="1"/>
  <c r="Z16" i="1"/>
  <c r="Z15" i="1" s="1"/>
  <c r="Z14" i="1" s="1"/>
  <c r="Y16" i="1"/>
  <c r="Y15" i="1" s="1"/>
  <c r="Y14" i="1" s="1"/>
  <c r="V16" i="1"/>
  <c r="V15" i="1" s="1"/>
  <c r="V14" i="1" s="1"/>
  <c r="R16" i="1"/>
  <c r="R15" i="1" s="1"/>
  <c r="R14" i="1" s="1"/>
  <c r="Q16" i="1"/>
  <c r="Q15" i="1" s="1"/>
  <c r="Q14" i="1" s="1"/>
  <c r="P16" i="1"/>
  <c r="M16" i="1"/>
  <c r="M15" i="1" s="1"/>
  <c r="M14" i="1" s="1"/>
  <c r="F16" i="1"/>
  <c r="E16" i="1"/>
  <c r="E15" i="1" s="1"/>
  <c r="E14" i="1" s="1"/>
  <c r="N159" i="1" l="1"/>
  <c r="V112" i="1"/>
  <c r="Q11" i="11"/>
  <c r="R159" i="1"/>
  <c r="R146" i="1" s="1"/>
  <c r="R145" i="1" s="1"/>
  <c r="L12" i="11" s="1"/>
  <c r="Y102" i="1"/>
  <c r="V159" i="1"/>
  <c r="V146" i="1" s="1"/>
  <c r="V145" i="1" s="1"/>
  <c r="P12" i="11" s="1"/>
  <c r="Q12" i="11" s="1"/>
  <c r="R102" i="1"/>
  <c r="Y159" i="1"/>
  <c r="Y146" i="1" s="1"/>
  <c r="Y145" i="1" s="1"/>
  <c r="S12" i="11" s="1"/>
  <c r="Q102" i="1"/>
  <c r="E102" i="1"/>
  <c r="N102" i="1"/>
  <c r="Z102" i="1"/>
  <c r="Q159" i="1"/>
  <c r="Q146" i="1" s="1"/>
  <c r="Q145" i="1" s="1"/>
  <c r="K12" i="11" s="1"/>
  <c r="V102" i="1"/>
  <c r="Z112" i="1"/>
  <c r="T10" i="11" s="1"/>
  <c r="G70" i="1"/>
  <c r="G113" i="1"/>
  <c r="G46" i="1"/>
  <c r="G167" i="1"/>
  <c r="G27" i="1"/>
  <c r="G147" i="1"/>
  <c r="G119" i="1"/>
  <c r="G227" i="1"/>
  <c r="G103" i="1"/>
  <c r="G106" i="1"/>
  <c r="G109" i="1"/>
  <c r="G116" i="1"/>
  <c r="G217" i="1"/>
  <c r="G209" i="1"/>
  <c r="G235" i="1"/>
  <c r="F15" i="1"/>
  <c r="G16" i="1"/>
  <c r="F159" i="1"/>
  <c r="G160" i="1"/>
  <c r="F193" i="1"/>
  <c r="G195" i="1"/>
  <c r="F188" i="1"/>
  <c r="G188" i="1" s="1"/>
  <c r="G190" i="1"/>
  <c r="F201" i="1"/>
  <c r="G204" i="1"/>
  <c r="F124" i="1"/>
  <c r="G125" i="1"/>
  <c r="F93" i="1"/>
  <c r="G94" i="1"/>
  <c r="O209" i="1"/>
  <c r="W167" i="1"/>
  <c r="O27" i="1"/>
  <c r="AA27" i="1"/>
  <c r="W34" i="1"/>
  <c r="S46" i="1"/>
  <c r="W56" i="1"/>
  <c r="W78" i="1"/>
  <c r="O103" i="1"/>
  <c r="O106" i="1"/>
  <c r="O109" i="1"/>
  <c r="O113" i="1"/>
  <c r="P10" i="11"/>
  <c r="O116" i="1"/>
  <c r="AA116" i="1"/>
  <c r="S217" i="1"/>
  <c r="W27" i="1"/>
  <c r="S34" i="1"/>
  <c r="O46" i="1"/>
  <c r="S78" i="1"/>
  <c r="AA106" i="1"/>
  <c r="AA109" i="1"/>
  <c r="AA113" i="1"/>
  <c r="S119" i="1"/>
  <c r="O56" i="1"/>
  <c r="S227" i="1"/>
  <c r="W235" i="1"/>
  <c r="W147" i="1"/>
  <c r="AA160" i="1"/>
  <c r="AA167" i="1"/>
  <c r="O204" i="1"/>
  <c r="S209" i="1"/>
  <c r="W217" i="1"/>
  <c r="W16" i="1"/>
  <c r="W93" i="1"/>
  <c r="W94" i="1"/>
  <c r="AA103" i="1"/>
  <c r="W116" i="1"/>
  <c r="L124" i="1"/>
  <c r="O125" i="1"/>
  <c r="S147" i="1"/>
  <c r="W160" i="1"/>
  <c r="P188" i="1"/>
  <c r="S188" i="1" s="1"/>
  <c r="S190" i="1"/>
  <c r="W193" i="1"/>
  <c r="W195" i="1"/>
  <c r="AA201" i="1"/>
  <c r="AA204" i="1"/>
  <c r="O227" i="1"/>
  <c r="S235" i="1"/>
  <c r="AA93" i="1"/>
  <c r="AA94" i="1"/>
  <c r="P124" i="1"/>
  <c r="S125" i="1"/>
  <c r="S16" i="1"/>
  <c r="S27" i="1"/>
  <c r="AA46" i="1"/>
  <c r="AA78" i="1"/>
  <c r="P93" i="1"/>
  <c r="S93" i="1" s="1"/>
  <c r="S94" i="1"/>
  <c r="W103" i="1"/>
  <c r="W106" i="1"/>
  <c r="W109" i="1"/>
  <c r="W113" i="1"/>
  <c r="O119" i="1"/>
  <c r="AA125" i="1"/>
  <c r="O147" i="1"/>
  <c r="P159" i="1"/>
  <c r="S160" i="1"/>
  <c r="S167" i="1"/>
  <c r="L188" i="1"/>
  <c r="O190" i="1"/>
  <c r="P193" i="1"/>
  <c r="S193" i="1" s="1"/>
  <c r="S195" i="1"/>
  <c r="W201" i="1"/>
  <c r="W204" i="1"/>
  <c r="AA209" i="1"/>
  <c r="O217" i="1"/>
  <c r="AA227" i="1"/>
  <c r="O235" i="1"/>
  <c r="AA16" i="1"/>
  <c r="W188" i="1"/>
  <c r="W190" i="1"/>
  <c r="AA193" i="1"/>
  <c r="AA195" i="1"/>
  <c r="AA34" i="1"/>
  <c r="W46" i="1"/>
  <c r="AA56" i="1"/>
  <c r="O78" i="1"/>
  <c r="L93" i="1"/>
  <c r="O93" i="1" s="1"/>
  <c r="O94" i="1"/>
  <c r="P102" i="1"/>
  <c r="S103" i="1"/>
  <c r="S106" i="1"/>
  <c r="S109" i="1"/>
  <c r="S113" i="1"/>
  <c r="W125" i="1"/>
  <c r="AA147" i="1"/>
  <c r="O160" i="1"/>
  <c r="O167" i="1"/>
  <c r="AA188" i="1"/>
  <c r="AA190" i="1"/>
  <c r="L193" i="1"/>
  <c r="O193" i="1" s="1"/>
  <c r="O195" i="1"/>
  <c r="P201" i="1"/>
  <c r="S201" i="1" s="1"/>
  <c r="S204" i="1"/>
  <c r="W209" i="1"/>
  <c r="AA217" i="1"/>
  <c r="W227" i="1"/>
  <c r="AA235" i="1"/>
  <c r="R10" i="11"/>
  <c r="O10" i="11"/>
  <c r="Y112" i="1"/>
  <c r="S10" i="11" s="1"/>
  <c r="R112" i="1"/>
  <c r="L10" i="11" s="1"/>
  <c r="E159" i="1"/>
  <c r="E146" i="1" s="1"/>
  <c r="Z159" i="1"/>
  <c r="Z146" i="1" s="1"/>
  <c r="Z145" i="1" s="1"/>
  <c r="T12" i="11" s="1"/>
  <c r="L102" i="1"/>
  <c r="Y30" i="1"/>
  <c r="Y25" i="1" s="1"/>
  <c r="S9" i="11" s="1"/>
  <c r="F102" i="1"/>
  <c r="O13" i="11"/>
  <c r="M226" i="1"/>
  <c r="G13" i="11" s="1"/>
  <c r="R226" i="1"/>
  <c r="L13" i="11" s="1"/>
  <c r="R13" i="11"/>
  <c r="N208" i="1"/>
  <c r="Q208" i="1"/>
  <c r="V208" i="1"/>
  <c r="L226" i="1"/>
  <c r="F13" i="11" s="1"/>
  <c r="Q226" i="1"/>
  <c r="K13" i="11" s="1"/>
  <c r="V226" i="1"/>
  <c r="P13" i="11" s="1"/>
  <c r="L16" i="1"/>
  <c r="F30" i="1"/>
  <c r="V30" i="1"/>
  <c r="V25" i="1" s="1"/>
  <c r="P9" i="11" s="1"/>
  <c r="M70" i="1"/>
  <c r="O70" i="1" s="1"/>
  <c r="O9" i="11"/>
  <c r="E208" i="1"/>
  <c r="Y208" i="1"/>
  <c r="Z208" i="1"/>
  <c r="F226" i="1"/>
  <c r="P226" i="1"/>
  <c r="J13" i="11" s="1"/>
  <c r="L159" i="1"/>
  <c r="N112" i="1"/>
  <c r="H10" i="11" s="1"/>
  <c r="E30" i="1"/>
  <c r="E25" i="1" s="1"/>
  <c r="M34" i="1"/>
  <c r="M30" i="1" s="1"/>
  <c r="Q30" i="1"/>
  <c r="Q25" i="1" s="1"/>
  <c r="K9" i="11" s="1"/>
  <c r="F112" i="1"/>
  <c r="N146" i="1"/>
  <c r="N145" i="1" s="1"/>
  <c r="H12" i="11" s="1"/>
  <c r="N30" i="1"/>
  <c r="N25" i="1" s="1"/>
  <c r="H9" i="11" s="1"/>
  <c r="E112" i="1"/>
  <c r="M102" i="1"/>
  <c r="P30" i="1"/>
  <c r="Q112" i="1"/>
  <c r="K10" i="11" s="1"/>
  <c r="M112" i="1"/>
  <c r="G10" i="11" s="1"/>
  <c r="R208" i="1"/>
  <c r="E226" i="1"/>
  <c r="N226" i="1"/>
  <c r="H13" i="11" s="1"/>
  <c r="Z30" i="1"/>
  <c r="Z25" i="1" s="1"/>
  <c r="T9" i="11" s="1"/>
  <c r="T5" i="11" s="1"/>
  <c r="Z226" i="1"/>
  <c r="T13" i="11" s="1"/>
  <c r="R30" i="1"/>
  <c r="R25" i="1" s="1"/>
  <c r="L9" i="11" s="1"/>
  <c r="M159" i="1"/>
  <c r="P208" i="1"/>
  <c r="Y226" i="1"/>
  <c r="S13" i="11" s="1"/>
  <c r="P15" i="1"/>
  <c r="L112" i="1"/>
  <c r="F10" i="11" s="1"/>
  <c r="L30" i="1"/>
  <c r="L201" i="1"/>
  <c r="F208" i="1"/>
  <c r="L208" i="1"/>
  <c r="M188" i="1"/>
  <c r="M208" i="1"/>
  <c r="L5" i="11" l="1"/>
  <c r="L4" i="11" s="1"/>
  <c r="T4" i="11"/>
  <c r="H78" i="1"/>
  <c r="M13" i="11"/>
  <c r="H5" i="11"/>
  <c r="H4" i="11" s="1"/>
  <c r="P5" i="11"/>
  <c r="P4" i="11" s="1"/>
  <c r="Q10" i="11"/>
  <c r="S5" i="11"/>
  <c r="S4" i="11" s="1"/>
  <c r="H93" i="1"/>
  <c r="K5" i="11"/>
  <c r="K4" i="11" s="1"/>
  <c r="I13" i="11"/>
  <c r="Q13" i="11"/>
  <c r="I10" i="11"/>
  <c r="O5" i="11"/>
  <c r="O4" i="11" s="1"/>
  <c r="Q9" i="11"/>
  <c r="U13" i="11"/>
  <c r="U10" i="11"/>
  <c r="S102" i="1"/>
  <c r="S159" i="1"/>
  <c r="H119" i="1"/>
  <c r="W159" i="1"/>
  <c r="H195" i="1"/>
  <c r="H193" i="1"/>
  <c r="H160" i="1"/>
  <c r="H94" i="1"/>
  <c r="H235" i="1"/>
  <c r="H227" i="1"/>
  <c r="H106" i="1"/>
  <c r="W102" i="1"/>
  <c r="H147" i="1"/>
  <c r="H125" i="1"/>
  <c r="H56" i="1"/>
  <c r="H103" i="1"/>
  <c r="H209" i="1"/>
  <c r="H217" i="1"/>
  <c r="H113" i="1"/>
  <c r="H190" i="1"/>
  <c r="H167" i="1"/>
  <c r="H204" i="1"/>
  <c r="H46" i="1"/>
  <c r="H109" i="1"/>
  <c r="H27" i="1"/>
  <c r="AA102" i="1"/>
  <c r="F146" i="1"/>
  <c r="F145" i="1" s="1"/>
  <c r="G226" i="1"/>
  <c r="G93" i="1"/>
  <c r="G201" i="1"/>
  <c r="G193" i="1"/>
  <c r="G112" i="1"/>
  <c r="G102" i="1"/>
  <c r="G159" i="1"/>
  <c r="G208" i="1"/>
  <c r="F14" i="1"/>
  <c r="G15" i="1"/>
  <c r="F25" i="1"/>
  <c r="G30" i="1"/>
  <c r="E145" i="1"/>
  <c r="G124" i="1"/>
  <c r="V13" i="1"/>
  <c r="V10" i="1" s="1"/>
  <c r="O208" i="1"/>
  <c r="W226" i="1"/>
  <c r="P146" i="1"/>
  <c r="S146" i="1" s="1"/>
  <c r="AA208" i="1"/>
  <c r="O102" i="1"/>
  <c r="AA112" i="1"/>
  <c r="O112" i="1"/>
  <c r="S226" i="1"/>
  <c r="P14" i="1"/>
  <c r="S14" i="1" s="1"/>
  <c r="S15" i="1"/>
  <c r="S208" i="1"/>
  <c r="L15" i="1"/>
  <c r="O16" i="1"/>
  <c r="H16" i="1" s="1"/>
  <c r="AE16" i="1" s="1"/>
  <c r="W112" i="1"/>
  <c r="AA159" i="1"/>
  <c r="O34" i="1"/>
  <c r="H34" i="1" s="1"/>
  <c r="P122" i="1"/>
  <c r="S124" i="1"/>
  <c r="L122" i="1"/>
  <c r="F11" i="11" s="1"/>
  <c r="I11" i="11" s="1"/>
  <c r="O124" i="1"/>
  <c r="S30" i="1"/>
  <c r="AA30" i="1"/>
  <c r="AA226" i="1"/>
  <c r="AA14" i="1"/>
  <c r="AA15" i="1"/>
  <c r="AA124" i="1"/>
  <c r="W208" i="1"/>
  <c r="W122" i="1"/>
  <c r="W124" i="1"/>
  <c r="O188" i="1"/>
  <c r="H188" i="1" s="1"/>
  <c r="O201" i="1"/>
  <c r="H201" i="1" s="1"/>
  <c r="O30" i="1"/>
  <c r="L146" i="1"/>
  <c r="L145" i="1" s="1"/>
  <c r="F12" i="11" s="1"/>
  <c r="O159" i="1"/>
  <c r="W25" i="1"/>
  <c r="W30" i="1"/>
  <c r="O226" i="1"/>
  <c r="W15" i="1"/>
  <c r="R13" i="1"/>
  <c r="R10" i="1" s="1"/>
  <c r="M25" i="1"/>
  <c r="E13" i="1"/>
  <c r="Z13" i="1"/>
  <c r="Z10" i="1" s="1"/>
  <c r="Y13" i="1"/>
  <c r="Y10" i="1" s="1"/>
  <c r="N13" i="1"/>
  <c r="N10" i="1" s="1"/>
  <c r="M146" i="1"/>
  <c r="M145" i="1" s="1"/>
  <c r="G12" i="11" s="1"/>
  <c r="Q13" i="1"/>
  <c r="Q10" i="1" s="1"/>
  <c r="L25" i="1"/>
  <c r="F9" i="11" s="1"/>
  <c r="AD226" i="1" l="1"/>
  <c r="AD16" i="1"/>
  <c r="I12" i="11"/>
  <c r="Q5" i="11"/>
  <c r="Q4" i="11" s="1"/>
  <c r="E13" i="11"/>
  <c r="V13" i="11" s="1"/>
  <c r="AA122" i="1"/>
  <c r="R11" i="11"/>
  <c r="U11" i="11" s="1"/>
  <c r="M13" i="1"/>
  <c r="M10" i="1" s="1"/>
  <c r="G9" i="11"/>
  <c r="G5" i="11" s="1"/>
  <c r="G4" i="11" s="1"/>
  <c r="AA25" i="1"/>
  <c r="R9" i="11"/>
  <c r="F5" i="11"/>
  <c r="F4" i="11" s="1"/>
  <c r="S122" i="1"/>
  <c r="AD122" i="1" s="1"/>
  <c r="J11" i="11"/>
  <c r="M11" i="11" s="1"/>
  <c r="H102" i="1"/>
  <c r="J102" i="1" s="1"/>
  <c r="H159" i="1"/>
  <c r="H226" i="1"/>
  <c r="AE226" i="1" s="1"/>
  <c r="P145" i="1"/>
  <c r="H30" i="1"/>
  <c r="H124" i="1"/>
  <c r="U10" i="1"/>
  <c r="H208" i="1"/>
  <c r="G146" i="1"/>
  <c r="G145" i="1"/>
  <c r="J160" i="1"/>
  <c r="J217" i="1"/>
  <c r="J209" i="1"/>
  <c r="J103" i="1"/>
  <c r="J78" i="1"/>
  <c r="I78" i="1"/>
  <c r="J106" i="1"/>
  <c r="J46" i="1"/>
  <c r="J94" i="1"/>
  <c r="J27" i="1"/>
  <c r="I27" i="1"/>
  <c r="J93" i="1"/>
  <c r="J188" i="1"/>
  <c r="J147" i="1"/>
  <c r="J119" i="1"/>
  <c r="I119" i="1"/>
  <c r="J109" i="1"/>
  <c r="J201" i="1"/>
  <c r="I34" i="1"/>
  <c r="J34" i="1"/>
  <c r="J16" i="1"/>
  <c r="I16" i="1"/>
  <c r="J190" i="1"/>
  <c r="J195" i="1"/>
  <c r="I56" i="1"/>
  <c r="J56" i="1"/>
  <c r="J113" i="1"/>
  <c r="J167" i="1"/>
  <c r="J193" i="1"/>
  <c r="J125" i="1"/>
  <c r="I125" i="1"/>
  <c r="J204" i="1"/>
  <c r="J227" i="1"/>
  <c r="I227" i="1"/>
  <c r="J235" i="1"/>
  <c r="G122" i="1"/>
  <c r="G14" i="1"/>
  <c r="E10" i="1"/>
  <c r="F13" i="1"/>
  <c r="G13" i="1" s="1"/>
  <c r="G25" i="1"/>
  <c r="W14" i="1"/>
  <c r="W13" i="1"/>
  <c r="AA13" i="1"/>
  <c r="O25" i="1"/>
  <c r="O145" i="1"/>
  <c r="AA146" i="1"/>
  <c r="W145" i="1"/>
  <c r="W146" i="1"/>
  <c r="L14" i="1"/>
  <c r="L13" i="1" s="1"/>
  <c r="O15" i="1"/>
  <c r="H15" i="1" s="1"/>
  <c r="O122" i="1"/>
  <c r="O146" i="1"/>
  <c r="O13" i="1" l="1"/>
  <c r="AA145" i="1"/>
  <c r="R12" i="11"/>
  <c r="U12" i="11" s="1"/>
  <c r="S145" i="1"/>
  <c r="AD145" i="1" s="1"/>
  <c r="J12" i="11"/>
  <c r="M12" i="11" s="1"/>
  <c r="E11" i="11"/>
  <c r="V11" i="11" s="1"/>
  <c r="I9" i="11"/>
  <c r="U9" i="11"/>
  <c r="U5" i="11" s="1"/>
  <c r="R5" i="11"/>
  <c r="H122" i="1"/>
  <c r="H146" i="1"/>
  <c r="J15" i="1"/>
  <c r="I15" i="1"/>
  <c r="J208" i="1"/>
  <c r="J30" i="1"/>
  <c r="I30" i="1"/>
  <c r="J226" i="1"/>
  <c r="I226" i="1"/>
  <c r="J159" i="1"/>
  <c r="J124" i="1"/>
  <c r="I124" i="1"/>
  <c r="F10" i="1"/>
  <c r="W10" i="1"/>
  <c r="O14" i="1"/>
  <c r="H14" i="1" s="1"/>
  <c r="X10" i="1"/>
  <c r="AA10" i="1" s="1"/>
  <c r="L10" i="1"/>
  <c r="O10" i="1" s="1"/>
  <c r="I122" i="1" l="1"/>
  <c r="AE122" i="1"/>
  <c r="G10" i="1"/>
  <c r="E12" i="11"/>
  <c r="V12" i="11" s="1"/>
  <c r="H145" i="1"/>
  <c r="U4" i="11"/>
  <c r="R4" i="11"/>
  <c r="J122" i="1"/>
  <c r="J146" i="1"/>
  <c r="J14" i="1"/>
  <c r="I14" i="1"/>
  <c r="J145" i="1" l="1"/>
  <c r="AE145" i="1"/>
  <c r="P70" i="1"/>
  <c r="S70" i="1" l="1"/>
  <c r="H70" i="1" s="1"/>
  <c r="P25" i="1"/>
  <c r="J9" i="11" s="1"/>
  <c r="P116" i="1"/>
  <c r="M9" i="11" l="1"/>
  <c r="I70" i="1"/>
  <c r="J70" i="1"/>
  <c r="S25" i="1"/>
  <c r="P112" i="1"/>
  <c r="S116" i="1"/>
  <c r="H116" i="1" s="1"/>
  <c r="H25" i="1" l="1"/>
  <c r="AE25" i="1" s="1"/>
  <c r="AD25" i="1"/>
  <c r="S112" i="1"/>
  <c r="J10" i="11"/>
  <c r="E9" i="11"/>
  <c r="V9" i="11" s="1"/>
  <c r="J25" i="1"/>
  <c r="J116" i="1"/>
  <c r="P13" i="1"/>
  <c r="S13" i="1" s="1"/>
  <c r="H13" i="1" s="1"/>
  <c r="I25" i="1" l="1"/>
  <c r="H112" i="1"/>
  <c r="AD112" i="1"/>
  <c r="AD10" i="1" s="1"/>
  <c r="M10" i="11"/>
  <c r="J5" i="11"/>
  <c r="J4" i="11" s="1"/>
  <c r="J13" i="1"/>
  <c r="I13" i="1"/>
  <c r="P10" i="1"/>
  <c r="J112" i="1" l="1"/>
  <c r="AE112" i="1"/>
  <c r="AE10" i="1" s="1"/>
  <c r="AF10" i="1" s="1"/>
  <c r="I112" i="1"/>
  <c r="E10" i="11"/>
  <c r="V10" i="11" s="1"/>
  <c r="V5" i="11" s="1"/>
  <c r="V4" i="11" s="1"/>
  <c r="M5" i="11"/>
  <c r="M4" i="11" s="1"/>
  <c r="S10" i="1"/>
  <c r="H10" i="1" s="1"/>
  <c r="J10" i="1" s="1"/>
  <c r="AD3" i="10" s="1"/>
  <c r="I10" i="1" l="1"/>
  <c r="I5" i="11" l="1"/>
  <c r="I4" i="11" s="1"/>
  <c r="E6" i="11"/>
  <c r="E5" i="11" s="1"/>
  <c r="E4" i="11" s="1"/>
  <c r="W92" i="10" l="1"/>
  <c r="H92" i="10" s="1"/>
  <c r="W78" i="10"/>
  <c r="H78" i="10" s="1"/>
  <c r="J92" i="10" l="1"/>
  <c r="I78" i="10"/>
  <c r="J78" i="10"/>
  <c r="O23" i="11" l="1"/>
  <c r="W25" i="10"/>
  <c r="H25" i="10" l="1"/>
  <c r="AH25" i="10" s="1"/>
  <c r="AH10" i="10" s="1"/>
  <c r="AI10" i="10" s="1"/>
  <c r="AG25" i="10"/>
  <c r="AG10" i="10" s="1"/>
  <c r="J25" i="10"/>
  <c r="O20" i="11"/>
  <c r="O19" i="11" s="1"/>
  <c r="O18" i="11" s="1"/>
  <c r="Q23" i="11"/>
  <c r="U10" i="10"/>
  <c r="W10" i="10" s="1"/>
  <c r="W13" i="10"/>
  <c r="H13" i="10" s="1"/>
  <c r="I25" i="10" l="1"/>
  <c r="Q20" i="11"/>
  <c r="E23" i="11"/>
  <c r="I13" i="10"/>
  <c r="J13" i="10"/>
  <c r="H10" i="10"/>
  <c r="J10" i="10" l="1"/>
  <c r="AE3" i="10" s="1"/>
  <c r="I10" i="10"/>
  <c r="E20" i="11"/>
  <c r="Q19" i="11"/>
  <c r="Q18" i="11" s="1"/>
  <c r="AC10" i="10" l="1"/>
  <c r="AC3" i="10" s="1"/>
  <c r="E19" i="11"/>
  <c r="E18" i="11" s="1"/>
  <c r="V20" i="11"/>
  <c r="V19" i="11" s="1"/>
  <c r="V18" i="11" l="1"/>
  <c r="V29" i="11" s="1"/>
</calcChain>
</file>

<file path=xl/comments1.xml><?xml version="1.0" encoding="utf-8"?>
<comments xmlns="http://schemas.openxmlformats.org/spreadsheetml/2006/main">
  <authors>
    <author>Tinatin Davlianidze</author>
    <author>RePack by Diakov</author>
  </authors>
  <commentList>
    <comment ref="Z31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სიმულაცია</t>
        </r>
      </text>
    </comment>
    <comment ref="Y37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სიმულაცია</t>
        </r>
      </text>
    </comment>
    <comment ref="Y54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+3330 - მაგთიკომის ინტერნეტი
</t>
        </r>
      </text>
    </comment>
    <comment ref="Z54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+3330 - მაგთიკომის ინტერნეტი
</t>
        </r>
      </text>
    </comment>
    <comment ref="Y57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სიმულაციის კომუნალური ხარჯი</t>
        </r>
      </text>
    </comment>
    <comment ref="Z57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სიმულაციის კომუნალური ხარჯი</t>
        </r>
      </text>
    </comment>
    <comment ref="Y62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სიმულაციის ხარჯი</t>
        </r>
      </text>
    </comment>
    <comment ref="Z62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სიმულაციის ხარჯი</t>
        </r>
      </text>
    </comment>
    <comment ref="Y74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წერეთელზე გადასვლის ხარჯი</t>
        </r>
      </text>
    </comment>
    <comment ref="D92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ტენდერების ხარჯი ძირითადად; იჯარა ადმინისტრაციის შენობის</t>
        </r>
      </text>
    </comment>
    <comment ref="L141" authorId="1" shapeId="0">
      <text>
        <r>
          <rPr>
            <b/>
            <sz val="9"/>
            <color indexed="81"/>
            <rFont val="Tahoma"/>
            <family val="2"/>
          </rPr>
          <t>RePack by Diakov:</t>
        </r>
        <r>
          <rPr>
            <sz val="9"/>
            <color indexed="81"/>
            <rFont val="Tahoma"/>
            <family val="2"/>
          </rPr>
          <t xml:space="preserve">
დასუფთავების ხარჯი</t>
        </r>
      </text>
    </comment>
    <comment ref="M141" authorId="1" shapeId="0">
      <text>
        <r>
          <rPr>
            <b/>
            <sz val="9"/>
            <color indexed="81"/>
            <rFont val="Tahoma"/>
            <family val="2"/>
          </rPr>
          <t>RePack by Diakov:</t>
        </r>
        <r>
          <rPr>
            <sz val="9"/>
            <color indexed="81"/>
            <rFont val="Tahoma"/>
            <family val="2"/>
          </rPr>
          <t xml:space="preserve">
დასუფთავების ხარჯი</t>
        </r>
      </text>
    </comment>
    <comment ref="T141" authorId="1" shapeId="0">
      <text>
        <r>
          <rPr>
            <b/>
            <sz val="9"/>
            <color indexed="81"/>
            <rFont val="Tahoma"/>
            <family val="2"/>
          </rPr>
          <t>RePack by Diakov:</t>
        </r>
        <r>
          <rPr>
            <sz val="9"/>
            <color indexed="81"/>
            <rFont val="Tahoma"/>
            <family val="2"/>
          </rPr>
          <t xml:space="preserve">
დასუფთავების ხარჯი</t>
        </r>
      </text>
    </comment>
    <comment ref="L234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ფოსტა- 2014 წლის ხარჯი</t>
        </r>
      </text>
    </comment>
  </commentList>
</comments>
</file>

<file path=xl/comments2.xml><?xml version="1.0" encoding="utf-8"?>
<comments xmlns="http://schemas.openxmlformats.org/spreadsheetml/2006/main">
  <authors>
    <author>Tinatin Davlianidze</author>
    <author>RePack by Diakov</author>
  </authors>
  <commentList>
    <comment ref="Z26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485,000 ექიმების პრემია</t>
        </r>
      </text>
    </comment>
    <comment ref="M92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-215.2 - დეკემბრის თვეში ზედმეტად ჩარიცხული თანხის უკან დაბრუნება - მედიქალ პარკ საქართველო</t>
        </r>
      </text>
    </comment>
    <comment ref="D144" authorId="0" shapeId="0">
      <text>
        <r>
          <rPr>
            <b/>
            <sz val="9"/>
            <color indexed="81"/>
            <rFont val="Tahoma"/>
            <family val="2"/>
          </rPr>
          <t>Tinatin Davlianidze:</t>
        </r>
        <r>
          <rPr>
            <sz val="9"/>
            <color indexed="81"/>
            <rFont val="Tahoma"/>
            <family val="2"/>
          </rPr>
          <t xml:space="preserve">
სხვის ბალანსზე მყოფი შენობა-ნაგებობებაზე ქსელის მიერთება, დამონტაჟება და სხვა.</t>
        </r>
      </text>
    </comment>
    <comment ref="L234" authorId="0" shapeId="0">
      <text>
        <r>
          <rPr>
            <b/>
            <sz val="9"/>
            <color indexed="81"/>
            <rFont val="Tahoma"/>
            <family val="2"/>
          </rPr>
          <t xml:space="preserve">Tinatin Davlianidze:
</t>
        </r>
        <r>
          <rPr>
            <sz val="9"/>
            <color indexed="81"/>
            <rFont val="Tahoma"/>
            <family val="2"/>
          </rPr>
          <t>კომუნალურები, საწვავი, კავშირგაბმულობა - 2014 წლის ხარჯი</t>
        </r>
      </text>
    </comment>
    <comment ref="M234" authorId="1" shapeId="0">
      <text>
        <r>
          <rPr>
            <b/>
            <sz val="9"/>
            <color indexed="81"/>
            <rFont val="Tahoma"/>
            <family val="2"/>
          </rPr>
          <t>RePack by Diakov:</t>
        </r>
        <r>
          <rPr>
            <sz val="9"/>
            <color indexed="81"/>
            <rFont val="Tahoma"/>
            <family val="2"/>
          </rPr>
          <t xml:space="preserve">
კომუნალური, კავშრიგაბმულობა</t>
        </r>
      </text>
    </comment>
  </commentList>
</comments>
</file>

<file path=xl/sharedStrings.xml><?xml version="1.0" encoding="utf-8"?>
<sst xmlns="http://schemas.openxmlformats.org/spreadsheetml/2006/main" count="914" uniqueCount="391">
  <si>
    <t>პროგრამული კოდი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</si>
  <si>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</si>
  <si>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</si>
  <si>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</si>
  <si>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</si>
  <si>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</si>
  <si>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</si>
  <si>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</si>
  <si>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</si>
  <si>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</si>
  <si>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</si>
  <si>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</si>
  <si>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</si>
  <si>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დასახელება</t>
  </si>
  <si>
    <t>დანართი N1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</si>
  <si>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</si>
  <si>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</si>
  <si>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</si>
  <si>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</si>
  <si>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</si>
  <si>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</si>
  <si>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</si>
  <si>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</si>
  <si>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</si>
  <si>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</si>
  <si>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</si>
  <si>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</si>
  <si>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</si>
  <si>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</si>
  <si>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საქონელი და მომსახურება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</si>
  <si>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</si>
  <si>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</si>
  <si>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</si>
  <si>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</si>
  <si>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</si>
  <si>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</si>
  <si>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</si>
  <si>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</si>
  <si>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</si>
  <si>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</si>
  <si>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</si>
  <si>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</si>
  <si>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</si>
  <si>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</si>
  <si>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</si>
  <si>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</si>
  <si>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</si>
  <si>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</si>
  <si>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</si>
  <si>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მცირეფასიანი საოფისე ტექნიკის შეძენა და დამონტაჟების/დემონტაჟის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</si>
  <si>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</si>
  <si>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</si>
  <si>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</si>
  <si>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</si>
  <si>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</si>
  <si>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</si>
  <si>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</si>
  <si>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</si>
  <si>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</si>
  <si>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</si>
  <si>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</si>
  <si>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</si>
  <si>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</si>
  <si>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</si>
  <si>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</si>
  <si>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</si>
  <si>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</si>
  <si>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</si>
  <si>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</si>
  <si>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</si>
  <si>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</si>
  <si>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</si>
  <si>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</si>
  <si>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</si>
  <si>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</si>
  <si>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</si>
  <si>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</si>
  <si>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ექსპლოატაციისა,  მოვლა-შენახვისა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</si>
  <si>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</si>
  <si>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</si>
  <si>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</si>
  <si>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</si>
  <si>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</si>
  <si>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</si>
  <si>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</si>
  <si>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</si>
  <si>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</si>
  <si>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</si>
  <si>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</si>
  <si>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</si>
  <si>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</si>
  <si>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</si>
  <si>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</si>
  <si>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</si>
  <si>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</si>
  <si>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</si>
  <si>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</si>
  <si>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</si>
  <si>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</si>
  <si>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</si>
  <si>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</si>
  <si>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</si>
  <si>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</si>
  <si>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</si>
  <si>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</si>
  <si>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</si>
  <si>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</si>
  <si>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</si>
  <si>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</si>
  <si>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</si>
  <si>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</si>
  <si>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</si>
  <si>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</si>
  <si>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</si>
  <si>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</si>
  <si>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</si>
  <si>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</si>
  <si>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</si>
  <si>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</si>
  <si>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</si>
  <si>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</si>
  <si>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</si>
  <si>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</si>
  <si>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</si>
  <si>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</si>
  <si>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</si>
  <si>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</si>
  <si>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</si>
  <si>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</si>
  <si>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</si>
  <si>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</si>
  <si>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</si>
  <si>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</si>
  <si>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</si>
  <si>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</si>
  <si>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</si>
  <si>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</si>
  <si>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</si>
  <si>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</si>
  <si>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</si>
  <si>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</si>
  <si>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</si>
  <si>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</si>
  <si>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</si>
  <si>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</si>
  <si>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</si>
  <si>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</si>
  <si>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</si>
  <si>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</si>
  <si>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</si>
  <si>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</si>
  <si>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</si>
  <si>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</si>
  <si>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</si>
  <si>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</si>
  <si>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</si>
  <si>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</si>
  <si>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</si>
  <si>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</si>
  <si>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</si>
  <si>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</si>
  <si>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</si>
  <si>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</si>
  <si>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</si>
  <si>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</si>
  <si>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</si>
  <si>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</si>
  <si>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</si>
  <si>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ფოტოაპარატის შეძენა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</si>
  <si>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</si>
  <si>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</si>
  <si>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</si>
  <si>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</si>
  <si>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</si>
  <si>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</si>
  <si>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</si>
  <si>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</si>
  <si>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</si>
  <si>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</si>
  <si>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</si>
  <si>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</si>
  <si>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</si>
  <si>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</si>
  <si>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</si>
  <si>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</si>
  <si>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</si>
  <si>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</si>
  <si>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</si>
  <si>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</si>
  <si>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</si>
  <si>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</si>
  <si>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</si>
  <si>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</si>
  <si>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</si>
  <si>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</si>
  <si>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</si>
  <si>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</si>
  <si>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</si>
  <si>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</si>
  <si>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</si>
  <si>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</si>
  <si>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</si>
  <si>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</si>
  <si>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</si>
  <si>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</si>
  <si>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</si>
  <si>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</si>
  <si>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</si>
  <si>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</si>
  <si>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</si>
  <si>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</si>
  <si>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</si>
  <si>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</si>
  <si>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</si>
  <si>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ვალდებულებების კლება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</si>
  <si>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</si>
  <si>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</si>
  <si>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</si>
  <si>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</si>
  <si>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</si>
  <si>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</si>
  <si>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</si>
  <si>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მათ შორის საკასო ხარჯი თვეების მიხედვით</t>
  </si>
  <si>
    <t>ლარი</t>
  </si>
  <si>
    <t>დაფინანსების წყარო - საბიუჯეტო სახსრები ფონდების გარეშე</t>
  </si>
  <si>
    <t>„</t>
  </si>
  <si>
    <t>მუხლის #</t>
  </si>
  <si>
    <t>2.2.1</t>
  </si>
  <si>
    <t>2.2.2.1</t>
  </si>
  <si>
    <t>2.2.3.10</t>
  </si>
  <si>
    <t>2.2.3.12.1</t>
  </si>
  <si>
    <t>2.2.3.12.2</t>
  </si>
  <si>
    <t>2.2.3.12.3</t>
  </si>
  <si>
    <t>2.2.6</t>
  </si>
  <si>
    <t>2.2.8.1</t>
  </si>
  <si>
    <t>2.2.8.4</t>
  </si>
  <si>
    <t>2.2.10.10</t>
  </si>
  <si>
    <t>2.2.10.14</t>
  </si>
  <si>
    <t>2.8.2.1.4</t>
  </si>
  <si>
    <t>2.8.2.2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</si>
  <si>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</si>
  <si>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ექსპლუატაციის, მოვლა-შენახვის და სათადარიგო ნაწილების შეძენის ხარჯი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</si>
  <si>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</si>
  <si>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2.7.2.1</t>
  </si>
  <si>
    <t>2.7.3.1</t>
  </si>
  <si>
    <t>2.2.3.6</t>
  </si>
  <si>
    <t>2.2.3.7</t>
  </si>
  <si>
    <t>რეცხვის, ქიმწმენდის და სანიტარული საგნების შეძენის ხარჯი</t>
  </si>
  <si>
    <t>ოფისისათვის საჭირო საგნებისა და მასალების შეძენის ხარჯი</t>
  </si>
  <si>
    <t>33.1.8</t>
  </si>
  <si>
    <t>2</t>
  </si>
  <si>
    <t>2.2</t>
  </si>
  <si>
    <t>2.2.2</t>
  </si>
  <si>
    <t>2.2.3</t>
  </si>
  <si>
    <t>2.2.3.3</t>
  </si>
  <si>
    <t>2.2.3.5</t>
  </si>
  <si>
    <t>2.2.3.5.3</t>
  </si>
  <si>
    <t>2.2.3.12</t>
  </si>
  <si>
    <t>2.2.3.12.6</t>
  </si>
  <si>
    <t>2.2.8</t>
  </si>
  <si>
    <t>2.2.8.3</t>
  </si>
  <si>
    <t>2.2.10</t>
  </si>
  <si>
    <t>2.2.10.3</t>
  </si>
  <si>
    <t>2.2.10.11</t>
  </si>
  <si>
    <t>2.7</t>
  </si>
  <si>
    <t>2.7.2</t>
  </si>
  <si>
    <t>2.7.3</t>
  </si>
  <si>
    <t>2.8</t>
  </si>
  <si>
    <t>2.8.2</t>
  </si>
  <si>
    <t>2.8.2.1</t>
  </si>
  <si>
    <t>2.8.2.1.16</t>
  </si>
  <si>
    <t>33</t>
  </si>
  <si>
    <t>ჯამი I კვ</t>
  </si>
  <si>
    <t>ჯამი II კვ</t>
  </si>
  <si>
    <t>ჯამი III კვ</t>
  </si>
  <si>
    <t>ჯამი IV კვ</t>
  </si>
  <si>
    <t>ცვლილება დამტკიცებულსა და დაზუსტებულს შორის</t>
  </si>
  <si>
    <t>რესურსი</t>
  </si>
  <si>
    <t>2015 წლის საკასო ხარჯი</t>
  </si>
  <si>
    <t>შესრულების %</t>
  </si>
  <si>
    <t>2015 წლის დამტკიცებული ბიუჯეტი</t>
  </si>
  <si>
    <t>2015 წლის დაზუსტებული ბიუჯეტი</t>
  </si>
  <si>
    <t>სასწრაფო სამედიცინო დახმარების მართვის პროგრამა</t>
  </si>
  <si>
    <t>სასწრაფო გადაუდებელი დახმარება</t>
  </si>
  <si>
    <t>სხვაობა</t>
  </si>
  <si>
    <t>დასამატებელი</t>
  </si>
  <si>
    <t>საკასო ხარჯი</t>
  </si>
  <si>
    <t>დ ა ს ა ხ ე ლ ე ბ ა</t>
  </si>
  <si>
    <t>დაზუსტებული ბიუჯეტი</t>
  </si>
  <si>
    <t>მოსალოდნელი საკასო ხარჯი</t>
  </si>
  <si>
    <t>I კვ</t>
  </si>
  <si>
    <t>II კვ</t>
  </si>
  <si>
    <t>III კვ</t>
  </si>
  <si>
    <t>IV კვ</t>
  </si>
  <si>
    <t>35 01 08</t>
  </si>
  <si>
    <t>35 03 03 07 02</t>
  </si>
  <si>
    <r>
      <t>სასწრაფო</t>
    </r>
    <r>
      <rPr>
        <b/>
        <sz val="10"/>
        <color rgb="FF1F497D"/>
        <rFont val="Calibri"/>
        <family val="2"/>
        <scheme val="minor"/>
      </rPr>
      <t xml:space="preserve"> </t>
    </r>
    <r>
      <rPr>
        <b/>
        <sz val="10"/>
        <color rgb="FF1F497D"/>
        <rFont val="Sylfaen"/>
        <family val="1"/>
      </rPr>
      <t>გადაუდებელი</t>
    </r>
    <r>
      <rPr>
        <b/>
        <sz val="10"/>
        <color rgb="FF1F497D"/>
        <rFont val="Calibri"/>
        <family val="2"/>
        <scheme val="minor"/>
      </rPr>
      <t xml:space="preserve"> </t>
    </r>
    <r>
      <rPr>
        <b/>
        <sz val="10"/>
        <color rgb="FF1F497D"/>
        <rFont val="Sylfaen"/>
        <family val="1"/>
      </rPr>
      <t>დახმარება</t>
    </r>
  </si>
  <si>
    <t>შტატგარეშე მომუშავეთა თანამდებობრივი სარგო</t>
  </si>
  <si>
    <t>საქონელი და მომსახურება, გარდა შრომის ანაზღაურებისა</t>
  </si>
  <si>
    <t>სსიპ-სასწრაფო სამედიცინო დახმარების ცენტრი</t>
  </si>
  <si>
    <t>2015 წლის დამტკიცებული</t>
  </si>
  <si>
    <t>2015 წლის დაზუსტებული (31.03.2015)</t>
  </si>
  <si>
    <t>2015 წლის დაზუსტებული (30.06.2015)</t>
  </si>
  <si>
    <t xml:space="preserve">I  კვარტალი  </t>
  </si>
  <si>
    <t xml:space="preserve"> II კვარტალი </t>
  </si>
  <si>
    <t xml:space="preserve">III კვარტალი </t>
  </si>
  <si>
    <t xml:space="preserve">IV კვარტალი </t>
  </si>
  <si>
    <t xml:space="preserve">სულ </t>
  </si>
  <si>
    <t/>
  </si>
  <si>
    <t>2.1.1</t>
  </si>
  <si>
    <t>2.1.1.1</t>
  </si>
  <si>
    <t>2.1.1.1.1</t>
  </si>
  <si>
    <t>2.1.1.1.2</t>
  </si>
  <si>
    <t>2.1.1.1.3</t>
  </si>
  <si>
    <t>2.1.1.1.4</t>
  </si>
  <si>
    <t>2.1.1.1.5</t>
  </si>
  <si>
    <t>2.1.1.1.6</t>
  </si>
  <si>
    <t>2.1.1.2</t>
  </si>
  <si>
    <t>2.1.2</t>
  </si>
  <si>
    <t>2.2.2.2</t>
  </si>
  <si>
    <t>2.2.3.1</t>
  </si>
  <si>
    <t>2.2.3.2</t>
  </si>
  <si>
    <t>2.2.3.4</t>
  </si>
  <si>
    <t>2.2.3.4.1</t>
  </si>
  <si>
    <t>2.2.3.4.2</t>
  </si>
  <si>
    <t>2.2.3.4.3</t>
  </si>
  <si>
    <t>2.2.3.4.4</t>
  </si>
  <si>
    <t>2.2.3.4.5</t>
  </si>
  <si>
    <t>2.2.3.4.6</t>
  </si>
  <si>
    <t>2.2.3.4.7</t>
  </si>
  <si>
    <t>2.2.3.4.8</t>
  </si>
  <si>
    <t>2.2.3.4.9</t>
  </si>
  <si>
    <t>2.2.3.4.10</t>
  </si>
  <si>
    <t>2.2.3.4.11</t>
  </si>
  <si>
    <t>2.2.3.5.1</t>
  </si>
  <si>
    <t>2.2.3.5.2</t>
  </si>
  <si>
    <t>2.2.3.8</t>
  </si>
  <si>
    <t>2.2.3.9</t>
  </si>
  <si>
    <t>2.2.3.12.4</t>
  </si>
  <si>
    <t>2.2.3.12.5</t>
  </si>
  <si>
    <t>2.2.3.12.7</t>
  </si>
  <si>
    <t>2.2.3.13</t>
  </si>
  <si>
    <t>2.2.3.14</t>
  </si>
  <si>
    <t>2.2.5</t>
  </si>
  <si>
    <t>2.2.4</t>
  </si>
  <si>
    <t>2.2.7</t>
  </si>
  <si>
    <t>2.2.8.2</t>
  </si>
  <si>
    <t>2.2.8.5</t>
  </si>
  <si>
    <t>2.2.8.6</t>
  </si>
  <si>
    <t>2.2.9</t>
  </si>
  <si>
    <t>2.2.10.1</t>
  </si>
  <si>
    <t>2.2.10.2</t>
  </si>
  <si>
    <t>2.2.10.4</t>
  </si>
  <si>
    <t>2.2.10.5</t>
  </si>
  <si>
    <t>2.2.10.6</t>
  </si>
  <si>
    <t>2.2.10.7</t>
  </si>
  <si>
    <t>2.2.10.8</t>
  </si>
  <si>
    <t>2.2.10.9</t>
  </si>
  <si>
    <t>2.2.10.12</t>
  </si>
  <si>
    <t>2.2.10.13</t>
  </si>
  <si>
    <t>2.7.1</t>
  </si>
  <si>
    <t>2.7.1.1</t>
  </si>
  <si>
    <t>2.7.1.2</t>
  </si>
  <si>
    <t>2.7.2.2</t>
  </si>
  <si>
    <t>2.7.3.2</t>
  </si>
  <si>
    <t>2.8.1</t>
  </si>
  <si>
    <t>2.8.2.1.1</t>
  </si>
  <si>
    <t>2.8.2.1.2</t>
  </si>
  <si>
    <t>2.8.2.1.3</t>
  </si>
  <si>
    <t>2.8.2.1.5</t>
  </si>
  <si>
    <t>2.8.2.1.6</t>
  </si>
  <si>
    <t>2.8.2.1.7</t>
  </si>
  <si>
    <t>2.8.2.1.8</t>
  </si>
  <si>
    <t>2.8.2.1.9</t>
  </si>
  <si>
    <t>2.8.2.1.10</t>
  </si>
  <si>
    <t>2.8.2.1.11</t>
  </si>
  <si>
    <t>2.8.2.1.12</t>
  </si>
  <si>
    <t>2.8.2.1.13</t>
  </si>
  <si>
    <t>2.8.2.1.14</t>
  </si>
  <si>
    <t>2.8.2.1.15</t>
  </si>
  <si>
    <t>2.8.2.1.17</t>
  </si>
  <si>
    <t>2.8.2.1.18</t>
  </si>
  <si>
    <t>2.2.3.11</t>
  </si>
  <si>
    <t>31.1.2.2.5</t>
  </si>
  <si>
    <t>2015 წლის დაზუსტებული (30.09.2015)</t>
  </si>
  <si>
    <t>შესატანი ცვლილება IV კვ-ში</t>
  </si>
  <si>
    <t>მუხლიდან მუხლზე გადატანა</t>
  </si>
  <si>
    <t>მეორე კოდზე გადატანა</t>
  </si>
  <si>
    <t>გასაწევი საკასო</t>
  </si>
  <si>
    <t>ჯამური საკასო 01/01/15-20/11/15</t>
  </si>
  <si>
    <t>ნოემბრის გაწეული საკასო ხარჯი 20.11.15-ის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</si>
</sst>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00000000"/>
    <numFmt numFmtId="166" formatCode="0.0"/>
  </numFmts>
  <fonts count="10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6" tint="-0.499984740745262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2"/>
      <color theme="9" tint="-0.249977111117893"/>
      <name val="Arial"/>
      <family val="2"/>
      <charset val="204"/>
    </font>
    <font>
      <b/>
      <sz val="12"/>
      <color theme="6" tint="-0.499984740745262"/>
      <name val="Sylfaen"/>
      <family val="1"/>
      <charset val="204"/>
    </font>
    <font>
      <b/>
      <i/>
      <sz val="12"/>
      <color rgb="FF2C2C90"/>
      <name val="Sylfaen"/>
      <family val="1"/>
      <charset val="204"/>
    </font>
    <font>
      <i/>
      <sz val="12"/>
      <color rgb="FF86008A"/>
      <name val="Sylfaen"/>
      <family val="1"/>
      <charset val="204"/>
    </font>
    <font>
      <i/>
      <sz val="12"/>
      <color rgb="FF8A3A0C"/>
      <name val="Sylfaen"/>
      <family val="1"/>
      <charset val="204"/>
    </font>
    <font>
      <i/>
      <sz val="12"/>
      <color rgb="FF428306"/>
      <name val="Sylfaen"/>
      <family val="1"/>
      <charset val="204"/>
    </font>
    <font>
      <i/>
      <sz val="12"/>
      <color rgb="FF000000"/>
      <name val="Sylfaen"/>
      <family val="1"/>
      <charset val="204"/>
    </font>
    <font>
      <i/>
      <sz val="12"/>
      <color rgb="FF2C2C90"/>
      <name val="Sylfaen"/>
      <family val="1"/>
      <charset val="204"/>
    </font>
    <font>
      <sz val="10"/>
      <color theme="6" tint="-0.499984740745262"/>
      <name val="Sylfaen"/>
      <family val="1"/>
      <charset val="204"/>
    </font>
    <font>
      <b/>
      <sz val="10"/>
      <color theme="3" tint="-0.249977111117893"/>
      <name val="Calibri"/>
      <family val="2"/>
      <charset val="204"/>
      <scheme val="minor"/>
    </font>
    <font>
      <b/>
      <sz val="10"/>
      <color rgb="FF006100"/>
      <name val="Calibri"/>
      <family val="2"/>
      <charset val="204"/>
      <scheme val="minor"/>
    </font>
    <font>
      <b/>
      <u/>
      <sz val="10"/>
      <color theme="4" tint="-0.249977111117893"/>
      <name val="Arial"/>
      <family val="2"/>
      <charset val="204"/>
    </font>
    <font>
      <b/>
      <sz val="10"/>
      <color theme="4" tint="-0.249977111117893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i/>
      <sz val="10"/>
      <color theme="9" tint="-0.249977111117893"/>
      <name val="Calibri"/>
      <family val="2"/>
      <charset val="204"/>
      <scheme val="minor"/>
    </font>
    <font>
      <sz val="12"/>
      <color theme="9" tint="-0.249977111117893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2C2C90"/>
      <name val="Calibri"/>
      <family val="2"/>
      <charset val="204"/>
      <scheme val="minor"/>
    </font>
    <font>
      <b/>
      <sz val="12"/>
      <color rgb="FF86008A"/>
      <name val="Calibri"/>
      <family val="2"/>
      <charset val="204"/>
      <scheme val="minor"/>
    </font>
    <font>
      <sz val="12"/>
      <color rgb="FF8A3A0C"/>
      <name val="Calibri"/>
      <family val="2"/>
      <charset val="204"/>
      <scheme val="minor"/>
    </font>
    <font>
      <sz val="12"/>
      <color rgb="FF428306"/>
      <name val="Calibri"/>
      <family val="2"/>
      <charset val="204"/>
      <scheme val="minor"/>
    </font>
    <font>
      <b/>
      <sz val="12"/>
      <color rgb="FF8A3A0C"/>
      <name val="Calibri"/>
      <family val="2"/>
      <charset val="204"/>
      <scheme val="minor"/>
    </font>
    <font>
      <sz val="12"/>
      <color rgb="FF867E0C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1"/>
      <name val="Arial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charset val="204"/>
      <scheme val="minor"/>
    </font>
    <font>
      <i/>
      <sz val="12"/>
      <color theme="1"/>
      <name val="Sylfaen"/>
      <family val="1"/>
      <charset val="204"/>
    </font>
    <font>
      <sz val="11"/>
      <color theme="6" tint="-0.499984740745262"/>
      <name val="Sylfae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Sylfaen"/>
      <family val="1"/>
      <charset val="204"/>
    </font>
    <font>
      <b/>
      <i/>
      <u/>
      <sz val="10"/>
      <color theme="4" tint="-0.249977111117893"/>
      <name val="Arial"/>
      <family val="2"/>
      <charset val="204"/>
    </font>
    <font>
      <i/>
      <u/>
      <sz val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u/>
      <sz val="10"/>
      <name val="Calibri"/>
      <family val="2"/>
      <charset val="204"/>
      <scheme val="minor"/>
    </font>
    <font>
      <i/>
      <u/>
      <sz val="10"/>
      <color theme="9" tint="-0.249977111117893"/>
      <name val="Calibri"/>
      <family val="2"/>
      <charset val="204"/>
      <scheme val="minor"/>
    </font>
    <font>
      <b/>
      <i/>
      <u/>
      <sz val="10"/>
      <color rgb="FF2C2C90"/>
      <name val="Calibri"/>
      <family val="2"/>
      <charset val="204"/>
      <scheme val="minor"/>
    </font>
    <font>
      <b/>
      <i/>
      <u/>
      <sz val="10"/>
      <color rgb="FF86008A"/>
      <name val="Calibri"/>
      <family val="2"/>
      <charset val="204"/>
      <scheme val="minor"/>
    </font>
    <font>
      <i/>
      <u/>
      <sz val="10"/>
      <color rgb="FF8A3A0C"/>
      <name val="Calibri"/>
      <family val="2"/>
      <charset val="204"/>
      <scheme val="minor"/>
    </font>
    <font>
      <i/>
      <u/>
      <sz val="10"/>
      <color rgb="FF428306"/>
      <name val="Calibri"/>
      <family val="2"/>
      <charset val="204"/>
      <scheme val="minor"/>
    </font>
    <font>
      <i/>
      <u/>
      <sz val="10"/>
      <color rgb="FF000000"/>
      <name val="Calibri"/>
      <family val="2"/>
      <charset val="204"/>
      <scheme val="minor"/>
    </font>
    <font>
      <b/>
      <i/>
      <u/>
      <sz val="10"/>
      <color rgb="FF8A3A0C"/>
      <name val="Calibri"/>
      <family val="2"/>
      <charset val="204"/>
      <scheme val="minor"/>
    </font>
    <font>
      <i/>
      <u/>
      <sz val="10"/>
      <color theme="1"/>
      <name val="Calibri"/>
      <family val="2"/>
      <charset val="204"/>
      <scheme val="minor"/>
    </font>
    <font>
      <i/>
      <u/>
      <sz val="10"/>
      <color rgb="FF867E0C"/>
      <name val="Calibri"/>
      <family val="2"/>
      <charset val="204"/>
      <scheme val="minor"/>
    </font>
    <font>
      <b/>
      <i/>
      <u/>
      <sz val="9"/>
      <name val="Arial"/>
      <family val="2"/>
      <charset val="204"/>
    </font>
    <font>
      <b/>
      <u/>
      <sz val="12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11"/>
      <name val="Arial"/>
      <family val="2"/>
      <charset val="204"/>
    </font>
    <font>
      <b/>
      <u/>
      <sz val="16"/>
      <name val="Calibri"/>
      <family val="2"/>
      <charset val="204"/>
      <scheme val="minor"/>
    </font>
    <font>
      <b/>
      <u/>
      <sz val="12"/>
      <color theme="9" tint="-0.249977111117893"/>
      <name val="Calibri"/>
      <family val="2"/>
      <charset val="204"/>
      <scheme val="minor"/>
    </font>
    <font>
      <b/>
      <u/>
      <sz val="12"/>
      <color rgb="FF2C2C90"/>
      <name val="Calibri"/>
      <family val="2"/>
      <charset val="204"/>
      <scheme val="minor"/>
    </font>
    <font>
      <b/>
      <u/>
      <sz val="12"/>
      <color rgb="FF86008A"/>
      <name val="Calibri"/>
      <family val="2"/>
      <charset val="204"/>
      <scheme val="minor"/>
    </font>
    <font>
      <b/>
      <u/>
      <sz val="12"/>
      <color rgb="FF8A3A0C"/>
      <name val="Calibri"/>
      <family val="2"/>
      <charset val="204"/>
      <scheme val="minor"/>
    </font>
    <font>
      <b/>
      <u/>
      <sz val="12"/>
      <color rgb="FF428306"/>
      <name val="Calibri"/>
      <family val="2"/>
      <charset val="204"/>
      <scheme val="minor"/>
    </font>
    <font>
      <b/>
      <u/>
      <sz val="12"/>
      <color rgb="FF00000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2"/>
      <color rgb="FF867E0C"/>
      <name val="Calibri"/>
      <family val="2"/>
      <charset val="204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Calibri"/>
      <family val="2"/>
      <charset val="204"/>
      <scheme val="minor"/>
    </font>
    <font>
      <b/>
      <sz val="10"/>
      <color rgb="FF000000"/>
      <name val="Sylfaen"/>
      <family val="1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charset val="204"/>
    </font>
    <font>
      <b/>
      <i/>
      <sz val="10"/>
      <color theme="0"/>
      <name val="Calibri"/>
      <family val="2"/>
    </font>
    <font>
      <sz val="11"/>
      <name val="Calibri"/>
      <family val="2"/>
      <charset val="204"/>
    </font>
    <font>
      <b/>
      <sz val="10"/>
      <color theme="0"/>
      <name val="Sylfaen"/>
      <family val="1"/>
    </font>
    <font>
      <b/>
      <sz val="10"/>
      <color rgb="FF1F497D"/>
      <name val="Calibri"/>
      <family val="2"/>
      <charset val="204"/>
    </font>
    <font>
      <b/>
      <sz val="10"/>
      <color rgb="FF1F497D"/>
      <name val="Sylfaen"/>
      <family val="1"/>
    </font>
    <font>
      <b/>
      <i/>
      <sz val="10"/>
      <color rgb="FF1F497D"/>
      <name val="Calibri"/>
      <family val="2"/>
    </font>
    <font>
      <sz val="10"/>
      <color theme="1"/>
      <name val="Sylfaen"/>
      <family val="1"/>
    </font>
    <font>
      <sz val="10"/>
      <color rgb="FF403151"/>
      <name val="Calibri"/>
      <family val="2"/>
      <charset val="204"/>
    </font>
    <font>
      <i/>
      <sz val="10"/>
      <color rgb="FF403151"/>
      <name val="Calibri"/>
      <family val="2"/>
    </font>
    <font>
      <i/>
      <sz val="10"/>
      <color rgb="FFC00000"/>
      <name val="Sylfaen"/>
      <family val="1"/>
    </font>
    <font>
      <i/>
      <sz val="10"/>
      <color rgb="FFC00000"/>
      <name val="Calibri"/>
      <family val="2"/>
      <charset val="204"/>
    </font>
    <font>
      <i/>
      <sz val="10"/>
      <color rgb="FFC00000"/>
      <name val="Calibri"/>
      <family val="2"/>
    </font>
    <font>
      <i/>
      <sz val="10"/>
      <name val="Calibri"/>
      <family val="2"/>
      <charset val="204"/>
    </font>
    <font>
      <i/>
      <sz val="11"/>
      <name val="Calibri"/>
      <family val="2"/>
    </font>
    <font>
      <b/>
      <sz val="10"/>
      <color rgb="FF1F497D"/>
      <name val="Calibri"/>
      <family val="2"/>
      <scheme val="minor"/>
    </font>
    <font>
      <sz val="10"/>
      <color rgb="FFC00000"/>
      <name val="Calibri"/>
      <family val="2"/>
      <charset val="204"/>
    </font>
    <font>
      <sz val="10"/>
      <name val="Calibri"/>
      <family val="2"/>
      <charset val="204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5" tint="0.39997558519241921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4" tint="-0.249977111117893"/>
        <bgColor theme="8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theme="3" tint="-0.24994659260841701"/>
      </bottom>
      <diagonal/>
    </border>
    <border>
      <left/>
      <right/>
      <top/>
      <bottom style="double">
        <color theme="3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499984740745262"/>
      </top>
      <bottom style="double">
        <color theme="3" tint="-0.24994659260841701"/>
      </bottom>
      <diagonal/>
    </border>
    <border>
      <left style="thin">
        <color theme="3" tint="-0.499984740745262"/>
      </left>
      <right/>
      <top style="double">
        <color theme="3" tint="-0.499984740745262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499984740745262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6">
    <xf numFmtId="0" fontId="0" fillId="0" borderId="0"/>
    <xf numFmtId="0" fontId="8" fillId="2" borderId="0" applyNumberFormat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1" fillId="0" borderId="0"/>
  </cellStyleXfs>
  <cellXfs count="288">
    <xf numFmtId="0" fontId="0" fillId="0" borderId="0" xfId="0"/>
    <xf numFmtId="0" fontId="1" fillId="0" borderId="0" xfId="2" applyFont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1" fillId="0" borderId="0" xfId="2" applyFont="1"/>
    <xf numFmtId="0" fontId="21" fillId="3" borderId="0" xfId="2" applyFont="1" applyFill="1" applyBorder="1" applyAlignment="1">
      <alignment horizontal="center" vertical="center"/>
    </xf>
    <xf numFmtId="164" fontId="25" fillId="3" borderId="0" xfId="2" applyNumberFormat="1" applyFont="1" applyFill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0" xfId="2" applyFont="1" applyFill="1"/>
    <xf numFmtId="0" fontId="22" fillId="0" borderId="0" xfId="1" applyFont="1" applyFill="1" applyAlignment="1">
      <alignment horizontal="right" vertical="center" wrapText="1"/>
    </xf>
    <xf numFmtId="164" fontId="1" fillId="3" borderId="0" xfId="2" applyNumberFormat="1" applyFont="1" applyFill="1" applyAlignment="1">
      <alignment horizontal="center" vertical="center"/>
    </xf>
    <xf numFmtId="164" fontId="27" fillId="0" borderId="0" xfId="0" applyNumberFormat="1" applyFont="1" applyAlignment="1" applyProtection="1">
      <alignment horizontal="center" vertical="center"/>
      <protection locked="0"/>
    </xf>
    <xf numFmtId="0" fontId="9" fillId="3" borderId="0" xfId="2" applyFont="1" applyFill="1" applyBorder="1" applyAlignment="1">
      <alignment horizontal="center" vertical="center"/>
    </xf>
    <xf numFmtId="0" fontId="2" fillId="3" borderId="0" xfId="2" applyFont="1" applyFill="1"/>
    <xf numFmtId="0" fontId="9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/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64" fontId="28" fillId="0" borderId="1" xfId="2" applyNumberFormat="1" applyFont="1" applyBorder="1" applyAlignment="1">
      <alignment horizontal="center" vertical="center" wrapText="1"/>
    </xf>
    <xf numFmtId="164" fontId="29" fillId="0" borderId="1" xfId="2" applyNumberFormat="1" applyFont="1" applyFill="1" applyBorder="1" applyAlignment="1">
      <alignment horizontal="center" vertical="center" wrapText="1"/>
    </xf>
    <xf numFmtId="0" fontId="13" fillId="0" borderId="0" xfId="2" applyFont="1"/>
    <xf numFmtId="0" fontId="14" fillId="0" borderId="0" xfId="2" applyFont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 indent="4"/>
    </xf>
    <xf numFmtId="164" fontId="30" fillId="0" borderId="1" xfId="2" applyNumberFormat="1" applyFont="1" applyBorder="1" applyAlignment="1">
      <alignment horizontal="center" vertical="center" wrapText="1"/>
    </xf>
    <xf numFmtId="0" fontId="4" fillId="0" borderId="0" xfId="2" applyFont="1"/>
    <xf numFmtId="0" fontId="16" fillId="0" borderId="1" xfId="2" applyFont="1" applyFill="1" applyBorder="1" applyAlignment="1">
      <alignment horizontal="left" vertical="center" wrapText="1" indent="6"/>
    </xf>
    <xf numFmtId="164" fontId="31" fillId="0" borderId="1" xfId="2" applyNumberFormat="1" applyFont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 indent="7"/>
    </xf>
    <xf numFmtId="164" fontId="32" fillId="0" borderId="1" xfId="2" applyNumberFormat="1" applyFont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 indent="8"/>
    </xf>
    <xf numFmtId="164" fontId="33" fillId="0" borderId="1" xfId="2" applyNumberFormat="1" applyFont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left" vertical="center" wrapText="1" indent="10"/>
    </xf>
    <xf numFmtId="164" fontId="33" fillId="0" borderId="1" xfId="2" applyNumberFormat="1" applyFont="1" applyFill="1" applyBorder="1" applyAlignment="1">
      <alignment horizontal="center" vertical="center" wrapText="1"/>
    </xf>
    <xf numFmtId="164" fontId="32" fillId="0" borderId="1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Alignment="1">
      <alignment horizontal="center" vertical="center"/>
    </xf>
    <xf numFmtId="164" fontId="34" fillId="0" borderId="1" xfId="2" applyNumberFormat="1" applyFont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 indent="8"/>
    </xf>
    <xf numFmtId="0" fontId="9" fillId="0" borderId="0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 indent="9"/>
    </xf>
    <xf numFmtId="0" fontId="20" fillId="0" borderId="1" xfId="2" applyFont="1" applyFill="1" applyBorder="1" applyAlignment="1">
      <alignment horizontal="left" vertical="center" wrapText="1" indent="4"/>
    </xf>
    <xf numFmtId="0" fontId="16" fillId="0" borderId="1" xfId="2" applyFont="1" applyFill="1" applyBorder="1" applyAlignment="1">
      <alignment horizontal="left" vertical="center" wrapText="1" indent="5"/>
    </xf>
    <xf numFmtId="0" fontId="19" fillId="0" borderId="1" xfId="2" applyFont="1" applyFill="1" applyBorder="1" applyAlignment="1">
      <alignment horizontal="left" vertical="center" wrapText="1" indent="9"/>
    </xf>
    <xf numFmtId="164" fontId="35" fillId="0" borderId="1" xfId="2" applyNumberFormat="1" applyFont="1" applyBorder="1" applyAlignment="1">
      <alignment horizontal="center" vertical="center" wrapText="1"/>
    </xf>
    <xf numFmtId="164" fontId="35" fillId="0" borderId="1" xfId="2" applyNumberFormat="1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left" vertical="center" wrapText="1" indent="7"/>
    </xf>
    <xf numFmtId="4" fontId="32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/>
    </xf>
    <xf numFmtId="2" fontId="37" fillId="4" borderId="2" xfId="2" applyNumberFormat="1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 wrapText="1"/>
    </xf>
    <xf numFmtId="164" fontId="34" fillId="0" borderId="1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 wrapText="1"/>
    </xf>
    <xf numFmtId="164" fontId="1" fillId="0" borderId="0" xfId="2" applyNumberFormat="1" applyFont="1" applyFill="1" applyAlignment="1">
      <alignment horizontal="center" vertical="center"/>
    </xf>
    <xf numFmtId="3" fontId="28" fillId="0" borderId="1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left" vertical="center"/>
    </xf>
    <xf numFmtId="164" fontId="40" fillId="0" borderId="1" xfId="2" applyNumberFormat="1" applyFont="1" applyFill="1" applyBorder="1" applyAlignment="1">
      <alignment horizontal="center" vertical="center" wrapText="1"/>
    </xf>
    <xf numFmtId="0" fontId="41" fillId="0" borderId="1" xfId="2" applyFont="1" applyFill="1" applyBorder="1" applyAlignment="1">
      <alignment horizontal="left" vertical="center" wrapText="1" indent="11"/>
    </xf>
    <xf numFmtId="164" fontId="2" fillId="0" borderId="0" xfId="2" applyNumberFormat="1" applyFont="1" applyFill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164" fontId="22" fillId="0" borderId="0" xfId="1" applyNumberFormat="1" applyFont="1" applyFill="1" applyAlignment="1">
      <alignment horizontal="right" vertical="center" wrapText="1"/>
    </xf>
    <xf numFmtId="164" fontId="26" fillId="3" borderId="0" xfId="2" applyNumberFormat="1" applyFont="1" applyFill="1" applyAlignment="1">
      <alignment horizontal="center" vertical="center"/>
    </xf>
    <xf numFmtId="164" fontId="37" fillId="4" borderId="2" xfId="2" applyNumberFormat="1" applyFont="1" applyFill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/>
    </xf>
    <xf numFmtId="0" fontId="43" fillId="0" borderId="2" xfId="2" applyFont="1" applyFill="1" applyBorder="1" applyAlignment="1">
      <alignment horizontal="center" vertical="center" wrapText="1"/>
    </xf>
    <xf numFmtId="0" fontId="44" fillId="0" borderId="2" xfId="2" applyFont="1" applyFill="1" applyBorder="1" applyAlignment="1">
      <alignment horizontal="center" vertical="center" wrapText="1"/>
    </xf>
    <xf numFmtId="164" fontId="43" fillId="0" borderId="2" xfId="2" applyNumberFormat="1" applyFont="1" applyFill="1" applyBorder="1" applyAlignment="1">
      <alignment horizontal="center" vertical="center" wrapText="1"/>
    </xf>
    <xf numFmtId="164" fontId="3" fillId="0" borderId="0" xfId="2" applyNumberFormat="1" applyFont="1"/>
    <xf numFmtId="0" fontId="3" fillId="0" borderId="0" xfId="2" applyFont="1"/>
    <xf numFmtId="2" fontId="37" fillId="5" borderId="2" xfId="2" applyNumberFormat="1" applyFont="1" applyFill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2" fontId="37" fillId="4" borderId="3" xfId="2" applyNumberFormat="1" applyFont="1" applyFill="1" applyBorder="1" applyAlignment="1">
      <alignment horizontal="center" vertical="center" wrapText="1"/>
    </xf>
    <xf numFmtId="164" fontId="37" fillId="4" borderId="3" xfId="2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vertical="center" wrapText="1"/>
    </xf>
    <xf numFmtId="0" fontId="23" fillId="3" borderId="0" xfId="1" applyFont="1" applyFill="1" applyAlignment="1">
      <alignment vertical="center" wrapText="1"/>
    </xf>
    <xf numFmtId="2" fontId="4" fillId="4" borderId="2" xfId="2" applyNumberFormat="1" applyFont="1" applyFill="1" applyBorder="1" applyAlignment="1">
      <alignment vertical="center" wrapText="1"/>
    </xf>
    <xf numFmtId="2" fontId="37" fillId="4" borderId="4" xfId="2" applyNumberFormat="1" applyFont="1" applyFill="1" applyBorder="1" applyAlignment="1">
      <alignment vertical="center" wrapText="1"/>
    </xf>
    <xf numFmtId="164" fontId="25" fillId="0" borderId="0" xfId="2" applyNumberFormat="1" applyFont="1" applyFill="1" applyAlignment="1">
      <alignment horizontal="center" vertical="center"/>
    </xf>
    <xf numFmtId="0" fontId="26" fillId="0" borderId="0" xfId="2" applyFont="1" applyFill="1" applyAlignment="1">
      <alignment horizontal="center" vertical="center"/>
    </xf>
    <xf numFmtId="164" fontId="27" fillId="0" borderId="0" xfId="0" applyNumberFormat="1" applyFont="1" applyFill="1" applyAlignment="1" applyProtection="1">
      <alignment horizontal="center" vertical="center"/>
      <protection locked="0"/>
    </xf>
    <xf numFmtId="2" fontId="37" fillId="4" borderId="4" xfId="2" applyNumberFormat="1" applyFont="1" applyFill="1" applyBorder="1" applyAlignment="1">
      <alignment vertical="center"/>
    </xf>
    <xf numFmtId="164" fontId="22" fillId="0" borderId="0" xfId="1" applyNumberFormat="1" applyFont="1" applyFill="1" applyAlignment="1">
      <alignment vertical="center" wrapText="1"/>
    </xf>
    <xf numFmtId="164" fontId="37" fillId="4" borderId="4" xfId="2" applyNumberFormat="1" applyFont="1" applyFill="1" applyBorder="1" applyAlignment="1">
      <alignment vertical="center" wrapText="1"/>
    </xf>
    <xf numFmtId="0" fontId="45" fillId="0" borderId="0" xfId="2" applyFont="1" applyFill="1" applyAlignment="1">
      <alignment horizontal="center" vertical="center" wrapText="1"/>
    </xf>
    <xf numFmtId="0" fontId="46" fillId="0" borderId="0" xfId="2" applyFont="1" applyFill="1" applyAlignment="1">
      <alignment horizontal="center" vertical="center"/>
    </xf>
    <xf numFmtId="164" fontId="46" fillId="0" borderId="0" xfId="2" applyNumberFormat="1" applyFont="1" applyFill="1" applyAlignment="1">
      <alignment horizontal="center" vertical="center"/>
    </xf>
    <xf numFmtId="3" fontId="49" fillId="0" borderId="1" xfId="2" applyNumberFormat="1" applyFont="1" applyFill="1" applyBorder="1" applyAlignment="1">
      <alignment horizontal="center" vertical="center" wrapText="1"/>
    </xf>
    <xf numFmtId="164" fontId="50" fillId="0" borderId="1" xfId="2" applyNumberFormat="1" applyFont="1" applyFill="1" applyBorder="1" applyAlignment="1">
      <alignment horizontal="center" vertical="center" wrapText="1"/>
    </xf>
    <xf numFmtId="164" fontId="51" fillId="0" borderId="1" xfId="2" applyNumberFormat="1" applyFont="1" applyFill="1" applyBorder="1" applyAlignment="1">
      <alignment horizontal="center" vertical="center" wrapText="1"/>
    </xf>
    <xf numFmtId="164" fontId="52" fillId="0" borderId="1" xfId="2" applyNumberFormat="1" applyFont="1" applyFill="1" applyBorder="1" applyAlignment="1">
      <alignment horizontal="center" vertical="center" wrapText="1"/>
    </xf>
    <xf numFmtId="164" fontId="53" fillId="0" borderId="1" xfId="2" applyNumberFormat="1" applyFont="1" applyFill="1" applyBorder="1" applyAlignment="1">
      <alignment horizontal="center" vertical="center" wrapText="1"/>
    </xf>
    <xf numFmtId="164" fontId="54" fillId="0" borderId="1" xfId="2" applyNumberFormat="1" applyFont="1" applyFill="1" applyBorder="1" applyAlignment="1">
      <alignment horizontal="center" vertical="center" wrapText="1"/>
    </xf>
    <xf numFmtId="164" fontId="55" fillId="0" borderId="1" xfId="2" applyNumberFormat="1" applyFont="1" applyFill="1" applyBorder="1" applyAlignment="1">
      <alignment horizontal="center" vertical="center" wrapText="1"/>
    </xf>
    <xf numFmtId="164" fontId="56" fillId="0" borderId="1" xfId="2" applyNumberFormat="1" applyFont="1" applyFill="1" applyBorder="1" applyAlignment="1">
      <alignment horizontal="center" vertical="center" wrapText="1"/>
    </xf>
    <xf numFmtId="164" fontId="57" fillId="0" borderId="1" xfId="2" applyNumberFormat="1" applyFont="1" applyFill="1" applyBorder="1" applyAlignment="1">
      <alignment horizontal="center" vertical="center" wrapText="1"/>
    </xf>
    <xf numFmtId="164" fontId="48" fillId="8" borderId="2" xfId="2" applyNumberFormat="1" applyFont="1" applyFill="1" applyBorder="1" applyAlignment="1">
      <alignment horizontal="center" vertical="center" wrapText="1"/>
    </xf>
    <xf numFmtId="3" fontId="49" fillId="8" borderId="1" xfId="2" applyNumberFormat="1" applyFont="1" applyFill="1" applyBorder="1" applyAlignment="1">
      <alignment horizontal="center" vertical="center" wrapText="1"/>
    </xf>
    <xf numFmtId="164" fontId="50" fillId="8" borderId="1" xfId="2" applyNumberFormat="1" applyFont="1" applyFill="1" applyBorder="1" applyAlignment="1">
      <alignment horizontal="center" vertical="center" wrapText="1"/>
    </xf>
    <xf numFmtId="164" fontId="51" fillId="8" borderId="1" xfId="2" applyNumberFormat="1" applyFont="1" applyFill="1" applyBorder="1" applyAlignment="1">
      <alignment horizontal="center" vertical="center" wrapText="1"/>
    </xf>
    <xf numFmtId="164" fontId="52" fillId="8" borderId="1" xfId="2" applyNumberFormat="1" applyFont="1" applyFill="1" applyBorder="1" applyAlignment="1">
      <alignment horizontal="center" vertical="center" wrapText="1"/>
    </xf>
    <xf numFmtId="164" fontId="53" fillId="8" borderId="1" xfId="2" applyNumberFormat="1" applyFont="1" applyFill="1" applyBorder="1" applyAlignment="1">
      <alignment horizontal="center" vertical="center" wrapText="1"/>
    </xf>
    <xf numFmtId="164" fontId="54" fillId="8" borderId="1" xfId="2" applyNumberFormat="1" applyFont="1" applyFill="1" applyBorder="1" applyAlignment="1">
      <alignment horizontal="center" vertical="center" wrapText="1"/>
    </xf>
    <xf numFmtId="164" fontId="55" fillId="8" borderId="1" xfId="2" applyNumberFormat="1" applyFont="1" applyFill="1" applyBorder="1" applyAlignment="1">
      <alignment horizontal="center" vertical="center" wrapText="1"/>
    </xf>
    <xf numFmtId="164" fontId="56" fillId="8" borderId="1" xfId="2" applyNumberFormat="1" applyFont="1" applyFill="1" applyBorder="1" applyAlignment="1">
      <alignment horizontal="center" vertical="center" wrapText="1"/>
    </xf>
    <xf numFmtId="164" fontId="57" fillId="8" borderId="1" xfId="2" applyNumberFormat="1" applyFont="1" applyFill="1" applyBorder="1" applyAlignment="1">
      <alignment horizontal="center" vertical="center" wrapText="1"/>
    </xf>
    <xf numFmtId="2" fontId="36" fillId="4" borderId="3" xfId="2" applyNumberFormat="1" applyFont="1" applyFill="1" applyBorder="1" applyAlignment="1">
      <alignment vertical="center" wrapText="1"/>
    </xf>
    <xf numFmtId="9" fontId="48" fillId="0" borderId="2" xfId="4" applyFont="1" applyFill="1" applyBorder="1" applyAlignment="1">
      <alignment horizontal="center" vertical="center" wrapText="1"/>
    </xf>
    <xf numFmtId="9" fontId="46" fillId="0" borderId="0" xfId="4" applyFont="1" applyFill="1" applyAlignment="1">
      <alignment horizontal="center" vertical="center"/>
    </xf>
    <xf numFmtId="9" fontId="45" fillId="0" borderId="0" xfId="4" applyFont="1" applyFill="1" applyAlignment="1">
      <alignment horizontal="center" vertical="center" wrapText="1"/>
    </xf>
    <xf numFmtId="9" fontId="49" fillId="0" borderId="1" xfId="4" applyFont="1" applyFill="1" applyBorder="1" applyAlignment="1">
      <alignment horizontal="center" vertical="center" wrapText="1"/>
    </xf>
    <xf numFmtId="9" fontId="50" fillId="0" borderId="1" xfId="4" applyFont="1" applyFill="1" applyBorder="1" applyAlignment="1">
      <alignment horizontal="center" vertical="center" wrapText="1"/>
    </xf>
    <xf numFmtId="9" fontId="51" fillId="0" borderId="1" xfId="4" applyFont="1" applyFill="1" applyBorder="1" applyAlignment="1">
      <alignment horizontal="center" vertical="center" wrapText="1"/>
    </xf>
    <xf numFmtId="9" fontId="52" fillId="0" borderId="1" xfId="4" applyFont="1" applyFill="1" applyBorder="1" applyAlignment="1">
      <alignment horizontal="center" vertical="center" wrapText="1"/>
    </xf>
    <xf numFmtId="9" fontId="53" fillId="0" borderId="1" xfId="4" applyFont="1" applyFill="1" applyBorder="1" applyAlignment="1">
      <alignment horizontal="center" vertical="center" wrapText="1"/>
    </xf>
    <xf numFmtId="9" fontId="54" fillId="0" borderId="1" xfId="4" applyFont="1" applyFill="1" applyBorder="1" applyAlignment="1">
      <alignment horizontal="center" vertical="center" wrapText="1"/>
    </xf>
    <xf numFmtId="9" fontId="55" fillId="0" borderId="1" xfId="4" applyFont="1" applyFill="1" applyBorder="1" applyAlignment="1">
      <alignment horizontal="center" vertical="center" wrapText="1"/>
    </xf>
    <xf numFmtId="9" fontId="56" fillId="0" borderId="1" xfId="4" applyFont="1" applyFill="1" applyBorder="1" applyAlignment="1">
      <alignment horizontal="center" vertical="center" wrapText="1"/>
    </xf>
    <xf numFmtId="9" fontId="57" fillId="0" borderId="1" xfId="4" applyFont="1" applyFill="1" applyBorder="1" applyAlignment="1">
      <alignment horizontal="center" vertical="center" wrapText="1"/>
    </xf>
    <xf numFmtId="9" fontId="48" fillId="8" borderId="2" xfId="4" applyFont="1" applyFill="1" applyBorder="1" applyAlignment="1">
      <alignment horizontal="center" vertical="center" wrapText="1"/>
    </xf>
    <xf numFmtId="9" fontId="49" fillId="8" borderId="1" xfId="4" applyFont="1" applyFill="1" applyBorder="1" applyAlignment="1">
      <alignment horizontal="center" vertical="center" wrapText="1"/>
    </xf>
    <xf numFmtId="9" fontId="50" fillId="8" borderId="1" xfId="4" applyFont="1" applyFill="1" applyBorder="1" applyAlignment="1">
      <alignment horizontal="center" vertical="center" wrapText="1"/>
    </xf>
    <xf numFmtId="9" fontId="51" fillId="8" borderId="1" xfId="4" applyFont="1" applyFill="1" applyBorder="1" applyAlignment="1">
      <alignment horizontal="center" vertical="center" wrapText="1"/>
    </xf>
    <xf numFmtId="9" fontId="52" fillId="8" borderId="1" xfId="4" applyFont="1" applyFill="1" applyBorder="1" applyAlignment="1">
      <alignment horizontal="center" vertical="center" wrapText="1"/>
    </xf>
    <xf numFmtId="9" fontId="53" fillId="8" borderId="1" xfId="4" applyFont="1" applyFill="1" applyBorder="1" applyAlignment="1">
      <alignment horizontal="center" vertical="center" wrapText="1"/>
    </xf>
    <xf numFmtId="9" fontId="54" fillId="8" borderId="1" xfId="4" applyFont="1" applyFill="1" applyBorder="1" applyAlignment="1">
      <alignment horizontal="center" vertical="center" wrapText="1"/>
    </xf>
    <xf numFmtId="9" fontId="55" fillId="8" borderId="1" xfId="4" applyFont="1" applyFill="1" applyBorder="1" applyAlignment="1">
      <alignment horizontal="center" vertical="center" wrapText="1"/>
    </xf>
    <xf numFmtId="9" fontId="56" fillId="8" borderId="1" xfId="4" applyFont="1" applyFill="1" applyBorder="1" applyAlignment="1">
      <alignment horizontal="center" vertical="center" wrapText="1"/>
    </xf>
    <xf numFmtId="9" fontId="57" fillId="8" borderId="1" xfId="4" applyFont="1" applyFill="1" applyBorder="1" applyAlignment="1">
      <alignment horizontal="center" vertical="center" wrapText="1"/>
    </xf>
    <xf numFmtId="0" fontId="42" fillId="3" borderId="0" xfId="2" applyFont="1" applyFill="1" applyBorder="1" applyAlignment="1">
      <alignment horizontal="center" vertical="center"/>
    </xf>
    <xf numFmtId="2" fontId="37" fillId="4" borderId="2" xfId="2" applyNumberFormat="1" applyFont="1" applyFill="1" applyBorder="1" applyAlignment="1">
      <alignment vertical="center" wrapText="1"/>
    </xf>
    <xf numFmtId="0" fontId="3" fillId="3" borderId="0" xfId="2" applyFont="1" applyFill="1"/>
    <xf numFmtId="164" fontId="37" fillId="4" borderId="4" xfId="2" applyNumberFormat="1" applyFont="1" applyFill="1" applyBorder="1" applyAlignment="1">
      <alignment vertical="center"/>
    </xf>
    <xf numFmtId="9" fontId="58" fillId="0" borderId="4" xfId="4" applyFont="1" applyFill="1" applyBorder="1" applyAlignment="1">
      <alignment horizontal="center" vertical="center" wrapText="1"/>
    </xf>
    <xf numFmtId="9" fontId="47" fillId="0" borderId="3" xfId="4" applyFont="1" applyFill="1" applyBorder="1" applyAlignment="1">
      <alignment vertical="center" wrapText="1"/>
    </xf>
    <xf numFmtId="2" fontId="37" fillId="4" borderId="6" xfId="2" applyNumberFormat="1" applyFont="1" applyFill="1" applyBorder="1" applyAlignment="1">
      <alignment vertical="center"/>
    </xf>
    <xf numFmtId="2" fontId="58" fillId="9" borderId="6" xfId="2" applyNumberFormat="1" applyFont="1" applyFill="1" applyBorder="1" applyAlignment="1">
      <alignment horizontal="center" vertical="center" wrapText="1"/>
    </xf>
    <xf numFmtId="9" fontId="58" fillId="9" borderId="6" xfId="4" applyFont="1" applyFill="1" applyBorder="1" applyAlignment="1">
      <alignment horizontal="center" vertical="center" wrapText="1"/>
    </xf>
    <xf numFmtId="2" fontId="36" fillId="4" borderId="4" xfId="2" applyNumberFormat="1" applyFont="1" applyFill="1" applyBorder="1" applyAlignment="1">
      <alignment vertical="center" wrapText="1"/>
    </xf>
    <xf numFmtId="164" fontId="37" fillId="4" borderId="5" xfId="2" applyNumberFormat="1" applyFont="1" applyFill="1" applyBorder="1" applyAlignment="1">
      <alignment vertical="center"/>
    </xf>
    <xf numFmtId="2" fontId="37" fillId="4" borderId="6" xfId="2" applyNumberFormat="1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center" vertical="center"/>
    </xf>
    <xf numFmtId="0" fontId="45" fillId="0" borderId="0" xfId="2" applyFont="1" applyFill="1" applyBorder="1" applyAlignment="1">
      <alignment horizontal="center" vertical="center" wrapText="1"/>
    </xf>
    <xf numFmtId="164" fontId="46" fillId="0" borderId="0" xfId="2" applyNumberFormat="1" applyFont="1" applyFill="1" applyBorder="1" applyAlignment="1">
      <alignment horizontal="center" vertical="center"/>
    </xf>
    <xf numFmtId="2" fontId="47" fillId="0" borderId="0" xfId="2" applyNumberFormat="1" applyFont="1" applyFill="1" applyBorder="1" applyAlignment="1">
      <alignment horizontal="center" vertical="center" wrapText="1"/>
    </xf>
    <xf numFmtId="2" fontId="47" fillId="0" borderId="8" xfId="2" applyNumberFormat="1" applyFont="1" applyFill="1" applyBorder="1" applyAlignment="1">
      <alignment vertical="center" wrapText="1"/>
    </xf>
    <xf numFmtId="0" fontId="44" fillId="0" borderId="2" xfId="2" applyFont="1" applyFill="1" applyBorder="1" applyAlignment="1">
      <alignment horizontal="left" vertical="center" wrapText="1"/>
    </xf>
    <xf numFmtId="0" fontId="59" fillId="0" borderId="0" xfId="2" applyFont="1" applyFill="1" applyAlignment="1">
      <alignment horizontal="center" vertical="center"/>
    </xf>
    <xf numFmtId="0" fontId="60" fillId="0" borderId="0" xfId="2" applyFont="1" applyFill="1" applyAlignment="1">
      <alignment horizontal="center" vertical="center"/>
    </xf>
    <xf numFmtId="164" fontId="24" fillId="0" borderId="0" xfId="2" applyNumberFormat="1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164" fontId="61" fillId="4" borderId="4" xfId="2" applyNumberFormat="1" applyFont="1" applyFill="1" applyBorder="1" applyAlignment="1">
      <alignment vertical="center" wrapText="1"/>
    </xf>
    <xf numFmtId="2" fontId="61" fillId="7" borderId="2" xfId="2" applyNumberFormat="1" applyFont="1" applyFill="1" applyBorder="1" applyAlignment="1">
      <alignment horizontal="center" vertical="center" wrapText="1"/>
    </xf>
    <xf numFmtId="164" fontId="62" fillId="6" borderId="2" xfId="2" applyNumberFormat="1" applyFont="1" applyFill="1" applyBorder="1" applyAlignment="1">
      <alignment horizontal="center" vertical="center" wrapText="1"/>
    </xf>
    <xf numFmtId="3" fontId="63" fillId="6" borderId="1" xfId="2" applyNumberFormat="1" applyFont="1" applyFill="1" applyBorder="1" applyAlignment="1">
      <alignment horizontal="center" vertical="center" wrapText="1"/>
    </xf>
    <xf numFmtId="164" fontId="63" fillId="6" borderId="1" xfId="2" applyNumberFormat="1" applyFont="1" applyFill="1" applyBorder="1" applyAlignment="1">
      <alignment horizontal="center" vertical="center" wrapText="1"/>
    </xf>
    <xf numFmtId="164" fontId="64" fillId="6" borderId="1" xfId="2" applyNumberFormat="1" applyFont="1" applyFill="1" applyBorder="1" applyAlignment="1">
      <alignment horizontal="center" vertical="center" wrapText="1"/>
    </xf>
    <xf numFmtId="164" fontId="65" fillId="6" borderId="1" xfId="2" applyNumberFormat="1" applyFont="1" applyFill="1" applyBorder="1" applyAlignment="1">
      <alignment horizontal="center" vertical="center" wrapText="1"/>
    </xf>
    <xf numFmtId="164" fontId="66" fillId="6" borderId="1" xfId="2" applyNumberFormat="1" applyFont="1" applyFill="1" applyBorder="1" applyAlignment="1">
      <alignment horizontal="center" vertical="center" wrapText="1"/>
    </xf>
    <xf numFmtId="164" fontId="67" fillId="6" borderId="1" xfId="2" applyNumberFormat="1" applyFont="1" applyFill="1" applyBorder="1" applyAlignment="1">
      <alignment horizontal="center" vertical="center" wrapText="1"/>
    </xf>
    <xf numFmtId="164" fontId="68" fillId="6" borderId="1" xfId="2" applyNumberFormat="1" applyFont="1" applyFill="1" applyBorder="1" applyAlignment="1">
      <alignment horizontal="center" vertical="center" wrapText="1"/>
    </xf>
    <xf numFmtId="164" fontId="69" fillId="6" borderId="1" xfId="2" applyNumberFormat="1" applyFont="1" applyFill="1" applyBorder="1" applyAlignment="1">
      <alignment horizontal="center" vertical="center" wrapText="1"/>
    </xf>
    <xf numFmtId="164" fontId="70" fillId="6" borderId="1" xfId="2" applyNumberFormat="1" applyFont="1" applyFill="1" applyBorder="1" applyAlignment="1">
      <alignment horizontal="center" vertical="center" wrapText="1"/>
    </xf>
    <xf numFmtId="0" fontId="59" fillId="6" borderId="0" xfId="2" applyFont="1" applyFill="1" applyAlignment="1">
      <alignment horizontal="center" vertical="center"/>
    </xf>
    <xf numFmtId="2" fontId="37" fillId="4" borderId="5" xfId="2" applyNumberFormat="1" applyFont="1" applyFill="1" applyBorder="1" applyAlignment="1">
      <alignment vertical="center"/>
    </xf>
    <xf numFmtId="164" fontId="61" fillId="4" borderId="4" xfId="2" applyNumberFormat="1" applyFont="1" applyFill="1" applyBorder="1" applyAlignment="1">
      <alignment vertical="center"/>
    </xf>
    <xf numFmtId="2" fontId="60" fillId="7" borderId="2" xfId="2" applyNumberFormat="1" applyFont="1" applyFill="1" applyBorder="1" applyAlignment="1">
      <alignment horizontal="center" vertical="center" wrapText="1"/>
    </xf>
    <xf numFmtId="164" fontId="73" fillId="6" borderId="2" xfId="2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 wrapText="1"/>
    </xf>
    <xf numFmtId="0" fontId="76" fillId="0" borderId="0" xfId="0" applyFont="1" applyFill="1" applyBorder="1" applyAlignment="1">
      <alignment horizontal="center" vertical="center" wrapText="1"/>
    </xf>
    <xf numFmtId="0" fontId="78" fillId="0" borderId="0" xfId="0" applyFont="1" applyFill="1" applyBorder="1"/>
    <xf numFmtId="3" fontId="80" fillId="0" borderId="0" xfId="0" applyNumberFormat="1" applyFont="1" applyFill="1" applyBorder="1" applyAlignment="1">
      <alignment horizontal="right" vertical="center" wrapText="1"/>
    </xf>
    <xf numFmtId="3" fontId="84" fillId="0" borderId="0" xfId="0" applyNumberFormat="1" applyFont="1" applyFill="1" applyBorder="1" applyAlignment="1">
      <alignment horizontal="right" vertical="center" wrapText="1"/>
    </xf>
    <xf numFmtId="3" fontId="87" fillId="0" borderId="0" xfId="0" applyNumberFormat="1" applyFont="1" applyFill="1" applyBorder="1" applyAlignment="1">
      <alignment horizontal="right" vertical="center" wrapText="1"/>
    </xf>
    <xf numFmtId="0" fontId="89" fillId="0" borderId="0" xfId="0" applyFont="1" applyFill="1" applyBorder="1"/>
    <xf numFmtId="0" fontId="78" fillId="0" borderId="0" xfId="0" applyFont="1" applyFill="1" applyBorder="1" applyAlignment="1">
      <alignment horizontal="left" vertical="center"/>
    </xf>
    <xf numFmtId="0" fontId="90" fillId="0" borderId="0" xfId="0" applyFont="1" applyFill="1" applyBorder="1"/>
    <xf numFmtId="3" fontId="90" fillId="0" borderId="0" xfId="0" applyNumberFormat="1" applyFont="1" applyFill="1" applyBorder="1"/>
    <xf numFmtId="0" fontId="93" fillId="0" borderId="0" xfId="0" applyFont="1" applyFill="1" applyBorder="1"/>
    <xf numFmtId="4" fontId="78" fillId="0" borderId="0" xfId="0" applyNumberFormat="1" applyFont="1" applyFill="1" applyBorder="1"/>
    <xf numFmtId="0" fontId="75" fillId="0" borderId="0" xfId="0" applyFont="1" applyFill="1" applyBorder="1" applyAlignment="1">
      <alignment vertical="center" wrapText="1"/>
    </xf>
    <xf numFmtId="0" fontId="79" fillId="10" borderId="9" xfId="0" applyFont="1" applyFill="1" applyBorder="1" applyAlignment="1">
      <alignment horizontal="left" vertical="top" textRotation="45" wrapText="1"/>
    </xf>
    <xf numFmtId="0" fontId="79" fillId="10" borderId="10" xfId="0" applyFont="1" applyFill="1" applyBorder="1" applyAlignment="1">
      <alignment horizontal="center" vertical="center" wrapText="1"/>
    </xf>
    <xf numFmtId="0" fontId="76" fillId="10" borderId="10" xfId="0" applyFont="1" applyFill="1" applyBorder="1" applyAlignment="1">
      <alignment horizontal="center" vertical="center" wrapText="1"/>
    </xf>
    <xf numFmtId="0" fontId="77" fillId="10" borderId="10" xfId="0" applyFont="1" applyFill="1" applyBorder="1" applyAlignment="1">
      <alignment horizontal="center" vertical="center" wrapText="1"/>
    </xf>
    <xf numFmtId="0" fontId="76" fillId="10" borderId="11" xfId="0" applyFont="1" applyFill="1" applyBorder="1" applyAlignment="1">
      <alignment horizontal="center" vertical="center" wrapText="1"/>
    </xf>
    <xf numFmtId="0" fontId="81" fillId="0" borderId="10" xfId="0" applyFont="1" applyBorder="1" applyAlignment="1">
      <alignment horizontal="left" vertical="center" wrapText="1"/>
    </xf>
    <xf numFmtId="3" fontId="80" fillId="0" borderId="10" xfId="0" applyNumberFormat="1" applyFont="1" applyBorder="1" applyAlignment="1">
      <alignment horizontal="right" vertical="center" wrapText="1"/>
    </xf>
    <xf numFmtId="3" fontId="82" fillId="11" borderId="10" xfId="0" applyNumberFormat="1" applyFont="1" applyFill="1" applyBorder="1" applyAlignment="1">
      <alignment horizontal="right" vertical="center" wrapText="1"/>
    </xf>
    <xf numFmtId="3" fontId="80" fillId="0" borderId="11" xfId="0" applyNumberFormat="1" applyFont="1" applyBorder="1" applyAlignment="1">
      <alignment horizontal="right" vertical="center" wrapText="1"/>
    </xf>
    <xf numFmtId="0" fontId="83" fillId="0" borderId="10" xfId="0" applyFont="1" applyBorder="1" applyAlignment="1">
      <alignment horizontal="right" vertical="center" wrapText="1"/>
    </xf>
    <xf numFmtId="3" fontId="84" fillId="0" borderId="10" xfId="0" applyNumberFormat="1" applyFont="1" applyBorder="1" applyAlignment="1">
      <alignment horizontal="right" vertical="center" wrapText="1"/>
    </xf>
    <xf numFmtId="3" fontId="85" fillId="11" borderId="10" xfId="0" applyNumberFormat="1" applyFont="1" applyFill="1" applyBorder="1" applyAlignment="1">
      <alignment horizontal="right" vertical="center" wrapText="1"/>
    </xf>
    <xf numFmtId="3" fontId="84" fillId="0" borderId="11" xfId="0" applyNumberFormat="1" applyFont="1" applyBorder="1" applyAlignment="1">
      <alignment horizontal="right" vertical="center" wrapText="1"/>
    </xf>
    <xf numFmtId="0" fontId="86" fillId="0" borderId="10" xfId="0" applyFont="1" applyBorder="1" applyAlignment="1">
      <alignment horizontal="right" vertical="center" wrapText="1"/>
    </xf>
    <xf numFmtId="3" fontId="92" fillId="0" borderId="10" xfId="0" applyNumberFormat="1" applyFont="1" applyBorder="1" applyAlignment="1">
      <alignment horizontal="right" vertical="center" wrapText="1"/>
    </xf>
    <xf numFmtId="3" fontId="87" fillId="0" borderId="10" xfId="0" applyNumberFormat="1" applyFont="1" applyBorder="1" applyAlignment="1">
      <alignment horizontal="right" vertical="center" wrapText="1"/>
    </xf>
    <xf numFmtId="3" fontId="88" fillId="11" borderId="10" xfId="0" applyNumberFormat="1" applyFont="1" applyFill="1" applyBorder="1" applyAlignment="1">
      <alignment horizontal="right" vertical="center" wrapText="1"/>
    </xf>
    <xf numFmtId="3" fontId="87" fillId="0" borderId="11" xfId="0" applyNumberFormat="1" applyFont="1" applyBorder="1" applyAlignment="1">
      <alignment horizontal="right" vertical="center" wrapText="1"/>
    </xf>
    <xf numFmtId="3" fontId="80" fillId="0" borderId="12" xfId="0" applyNumberFormat="1" applyFont="1" applyBorder="1" applyAlignment="1">
      <alignment horizontal="right" vertical="center" wrapText="1"/>
    </xf>
    <xf numFmtId="0" fontId="77" fillId="10" borderId="13" xfId="0" applyFont="1" applyFill="1" applyBorder="1" applyAlignment="1">
      <alignment horizontal="center" vertical="center" wrapText="1"/>
    </xf>
    <xf numFmtId="0" fontId="77" fillId="10" borderId="13" xfId="0" applyFont="1" applyFill="1" applyBorder="1" applyAlignment="1">
      <alignment horizontal="left" vertical="center"/>
    </xf>
    <xf numFmtId="0" fontId="0" fillId="0" borderId="0" xfId="0" applyFont="1"/>
    <xf numFmtId="164" fontId="0" fillId="0" borderId="0" xfId="0" applyNumberFormat="1" applyFont="1"/>
    <xf numFmtId="164" fontId="95" fillId="12" borderId="21" xfId="0" applyNumberFormat="1" applyFont="1" applyFill="1" applyBorder="1" applyAlignment="1">
      <alignment horizontal="center" vertical="center" wrapText="1"/>
    </xf>
    <xf numFmtId="164" fontId="95" fillId="12" borderId="2" xfId="0" applyNumberFormat="1" applyFont="1" applyFill="1" applyBorder="1" applyAlignment="1">
      <alignment horizontal="center" vertical="center" wrapText="1"/>
    </xf>
    <xf numFmtId="164" fontId="95" fillId="12" borderId="5" xfId="0" applyNumberFormat="1" applyFont="1" applyFill="1" applyBorder="1" applyAlignment="1">
      <alignment horizontal="center" vertical="center" wrapText="1"/>
    </xf>
    <xf numFmtId="164" fontId="95" fillId="12" borderId="22" xfId="0" applyNumberFormat="1" applyFont="1" applyFill="1" applyBorder="1" applyAlignment="1">
      <alignment horizontal="center" vertical="center" wrapText="1"/>
    </xf>
    <xf numFmtId="0" fontId="96" fillId="0" borderId="23" xfId="0" applyFont="1" applyBorder="1" applyAlignment="1">
      <alignment horizontal="center" vertical="center" wrapText="1"/>
    </xf>
    <xf numFmtId="164" fontId="71" fillId="0" borderId="24" xfId="0" applyNumberFormat="1" applyFont="1" applyBorder="1" applyAlignment="1">
      <alignment horizontal="center" vertical="center" wrapText="1"/>
    </xf>
    <xf numFmtId="164" fontId="96" fillId="13" borderId="23" xfId="0" applyNumberFormat="1" applyFont="1" applyFill="1" applyBorder="1" applyAlignment="1">
      <alignment horizontal="center" vertical="center" wrapText="1"/>
    </xf>
    <xf numFmtId="164" fontId="96" fillId="0" borderId="25" xfId="0" applyNumberFormat="1" applyFont="1" applyBorder="1" applyAlignment="1">
      <alignment horizontal="center" vertical="center" wrapText="1"/>
    </xf>
    <xf numFmtId="164" fontId="96" fillId="0" borderId="24" xfId="0" applyNumberFormat="1" applyFont="1" applyBorder="1" applyAlignment="1">
      <alignment horizontal="center" vertical="center" wrapText="1"/>
    </xf>
    <xf numFmtId="164" fontId="96" fillId="0" borderId="26" xfId="0" applyNumberFormat="1" applyFont="1" applyBorder="1" applyAlignment="1">
      <alignment horizontal="center" vertical="center" wrapText="1"/>
    </xf>
    <xf numFmtId="0" fontId="97" fillId="0" borderId="27" xfId="0" applyFont="1" applyBorder="1" applyAlignment="1">
      <alignment vertical="center" wrapText="1"/>
    </xf>
    <xf numFmtId="0" fontId="98" fillId="0" borderId="28" xfId="5" applyFont="1" applyFill="1" applyBorder="1" applyAlignment="1" applyProtection="1">
      <alignment horizontal="left" vertical="center" wrapText="1" indent="1"/>
    </xf>
    <xf numFmtId="164" fontId="96" fillId="13" borderId="29" xfId="5" applyNumberFormat="1" applyFont="1" applyFill="1" applyBorder="1" applyAlignment="1" applyProtection="1">
      <alignment horizontal="center" vertical="center" wrapText="1"/>
    </xf>
    <xf numFmtId="164" fontId="96" fillId="0" borderId="30" xfId="5" applyNumberFormat="1" applyFont="1" applyFill="1" applyBorder="1" applyAlignment="1" applyProtection="1">
      <alignment horizontal="center" vertical="center" wrapText="1"/>
    </xf>
    <xf numFmtId="164" fontId="96" fillId="0" borderId="28" xfId="5" applyNumberFormat="1" applyFont="1" applyFill="1" applyBorder="1" applyAlignment="1" applyProtection="1">
      <alignment horizontal="center" vertical="center" wrapText="1"/>
    </xf>
    <xf numFmtId="164" fontId="96" fillId="0" borderId="31" xfId="5" applyNumberFormat="1" applyFont="1" applyFill="1" applyBorder="1" applyAlignment="1" applyProtection="1">
      <alignment horizontal="center" vertical="center" wrapText="1"/>
    </xf>
    <xf numFmtId="0" fontId="99" fillId="0" borderId="27" xfId="0" applyFont="1" applyBorder="1" applyAlignment="1">
      <alignment vertical="center" wrapText="1"/>
    </xf>
    <xf numFmtId="0" fontId="100" fillId="0" borderId="28" xfId="5" applyFont="1" applyFill="1" applyBorder="1" applyAlignment="1" applyProtection="1">
      <alignment horizontal="left" vertical="center" wrapText="1" indent="2"/>
    </xf>
    <xf numFmtId="164" fontId="101" fillId="13" borderId="29" xfId="5" applyNumberFormat="1" applyFont="1" applyFill="1" applyBorder="1" applyAlignment="1" applyProtection="1">
      <alignment horizontal="center" vertical="center" wrapText="1"/>
    </xf>
    <xf numFmtId="164" fontId="101" fillId="0" borderId="30" xfId="5" applyNumberFormat="1" applyFont="1" applyFill="1" applyBorder="1" applyAlignment="1" applyProtection="1">
      <alignment horizontal="center" vertical="center" wrapText="1"/>
    </xf>
    <xf numFmtId="164" fontId="101" fillId="0" borderId="28" xfId="5" applyNumberFormat="1" applyFont="1" applyFill="1" applyBorder="1" applyAlignment="1" applyProtection="1">
      <alignment horizontal="center" vertical="center" wrapText="1"/>
    </xf>
    <xf numFmtId="164" fontId="101" fillId="0" borderId="31" xfId="5" applyNumberFormat="1" applyFont="1" applyFill="1" applyBorder="1" applyAlignment="1" applyProtection="1">
      <alignment horizontal="center" vertical="center" wrapText="1"/>
    </xf>
    <xf numFmtId="0" fontId="97" fillId="0" borderId="32" xfId="0" applyFont="1" applyBorder="1" applyAlignment="1">
      <alignment vertical="center" wrapText="1"/>
    </xf>
    <xf numFmtId="0" fontId="98" fillId="0" borderId="33" xfId="5" applyFont="1" applyFill="1" applyBorder="1" applyAlignment="1" applyProtection="1">
      <alignment horizontal="left" vertical="center" wrapText="1" indent="1"/>
    </xf>
    <xf numFmtId="164" fontId="96" fillId="0" borderId="34" xfId="0" applyNumberFormat="1" applyFont="1" applyBorder="1" applyAlignment="1">
      <alignment horizontal="center" vertical="center" wrapText="1"/>
    </xf>
    <xf numFmtId="164" fontId="96" fillId="0" borderId="35" xfId="0" applyNumberFormat="1" applyFont="1" applyBorder="1" applyAlignment="1">
      <alignment horizontal="center" vertical="center" wrapText="1"/>
    </xf>
    <xf numFmtId="164" fontId="96" fillId="0" borderId="36" xfId="0" applyNumberFormat="1" applyFont="1" applyBorder="1" applyAlignment="1">
      <alignment horizontal="center" vertical="center" wrapText="1"/>
    </xf>
    <xf numFmtId="0" fontId="97" fillId="0" borderId="37" xfId="0" applyFont="1" applyBorder="1" applyAlignment="1">
      <alignment vertical="center" wrapText="1"/>
    </xf>
    <xf numFmtId="0" fontId="98" fillId="0" borderId="38" xfId="5" applyFont="1" applyFill="1" applyBorder="1" applyAlignment="1" applyProtection="1">
      <alignment horizontal="left" vertical="center" wrapText="1" indent="1"/>
    </xf>
    <xf numFmtId="164" fontId="96" fillId="13" borderId="39" xfId="5" applyNumberFormat="1" applyFont="1" applyFill="1" applyBorder="1" applyAlignment="1" applyProtection="1">
      <alignment horizontal="center" vertical="center" wrapText="1"/>
    </xf>
    <xf numFmtId="164" fontId="96" fillId="0" borderId="40" xfId="5" applyNumberFormat="1" applyFont="1" applyFill="1" applyBorder="1" applyAlignment="1" applyProtection="1">
      <alignment horizontal="center" vertical="center" wrapText="1"/>
    </xf>
    <xf numFmtId="164" fontId="96" fillId="0" borderId="38" xfId="5" applyNumberFormat="1" applyFont="1" applyFill="1" applyBorder="1" applyAlignment="1" applyProtection="1">
      <alignment horizontal="center" vertical="center" wrapText="1"/>
    </xf>
    <xf numFmtId="164" fontId="96" fillId="0" borderId="41" xfId="5" applyNumberFormat="1" applyFont="1" applyFill="1" applyBorder="1" applyAlignment="1" applyProtection="1">
      <alignment horizontal="center" vertical="center" wrapText="1"/>
    </xf>
    <xf numFmtId="0" fontId="72" fillId="0" borderId="0" xfId="0" applyFont="1"/>
    <xf numFmtId="2" fontId="102" fillId="4" borderId="5" xfId="2" applyNumberFormat="1" applyFont="1" applyFill="1" applyBorder="1" applyAlignment="1">
      <alignment vertical="center"/>
    </xf>
    <xf numFmtId="1" fontId="4" fillId="4" borderId="2" xfId="2" applyNumberFormat="1" applyFont="1" applyFill="1" applyBorder="1" applyAlignment="1">
      <alignment vertical="center" wrapText="1"/>
    </xf>
    <xf numFmtId="165" fontId="2" fillId="0" borderId="0" xfId="2" applyNumberFormat="1" applyFont="1" applyAlignment="1">
      <alignment horizontal="center" vertical="center"/>
    </xf>
    <xf numFmtId="164" fontId="4" fillId="0" borderId="0" xfId="2" applyNumberFormat="1" applyFont="1"/>
    <xf numFmtId="4" fontId="2" fillId="0" borderId="0" xfId="2" applyNumberFormat="1" applyFont="1"/>
    <xf numFmtId="164" fontId="2" fillId="0" borderId="0" xfId="2" applyNumberFormat="1" applyFont="1"/>
    <xf numFmtId="0" fontId="2" fillId="0" borderId="0" xfId="2" applyFont="1" applyAlignment="1">
      <alignment vertical="center"/>
    </xf>
    <xf numFmtId="164" fontId="3" fillId="3" borderId="0" xfId="2" applyNumberFormat="1" applyFont="1" applyFill="1" applyAlignment="1">
      <alignment vertical="center"/>
    </xf>
    <xf numFmtId="0" fontId="103" fillId="0" borderId="0" xfId="0" applyFont="1"/>
    <xf numFmtId="164" fontId="104" fillId="12" borderId="0" xfId="0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103" fillId="0" borderId="0" xfId="0" applyNumberFormat="1" applyFont="1"/>
    <xf numFmtId="4" fontId="104" fillId="12" borderId="0" xfId="0" applyNumberFormat="1" applyFont="1" applyFill="1" applyBorder="1" applyAlignment="1">
      <alignment horizontal="center" vertical="center" wrapText="1"/>
    </xf>
    <xf numFmtId="4" fontId="104" fillId="0" borderId="0" xfId="0" applyNumberFormat="1" applyFont="1"/>
    <xf numFmtId="4" fontId="103" fillId="0" borderId="42" xfId="0" applyNumberFormat="1" applyFont="1" applyBorder="1"/>
    <xf numFmtId="9" fontId="3" fillId="0" borderId="0" xfId="4" applyFont="1"/>
    <xf numFmtId="4" fontId="48" fillId="8" borderId="2" xfId="2" applyNumberFormat="1" applyFont="1" applyFill="1" applyBorder="1" applyAlignment="1">
      <alignment horizontal="center" vertical="center" wrapText="1"/>
    </xf>
    <xf numFmtId="4" fontId="43" fillId="0" borderId="2" xfId="2" applyNumberFormat="1" applyFont="1" applyFill="1" applyBorder="1" applyAlignment="1">
      <alignment horizontal="center" vertical="center" wrapText="1"/>
    </xf>
    <xf numFmtId="0" fontId="105" fillId="0" borderId="0" xfId="2" applyFont="1"/>
    <xf numFmtId="166" fontId="4" fillId="0" borderId="0" xfId="2" applyNumberFormat="1" applyFont="1"/>
    <xf numFmtId="0" fontId="2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1" fillId="3" borderId="0" xfId="2" applyFont="1" applyFill="1" applyAlignment="1">
      <alignment horizontal="right"/>
    </xf>
    <xf numFmtId="0" fontId="3" fillId="3" borderId="0" xfId="2" applyFont="1" applyFill="1" applyAlignment="1">
      <alignment horizontal="right"/>
    </xf>
    <xf numFmtId="4" fontId="2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0" fontId="2" fillId="0" borderId="0" xfId="2" applyFont="1" applyAlignment="1">
      <alignment horizontal="right" vertical="center"/>
    </xf>
    <xf numFmtId="164" fontId="2" fillId="3" borderId="0" xfId="2" applyNumberFormat="1" applyFont="1" applyFill="1" applyAlignment="1">
      <alignment horizontal="right"/>
    </xf>
    <xf numFmtId="0" fontId="2" fillId="3" borderId="0" xfId="2" applyFont="1" applyFill="1" applyAlignment="1">
      <alignment horizontal="right"/>
    </xf>
    <xf numFmtId="164" fontId="62" fillId="6" borderId="2" xfId="2" applyNumberFormat="1" applyFont="1" applyFill="1" applyBorder="1" applyAlignment="1">
      <alignment horizontal="right" vertical="center" wrapText="1"/>
    </xf>
    <xf numFmtId="4" fontId="106" fillId="0" borderId="0" xfId="4" applyNumberFormat="1" applyFont="1" applyAlignment="1">
      <alignment horizontal="right" wrapText="1"/>
    </xf>
    <xf numFmtId="0" fontId="107" fillId="0" borderId="0" xfId="2" applyFont="1" applyAlignment="1">
      <alignment horizontal="center" vertical="center" wrapText="1"/>
    </xf>
    <xf numFmtId="0" fontId="80" fillId="0" borderId="9" xfId="0" applyFont="1" applyBorder="1" applyAlignment="1">
      <alignment horizontal="center" vertical="center" textRotation="90" wrapText="1"/>
    </xf>
    <xf numFmtId="0" fontId="75" fillId="0" borderId="0" xfId="0" applyFont="1" applyFill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/>
    </xf>
    <xf numFmtId="0" fontId="72" fillId="0" borderId="17" xfId="0" applyFont="1" applyBorder="1" applyAlignment="1">
      <alignment horizontal="center" vertical="center"/>
    </xf>
    <xf numFmtId="0" fontId="72" fillId="0" borderId="18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5" fillId="12" borderId="14" xfId="0" applyFont="1" applyFill="1" applyBorder="1" applyAlignment="1">
      <alignment horizontal="center" vertical="center" textRotation="45" wrapText="1"/>
    </xf>
    <xf numFmtId="0" fontId="95" fillId="12" borderId="19" xfId="0" applyFont="1" applyFill="1" applyBorder="1" applyAlignment="1">
      <alignment horizontal="center" vertical="center" textRotation="45" wrapText="1"/>
    </xf>
    <xf numFmtId="0" fontId="95" fillId="12" borderId="15" xfId="0" applyFont="1" applyFill="1" applyBorder="1" applyAlignment="1">
      <alignment horizontal="center" vertical="center" wrapText="1"/>
    </xf>
    <xf numFmtId="0" fontId="95" fillId="12" borderId="20" xfId="0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</cellXfs>
  <cellStyles count="6">
    <cellStyle name="Good" xfId="1" builtinId="26"/>
    <cellStyle name="Normal" xfId="0" builtinId="0"/>
    <cellStyle name="Normal 2" xfId="2"/>
    <cellStyle name="Normal 3" xfId="3"/>
    <cellStyle name="Normal_cxrili 30.12.2008 BOLOOOOO" xfId="5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100" b="1"/>
              <a:t>35 01 08</a:t>
            </a:r>
            <a:r>
              <a:rPr lang="ka-GE" sz="1100" b="1" baseline="0"/>
              <a:t>- გადახრა დამტკიცებულ ბიუჯეტსა და მოსალოდნელ ხარჯს შორის</a:t>
            </a:r>
            <a:endParaRPr lang="en-US" sz="1100" b="1"/>
          </a:p>
        </c:rich>
      </c:tx>
      <c:layout>
        <c:manualLayout>
          <c:xMode val="edge"/>
          <c:yMode val="edge"/>
          <c:x val="0.375035868100053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32371186271877"/>
          <c:y val="1.6604040002989703E-2"/>
          <c:w val="0.87758911805395545"/>
          <c:h val="0.8058509156917995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'[1]6_თვის_საპროგნოზო'!$C$6:$C$11</c:f>
              <c:strCache>
                <c:ptCount val="6"/>
                <c:pt idx="0">
                  <c:v>შრომის ანაზღაურება</c:v>
                </c:pt>
                <c:pt idx="1">
                  <c:v>თანამდებობრივი სარგო</c:v>
                </c:pt>
                <c:pt idx="2">
                  <c:v>პრემია</c:v>
                </c:pt>
                <c:pt idx="3">
                  <c:v>საქონელი და მომსახურება</c:v>
                </c:pt>
                <c:pt idx="4">
                  <c:v>სოციალური უზრუნველყოფა</c:v>
                </c:pt>
                <c:pt idx="5">
                  <c:v>სხვა ხარჯები</c:v>
                </c:pt>
              </c:strCache>
            </c:strRef>
          </c:cat>
          <c:val>
            <c:numRef>
              <c:f>'6_თვის_საპროგნოზო'!#REF!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771144"/>
        <c:axId val="843765656"/>
      </c:lineChart>
      <c:catAx>
        <c:axId val="84377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765656"/>
        <c:crosses val="autoZero"/>
        <c:auto val="1"/>
        <c:lblAlgn val="ctr"/>
        <c:lblOffset val="100"/>
        <c:noMultiLvlLbl val="0"/>
      </c:catAx>
      <c:valAx>
        <c:axId val="843765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77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580305</xdr:colOff>
      <xdr:row>14</xdr:row>
      <xdr:rowOff>0</xdr:rowOff>
    </xdr:from>
    <xdr:to>
      <xdr:col>4</xdr:col>
      <xdr:colOff>1170215</xdr:colOff>
      <xdr:row>14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II_IV_KV/III_IV_KV%20-%20Corr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_თვის_საპროგნოზო"/>
    </sheetNames>
    <sheetDataSet>
      <sheetData sheetId="0">
        <row r="6">
          <cell r="C6" t="str">
            <v>შრომის ანაზღაურება</v>
          </cell>
        </row>
        <row r="7">
          <cell r="C7" t="str">
            <v>თანამდებობრივი სარგო</v>
          </cell>
        </row>
        <row r="8">
          <cell r="C8" t="str">
            <v>პრემია</v>
          </cell>
        </row>
        <row r="9">
          <cell r="C9" t="str">
            <v>საქონელი და მომსახურება</v>
          </cell>
        </row>
        <row r="10">
          <cell r="C10" t="str">
            <v>სოციალური უზრუნველყოფა</v>
          </cell>
        </row>
        <row r="11">
          <cell r="C11" t="str">
            <v>სხვა ხარჯები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AG250"/>
  <sheetViews>
    <sheetView showGridLines="0" tabSelected="1" view="pageBreakPreview" topLeftCell="C1" zoomScale="70" zoomScaleNormal="70" zoomScaleSheetLayoutView="70" workbookViewId="0">
      <selection activeCell="Y23" sqref="Y23"/>
    </sheetView>
  </sheetViews>
  <sheetFormatPr defaultRowHeight="18" outlineLevelCol="1" x14ac:dyDescent="0.2"/>
  <cols>
    <col min="1" max="1" width="3.5703125" style="13" customWidth="1"/>
    <col min="2" max="2" width="2.7109375" style="13" customWidth="1"/>
    <col min="3" max="3" width="15" style="14" customWidth="1"/>
    <col min="4" max="4" width="57.85546875" style="14" customWidth="1"/>
    <col min="5" max="5" width="17.85546875" style="38" customWidth="1"/>
    <col min="6" max="6" width="19.28515625" style="38" customWidth="1"/>
    <col min="7" max="7" width="19.140625" style="91" customWidth="1"/>
    <col min="8" max="8" width="19.28515625" style="38" customWidth="1"/>
    <col min="9" max="9" width="10.42578125" style="114" customWidth="1"/>
    <col min="10" max="10" width="12.28515625" style="91" customWidth="1"/>
    <col min="11" max="11" width="0.85546875" style="147" customWidth="1"/>
    <col min="12" max="12" width="18.5703125" style="14" hidden="1" customWidth="1" outlineLevel="1"/>
    <col min="13" max="13" width="19.85546875" style="14" hidden="1" customWidth="1" outlineLevel="1"/>
    <col min="14" max="14" width="15.7109375" style="14" hidden="1" customWidth="1" outlineLevel="1"/>
    <col min="15" max="15" width="15.28515625" style="169" customWidth="1" collapsed="1"/>
    <col min="16" max="16" width="17.5703125" style="14" hidden="1" customWidth="1" outlineLevel="1"/>
    <col min="17" max="17" width="16.5703125" style="14" hidden="1" customWidth="1" outlineLevel="1"/>
    <col min="18" max="18" width="16.28515625" style="14" hidden="1" customWidth="1" outlineLevel="1"/>
    <col min="19" max="19" width="15.28515625" style="169" customWidth="1" collapsed="1"/>
    <col min="20" max="22" width="16" style="14" hidden="1" customWidth="1" outlineLevel="1"/>
    <col min="23" max="23" width="15.28515625" style="169" customWidth="1" collapsed="1"/>
    <col min="24" max="24" width="15.42578125" style="50" customWidth="1" outlineLevel="1"/>
    <col min="25" max="25" width="18.28515625" style="14" customWidth="1" outlineLevel="1"/>
    <col min="26" max="26" width="13.7109375" style="14" customWidth="1" outlineLevel="1"/>
    <col min="27" max="27" width="15.28515625" style="169" customWidth="1"/>
    <col min="28" max="28" width="16.42578125" style="15" customWidth="1"/>
    <col min="29" max="29" width="21.85546875" style="15" customWidth="1"/>
    <col min="30" max="31" width="18" style="264" customWidth="1"/>
    <col min="32" max="32" width="11.140625" style="15" bestFit="1" customWidth="1"/>
    <col min="33" max="33" width="10.140625" style="15" bestFit="1" customWidth="1"/>
    <col min="34" max="16384" width="9.140625" style="15"/>
  </cols>
  <sheetData>
    <row r="1" spans="1:33" x14ac:dyDescent="0.2">
      <c r="F1" s="87"/>
      <c r="H1" s="87"/>
      <c r="Q1" s="50"/>
    </row>
    <row r="2" spans="1:33" x14ac:dyDescent="0.2">
      <c r="D2" s="60" t="s">
        <v>224</v>
      </c>
      <c r="O2" s="153"/>
      <c r="P2" s="38"/>
      <c r="Q2" s="38"/>
      <c r="R2" s="38"/>
      <c r="S2" s="153"/>
      <c r="T2" s="38"/>
      <c r="U2" s="38"/>
      <c r="V2" s="38"/>
      <c r="W2" s="153"/>
      <c r="X2" s="64"/>
      <c r="Y2" s="38"/>
      <c r="Z2" s="38"/>
      <c r="AA2" s="153"/>
    </row>
    <row r="3" spans="1:33" x14ac:dyDescent="0.2">
      <c r="D3" s="60"/>
      <c r="O3" s="153"/>
      <c r="P3" s="38"/>
      <c r="Q3" s="38"/>
      <c r="R3" s="38"/>
      <c r="S3" s="153"/>
      <c r="T3" s="38"/>
      <c r="U3" s="38"/>
      <c r="V3" s="38"/>
      <c r="W3" s="153"/>
      <c r="X3" s="64"/>
      <c r="Y3" s="38"/>
      <c r="Z3" s="38"/>
      <c r="AA3" s="153"/>
    </row>
    <row r="4" spans="1:33" s="3" customFormat="1" ht="15" x14ac:dyDescent="0.2">
      <c r="A4" s="2"/>
      <c r="B4" s="2"/>
      <c r="C4" s="1"/>
      <c r="D4" s="55"/>
      <c r="E4" s="56"/>
      <c r="F4" s="56"/>
      <c r="G4" s="91"/>
      <c r="H4" s="56"/>
      <c r="I4" s="114"/>
      <c r="J4" s="91"/>
      <c r="K4" s="147"/>
      <c r="L4" s="1"/>
      <c r="M4" s="1"/>
      <c r="N4" s="1"/>
      <c r="O4" s="154"/>
      <c r="P4" s="56"/>
      <c r="Q4" s="56"/>
      <c r="R4" s="56"/>
      <c r="S4" s="154"/>
      <c r="T4" s="56"/>
      <c r="U4" s="56"/>
      <c r="V4" s="56"/>
      <c r="W4" s="154"/>
      <c r="X4" s="88"/>
      <c r="Y4" s="80" t="s">
        <v>14</v>
      </c>
      <c r="Z4" s="80"/>
      <c r="AA4" s="154"/>
      <c r="AD4" s="265"/>
      <c r="AE4" s="265"/>
    </row>
    <row r="5" spans="1:33" s="7" customFormat="1" ht="16.5" customHeight="1" x14ac:dyDescent="0.2">
      <c r="A5" s="4"/>
      <c r="B5" s="4"/>
      <c r="C5" s="81"/>
      <c r="D5" s="81"/>
      <c r="E5" s="57"/>
      <c r="F5" s="57"/>
      <c r="G5" s="90"/>
      <c r="H5" s="57"/>
      <c r="I5" s="115"/>
      <c r="J5" s="90"/>
      <c r="K5" s="148"/>
      <c r="L5" s="5"/>
      <c r="M5" s="5"/>
      <c r="N5" s="5"/>
      <c r="O5" s="155"/>
      <c r="P5" s="84"/>
      <c r="Q5" s="84"/>
      <c r="R5" s="84"/>
      <c r="S5" s="155"/>
      <c r="T5" s="84"/>
      <c r="U5" s="84"/>
      <c r="V5" s="84"/>
      <c r="W5" s="155"/>
      <c r="X5" s="88"/>
      <c r="Y5" s="80"/>
      <c r="Z5" s="80"/>
      <c r="AA5" s="155"/>
      <c r="AD5" s="266"/>
      <c r="AE5" s="266"/>
    </row>
    <row r="6" spans="1:33" s="7" customFormat="1" ht="15.75" customHeight="1" x14ac:dyDescent="0.2">
      <c r="A6" s="4"/>
      <c r="B6" s="4"/>
      <c r="C6" s="81"/>
      <c r="D6" s="81"/>
      <c r="E6" s="57"/>
      <c r="F6" s="57"/>
      <c r="G6" s="90"/>
      <c r="H6" s="57"/>
      <c r="I6" s="115"/>
      <c r="J6" s="90"/>
      <c r="K6" s="148"/>
      <c r="L6" s="5"/>
      <c r="M6" s="5"/>
      <c r="N6" s="5"/>
      <c r="O6" s="155"/>
      <c r="P6" s="84"/>
      <c r="Q6" s="84"/>
      <c r="R6" s="84"/>
      <c r="S6" s="155"/>
      <c r="T6" s="84"/>
      <c r="U6" s="84"/>
      <c r="V6" s="84"/>
      <c r="W6" s="155"/>
      <c r="X6" s="66"/>
      <c r="Y6" s="8"/>
      <c r="Z6" s="8"/>
      <c r="AA6" s="155"/>
      <c r="AD6" s="266"/>
      <c r="AE6" s="266"/>
    </row>
    <row r="7" spans="1:33" s="7" customFormat="1" ht="15" x14ac:dyDescent="0.2">
      <c r="A7" s="4"/>
      <c r="B7" s="4"/>
      <c r="C7" s="6"/>
      <c r="D7" s="6"/>
      <c r="E7" s="56"/>
      <c r="F7" s="58"/>
      <c r="G7" s="92"/>
      <c r="H7" s="58"/>
      <c r="I7" s="114"/>
      <c r="J7" s="92"/>
      <c r="K7" s="149"/>
      <c r="L7" s="6"/>
      <c r="M7" s="6"/>
      <c r="N7" s="6"/>
      <c r="O7" s="156"/>
      <c r="P7" s="56"/>
      <c r="Q7" s="85"/>
      <c r="R7" s="56"/>
      <c r="S7" s="156"/>
      <c r="T7" s="85"/>
      <c r="U7" s="85"/>
      <c r="V7" s="85"/>
      <c r="W7" s="156"/>
      <c r="X7" s="67"/>
      <c r="Y7" s="85"/>
      <c r="Z7" s="86" t="s">
        <v>223</v>
      </c>
      <c r="AA7" s="156"/>
      <c r="AD7" s="266"/>
      <c r="AE7" s="266"/>
    </row>
    <row r="8" spans="1:33" s="12" customFormat="1" ht="60" customHeight="1" x14ac:dyDescent="0.25">
      <c r="A8" s="11"/>
      <c r="B8" s="11"/>
      <c r="C8" s="82" t="s">
        <v>0</v>
      </c>
      <c r="D8" s="141" t="s">
        <v>13</v>
      </c>
      <c r="E8" s="146" t="s">
        <v>280</v>
      </c>
      <c r="F8" s="146" t="s">
        <v>281</v>
      </c>
      <c r="G8" s="142" t="s">
        <v>276</v>
      </c>
      <c r="H8" s="146" t="s">
        <v>278</v>
      </c>
      <c r="I8" s="143" t="s">
        <v>279</v>
      </c>
      <c r="J8" s="142" t="s">
        <v>277</v>
      </c>
      <c r="K8" s="150"/>
      <c r="L8" s="170"/>
      <c r="M8" s="83"/>
      <c r="N8" s="83"/>
      <c r="O8" s="87" t="s">
        <v>222</v>
      </c>
      <c r="P8" s="89"/>
      <c r="Q8" s="89"/>
      <c r="R8" s="89"/>
      <c r="S8" s="157"/>
      <c r="T8" s="89"/>
      <c r="U8" s="89"/>
      <c r="V8" s="89"/>
      <c r="W8" s="157"/>
      <c r="X8" s="89"/>
      <c r="Y8" s="89"/>
      <c r="Z8" s="89"/>
      <c r="AA8" s="157"/>
      <c r="AC8" s="247"/>
      <c r="AD8" s="271"/>
      <c r="AE8" s="272"/>
    </row>
    <row r="9" spans="1:33" ht="48" customHeight="1" x14ac:dyDescent="0.2">
      <c r="C9" s="245">
        <v>350108</v>
      </c>
      <c r="D9" s="244" t="s">
        <v>282</v>
      </c>
      <c r="E9" s="144"/>
      <c r="F9" s="144"/>
      <c r="G9" s="144"/>
      <c r="H9" s="144"/>
      <c r="I9" s="144"/>
      <c r="J9" s="112"/>
      <c r="K9" s="151"/>
      <c r="L9" s="78" t="s">
        <v>1</v>
      </c>
      <c r="M9" s="51" t="s">
        <v>2</v>
      </c>
      <c r="N9" s="51" t="s">
        <v>3</v>
      </c>
      <c r="O9" s="158" t="s">
        <v>272</v>
      </c>
      <c r="P9" s="51" t="s">
        <v>4</v>
      </c>
      <c r="Q9" s="51" t="s">
        <v>5</v>
      </c>
      <c r="R9" s="51" t="s">
        <v>6</v>
      </c>
      <c r="S9" s="158" t="s">
        <v>273</v>
      </c>
      <c r="T9" s="51" t="s">
        <v>7</v>
      </c>
      <c r="U9" s="51" t="s">
        <v>8</v>
      </c>
      <c r="V9" s="51" t="s">
        <v>9</v>
      </c>
      <c r="W9" s="158" t="s">
        <v>274</v>
      </c>
      <c r="X9" s="68" t="s">
        <v>10</v>
      </c>
      <c r="Y9" s="75" t="s">
        <v>11</v>
      </c>
      <c r="Z9" s="75" t="s">
        <v>12</v>
      </c>
      <c r="AA9" s="158" t="s">
        <v>275</v>
      </c>
      <c r="AC9" s="275" t="s">
        <v>389</v>
      </c>
      <c r="AD9" s="275" t="s">
        <v>390</v>
      </c>
      <c r="AE9" s="275" t="s">
        <v>388</v>
      </c>
      <c r="AF9" s="275" t="s">
        <v>277</v>
      </c>
    </row>
    <row r="10" spans="1:33" s="74" customFormat="1" ht="39.75" customHeight="1" x14ac:dyDescent="0.2">
      <c r="A10" s="69"/>
      <c r="B10" s="69"/>
      <c r="C10" s="70"/>
      <c r="D10" s="152" t="s">
        <v>282</v>
      </c>
      <c r="E10" s="72">
        <f t="shared" ref="E10:Z10" si="0">E13+E145+E208+E226</f>
        <v>1750000</v>
      </c>
      <c r="F10" s="72">
        <f t="shared" si="0"/>
        <v>1209670</v>
      </c>
      <c r="G10" s="102">
        <f>E10-F10</f>
        <v>540330</v>
      </c>
      <c r="H10" s="72">
        <f t="shared" ref="H10:H13" si="1">SUM(O10,S10,W10,AA10)</f>
        <v>1130398.82</v>
      </c>
      <c r="I10" s="125">
        <f>H10/F10</f>
        <v>0.9344687559417032</v>
      </c>
      <c r="J10" s="260">
        <f>F10-H10</f>
        <v>79271.179999999935</v>
      </c>
      <c r="K10" s="113"/>
      <c r="L10" s="72">
        <f>L13+L145+L208+L226</f>
        <v>55388.35</v>
      </c>
      <c r="M10" s="72">
        <f>M13+M145+M208+M226</f>
        <v>95058.31</v>
      </c>
      <c r="N10" s="72">
        <f t="shared" si="0"/>
        <v>76012.789999999994</v>
      </c>
      <c r="O10" s="159">
        <f>SUM(L10:N10)</f>
        <v>226459.45</v>
      </c>
      <c r="P10" s="72">
        <f t="shared" si="0"/>
        <v>92112.03</v>
      </c>
      <c r="Q10" s="72">
        <f t="shared" si="0"/>
        <v>79232.75</v>
      </c>
      <c r="R10" s="72">
        <f t="shared" si="0"/>
        <v>91226.02</v>
      </c>
      <c r="S10" s="159">
        <f>SUM(P10:R10)</f>
        <v>262570.8</v>
      </c>
      <c r="T10" s="72">
        <f t="shared" si="0"/>
        <v>81556.69</v>
      </c>
      <c r="U10" s="72">
        <f t="shared" si="0"/>
        <v>87075.98</v>
      </c>
      <c r="V10" s="72">
        <f t="shared" si="0"/>
        <v>80759.11</v>
      </c>
      <c r="W10" s="159">
        <f>SUM(T10:V10)</f>
        <v>249391.77999999997</v>
      </c>
      <c r="X10" s="72">
        <f t="shared" si="0"/>
        <v>85004.27</v>
      </c>
      <c r="Y10" s="72">
        <f t="shared" si="0"/>
        <v>129544.31999999999</v>
      </c>
      <c r="Z10" s="72">
        <f t="shared" si="0"/>
        <v>177428.19999999998</v>
      </c>
      <c r="AA10" s="159">
        <f>SUM(X10:Z10)</f>
        <v>391976.79</v>
      </c>
      <c r="AB10" s="73"/>
      <c r="AC10" s="159">
        <f>AC16+AC25+AC112+AC122+AC145+AC226</f>
        <v>860144.71</v>
      </c>
      <c r="AD10" s="273">
        <f>AD16+AD25+AD112+AD122+AD145+AD226</f>
        <v>36718.409999999989</v>
      </c>
      <c r="AE10" s="273">
        <f>AE16+AE25+AE112+AE122+AE145+AE226</f>
        <v>270254.11000000004</v>
      </c>
      <c r="AF10" s="273">
        <f>F10-AC10-AE10</f>
        <v>79271.179999999993</v>
      </c>
      <c r="AG10" s="259"/>
    </row>
    <row r="11" spans="1:33" s="23" customFormat="1" ht="31.5" customHeight="1" x14ac:dyDescent="0.2">
      <c r="A11" s="17"/>
      <c r="B11" s="18"/>
      <c r="C11" s="19"/>
      <c r="D11" s="20" t="s">
        <v>15</v>
      </c>
      <c r="E11" s="59">
        <v>97</v>
      </c>
      <c r="F11" s="59">
        <v>97</v>
      </c>
      <c r="G11" s="103">
        <v>97</v>
      </c>
      <c r="H11" s="59">
        <v>97</v>
      </c>
      <c r="I11" s="126">
        <f>J11/F11</f>
        <v>1</v>
      </c>
      <c r="J11" s="103">
        <v>97</v>
      </c>
      <c r="K11" s="93"/>
      <c r="L11" s="76">
        <v>97</v>
      </c>
      <c r="M11" s="76">
        <v>97</v>
      </c>
      <c r="N11" s="76">
        <v>97</v>
      </c>
      <c r="O11" s="160">
        <v>97</v>
      </c>
      <c r="P11" s="76">
        <v>97</v>
      </c>
      <c r="Q11" s="76">
        <v>97</v>
      </c>
      <c r="R11" s="76">
        <v>97</v>
      </c>
      <c r="S11" s="160">
        <v>97</v>
      </c>
      <c r="T11" s="76">
        <v>97</v>
      </c>
      <c r="U11" s="76">
        <v>97</v>
      </c>
      <c r="V11" s="76">
        <v>97</v>
      </c>
      <c r="W11" s="160">
        <v>97</v>
      </c>
      <c r="X11" s="21">
        <v>97</v>
      </c>
      <c r="Y11" s="76">
        <v>97</v>
      </c>
      <c r="Z11" s="76">
        <v>97</v>
      </c>
      <c r="AA11" s="160">
        <v>97</v>
      </c>
    </row>
    <row r="12" spans="1:33" s="23" customFormat="1" ht="31.5" customHeight="1" x14ac:dyDescent="0.2">
      <c r="A12" s="17"/>
      <c r="B12" s="18"/>
      <c r="C12" s="19"/>
      <c r="D12" s="20" t="s">
        <v>16</v>
      </c>
      <c r="E12" s="59"/>
      <c r="F12" s="59"/>
      <c r="G12" s="103"/>
      <c r="H12" s="59"/>
      <c r="I12" s="126"/>
      <c r="J12" s="103"/>
      <c r="K12" s="93"/>
      <c r="L12" s="21"/>
      <c r="M12" s="21"/>
      <c r="N12" s="21"/>
      <c r="O12" s="161"/>
      <c r="P12" s="21"/>
      <c r="Q12" s="21"/>
      <c r="R12" s="21"/>
      <c r="S12" s="161"/>
      <c r="T12" s="21"/>
      <c r="U12" s="21"/>
      <c r="V12" s="21"/>
      <c r="W12" s="161"/>
      <c r="X12" s="21"/>
      <c r="Y12" s="21"/>
      <c r="Z12" s="21"/>
      <c r="AA12" s="161"/>
    </row>
    <row r="13" spans="1:33" s="27" customFormat="1" ht="26.25" customHeight="1" x14ac:dyDescent="0.25">
      <c r="A13" s="24"/>
      <c r="B13" s="16"/>
      <c r="C13" s="19" t="s">
        <v>250</v>
      </c>
      <c r="D13" s="25" t="s">
        <v>17</v>
      </c>
      <c r="E13" s="53">
        <f>E14+E25+E93+E101+E102+E112+E122</f>
        <v>1750000</v>
      </c>
      <c r="F13" s="53">
        <f t="shared" ref="F13:Z13" si="2">F14+F25+F93+F101+F102+F112+F122</f>
        <v>1199072</v>
      </c>
      <c r="G13" s="104">
        <f t="shared" ref="G13:G76" si="3">E13-F13</f>
        <v>550928</v>
      </c>
      <c r="H13" s="53">
        <f t="shared" si="1"/>
        <v>1119800.82</v>
      </c>
      <c r="I13" s="127">
        <f>H13/F13</f>
        <v>0.93388955792479522</v>
      </c>
      <c r="J13" s="104">
        <f t="shared" ref="J13:J76" si="4">F13-H13</f>
        <v>79271.179999999935</v>
      </c>
      <c r="K13" s="94"/>
      <c r="L13" s="26">
        <f>L14+L25+L93+L101+L102+L112+L122</f>
        <v>54790.35</v>
      </c>
      <c r="M13" s="26">
        <f>M14+M25+M93+M101+M102+M112+M122</f>
        <v>95058.31</v>
      </c>
      <c r="N13" s="26">
        <f t="shared" si="2"/>
        <v>76012.789999999994</v>
      </c>
      <c r="O13" s="162">
        <f t="shared" ref="O13:O76" si="5">SUM(L13:N13)</f>
        <v>225861.45</v>
      </c>
      <c r="P13" s="26">
        <f t="shared" si="2"/>
        <v>92112.03</v>
      </c>
      <c r="Q13" s="26">
        <f t="shared" si="2"/>
        <v>79232.75</v>
      </c>
      <c r="R13" s="26">
        <f t="shared" si="2"/>
        <v>91226.02</v>
      </c>
      <c r="S13" s="162">
        <f t="shared" ref="S13:S76" si="6">SUM(P13:R13)</f>
        <v>262570.8</v>
      </c>
      <c r="T13" s="26">
        <f t="shared" ref="T13:U13" si="7">T14+T25+T93+T101+T102+T112+T122</f>
        <v>81556.69</v>
      </c>
      <c r="U13" s="26">
        <f t="shared" si="7"/>
        <v>87075.98</v>
      </c>
      <c r="V13" s="26">
        <f t="shared" si="2"/>
        <v>80759.11</v>
      </c>
      <c r="W13" s="162">
        <f t="shared" ref="W13:W76" si="8">SUM(T13:V13)</f>
        <v>249391.77999999997</v>
      </c>
      <c r="X13" s="53">
        <f t="shared" ref="X13" si="9">X14+X25+X93+X101+X102+X112+X122</f>
        <v>81904.27</v>
      </c>
      <c r="Y13" s="53">
        <f t="shared" si="2"/>
        <v>124544.31999999999</v>
      </c>
      <c r="Z13" s="53">
        <f t="shared" si="2"/>
        <v>175528.19999999998</v>
      </c>
      <c r="AA13" s="162">
        <f t="shared" ref="AA13:AA76" si="10">SUM(X13:Z13)</f>
        <v>381976.79</v>
      </c>
      <c r="AD13" s="247"/>
      <c r="AE13" s="247"/>
    </row>
    <row r="14" spans="1:33" x14ac:dyDescent="0.25">
      <c r="A14" s="16"/>
      <c r="B14" s="16"/>
      <c r="C14" s="19">
        <v>2.1</v>
      </c>
      <c r="D14" s="28" t="s">
        <v>18</v>
      </c>
      <c r="E14" s="52">
        <f>E15+E24</f>
        <v>1248000</v>
      </c>
      <c r="F14" s="52">
        <f t="shared" ref="F14:Z14" si="11">F15+F24</f>
        <v>1001600</v>
      </c>
      <c r="G14" s="105">
        <f t="shared" si="3"/>
        <v>246400</v>
      </c>
      <c r="H14" s="52">
        <f>SUM(O14,S14,W14,AA14)</f>
        <v>933890.20000000007</v>
      </c>
      <c r="I14" s="128">
        <f>H14/F14</f>
        <v>0.93239836261980835</v>
      </c>
      <c r="J14" s="105">
        <f t="shared" si="4"/>
        <v>67709.79999999993</v>
      </c>
      <c r="K14" s="95"/>
      <c r="L14" s="29">
        <f t="shared" si="11"/>
        <v>53277.77</v>
      </c>
      <c r="M14" s="29">
        <f t="shared" si="11"/>
        <v>90762.86</v>
      </c>
      <c r="N14" s="29">
        <f t="shared" si="11"/>
        <v>71558.509999999995</v>
      </c>
      <c r="O14" s="163">
        <f t="shared" si="5"/>
        <v>215599.14</v>
      </c>
      <c r="P14" s="29">
        <f t="shared" si="11"/>
        <v>86885.48</v>
      </c>
      <c r="Q14" s="29">
        <f t="shared" si="11"/>
        <v>75678.399999999994</v>
      </c>
      <c r="R14" s="29">
        <f t="shared" si="11"/>
        <v>85909.83</v>
      </c>
      <c r="S14" s="163">
        <f t="shared" si="6"/>
        <v>248473.71000000002</v>
      </c>
      <c r="T14" s="29">
        <f t="shared" ref="T14:U14" si="12">T15+T24</f>
        <v>76133.53</v>
      </c>
      <c r="U14" s="29">
        <f t="shared" si="12"/>
        <v>76924.529999999984</v>
      </c>
      <c r="V14" s="29">
        <f t="shared" si="11"/>
        <v>68025.45</v>
      </c>
      <c r="W14" s="163">
        <f t="shared" si="8"/>
        <v>221083.51</v>
      </c>
      <c r="X14" s="52">
        <f t="shared" ref="X14" si="13">X15+X24</f>
        <v>75349.77</v>
      </c>
      <c r="Y14" s="52">
        <f t="shared" si="11"/>
        <v>69940.479999999996</v>
      </c>
      <c r="Z14" s="52">
        <f t="shared" si="11"/>
        <v>103443.59</v>
      </c>
      <c r="AA14" s="163">
        <f t="shared" si="10"/>
        <v>248733.84</v>
      </c>
      <c r="AC14" s="27"/>
      <c r="AD14" s="15"/>
      <c r="AE14" s="15"/>
    </row>
    <row r="15" spans="1:33" x14ac:dyDescent="0.25">
      <c r="A15" s="16"/>
      <c r="B15" s="16"/>
      <c r="C15" s="19" t="s">
        <v>309</v>
      </c>
      <c r="D15" s="30" t="s">
        <v>19</v>
      </c>
      <c r="E15" s="36">
        <f>E16+E23</f>
        <v>1248000</v>
      </c>
      <c r="F15" s="36">
        <f t="shared" ref="F15:Z15" si="14">F16+F23</f>
        <v>1001600</v>
      </c>
      <c r="G15" s="106">
        <f t="shared" si="3"/>
        <v>246400</v>
      </c>
      <c r="H15" s="36">
        <f t="shared" ref="H15:H78" si="15">SUM(O15,S15,W15,AA15)</f>
        <v>933890.20000000007</v>
      </c>
      <c r="I15" s="129">
        <f>H15/F15</f>
        <v>0.93239836261980835</v>
      </c>
      <c r="J15" s="106">
        <f t="shared" si="4"/>
        <v>67709.79999999993</v>
      </c>
      <c r="K15" s="96"/>
      <c r="L15" s="31">
        <f t="shared" si="14"/>
        <v>53277.77</v>
      </c>
      <c r="M15" s="31">
        <f t="shared" si="14"/>
        <v>90762.86</v>
      </c>
      <c r="N15" s="31">
        <f t="shared" si="14"/>
        <v>71558.509999999995</v>
      </c>
      <c r="O15" s="164">
        <f t="shared" si="5"/>
        <v>215599.14</v>
      </c>
      <c r="P15" s="31">
        <f t="shared" si="14"/>
        <v>86885.48</v>
      </c>
      <c r="Q15" s="31">
        <f t="shared" si="14"/>
        <v>75678.399999999994</v>
      </c>
      <c r="R15" s="31">
        <f t="shared" si="14"/>
        <v>85909.83</v>
      </c>
      <c r="S15" s="164">
        <f t="shared" si="6"/>
        <v>248473.71000000002</v>
      </c>
      <c r="T15" s="31">
        <f t="shared" ref="T15:U15" si="16">T16+T23</f>
        <v>76133.53</v>
      </c>
      <c r="U15" s="31">
        <f t="shared" si="16"/>
        <v>76924.529999999984</v>
      </c>
      <c r="V15" s="31">
        <f t="shared" si="14"/>
        <v>68025.45</v>
      </c>
      <c r="W15" s="164">
        <f t="shared" si="8"/>
        <v>221083.51</v>
      </c>
      <c r="X15" s="36">
        <f t="shared" ref="X15" si="17">X16+X23</f>
        <v>75349.77</v>
      </c>
      <c r="Y15" s="36">
        <f t="shared" si="14"/>
        <v>69940.479999999996</v>
      </c>
      <c r="Z15" s="36">
        <f t="shared" si="14"/>
        <v>103443.59</v>
      </c>
      <c r="AA15" s="164">
        <f t="shared" si="10"/>
        <v>248733.84</v>
      </c>
      <c r="AC15" s="27"/>
      <c r="AD15" s="15"/>
      <c r="AE15" s="15"/>
    </row>
    <row r="16" spans="1:33" x14ac:dyDescent="0.25">
      <c r="A16" s="16"/>
      <c r="B16" s="16"/>
      <c r="C16" s="19" t="s">
        <v>310</v>
      </c>
      <c r="D16" s="32" t="s">
        <v>20</v>
      </c>
      <c r="E16" s="35">
        <f>SUM(E17:E22)</f>
        <v>1248000</v>
      </c>
      <c r="F16" s="35">
        <f t="shared" ref="F16:Z16" si="18">SUM(F17:F22)</f>
        <v>1001600</v>
      </c>
      <c r="G16" s="107">
        <f t="shared" si="3"/>
        <v>246400</v>
      </c>
      <c r="H16" s="35">
        <f t="shared" si="15"/>
        <v>933890.20000000007</v>
      </c>
      <c r="I16" s="130">
        <f>H16/F16</f>
        <v>0.93239836261980835</v>
      </c>
      <c r="J16" s="107">
        <f t="shared" si="4"/>
        <v>67709.79999999993</v>
      </c>
      <c r="K16" s="97"/>
      <c r="L16" s="33">
        <f>SUM(L17:L22)</f>
        <v>53277.77</v>
      </c>
      <c r="M16" s="33">
        <f t="shared" si="18"/>
        <v>90762.86</v>
      </c>
      <c r="N16" s="33">
        <f t="shared" si="18"/>
        <v>71558.509999999995</v>
      </c>
      <c r="O16" s="165">
        <f t="shared" si="5"/>
        <v>215599.14</v>
      </c>
      <c r="P16" s="33">
        <f t="shared" si="18"/>
        <v>86885.48</v>
      </c>
      <c r="Q16" s="33">
        <f t="shared" si="18"/>
        <v>75678.399999999994</v>
      </c>
      <c r="R16" s="33">
        <f t="shared" si="18"/>
        <v>85909.83</v>
      </c>
      <c r="S16" s="165">
        <f t="shared" si="6"/>
        <v>248473.71000000002</v>
      </c>
      <c r="T16" s="33">
        <f t="shared" ref="T16:U16" si="19">SUM(T17:T22)</f>
        <v>76133.53</v>
      </c>
      <c r="U16" s="33">
        <f t="shared" si="19"/>
        <v>76924.529999999984</v>
      </c>
      <c r="V16" s="33">
        <f t="shared" si="18"/>
        <v>68025.45</v>
      </c>
      <c r="W16" s="165">
        <f t="shared" si="8"/>
        <v>221083.51</v>
      </c>
      <c r="X16" s="35">
        <f t="shared" ref="X16" si="20">SUM(X17:X22)</f>
        <v>75349.77</v>
      </c>
      <c r="Y16" s="35">
        <f t="shared" si="18"/>
        <v>69940.479999999996</v>
      </c>
      <c r="Z16" s="35">
        <f t="shared" si="18"/>
        <v>103443.59</v>
      </c>
      <c r="AA16" s="165">
        <f t="shared" si="10"/>
        <v>248733.84</v>
      </c>
      <c r="AC16" s="263">
        <f>AC17+AC19</f>
        <v>783046.61</v>
      </c>
      <c r="AD16" s="268">
        <f>AC16-SUM(X16,W16,S16,O16)</f>
        <v>22540.479999999981</v>
      </c>
      <c r="AE16" s="269">
        <f>H16-AC16</f>
        <v>150843.59000000008</v>
      </c>
      <c r="AG16" s="249"/>
    </row>
    <row r="17" spans="1:33" x14ac:dyDescent="0.25">
      <c r="A17" s="16"/>
      <c r="B17" s="16"/>
      <c r="C17" s="19" t="s">
        <v>311</v>
      </c>
      <c r="D17" s="34" t="s">
        <v>21</v>
      </c>
      <c r="E17" s="22">
        <v>1152000</v>
      </c>
      <c r="F17" s="22">
        <v>905600</v>
      </c>
      <c r="G17" s="108">
        <f t="shared" si="3"/>
        <v>246400</v>
      </c>
      <c r="H17" s="22">
        <f t="shared" si="15"/>
        <v>894640.20000000007</v>
      </c>
      <c r="I17" s="131">
        <f>H17/F17</f>
        <v>0.98789774734982339</v>
      </c>
      <c r="J17" s="108">
        <f t="shared" si="4"/>
        <v>10959.79999999993</v>
      </c>
      <c r="K17" s="98"/>
      <c r="L17" s="22">
        <v>53277.77</v>
      </c>
      <c r="M17" s="22">
        <v>77062.86</v>
      </c>
      <c r="N17" s="22">
        <v>71558.509999999995</v>
      </c>
      <c r="O17" s="166">
        <f t="shared" si="5"/>
        <v>201899.14</v>
      </c>
      <c r="P17" s="22">
        <v>75035.48</v>
      </c>
      <c r="Q17" s="22">
        <v>75678.399999999994</v>
      </c>
      <c r="R17" s="22">
        <v>72209.83</v>
      </c>
      <c r="S17" s="166">
        <f t="shared" si="6"/>
        <v>222923.71000000002</v>
      </c>
      <c r="T17" s="22">
        <v>76133.53</v>
      </c>
      <c r="U17" s="22">
        <v>76924.529999999984</v>
      </c>
      <c r="V17" s="22">
        <v>68025.45</v>
      </c>
      <c r="W17" s="166">
        <f t="shared" si="8"/>
        <v>221083.51</v>
      </c>
      <c r="X17" s="22">
        <v>75349.77</v>
      </c>
      <c r="Y17" s="22">
        <v>69940.479999999996</v>
      </c>
      <c r="Z17" s="286">
        <f>80000+23350+19.09+74.5</f>
        <v>103443.59</v>
      </c>
      <c r="AA17" s="166">
        <f t="shared" si="10"/>
        <v>248733.84</v>
      </c>
      <c r="AC17" s="263">
        <v>743796.61</v>
      </c>
      <c r="AD17" s="269">
        <f>AC17-SUM(X17,W17,S17,O17)</f>
        <v>22540.479999999865</v>
      </c>
      <c r="AE17" s="269">
        <f>H17-AC17</f>
        <v>150843.59000000008</v>
      </c>
      <c r="AG17" s="249"/>
    </row>
    <row r="18" spans="1:33" x14ac:dyDescent="0.2">
      <c r="A18" s="18"/>
      <c r="B18" s="18"/>
      <c r="C18" s="19" t="s">
        <v>312</v>
      </c>
      <c r="D18" s="34" t="s">
        <v>22</v>
      </c>
      <c r="E18" s="22">
        <v>0</v>
      </c>
      <c r="F18" s="22">
        <v>0</v>
      </c>
      <c r="G18" s="108">
        <f t="shared" si="3"/>
        <v>0</v>
      </c>
      <c r="H18" s="22">
        <f t="shared" si="15"/>
        <v>0</v>
      </c>
      <c r="I18" s="131">
        <v>0</v>
      </c>
      <c r="J18" s="108">
        <f t="shared" si="4"/>
        <v>0</v>
      </c>
      <c r="K18" s="98"/>
      <c r="L18" s="22">
        <v>0</v>
      </c>
      <c r="M18" s="22">
        <v>0</v>
      </c>
      <c r="N18" s="14">
        <v>0</v>
      </c>
      <c r="O18" s="166">
        <f t="shared" si="5"/>
        <v>0</v>
      </c>
      <c r="P18" s="22">
        <v>0</v>
      </c>
      <c r="Q18" s="22">
        <v>0</v>
      </c>
      <c r="R18" s="22">
        <v>0</v>
      </c>
      <c r="S18" s="166">
        <f t="shared" si="6"/>
        <v>0</v>
      </c>
      <c r="T18" s="22">
        <v>0</v>
      </c>
      <c r="U18" s="22">
        <v>0</v>
      </c>
      <c r="V18" s="22">
        <v>0</v>
      </c>
      <c r="W18" s="166">
        <f t="shared" si="8"/>
        <v>0</v>
      </c>
      <c r="X18" s="22">
        <v>0</v>
      </c>
      <c r="Y18" s="22">
        <v>0</v>
      </c>
      <c r="Z18" s="22">
        <v>0</v>
      </c>
      <c r="AA18" s="166">
        <f t="shared" si="10"/>
        <v>0</v>
      </c>
      <c r="AD18" s="15"/>
      <c r="AE18" s="15"/>
    </row>
    <row r="19" spans="1:33" x14ac:dyDescent="0.25">
      <c r="A19" s="16"/>
      <c r="B19" s="16"/>
      <c r="C19" s="19" t="s">
        <v>313</v>
      </c>
      <c r="D19" s="34" t="s">
        <v>23</v>
      </c>
      <c r="E19" s="22">
        <v>96000</v>
      </c>
      <c r="F19" s="22">
        <v>96000</v>
      </c>
      <c r="G19" s="108">
        <f t="shared" si="3"/>
        <v>0</v>
      </c>
      <c r="H19" s="22">
        <f t="shared" si="15"/>
        <v>39250</v>
      </c>
      <c r="I19" s="131">
        <f>H19/F19</f>
        <v>0.40885416666666669</v>
      </c>
      <c r="J19" s="108">
        <f t="shared" si="4"/>
        <v>56750</v>
      </c>
      <c r="K19" s="98"/>
      <c r="L19" s="22">
        <v>0</v>
      </c>
      <c r="M19" s="22">
        <v>13700</v>
      </c>
      <c r="N19" s="22">
        <v>0</v>
      </c>
      <c r="O19" s="166">
        <f t="shared" si="5"/>
        <v>13700</v>
      </c>
      <c r="P19" s="22">
        <v>11850</v>
      </c>
      <c r="Q19" s="22">
        <v>0</v>
      </c>
      <c r="R19" s="22">
        <v>13700</v>
      </c>
      <c r="S19" s="166">
        <f t="shared" si="6"/>
        <v>25550</v>
      </c>
      <c r="T19" s="22">
        <v>0</v>
      </c>
      <c r="U19" s="22">
        <v>0</v>
      </c>
      <c r="V19" s="22">
        <v>0</v>
      </c>
      <c r="W19" s="166">
        <f t="shared" si="8"/>
        <v>0</v>
      </c>
      <c r="X19" s="22">
        <v>0</v>
      </c>
      <c r="Y19" s="22">
        <v>0</v>
      </c>
      <c r="Z19" s="22">
        <v>0</v>
      </c>
      <c r="AA19" s="166">
        <f t="shared" si="10"/>
        <v>0</v>
      </c>
      <c r="AC19" s="27">
        <v>39250</v>
      </c>
      <c r="AD19" s="269">
        <f>AC19-SUM(X19,W19,S19,O19)</f>
        <v>0</v>
      </c>
      <c r="AE19" s="269">
        <f>H19-AC19</f>
        <v>0</v>
      </c>
      <c r="AG19" s="249"/>
    </row>
    <row r="20" spans="1:33" x14ac:dyDescent="0.2">
      <c r="A20" s="16"/>
      <c r="B20" s="16"/>
      <c r="C20" s="19" t="s">
        <v>314</v>
      </c>
      <c r="D20" s="34" t="s">
        <v>24</v>
      </c>
      <c r="E20" s="22">
        <v>0</v>
      </c>
      <c r="F20" s="22">
        <v>0</v>
      </c>
      <c r="G20" s="108">
        <f t="shared" si="3"/>
        <v>0</v>
      </c>
      <c r="H20" s="22">
        <f t="shared" si="15"/>
        <v>0</v>
      </c>
      <c r="I20" s="131">
        <v>0</v>
      </c>
      <c r="J20" s="108">
        <f t="shared" si="4"/>
        <v>0</v>
      </c>
      <c r="K20" s="98"/>
      <c r="L20" s="22">
        <v>0</v>
      </c>
      <c r="M20" s="22">
        <v>0</v>
      </c>
      <c r="N20" s="22">
        <v>0</v>
      </c>
      <c r="O20" s="166">
        <f t="shared" si="5"/>
        <v>0</v>
      </c>
      <c r="P20" s="22">
        <v>0</v>
      </c>
      <c r="Q20" s="22">
        <v>0</v>
      </c>
      <c r="R20" s="22">
        <v>0</v>
      </c>
      <c r="S20" s="166">
        <f t="shared" si="6"/>
        <v>0</v>
      </c>
      <c r="T20" s="22">
        <v>0</v>
      </c>
      <c r="U20" s="22">
        <v>0</v>
      </c>
      <c r="V20" s="22">
        <v>0</v>
      </c>
      <c r="W20" s="166">
        <f t="shared" si="8"/>
        <v>0</v>
      </c>
      <c r="X20" s="22">
        <v>0</v>
      </c>
      <c r="Y20" s="22">
        <v>0</v>
      </c>
      <c r="Z20" s="22">
        <v>0</v>
      </c>
      <c r="AA20" s="166">
        <f t="shared" si="10"/>
        <v>0</v>
      </c>
      <c r="AD20" s="15"/>
      <c r="AE20" s="15"/>
    </row>
    <row r="21" spans="1:33" x14ac:dyDescent="0.2">
      <c r="A21" s="18"/>
      <c r="B21" s="18"/>
      <c r="C21" s="19" t="s">
        <v>315</v>
      </c>
      <c r="D21" s="34" t="s">
        <v>25</v>
      </c>
      <c r="E21" s="22">
        <v>0</v>
      </c>
      <c r="F21" s="22">
        <v>0</v>
      </c>
      <c r="G21" s="108">
        <f t="shared" si="3"/>
        <v>0</v>
      </c>
      <c r="H21" s="22">
        <f t="shared" si="15"/>
        <v>0</v>
      </c>
      <c r="I21" s="131">
        <v>0</v>
      </c>
      <c r="J21" s="108">
        <f t="shared" si="4"/>
        <v>0</v>
      </c>
      <c r="K21" s="98"/>
      <c r="L21" s="22">
        <v>0</v>
      </c>
      <c r="M21" s="22">
        <v>0</v>
      </c>
      <c r="N21" s="22">
        <v>0</v>
      </c>
      <c r="O21" s="166">
        <f t="shared" si="5"/>
        <v>0</v>
      </c>
      <c r="P21" s="22">
        <v>0</v>
      </c>
      <c r="Q21" s="22">
        <v>0</v>
      </c>
      <c r="R21" s="22">
        <v>0</v>
      </c>
      <c r="S21" s="166">
        <f t="shared" si="6"/>
        <v>0</v>
      </c>
      <c r="T21" s="22">
        <v>0</v>
      </c>
      <c r="U21" s="22">
        <v>0</v>
      </c>
      <c r="V21" s="22">
        <v>0</v>
      </c>
      <c r="W21" s="166">
        <f t="shared" si="8"/>
        <v>0</v>
      </c>
      <c r="X21" s="22">
        <v>0</v>
      </c>
      <c r="Y21" s="22">
        <v>0</v>
      </c>
      <c r="Z21" s="22">
        <v>0</v>
      </c>
      <c r="AA21" s="166">
        <f t="shared" si="10"/>
        <v>0</v>
      </c>
      <c r="AD21" s="15"/>
      <c r="AE21" s="15"/>
    </row>
    <row r="22" spans="1:33" x14ac:dyDescent="0.2">
      <c r="A22" s="18"/>
      <c r="B22" s="18"/>
      <c r="C22" s="19" t="s">
        <v>316</v>
      </c>
      <c r="D22" s="34" t="s">
        <v>26</v>
      </c>
      <c r="E22" s="22">
        <v>0</v>
      </c>
      <c r="F22" s="22">
        <v>0</v>
      </c>
      <c r="G22" s="108">
        <f t="shared" si="3"/>
        <v>0</v>
      </c>
      <c r="H22" s="22">
        <f t="shared" si="15"/>
        <v>0</v>
      </c>
      <c r="I22" s="131">
        <v>0</v>
      </c>
      <c r="J22" s="108">
        <f t="shared" si="4"/>
        <v>0</v>
      </c>
      <c r="K22" s="98"/>
      <c r="L22" s="22">
        <v>0</v>
      </c>
      <c r="M22" s="22">
        <v>0</v>
      </c>
      <c r="N22" s="22">
        <v>0</v>
      </c>
      <c r="O22" s="166">
        <f t="shared" si="5"/>
        <v>0</v>
      </c>
      <c r="P22" s="22">
        <v>0</v>
      </c>
      <c r="Q22" s="22">
        <v>0</v>
      </c>
      <c r="R22" s="22">
        <v>0</v>
      </c>
      <c r="S22" s="166">
        <f t="shared" si="6"/>
        <v>0</v>
      </c>
      <c r="T22" s="22">
        <v>0</v>
      </c>
      <c r="U22" s="22">
        <v>0</v>
      </c>
      <c r="V22" s="22">
        <v>0</v>
      </c>
      <c r="W22" s="166">
        <f t="shared" si="8"/>
        <v>0</v>
      </c>
      <c r="X22" s="22">
        <v>0</v>
      </c>
      <c r="Y22" s="22">
        <v>0</v>
      </c>
      <c r="Z22" s="22">
        <v>0</v>
      </c>
      <c r="AA22" s="166">
        <f t="shared" si="10"/>
        <v>0</v>
      </c>
      <c r="AD22" s="15"/>
      <c r="AE22" s="15"/>
    </row>
    <row r="23" spans="1:33" x14ac:dyDescent="0.2">
      <c r="A23" s="18"/>
      <c r="B23" s="18"/>
      <c r="C23" s="19" t="s">
        <v>317</v>
      </c>
      <c r="D23" s="32" t="s">
        <v>27</v>
      </c>
      <c r="E23" s="35">
        <v>0</v>
      </c>
      <c r="F23" s="33">
        <v>0</v>
      </c>
      <c r="G23" s="107">
        <f t="shared" si="3"/>
        <v>0</v>
      </c>
      <c r="H23" s="33">
        <f t="shared" si="15"/>
        <v>0</v>
      </c>
      <c r="I23" s="130">
        <v>0</v>
      </c>
      <c r="J23" s="107">
        <f t="shared" si="4"/>
        <v>0</v>
      </c>
      <c r="K23" s="97"/>
      <c r="L23" s="33">
        <v>0</v>
      </c>
      <c r="M23" s="33">
        <v>0</v>
      </c>
      <c r="N23" s="33">
        <v>0</v>
      </c>
      <c r="O23" s="165">
        <f t="shared" si="5"/>
        <v>0</v>
      </c>
      <c r="P23" s="33">
        <v>0</v>
      </c>
      <c r="Q23" s="33">
        <v>0</v>
      </c>
      <c r="R23" s="33">
        <v>0</v>
      </c>
      <c r="S23" s="165">
        <f t="shared" si="6"/>
        <v>0</v>
      </c>
      <c r="T23" s="33">
        <v>0</v>
      </c>
      <c r="U23" s="33">
        <v>0</v>
      </c>
      <c r="V23" s="33">
        <v>0</v>
      </c>
      <c r="W23" s="165">
        <f t="shared" si="8"/>
        <v>0</v>
      </c>
      <c r="X23" s="35">
        <v>0</v>
      </c>
      <c r="Y23" s="35">
        <v>0</v>
      </c>
      <c r="Z23" s="35">
        <v>0</v>
      </c>
      <c r="AA23" s="165">
        <f t="shared" si="10"/>
        <v>0</v>
      </c>
      <c r="AD23" s="15"/>
      <c r="AE23" s="15"/>
    </row>
    <row r="24" spans="1:33" x14ac:dyDescent="0.2">
      <c r="A24" s="18"/>
      <c r="B24" s="18"/>
      <c r="C24" s="19" t="s">
        <v>318</v>
      </c>
      <c r="D24" s="30" t="s">
        <v>28</v>
      </c>
      <c r="E24" s="36">
        <v>0</v>
      </c>
      <c r="F24" s="36">
        <v>0</v>
      </c>
      <c r="G24" s="106">
        <f t="shared" si="3"/>
        <v>0</v>
      </c>
      <c r="H24" s="36">
        <f t="shared" si="15"/>
        <v>0</v>
      </c>
      <c r="I24" s="129">
        <v>0</v>
      </c>
      <c r="J24" s="106">
        <f t="shared" si="4"/>
        <v>0</v>
      </c>
      <c r="K24" s="96"/>
      <c r="L24" s="36">
        <v>0</v>
      </c>
      <c r="M24" s="36">
        <v>0</v>
      </c>
      <c r="N24" s="36">
        <v>0</v>
      </c>
      <c r="O24" s="164">
        <f t="shared" si="5"/>
        <v>0</v>
      </c>
      <c r="P24" s="36">
        <v>0</v>
      </c>
      <c r="Q24" s="36">
        <v>0</v>
      </c>
      <c r="R24" s="36">
        <v>0</v>
      </c>
      <c r="S24" s="164">
        <f t="shared" si="6"/>
        <v>0</v>
      </c>
      <c r="T24" s="36">
        <v>0</v>
      </c>
      <c r="U24" s="36">
        <v>0</v>
      </c>
      <c r="V24" s="36">
        <v>0</v>
      </c>
      <c r="W24" s="164">
        <f t="shared" si="8"/>
        <v>0</v>
      </c>
      <c r="X24" s="36">
        <v>0</v>
      </c>
      <c r="Y24" s="36">
        <v>0</v>
      </c>
      <c r="Z24" s="36">
        <v>0</v>
      </c>
      <c r="AA24" s="164">
        <f t="shared" si="10"/>
        <v>0</v>
      </c>
      <c r="AD24" s="15"/>
      <c r="AE24" s="15"/>
    </row>
    <row r="25" spans="1:33" x14ac:dyDescent="0.2">
      <c r="A25" s="16"/>
      <c r="B25" s="16"/>
      <c r="C25" s="19" t="s">
        <v>251</v>
      </c>
      <c r="D25" s="28" t="s">
        <v>29</v>
      </c>
      <c r="E25" s="52">
        <f>E26+E27+E30+E66+E67+E68+E69+E70+E77+E78</f>
        <v>497000</v>
      </c>
      <c r="F25" s="52">
        <f t="shared" ref="F25:Y25" si="21">F26+F27+F30+F66+F67+F68+F69+F70+F77+F78</f>
        <v>181932</v>
      </c>
      <c r="G25" s="105">
        <f t="shared" si="3"/>
        <v>315068</v>
      </c>
      <c r="H25" s="52">
        <f t="shared" si="15"/>
        <v>172968.22</v>
      </c>
      <c r="I25" s="128">
        <f>H25/F25</f>
        <v>0.95073005298683022</v>
      </c>
      <c r="J25" s="105">
        <f t="shared" si="4"/>
        <v>8963.7799999999988</v>
      </c>
      <c r="K25" s="95"/>
      <c r="L25" s="29">
        <f t="shared" si="21"/>
        <v>1503.78</v>
      </c>
      <c r="M25" s="29">
        <f>M26+M27+M30+M66+M67+M68+M69+M70+M77+M78</f>
        <v>4286.6499999999996</v>
      </c>
      <c r="N25" s="29">
        <f t="shared" si="21"/>
        <v>4454.28</v>
      </c>
      <c r="O25" s="163">
        <f t="shared" si="5"/>
        <v>10244.709999999999</v>
      </c>
      <c r="P25" s="29">
        <f t="shared" si="21"/>
        <v>5208.95</v>
      </c>
      <c r="Q25" s="29">
        <f t="shared" si="21"/>
        <v>3180.75</v>
      </c>
      <c r="R25" s="29">
        <f t="shared" si="21"/>
        <v>4930.87</v>
      </c>
      <c r="S25" s="163">
        <f t="shared" si="6"/>
        <v>13320.57</v>
      </c>
      <c r="T25" s="29">
        <f t="shared" ref="T25:U25" si="22">T26+T27+T30+T66+T67+T68+T69+T70+T77+T78</f>
        <v>4583.33</v>
      </c>
      <c r="U25" s="29">
        <f t="shared" si="22"/>
        <v>9766.130000000001</v>
      </c>
      <c r="V25" s="29">
        <f t="shared" si="21"/>
        <v>12348.34</v>
      </c>
      <c r="W25" s="163">
        <f t="shared" si="8"/>
        <v>26697.800000000003</v>
      </c>
      <c r="X25" s="52">
        <f t="shared" ref="X25" si="23">X26+X27+X30+X66+X67+X68+X69+X70+X77+X78</f>
        <v>6190.14</v>
      </c>
      <c r="Y25" s="52">
        <f t="shared" si="21"/>
        <v>52215</v>
      </c>
      <c r="Z25" s="52">
        <f>Z26+Z27+Z30+Z66+Z67+Z68+Z69+Z70+Z77+Z78</f>
        <v>64300</v>
      </c>
      <c r="AA25" s="163">
        <f t="shared" si="10"/>
        <v>122705.14</v>
      </c>
      <c r="AC25" s="15">
        <v>70479.490000000005</v>
      </c>
      <c r="AD25" s="268">
        <f>AC25-SUM(X25,W25,S25,O25)</f>
        <v>14026.270000000004</v>
      </c>
      <c r="AE25" s="269">
        <f>H25-AC25</f>
        <v>102488.73</v>
      </c>
      <c r="AG25" s="249"/>
    </row>
    <row r="26" spans="1:33" x14ac:dyDescent="0.2">
      <c r="A26" s="16"/>
      <c r="B26" s="16"/>
      <c r="C26" s="19" t="s">
        <v>227</v>
      </c>
      <c r="D26" s="30" t="s">
        <v>30</v>
      </c>
      <c r="E26" s="36">
        <v>0</v>
      </c>
      <c r="F26" s="36">
        <v>0</v>
      </c>
      <c r="G26" s="106">
        <f t="shared" si="3"/>
        <v>0</v>
      </c>
      <c r="H26" s="36">
        <f t="shared" si="15"/>
        <v>0</v>
      </c>
      <c r="I26" s="129">
        <v>0</v>
      </c>
      <c r="J26" s="106">
        <f t="shared" si="4"/>
        <v>0</v>
      </c>
      <c r="K26" s="96"/>
      <c r="L26" s="36">
        <v>0</v>
      </c>
      <c r="M26" s="36">
        <v>0</v>
      </c>
      <c r="N26" s="36">
        <v>0</v>
      </c>
      <c r="O26" s="164">
        <f t="shared" si="5"/>
        <v>0</v>
      </c>
      <c r="P26" s="36">
        <v>0</v>
      </c>
      <c r="Q26" s="36">
        <v>0</v>
      </c>
      <c r="R26" s="36">
        <v>0</v>
      </c>
      <c r="S26" s="164">
        <f t="shared" si="6"/>
        <v>0</v>
      </c>
      <c r="T26" s="36">
        <v>0</v>
      </c>
      <c r="U26" s="36">
        <v>0</v>
      </c>
      <c r="V26" s="36">
        <v>0</v>
      </c>
      <c r="W26" s="164">
        <f t="shared" si="8"/>
        <v>0</v>
      </c>
      <c r="X26" s="36">
        <v>0</v>
      </c>
      <c r="Y26" s="36">
        <v>0</v>
      </c>
      <c r="Z26" s="36">
        <v>0</v>
      </c>
      <c r="AA26" s="164">
        <f t="shared" si="10"/>
        <v>0</v>
      </c>
      <c r="AD26" s="15"/>
      <c r="AE26" s="15"/>
    </row>
    <row r="27" spans="1:33" x14ac:dyDescent="0.25">
      <c r="A27" s="16"/>
      <c r="B27" s="16"/>
      <c r="C27" s="19" t="s">
        <v>252</v>
      </c>
      <c r="D27" s="30" t="s">
        <v>31</v>
      </c>
      <c r="E27" s="36">
        <f>SUM(E28:E29)</f>
        <v>12000</v>
      </c>
      <c r="F27" s="36">
        <f t="shared" ref="F27:Z27" si="24">SUM(F28:F29)</f>
        <v>12000</v>
      </c>
      <c r="G27" s="106">
        <f t="shared" si="3"/>
        <v>0</v>
      </c>
      <c r="H27" s="36">
        <f t="shared" si="15"/>
        <v>32710.39</v>
      </c>
      <c r="I27" s="129">
        <f>H27/F27</f>
        <v>2.7258658333333332</v>
      </c>
      <c r="J27" s="106">
        <f t="shared" si="4"/>
        <v>-20710.39</v>
      </c>
      <c r="K27" s="96"/>
      <c r="L27" s="31">
        <f t="shared" si="24"/>
        <v>285</v>
      </c>
      <c r="M27" s="31">
        <f t="shared" si="24"/>
        <v>890</v>
      </c>
      <c r="N27" s="31">
        <f t="shared" si="24"/>
        <v>2465</v>
      </c>
      <c r="O27" s="164">
        <f t="shared" si="5"/>
        <v>3640</v>
      </c>
      <c r="P27" s="31">
        <f t="shared" si="24"/>
        <v>1530</v>
      </c>
      <c r="Q27" s="31">
        <f t="shared" si="24"/>
        <v>495</v>
      </c>
      <c r="R27" s="31">
        <f t="shared" si="24"/>
        <v>1455</v>
      </c>
      <c r="S27" s="164">
        <f t="shared" si="6"/>
        <v>3480</v>
      </c>
      <c r="T27" s="31">
        <f t="shared" ref="T27:U27" si="25">SUM(T28:T29)</f>
        <v>1915</v>
      </c>
      <c r="U27" s="31">
        <f t="shared" si="25"/>
        <v>1835</v>
      </c>
      <c r="V27" s="31">
        <f t="shared" si="24"/>
        <v>6810.39</v>
      </c>
      <c r="W27" s="164">
        <f t="shared" si="8"/>
        <v>10560.39</v>
      </c>
      <c r="X27" s="36">
        <f t="shared" ref="X27" si="26">SUM(X28:X29)</f>
        <v>30</v>
      </c>
      <c r="Y27" s="36">
        <f t="shared" si="24"/>
        <v>8000</v>
      </c>
      <c r="Z27" s="36">
        <f t="shared" si="24"/>
        <v>7000</v>
      </c>
      <c r="AA27" s="164">
        <f t="shared" si="10"/>
        <v>15030</v>
      </c>
      <c r="AC27" s="27"/>
      <c r="AD27" s="15"/>
      <c r="AE27" s="15"/>
    </row>
    <row r="28" spans="1:33" s="14" customFormat="1" x14ac:dyDescent="0.25">
      <c r="A28" s="16"/>
      <c r="B28" s="16"/>
      <c r="C28" s="19" t="s">
        <v>228</v>
      </c>
      <c r="D28" s="32" t="s">
        <v>32</v>
      </c>
      <c r="E28" s="35">
        <v>12000</v>
      </c>
      <c r="F28" s="35">
        <v>12000</v>
      </c>
      <c r="G28" s="107">
        <f t="shared" si="3"/>
        <v>0</v>
      </c>
      <c r="H28" s="35">
        <f t="shared" si="15"/>
        <v>27000</v>
      </c>
      <c r="I28" s="130">
        <f>H28/F28</f>
        <v>2.25</v>
      </c>
      <c r="J28" s="107">
        <f t="shared" si="4"/>
        <v>-15000</v>
      </c>
      <c r="K28" s="97"/>
      <c r="L28" s="35">
        <v>285</v>
      </c>
      <c r="M28" s="35">
        <v>890</v>
      </c>
      <c r="N28" s="35">
        <v>2465</v>
      </c>
      <c r="O28" s="165">
        <f t="shared" si="5"/>
        <v>3640</v>
      </c>
      <c r="P28" s="35">
        <v>1530</v>
      </c>
      <c r="Q28" s="35">
        <v>495</v>
      </c>
      <c r="R28" s="35">
        <v>1455</v>
      </c>
      <c r="S28" s="165">
        <f t="shared" si="6"/>
        <v>3480</v>
      </c>
      <c r="T28" s="35">
        <v>1915</v>
      </c>
      <c r="U28" s="35">
        <v>1835</v>
      </c>
      <c r="V28" s="35">
        <v>1100</v>
      </c>
      <c r="W28" s="165">
        <f t="shared" si="8"/>
        <v>4850</v>
      </c>
      <c r="X28" s="35">
        <v>30</v>
      </c>
      <c r="Y28" s="35">
        <v>8000</v>
      </c>
      <c r="Z28" s="35">
        <v>7000</v>
      </c>
      <c r="AA28" s="165">
        <f t="shared" si="10"/>
        <v>15030</v>
      </c>
      <c r="AB28" s="15"/>
      <c r="AC28" s="27"/>
    </row>
    <row r="29" spans="1:33" s="14" customFormat="1" x14ac:dyDescent="0.25">
      <c r="A29" s="16"/>
      <c r="B29" s="16"/>
      <c r="C29" s="19" t="s">
        <v>319</v>
      </c>
      <c r="D29" s="32" t="s">
        <v>33</v>
      </c>
      <c r="E29" s="35">
        <v>0</v>
      </c>
      <c r="F29" s="35">
        <v>0</v>
      </c>
      <c r="G29" s="107">
        <f t="shared" si="3"/>
        <v>0</v>
      </c>
      <c r="H29" s="35">
        <f t="shared" si="15"/>
        <v>5710.39</v>
      </c>
      <c r="I29" s="130">
        <v>0</v>
      </c>
      <c r="J29" s="107">
        <f t="shared" si="4"/>
        <v>-5710.39</v>
      </c>
      <c r="K29" s="97"/>
      <c r="L29" s="35">
        <v>0</v>
      </c>
      <c r="M29" s="35">
        <v>0</v>
      </c>
      <c r="N29" s="35">
        <v>0</v>
      </c>
      <c r="O29" s="165">
        <f t="shared" si="5"/>
        <v>0</v>
      </c>
      <c r="P29" s="35">
        <v>0</v>
      </c>
      <c r="Q29" s="35">
        <v>0</v>
      </c>
      <c r="R29" s="35">
        <v>0</v>
      </c>
      <c r="S29" s="165">
        <f t="shared" si="6"/>
        <v>0</v>
      </c>
      <c r="T29" s="35">
        <v>0</v>
      </c>
      <c r="U29" s="35">
        <v>0</v>
      </c>
      <c r="V29" s="35">
        <v>5710.39</v>
      </c>
      <c r="W29" s="165">
        <f t="shared" si="8"/>
        <v>5710.39</v>
      </c>
      <c r="X29" s="35">
        <v>0</v>
      </c>
      <c r="Y29" s="35">
        <v>0</v>
      </c>
      <c r="Z29" s="35">
        <v>0</v>
      </c>
      <c r="AA29" s="165">
        <f t="shared" si="10"/>
        <v>0</v>
      </c>
      <c r="AB29" s="15"/>
      <c r="AC29" s="27"/>
    </row>
    <row r="30" spans="1:33" s="14" customFormat="1" x14ac:dyDescent="0.25">
      <c r="A30" s="16"/>
      <c r="B30" s="16"/>
      <c r="C30" s="19" t="s">
        <v>253</v>
      </c>
      <c r="D30" s="30" t="s">
        <v>34</v>
      </c>
      <c r="E30" s="36">
        <f>E31+E32+E33+E34+E46+E50+E51+E52+E53+E54+E55+E56+E64+E65</f>
        <v>394000</v>
      </c>
      <c r="F30" s="36">
        <f>F31+F32+F33+F34+F46+F50+F51+F52+F53+F54+F55+F56+F64+F65</f>
        <v>78932</v>
      </c>
      <c r="G30" s="106">
        <f t="shared" si="3"/>
        <v>315068</v>
      </c>
      <c r="H30" s="36">
        <f t="shared" si="15"/>
        <v>99237.83</v>
      </c>
      <c r="I30" s="129">
        <f>H30/F30</f>
        <v>1.2572572594131657</v>
      </c>
      <c r="J30" s="106">
        <f t="shared" si="4"/>
        <v>-20305.830000000002</v>
      </c>
      <c r="K30" s="96"/>
      <c r="L30" s="31">
        <f>L31+L32+L33+L34+L46+L50+L51+L52+L53+L54+L55+L56+L64+L65</f>
        <v>1218.78</v>
      </c>
      <c r="M30" s="31">
        <f t="shared" ref="M30:Z30" si="27">M31+M32+M33+M34+M46+M50+M51+M52+M53+M54+M55+M56+M64+M65</f>
        <v>3081.6499999999996</v>
      </c>
      <c r="N30" s="31">
        <f t="shared" si="27"/>
        <v>1379.28</v>
      </c>
      <c r="O30" s="164">
        <f t="shared" si="5"/>
        <v>5679.7099999999991</v>
      </c>
      <c r="P30" s="31">
        <f t="shared" si="27"/>
        <v>3468.95</v>
      </c>
      <c r="Q30" s="31">
        <f t="shared" si="27"/>
        <v>2355.75</v>
      </c>
      <c r="R30" s="31">
        <f t="shared" si="27"/>
        <v>2600.87</v>
      </c>
      <c r="S30" s="164">
        <f t="shared" si="6"/>
        <v>8425.57</v>
      </c>
      <c r="T30" s="31">
        <f t="shared" ref="T30:U30" si="28">T31+T32+T33+T34+T46+T50+T51+T52+T53+T54+T55+T56+T64+T65</f>
        <v>2563.33</v>
      </c>
      <c r="U30" s="31">
        <f t="shared" si="28"/>
        <v>4778.63</v>
      </c>
      <c r="V30" s="31">
        <f t="shared" si="27"/>
        <v>3309.2</v>
      </c>
      <c r="W30" s="164">
        <f t="shared" si="8"/>
        <v>10651.16</v>
      </c>
      <c r="X30" s="36">
        <f t="shared" ref="X30" si="29">X31+X32+X33+X34+X46+X50+X51+X52+X53+X54+X55+X56+X64+X65</f>
        <v>4391.3900000000003</v>
      </c>
      <c r="Y30" s="36">
        <f t="shared" si="27"/>
        <v>35040</v>
      </c>
      <c r="Z30" s="36">
        <f t="shared" si="27"/>
        <v>35050</v>
      </c>
      <c r="AA30" s="164">
        <f t="shared" si="10"/>
        <v>74481.39</v>
      </c>
      <c r="AB30" s="15"/>
      <c r="AC30" s="27"/>
    </row>
    <row r="31" spans="1:33" s="14" customFormat="1" ht="72.75" customHeight="1" x14ac:dyDescent="0.2">
      <c r="A31" s="16"/>
      <c r="B31" s="16"/>
      <c r="C31" s="19" t="s">
        <v>320</v>
      </c>
      <c r="D31" s="32" t="s">
        <v>35</v>
      </c>
      <c r="E31" s="35">
        <v>9300</v>
      </c>
      <c r="F31" s="35">
        <v>9300</v>
      </c>
      <c r="G31" s="107">
        <f t="shared" si="3"/>
        <v>0</v>
      </c>
      <c r="H31" s="35">
        <f t="shared" si="15"/>
        <v>4374</v>
      </c>
      <c r="I31" s="130">
        <f>H31/F31</f>
        <v>0.4703225806451613</v>
      </c>
      <c r="J31" s="107">
        <f t="shared" si="4"/>
        <v>4926</v>
      </c>
      <c r="K31" s="97"/>
      <c r="L31" s="35">
        <v>0</v>
      </c>
      <c r="M31" s="35">
        <v>0</v>
      </c>
      <c r="N31" s="35">
        <v>0</v>
      </c>
      <c r="O31" s="165">
        <f t="shared" si="5"/>
        <v>0</v>
      </c>
      <c r="P31" s="35">
        <v>0</v>
      </c>
      <c r="Q31" s="35">
        <v>0</v>
      </c>
      <c r="R31" s="35">
        <v>0</v>
      </c>
      <c r="S31" s="165">
        <f t="shared" si="6"/>
        <v>0</v>
      </c>
      <c r="T31" s="35">
        <v>0</v>
      </c>
      <c r="U31" s="35">
        <v>0</v>
      </c>
      <c r="V31" s="35">
        <v>0</v>
      </c>
      <c r="W31" s="165">
        <f t="shared" si="8"/>
        <v>0</v>
      </c>
      <c r="X31" s="35">
        <v>1374</v>
      </c>
      <c r="Y31" s="35">
        <v>0</v>
      </c>
      <c r="Z31" s="35">
        <v>3000</v>
      </c>
      <c r="AA31" s="165">
        <f t="shared" si="10"/>
        <v>4374</v>
      </c>
      <c r="AB31" s="15"/>
    </row>
    <row r="32" spans="1:33" s="14" customFormat="1" ht="36" x14ac:dyDescent="0.2">
      <c r="A32" s="18"/>
      <c r="B32" s="18"/>
      <c r="C32" s="19" t="s">
        <v>321</v>
      </c>
      <c r="D32" s="32" t="s">
        <v>36</v>
      </c>
      <c r="E32" s="35">
        <v>0</v>
      </c>
      <c r="F32" s="35">
        <v>0</v>
      </c>
      <c r="G32" s="107">
        <f t="shared" si="3"/>
        <v>0</v>
      </c>
      <c r="H32" s="35">
        <f t="shared" si="15"/>
        <v>0</v>
      </c>
      <c r="I32" s="130">
        <v>0</v>
      </c>
      <c r="J32" s="107">
        <f t="shared" si="4"/>
        <v>0</v>
      </c>
      <c r="K32" s="97"/>
      <c r="L32" s="35">
        <v>0</v>
      </c>
      <c r="M32" s="35">
        <v>0</v>
      </c>
      <c r="N32" s="35">
        <v>0</v>
      </c>
      <c r="O32" s="165">
        <f t="shared" si="5"/>
        <v>0</v>
      </c>
      <c r="P32" s="35">
        <v>0</v>
      </c>
      <c r="Q32" s="35">
        <v>0</v>
      </c>
      <c r="R32" s="35">
        <v>0</v>
      </c>
      <c r="S32" s="165">
        <f t="shared" si="6"/>
        <v>0</v>
      </c>
      <c r="T32" s="35">
        <v>0</v>
      </c>
      <c r="U32" s="35">
        <v>0</v>
      </c>
      <c r="V32" s="35">
        <v>0</v>
      </c>
      <c r="W32" s="165">
        <f t="shared" si="8"/>
        <v>0</v>
      </c>
      <c r="X32" s="35">
        <v>0</v>
      </c>
      <c r="Y32" s="35">
        <v>0</v>
      </c>
      <c r="Z32" s="35">
        <v>0</v>
      </c>
      <c r="AA32" s="165">
        <f t="shared" si="10"/>
        <v>0</v>
      </c>
      <c r="AB32" s="15"/>
    </row>
    <row r="33" spans="1:29" s="14" customFormat="1" ht="90" x14ac:dyDescent="0.25">
      <c r="A33" s="16"/>
      <c r="B33" s="16"/>
      <c r="C33" s="19" t="s">
        <v>254</v>
      </c>
      <c r="D33" s="32" t="s">
        <v>37</v>
      </c>
      <c r="E33" s="35">
        <v>0</v>
      </c>
      <c r="F33" s="35">
        <v>0</v>
      </c>
      <c r="G33" s="107">
        <f t="shared" si="3"/>
        <v>0</v>
      </c>
      <c r="H33" s="35">
        <f t="shared" si="15"/>
        <v>720</v>
      </c>
      <c r="I33" s="130">
        <v>0</v>
      </c>
      <c r="J33" s="107">
        <f t="shared" si="4"/>
        <v>-720</v>
      </c>
      <c r="K33" s="97"/>
      <c r="L33" s="35">
        <v>0</v>
      </c>
      <c r="M33" s="35">
        <v>60</v>
      </c>
      <c r="N33" s="35">
        <v>60</v>
      </c>
      <c r="O33" s="165">
        <f t="shared" si="5"/>
        <v>120</v>
      </c>
      <c r="P33" s="35">
        <v>60</v>
      </c>
      <c r="Q33" s="35">
        <v>60</v>
      </c>
      <c r="R33" s="35">
        <v>60</v>
      </c>
      <c r="S33" s="165">
        <f t="shared" si="6"/>
        <v>180</v>
      </c>
      <c r="T33" s="35">
        <v>60</v>
      </c>
      <c r="U33" s="35">
        <v>60</v>
      </c>
      <c r="V33" s="35">
        <v>60</v>
      </c>
      <c r="W33" s="165">
        <f t="shared" si="8"/>
        <v>180</v>
      </c>
      <c r="X33" s="35">
        <v>60</v>
      </c>
      <c r="Y33" s="35">
        <v>60</v>
      </c>
      <c r="Z33" s="35">
        <f>60*2</f>
        <v>120</v>
      </c>
      <c r="AA33" s="165">
        <f t="shared" si="10"/>
        <v>240</v>
      </c>
      <c r="AB33" s="15"/>
      <c r="AC33" s="27"/>
    </row>
    <row r="34" spans="1:29" s="14" customFormat="1" ht="36" x14ac:dyDescent="0.25">
      <c r="A34" s="16"/>
      <c r="B34" s="16"/>
      <c r="C34" s="19" t="s">
        <v>322</v>
      </c>
      <c r="D34" s="32" t="s">
        <v>38</v>
      </c>
      <c r="E34" s="35">
        <f>SUM(E35:E45)</f>
        <v>4000</v>
      </c>
      <c r="F34" s="35">
        <f>SUM(F35:F45)</f>
        <v>4000</v>
      </c>
      <c r="G34" s="107">
        <f t="shared" si="3"/>
        <v>0</v>
      </c>
      <c r="H34" s="35">
        <f t="shared" si="15"/>
        <v>14395</v>
      </c>
      <c r="I34" s="130">
        <f>H34/F34</f>
        <v>3.5987499999999999</v>
      </c>
      <c r="J34" s="107">
        <f t="shared" si="4"/>
        <v>-10395</v>
      </c>
      <c r="K34" s="97"/>
      <c r="L34" s="33">
        <f t="shared" ref="L34:Z34" si="30">SUM(L35:L45)</f>
        <v>80</v>
      </c>
      <c r="M34" s="33">
        <f t="shared" si="30"/>
        <v>0</v>
      </c>
      <c r="N34" s="33">
        <f t="shared" si="30"/>
        <v>160</v>
      </c>
      <c r="O34" s="165">
        <f t="shared" si="5"/>
        <v>240</v>
      </c>
      <c r="P34" s="33">
        <f t="shared" si="30"/>
        <v>0</v>
      </c>
      <c r="Q34" s="33">
        <f t="shared" si="30"/>
        <v>0</v>
      </c>
      <c r="R34" s="33">
        <f t="shared" si="30"/>
        <v>155</v>
      </c>
      <c r="S34" s="165">
        <f t="shared" si="6"/>
        <v>155</v>
      </c>
      <c r="T34" s="33">
        <f t="shared" ref="T34" si="31">SUM(T35:T45)</f>
        <v>0</v>
      </c>
      <c r="U34" s="33">
        <f t="shared" ref="U34" si="32">SUM(U35:U45)</f>
        <v>0</v>
      </c>
      <c r="V34" s="33">
        <f t="shared" si="30"/>
        <v>0</v>
      </c>
      <c r="W34" s="165">
        <f t="shared" si="8"/>
        <v>0</v>
      </c>
      <c r="X34" s="35">
        <f t="shared" ref="X34" si="33">SUM(X35:X45)</f>
        <v>0</v>
      </c>
      <c r="Y34" s="35">
        <f t="shared" si="30"/>
        <v>14000</v>
      </c>
      <c r="Z34" s="35">
        <f t="shared" si="30"/>
        <v>0</v>
      </c>
      <c r="AA34" s="165">
        <f t="shared" si="10"/>
        <v>14000</v>
      </c>
      <c r="AB34" s="15"/>
      <c r="AC34" s="27"/>
    </row>
    <row r="35" spans="1:29" s="14" customFormat="1" x14ac:dyDescent="0.2">
      <c r="A35" s="18"/>
      <c r="B35" s="18"/>
      <c r="C35" s="19" t="s">
        <v>323</v>
      </c>
      <c r="D35" s="34" t="s">
        <v>39</v>
      </c>
      <c r="E35" s="22">
        <v>0</v>
      </c>
      <c r="F35" s="22">
        <v>0</v>
      </c>
      <c r="G35" s="108">
        <f t="shared" si="3"/>
        <v>0</v>
      </c>
      <c r="H35" s="22">
        <f t="shared" si="15"/>
        <v>0</v>
      </c>
      <c r="I35" s="131">
        <v>0</v>
      </c>
      <c r="J35" s="108">
        <f t="shared" si="4"/>
        <v>0</v>
      </c>
      <c r="K35" s="98"/>
      <c r="L35" s="22">
        <v>0</v>
      </c>
      <c r="M35" s="22">
        <v>0</v>
      </c>
      <c r="N35" s="22">
        <v>0</v>
      </c>
      <c r="O35" s="166">
        <f t="shared" si="5"/>
        <v>0</v>
      </c>
      <c r="P35" s="22">
        <v>0</v>
      </c>
      <c r="Q35" s="22">
        <v>0</v>
      </c>
      <c r="R35" s="22">
        <v>0</v>
      </c>
      <c r="S35" s="166">
        <f t="shared" si="6"/>
        <v>0</v>
      </c>
      <c r="T35" s="22">
        <v>0</v>
      </c>
      <c r="U35" s="22">
        <v>0</v>
      </c>
      <c r="V35" s="22">
        <v>0</v>
      </c>
      <c r="W35" s="166">
        <f t="shared" si="8"/>
        <v>0</v>
      </c>
      <c r="X35" s="22">
        <v>0</v>
      </c>
      <c r="Y35" s="22">
        <v>0</v>
      </c>
      <c r="Z35" s="22">
        <v>0</v>
      </c>
      <c r="AA35" s="166">
        <f t="shared" si="10"/>
        <v>0</v>
      </c>
      <c r="AB35" s="15"/>
    </row>
    <row r="36" spans="1:29" s="14" customFormat="1" x14ac:dyDescent="0.2">
      <c r="A36" s="18"/>
      <c r="B36" s="18"/>
      <c r="C36" s="19" t="s">
        <v>324</v>
      </c>
      <c r="D36" s="34" t="s">
        <v>40</v>
      </c>
      <c r="E36" s="22">
        <v>0</v>
      </c>
      <c r="F36" s="22">
        <v>0</v>
      </c>
      <c r="G36" s="108">
        <f t="shared" si="3"/>
        <v>0</v>
      </c>
      <c r="H36" s="22">
        <f t="shared" si="15"/>
        <v>0</v>
      </c>
      <c r="I36" s="131">
        <v>0</v>
      </c>
      <c r="J36" s="108">
        <f t="shared" si="4"/>
        <v>0</v>
      </c>
      <c r="K36" s="98"/>
      <c r="L36" s="22">
        <v>0</v>
      </c>
      <c r="M36" s="22">
        <v>0</v>
      </c>
      <c r="N36" s="22">
        <v>0</v>
      </c>
      <c r="O36" s="166">
        <f t="shared" si="5"/>
        <v>0</v>
      </c>
      <c r="P36" s="22">
        <v>0</v>
      </c>
      <c r="Q36" s="22">
        <v>0</v>
      </c>
      <c r="R36" s="22">
        <v>0</v>
      </c>
      <c r="S36" s="166">
        <f t="shared" si="6"/>
        <v>0</v>
      </c>
      <c r="T36" s="22">
        <v>0</v>
      </c>
      <c r="U36" s="22">
        <v>0</v>
      </c>
      <c r="V36" s="22">
        <v>0</v>
      </c>
      <c r="W36" s="166">
        <f t="shared" si="8"/>
        <v>0</v>
      </c>
      <c r="X36" s="22">
        <v>0</v>
      </c>
      <c r="Y36" s="22">
        <v>0</v>
      </c>
      <c r="Z36" s="22">
        <v>0</v>
      </c>
      <c r="AA36" s="166">
        <f t="shared" si="10"/>
        <v>0</v>
      </c>
      <c r="AB36" s="15"/>
    </row>
    <row r="37" spans="1:29" s="14" customFormat="1" x14ac:dyDescent="0.2">
      <c r="A37" s="16"/>
      <c r="B37" s="16"/>
      <c r="C37" s="19" t="s">
        <v>325</v>
      </c>
      <c r="D37" s="34" t="s">
        <v>41</v>
      </c>
      <c r="E37" s="22">
        <v>0</v>
      </c>
      <c r="F37" s="22">
        <v>0</v>
      </c>
      <c r="G37" s="108">
        <f t="shared" si="3"/>
        <v>0</v>
      </c>
      <c r="H37" s="22">
        <f t="shared" si="15"/>
        <v>5000</v>
      </c>
      <c r="I37" s="131">
        <v>0</v>
      </c>
      <c r="J37" s="108">
        <f t="shared" si="4"/>
        <v>-5000</v>
      </c>
      <c r="K37" s="98"/>
      <c r="L37" s="22">
        <v>0</v>
      </c>
      <c r="M37" s="22">
        <v>0</v>
      </c>
      <c r="N37" s="22">
        <v>0</v>
      </c>
      <c r="O37" s="166">
        <f t="shared" si="5"/>
        <v>0</v>
      </c>
      <c r="P37" s="22">
        <v>0</v>
      </c>
      <c r="Q37" s="22">
        <v>0</v>
      </c>
      <c r="R37" s="22">
        <v>0</v>
      </c>
      <c r="S37" s="166">
        <f t="shared" si="6"/>
        <v>0</v>
      </c>
      <c r="T37" s="22">
        <v>0</v>
      </c>
      <c r="U37" s="22">
        <v>0</v>
      </c>
      <c r="V37" s="22">
        <v>0</v>
      </c>
      <c r="W37" s="166">
        <f t="shared" si="8"/>
        <v>0</v>
      </c>
      <c r="X37" s="22">
        <v>0</v>
      </c>
      <c r="Y37" s="22">
        <v>5000</v>
      </c>
      <c r="Z37" s="22">
        <v>0</v>
      </c>
      <c r="AA37" s="166">
        <f t="shared" si="10"/>
        <v>5000</v>
      </c>
      <c r="AB37" s="15"/>
    </row>
    <row r="38" spans="1:29" s="14" customFormat="1" x14ac:dyDescent="0.2">
      <c r="A38" s="18"/>
      <c r="B38" s="18"/>
      <c r="C38" s="19" t="s">
        <v>326</v>
      </c>
      <c r="D38" s="34" t="s">
        <v>42</v>
      </c>
      <c r="E38" s="22">
        <v>0</v>
      </c>
      <c r="F38" s="22">
        <v>0</v>
      </c>
      <c r="G38" s="108">
        <f t="shared" si="3"/>
        <v>0</v>
      </c>
      <c r="H38" s="22">
        <f t="shared" si="15"/>
        <v>2000</v>
      </c>
      <c r="I38" s="131">
        <v>0</v>
      </c>
      <c r="J38" s="108">
        <f t="shared" si="4"/>
        <v>-2000</v>
      </c>
      <c r="K38" s="98"/>
      <c r="L38" s="22">
        <v>0</v>
      </c>
      <c r="M38" s="22">
        <v>0</v>
      </c>
      <c r="N38" s="22">
        <v>0</v>
      </c>
      <c r="O38" s="166">
        <f t="shared" si="5"/>
        <v>0</v>
      </c>
      <c r="P38" s="22">
        <v>0</v>
      </c>
      <c r="Q38" s="22">
        <v>0</v>
      </c>
      <c r="R38" s="22">
        <v>0</v>
      </c>
      <c r="S38" s="166">
        <f t="shared" si="6"/>
        <v>0</v>
      </c>
      <c r="T38" s="22">
        <v>0</v>
      </c>
      <c r="U38" s="22">
        <v>0</v>
      </c>
      <c r="V38" s="22">
        <v>0</v>
      </c>
      <c r="W38" s="166">
        <f t="shared" si="8"/>
        <v>0</v>
      </c>
      <c r="X38" s="22">
        <v>0</v>
      </c>
      <c r="Y38" s="22">
        <v>2000</v>
      </c>
      <c r="Z38" s="22">
        <v>0</v>
      </c>
      <c r="AA38" s="166">
        <f t="shared" si="10"/>
        <v>2000</v>
      </c>
      <c r="AB38" s="15"/>
    </row>
    <row r="39" spans="1:29" s="14" customFormat="1" x14ac:dyDescent="0.25">
      <c r="A39" s="18"/>
      <c r="B39" s="18"/>
      <c r="C39" s="19" t="s">
        <v>327</v>
      </c>
      <c r="D39" s="34" t="s">
        <v>43</v>
      </c>
      <c r="E39" s="22">
        <v>4000</v>
      </c>
      <c r="F39" s="22">
        <v>4000</v>
      </c>
      <c r="G39" s="108">
        <f t="shared" si="3"/>
        <v>0</v>
      </c>
      <c r="H39" s="22">
        <f t="shared" si="15"/>
        <v>895</v>
      </c>
      <c r="I39" s="131">
        <f>H39/F39</f>
        <v>0.22375</v>
      </c>
      <c r="J39" s="108">
        <f t="shared" si="4"/>
        <v>3105</v>
      </c>
      <c r="K39" s="98"/>
      <c r="L39" s="22">
        <v>80</v>
      </c>
      <c r="M39" s="22">
        <v>0</v>
      </c>
      <c r="N39" s="22">
        <v>160</v>
      </c>
      <c r="O39" s="166">
        <f t="shared" si="5"/>
        <v>240</v>
      </c>
      <c r="P39" s="22">
        <v>0</v>
      </c>
      <c r="Q39" s="22">
        <v>0</v>
      </c>
      <c r="R39" s="22">
        <v>155</v>
      </c>
      <c r="S39" s="166">
        <f t="shared" si="6"/>
        <v>155</v>
      </c>
      <c r="T39" s="22">
        <v>0</v>
      </c>
      <c r="U39" s="22">
        <v>0</v>
      </c>
      <c r="V39" s="22">
        <v>0</v>
      </c>
      <c r="W39" s="166">
        <f t="shared" si="8"/>
        <v>0</v>
      </c>
      <c r="X39" s="22">
        <v>0</v>
      </c>
      <c r="Y39" s="22">
        <v>500</v>
      </c>
      <c r="Z39" s="22">
        <v>0</v>
      </c>
      <c r="AA39" s="166">
        <f t="shared" si="10"/>
        <v>500</v>
      </c>
      <c r="AB39" s="15"/>
      <c r="AC39" s="27"/>
    </row>
    <row r="40" spans="1:29" s="14" customFormat="1" x14ac:dyDescent="0.2">
      <c r="A40" s="16"/>
      <c r="B40" s="16"/>
      <c r="C40" s="19" t="s">
        <v>328</v>
      </c>
      <c r="D40" s="34" t="s">
        <v>44</v>
      </c>
      <c r="E40" s="22">
        <v>0</v>
      </c>
      <c r="F40" s="22">
        <v>0</v>
      </c>
      <c r="G40" s="108">
        <f t="shared" si="3"/>
        <v>0</v>
      </c>
      <c r="H40" s="22">
        <f t="shared" si="15"/>
        <v>0</v>
      </c>
      <c r="I40" s="131">
        <v>0</v>
      </c>
      <c r="J40" s="108">
        <f t="shared" si="4"/>
        <v>0</v>
      </c>
      <c r="K40" s="98"/>
      <c r="L40" s="22">
        <v>0</v>
      </c>
      <c r="M40" s="22">
        <v>0</v>
      </c>
      <c r="N40" s="22">
        <v>0</v>
      </c>
      <c r="O40" s="166">
        <f t="shared" si="5"/>
        <v>0</v>
      </c>
      <c r="P40" s="22">
        <v>0</v>
      </c>
      <c r="Q40" s="22">
        <v>0</v>
      </c>
      <c r="R40" s="22">
        <v>0</v>
      </c>
      <c r="S40" s="166">
        <f t="shared" si="6"/>
        <v>0</v>
      </c>
      <c r="T40" s="22">
        <v>0</v>
      </c>
      <c r="U40" s="22">
        <v>0</v>
      </c>
      <c r="V40" s="22">
        <v>0</v>
      </c>
      <c r="W40" s="166">
        <f t="shared" si="8"/>
        <v>0</v>
      </c>
      <c r="X40" s="22">
        <v>0</v>
      </c>
      <c r="Y40" s="22">
        <v>0</v>
      </c>
      <c r="Z40" s="22">
        <v>0</v>
      </c>
      <c r="AA40" s="166">
        <f t="shared" si="10"/>
        <v>0</v>
      </c>
      <c r="AB40" s="15"/>
    </row>
    <row r="41" spans="1:29" s="14" customFormat="1" x14ac:dyDescent="0.2">
      <c r="A41" s="18"/>
      <c r="B41" s="18"/>
      <c r="C41" s="19" t="s">
        <v>329</v>
      </c>
      <c r="D41" s="34" t="s">
        <v>45</v>
      </c>
      <c r="E41" s="22">
        <v>0</v>
      </c>
      <c r="F41" s="22">
        <v>0</v>
      </c>
      <c r="G41" s="108">
        <f t="shared" si="3"/>
        <v>0</v>
      </c>
      <c r="H41" s="22">
        <f t="shared" si="15"/>
        <v>0</v>
      </c>
      <c r="I41" s="131">
        <v>0</v>
      </c>
      <c r="J41" s="108">
        <f t="shared" si="4"/>
        <v>0</v>
      </c>
      <c r="K41" s="98"/>
      <c r="L41" s="22">
        <v>0</v>
      </c>
      <c r="M41" s="22">
        <v>0</v>
      </c>
      <c r="N41" s="22">
        <v>0</v>
      </c>
      <c r="O41" s="166">
        <f t="shared" si="5"/>
        <v>0</v>
      </c>
      <c r="P41" s="22">
        <v>0</v>
      </c>
      <c r="Q41" s="22">
        <v>0</v>
      </c>
      <c r="R41" s="22">
        <v>0</v>
      </c>
      <c r="S41" s="166">
        <f t="shared" si="6"/>
        <v>0</v>
      </c>
      <c r="T41" s="22">
        <v>0</v>
      </c>
      <c r="U41" s="22">
        <v>0</v>
      </c>
      <c r="V41" s="22">
        <v>0</v>
      </c>
      <c r="W41" s="166">
        <f t="shared" si="8"/>
        <v>0</v>
      </c>
      <c r="X41" s="22">
        <v>0</v>
      </c>
      <c r="Y41" s="22">
        <v>0</v>
      </c>
      <c r="Z41" s="22">
        <v>0</v>
      </c>
      <c r="AA41" s="166">
        <f t="shared" si="10"/>
        <v>0</v>
      </c>
      <c r="AB41" s="15"/>
    </row>
    <row r="42" spans="1:29" s="14" customFormat="1" x14ac:dyDescent="0.25">
      <c r="A42" s="18"/>
      <c r="B42" s="18"/>
      <c r="C42" s="19" t="s">
        <v>330</v>
      </c>
      <c r="D42" s="34" t="s">
        <v>46</v>
      </c>
      <c r="E42" s="22">
        <v>0</v>
      </c>
      <c r="F42" s="22">
        <v>0</v>
      </c>
      <c r="G42" s="108">
        <f t="shared" si="3"/>
        <v>0</v>
      </c>
      <c r="H42" s="22">
        <f t="shared" si="15"/>
        <v>6500</v>
      </c>
      <c r="I42" s="131">
        <v>0</v>
      </c>
      <c r="J42" s="108">
        <f t="shared" si="4"/>
        <v>-6500</v>
      </c>
      <c r="K42" s="98"/>
      <c r="L42" s="22">
        <v>0</v>
      </c>
      <c r="M42" s="22">
        <v>0</v>
      </c>
      <c r="N42" s="22">
        <v>0</v>
      </c>
      <c r="O42" s="166">
        <f t="shared" si="5"/>
        <v>0</v>
      </c>
      <c r="P42" s="22">
        <v>0</v>
      </c>
      <c r="Q42" s="22">
        <v>0</v>
      </c>
      <c r="R42" s="22">
        <v>0</v>
      </c>
      <c r="S42" s="166">
        <f t="shared" si="6"/>
        <v>0</v>
      </c>
      <c r="T42" s="22">
        <v>0</v>
      </c>
      <c r="U42" s="22">
        <v>0</v>
      </c>
      <c r="V42" s="22">
        <v>0</v>
      </c>
      <c r="W42" s="166">
        <f t="shared" si="8"/>
        <v>0</v>
      </c>
      <c r="X42" s="22">
        <v>0</v>
      </c>
      <c r="Y42" s="22">
        <f>65*100</f>
        <v>6500</v>
      </c>
      <c r="Z42" s="22">
        <v>0</v>
      </c>
      <c r="AA42" s="166">
        <f t="shared" si="10"/>
        <v>6500</v>
      </c>
      <c r="AB42" s="15"/>
      <c r="AC42" s="27"/>
    </row>
    <row r="43" spans="1:29" s="14" customFormat="1" x14ac:dyDescent="0.25">
      <c r="A43" s="18"/>
      <c r="B43" s="18"/>
      <c r="C43" s="19" t="s">
        <v>331</v>
      </c>
      <c r="D43" s="34" t="s">
        <v>47</v>
      </c>
      <c r="E43" s="22">
        <v>0</v>
      </c>
      <c r="F43" s="22">
        <v>0</v>
      </c>
      <c r="G43" s="108">
        <f t="shared" si="3"/>
        <v>0</v>
      </c>
      <c r="H43" s="22">
        <f t="shared" si="15"/>
        <v>0</v>
      </c>
      <c r="I43" s="131">
        <v>0</v>
      </c>
      <c r="J43" s="108">
        <f t="shared" si="4"/>
        <v>0</v>
      </c>
      <c r="K43" s="98"/>
      <c r="L43" s="22">
        <v>0</v>
      </c>
      <c r="M43" s="22">
        <v>0</v>
      </c>
      <c r="N43" s="22">
        <v>0</v>
      </c>
      <c r="O43" s="166">
        <f t="shared" si="5"/>
        <v>0</v>
      </c>
      <c r="P43" s="22">
        <v>0</v>
      </c>
      <c r="Q43" s="22">
        <v>0</v>
      </c>
      <c r="R43" s="22">
        <v>0</v>
      </c>
      <c r="S43" s="166">
        <f t="shared" si="6"/>
        <v>0</v>
      </c>
      <c r="T43" s="22">
        <v>0</v>
      </c>
      <c r="U43" s="22">
        <v>0</v>
      </c>
      <c r="V43" s="22">
        <v>0</v>
      </c>
      <c r="W43" s="166">
        <f t="shared" si="8"/>
        <v>0</v>
      </c>
      <c r="X43" s="22">
        <v>0</v>
      </c>
      <c r="Y43" s="22">
        <v>0</v>
      </c>
      <c r="Z43" s="22">
        <v>0</v>
      </c>
      <c r="AA43" s="166">
        <f t="shared" si="10"/>
        <v>0</v>
      </c>
    </row>
    <row r="44" spans="1:29" s="14" customFormat="1" ht="36" x14ac:dyDescent="0.25">
      <c r="A44" s="18"/>
      <c r="B44" s="18"/>
      <c r="C44" s="19" t="s">
        <v>332</v>
      </c>
      <c r="D44" s="34" t="s">
        <v>48</v>
      </c>
      <c r="E44" s="22">
        <v>0</v>
      </c>
      <c r="F44" s="22">
        <v>0</v>
      </c>
      <c r="G44" s="108">
        <f t="shared" si="3"/>
        <v>0</v>
      </c>
      <c r="H44" s="22">
        <f t="shared" si="15"/>
        <v>0</v>
      </c>
      <c r="I44" s="131">
        <v>0</v>
      </c>
      <c r="J44" s="108">
        <f t="shared" si="4"/>
        <v>0</v>
      </c>
      <c r="K44" s="98"/>
      <c r="L44" s="22">
        <v>0</v>
      </c>
      <c r="M44" s="22">
        <v>0</v>
      </c>
      <c r="N44" s="22">
        <v>0</v>
      </c>
      <c r="O44" s="166">
        <f t="shared" si="5"/>
        <v>0</v>
      </c>
      <c r="P44" s="22">
        <v>0</v>
      </c>
      <c r="Q44" s="22">
        <v>0</v>
      </c>
      <c r="R44" s="22">
        <v>0</v>
      </c>
      <c r="S44" s="166">
        <f t="shared" si="6"/>
        <v>0</v>
      </c>
      <c r="T44" s="22">
        <v>0</v>
      </c>
      <c r="U44" s="22">
        <v>0</v>
      </c>
      <c r="V44" s="22">
        <v>0</v>
      </c>
      <c r="W44" s="166">
        <f t="shared" si="8"/>
        <v>0</v>
      </c>
      <c r="X44" s="22">
        <v>0</v>
      </c>
      <c r="Y44" s="22">
        <v>0</v>
      </c>
      <c r="Z44" s="22">
        <v>0</v>
      </c>
      <c r="AA44" s="166">
        <f t="shared" si="10"/>
        <v>0</v>
      </c>
    </row>
    <row r="45" spans="1:29" s="14" customFormat="1" ht="36" x14ac:dyDescent="0.25">
      <c r="A45" s="16"/>
      <c r="B45" s="16"/>
      <c r="C45" s="19" t="s">
        <v>333</v>
      </c>
      <c r="D45" s="34" t="s">
        <v>49</v>
      </c>
      <c r="E45" s="22">
        <v>0</v>
      </c>
      <c r="F45" s="22">
        <v>0</v>
      </c>
      <c r="G45" s="108">
        <f t="shared" si="3"/>
        <v>0</v>
      </c>
      <c r="H45" s="22">
        <f t="shared" si="15"/>
        <v>0</v>
      </c>
      <c r="I45" s="131">
        <v>0</v>
      </c>
      <c r="J45" s="108">
        <f t="shared" si="4"/>
        <v>0</v>
      </c>
      <c r="K45" s="98"/>
      <c r="L45" s="22">
        <v>0</v>
      </c>
      <c r="M45" s="22">
        <v>0</v>
      </c>
      <c r="N45" s="22">
        <v>0</v>
      </c>
      <c r="O45" s="166">
        <f t="shared" si="5"/>
        <v>0</v>
      </c>
      <c r="P45" s="22">
        <v>0</v>
      </c>
      <c r="Q45" s="22">
        <v>0</v>
      </c>
      <c r="R45" s="22">
        <v>0</v>
      </c>
      <c r="S45" s="166">
        <f t="shared" si="6"/>
        <v>0</v>
      </c>
      <c r="T45" s="22">
        <v>0</v>
      </c>
      <c r="U45" s="22">
        <v>0</v>
      </c>
      <c r="V45" s="22">
        <v>0</v>
      </c>
      <c r="W45" s="166">
        <f t="shared" si="8"/>
        <v>0</v>
      </c>
      <c r="X45" s="22">
        <v>0</v>
      </c>
      <c r="Y45" s="22">
        <v>0</v>
      </c>
      <c r="Z45" s="22">
        <v>0</v>
      </c>
      <c r="AA45" s="166">
        <f t="shared" si="10"/>
        <v>0</v>
      </c>
    </row>
    <row r="46" spans="1:29" s="14" customFormat="1" ht="36" x14ac:dyDescent="0.25">
      <c r="A46" s="16"/>
      <c r="B46" s="16"/>
      <c r="C46" s="19" t="s">
        <v>255</v>
      </c>
      <c r="D46" s="32" t="s">
        <v>50</v>
      </c>
      <c r="E46" s="35">
        <f>SUM(E47:E49)</f>
        <v>0</v>
      </c>
      <c r="F46" s="35">
        <f t="shared" ref="F46:Z46" si="34">SUM(F47:F49)</f>
        <v>0</v>
      </c>
      <c r="G46" s="107">
        <f t="shared" si="3"/>
        <v>0</v>
      </c>
      <c r="H46" s="35">
        <f t="shared" si="15"/>
        <v>15064.92</v>
      </c>
      <c r="I46" s="130">
        <v>0</v>
      </c>
      <c r="J46" s="107">
        <f t="shared" si="4"/>
        <v>-15064.92</v>
      </c>
      <c r="K46" s="97"/>
      <c r="L46" s="35">
        <f t="shared" si="34"/>
        <v>0</v>
      </c>
      <c r="M46" s="35">
        <f t="shared" si="34"/>
        <v>0</v>
      </c>
      <c r="N46" s="35">
        <f t="shared" si="34"/>
        <v>0</v>
      </c>
      <c r="O46" s="165">
        <f t="shared" si="5"/>
        <v>0</v>
      </c>
      <c r="P46" s="35">
        <f t="shared" si="34"/>
        <v>0</v>
      </c>
      <c r="Q46" s="35">
        <f t="shared" si="34"/>
        <v>0</v>
      </c>
      <c r="R46" s="35">
        <f t="shared" si="34"/>
        <v>0</v>
      </c>
      <c r="S46" s="165">
        <f t="shared" si="6"/>
        <v>0</v>
      </c>
      <c r="T46" s="35">
        <f t="shared" ref="T46" si="35">SUM(T47:T49)</f>
        <v>0</v>
      </c>
      <c r="U46" s="35">
        <f t="shared" ref="U46" si="36">SUM(U47:U49)</f>
        <v>64.92</v>
      </c>
      <c r="V46" s="35">
        <f t="shared" si="34"/>
        <v>0</v>
      </c>
      <c r="W46" s="165">
        <f t="shared" si="8"/>
        <v>64.92</v>
      </c>
      <c r="X46" s="35">
        <f t="shared" ref="X46" si="37">SUM(X47:X49)</f>
        <v>0</v>
      </c>
      <c r="Y46" s="35">
        <f t="shared" si="34"/>
        <v>0</v>
      </c>
      <c r="Z46" s="35">
        <f t="shared" si="34"/>
        <v>15000</v>
      </c>
      <c r="AA46" s="165">
        <f t="shared" si="10"/>
        <v>15000</v>
      </c>
      <c r="AC46" s="27"/>
    </row>
    <row r="47" spans="1:29" s="14" customFormat="1" x14ac:dyDescent="0.25">
      <c r="A47" s="18"/>
      <c r="B47" s="18"/>
      <c r="C47" s="19" t="s">
        <v>334</v>
      </c>
      <c r="D47" s="34" t="s">
        <v>51</v>
      </c>
      <c r="E47" s="22">
        <v>0</v>
      </c>
      <c r="F47" s="22">
        <v>0</v>
      </c>
      <c r="G47" s="108">
        <f t="shared" si="3"/>
        <v>0</v>
      </c>
      <c r="H47" s="22">
        <f t="shared" si="15"/>
        <v>15000</v>
      </c>
      <c r="I47" s="131">
        <v>0</v>
      </c>
      <c r="J47" s="108">
        <f t="shared" si="4"/>
        <v>-15000</v>
      </c>
      <c r="K47" s="98"/>
      <c r="L47" s="22">
        <v>0</v>
      </c>
      <c r="M47" s="22">
        <v>0</v>
      </c>
      <c r="N47" s="22">
        <v>0</v>
      </c>
      <c r="O47" s="166">
        <f t="shared" si="5"/>
        <v>0</v>
      </c>
      <c r="P47" s="22">
        <v>0</v>
      </c>
      <c r="Q47" s="22">
        <v>0</v>
      </c>
      <c r="R47" s="22">
        <v>0</v>
      </c>
      <c r="S47" s="166">
        <f t="shared" si="6"/>
        <v>0</v>
      </c>
      <c r="T47" s="22">
        <v>0</v>
      </c>
      <c r="U47" s="22">
        <v>0</v>
      </c>
      <c r="V47" s="22">
        <v>0</v>
      </c>
      <c r="W47" s="166">
        <f t="shared" si="8"/>
        <v>0</v>
      </c>
      <c r="X47" s="22">
        <v>0</v>
      </c>
      <c r="Y47" s="22">
        <v>0</v>
      </c>
      <c r="Z47" s="22">
        <v>15000</v>
      </c>
      <c r="AA47" s="166">
        <f t="shared" si="10"/>
        <v>15000</v>
      </c>
      <c r="AC47" s="27"/>
    </row>
    <row r="48" spans="1:29" s="14" customFormat="1" x14ac:dyDescent="0.25">
      <c r="A48" s="18"/>
      <c r="B48" s="18"/>
      <c r="C48" s="19" t="s">
        <v>335</v>
      </c>
      <c r="D48" s="34" t="s">
        <v>52</v>
      </c>
      <c r="E48" s="22">
        <v>0</v>
      </c>
      <c r="F48" s="22">
        <v>0</v>
      </c>
      <c r="G48" s="108">
        <f t="shared" si="3"/>
        <v>0</v>
      </c>
      <c r="H48" s="22">
        <f t="shared" si="15"/>
        <v>0</v>
      </c>
      <c r="I48" s="131">
        <v>0</v>
      </c>
      <c r="J48" s="108">
        <f t="shared" si="4"/>
        <v>0</v>
      </c>
      <c r="K48" s="98"/>
      <c r="L48" s="22">
        <v>0</v>
      </c>
      <c r="M48" s="22">
        <v>0</v>
      </c>
      <c r="N48" s="22">
        <v>0</v>
      </c>
      <c r="O48" s="166">
        <f t="shared" si="5"/>
        <v>0</v>
      </c>
      <c r="P48" s="22">
        <v>0</v>
      </c>
      <c r="Q48" s="22">
        <v>0</v>
      </c>
      <c r="R48" s="22">
        <v>0</v>
      </c>
      <c r="S48" s="166">
        <f t="shared" si="6"/>
        <v>0</v>
      </c>
      <c r="T48" s="22">
        <v>0</v>
      </c>
      <c r="U48" s="22">
        <v>0</v>
      </c>
      <c r="V48" s="22">
        <v>0</v>
      </c>
      <c r="W48" s="166">
        <f t="shared" si="8"/>
        <v>0</v>
      </c>
      <c r="X48" s="22">
        <v>0</v>
      </c>
      <c r="Y48" s="22">
        <v>0</v>
      </c>
      <c r="Z48" s="22">
        <v>0</v>
      </c>
      <c r="AA48" s="166">
        <f t="shared" si="10"/>
        <v>0</v>
      </c>
    </row>
    <row r="49" spans="1:29" s="14" customFormat="1" ht="54" x14ac:dyDescent="0.25">
      <c r="A49" s="16"/>
      <c r="B49" s="16"/>
      <c r="C49" s="19" t="s">
        <v>256</v>
      </c>
      <c r="D49" s="34" t="s">
        <v>53</v>
      </c>
      <c r="E49" s="22">
        <v>0</v>
      </c>
      <c r="F49" s="22">
        <v>0</v>
      </c>
      <c r="G49" s="108">
        <f t="shared" si="3"/>
        <v>0</v>
      </c>
      <c r="H49" s="22">
        <f t="shared" si="15"/>
        <v>64.92</v>
      </c>
      <c r="I49" s="131">
        <v>0</v>
      </c>
      <c r="J49" s="108">
        <f t="shared" si="4"/>
        <v>-64.92</v>
      </c>
      <c r="K49" s="98"/>
      <c r="L49" s="22">
        <v>0</v>
      </c>
      <c r="M49" s="22">
        <v>0</v>
      </c>
      <c r="N49" s="22">
        <v>0</v>
      </c>
      <c r="O49" s="166">
        <f t="shared" si="5"/>
        <v>0</v>
      </c>
      <c r="P49" s="22">
        <v>0</v>
      </c>
      <c r="Q49" s="22">
        <v>0</v>
      </c>
      <c r="R49" s="22">
        <v>0</v>
      </c>
      <c r="S49" s="166">
        <f t="shared" si="6"/>
        <v>0</v>
      </c>
      <c r="T49" s="22">
        <v>0</v>
      </c>
      <c r="U49" s="22">
        <v>64.92</v>
      </c>
      <c r="V49" s="22">
        <v>0</v>
      </c>
      <c r="W49" s="166">
        <f t="shared" si="8"/>
        <v>64.92</v>
      </c>
      <c r="X49" s="22">
        <v>0</v>
      </c>
      <c r="Y49" s="22">
        <v>0</v>
      </c>
      <c r="Z49" s="22">
        <v>0</v>
      </c>
      <c r="AA49" s="166">
        <f t="shared" si="10"/>
        <v>0</v>
      </c>
      <c r="AC49" s="27"/>
    </row>
    <row r="50" spans="1:29" s="14" customFormat="1" ht="36" x14ac:dyDescent="0.25">
      <c r="A50" s="16"/>
      <c r="B50" s="16"/>
      <c r="C50" s="19" t="s">
        <v>245</v>
      </c>
      <c r="D50" s="32" t="s">
        <v>54</v>
      </c>
      <c r="E50" s="35">
        <v>10000</v>
      </c>
      <c r="F50" s="35">
        <v>10000</v>
      </c>
      <c r="G50" s="107">
        <f t="shared" si="3"/>
        <v>0</v>
      </c>
      <c r="H50" s="35">
        <f t="shared" si="15"/>
        <v>0</v>
      </c>
      <c r="I50" s="130">
        <f>H50/F50</f>
        <v>0</v>
      </c>
      <c r="J50" s="107">
        <f t="shared" si="4"/>
        <v>10000</v>
      </c>
      <c r="K50" s="97"/>
      <c r="L50" s="35">
        <v>0</v>
      </c>
      <c r="M50" s="35">
        <v>0</v>
      </c>
      <c r="N50" s="35">
        <v>0</v>
      </c>
      <c r="O50" s="165">
        <f t="shared" si="5"/>
        <v>0</v>
      </c>
      <c r="P50" s="35">
        <v>0</v>
      </c>
      <c r="Q50" s="35">
        <v>0</v>
      </c>
      <c r="R50" s="35">
        <v>0</v>
      </c>
      <c r="S50" s="165">
        <f t="shared" si="6"/>
        <v>0</v>
      </c>
      <c r="T50" s="35">
        <v>0</v>
      </c>
      <c r="U50" s="35">
        <v>0</v>
      </c>
      <c r="V50" s="35">
        <v>0</v>
      </c>
      <c r="W50" s="165">
        <f t="shared" si="8"/>
        <v>0</v>
      </c>
      <c r="X50" s="35">
        <v>0</v>
      </c>
      <c r="Y50" s="35">
        <v>0</v>
      </c>
      <c r="Z50" s="35">
        <v>0</v>
      </c>
      <c r="AA50" s="165">
        <f t="shared" si="10"/>
        <v>0</v>
      </c>
      <c r="AC50" s="27"/>
    </row>
    <row r="51" spans="1:29" s="14" customFormat="1" ht="36" x14ac:dyDescent="0.25">
      <c r="A51" s="18"/>
      <c r="B51" s="18"/>
      <c r="C51" s="19" t="s">
        <v>246</v>
      </c>
      <c r="D51" s="32" t="s">
        <v>55</v>
      </c>
      <c r="E51" s="35">
        <v>0</v>
      </c>
      <c r="F51" s="35">
        <v>0</v>
      </c>
      <c r="G51" s="107">
        <f t="shared" si="3"/>
        <v>0</v>
      </c>
      <c r="H51" s="35">
        <f t="shared" si="15"/>
        <v>5000</v>
      </c>
      <c r="I51" s="130">
        <v>0</v>
      </c>
      <c r="J51" s="107">
        <f t="shared" si="4"/>
        <v>-5000</v>
      </c>
      <c r="K51" s="97"/>
      <c r="L51" s="35">
        <v>0</v>
      </c>
      <c r="M51" s="35">
        <v>0</v>
      </c>
      <c r="N51" s="35">
        <v>0</v>
      </c>
      <c r="O51" s="165">
        <f t="shared" si="5"/>
        <v>0</v>
      </c>
      <c r="P51" s="35">
        <v>0</v>
      </c>
      <c r="Q51" s="35">
        <v>0</v>
      </c>
      <c r="R51" s="35">
        <v>0</v>
      </c>
      <c r="S51" s="165">
        <f t="shared" si="6"/>
        <v>0</v>
      </c>
      <c r="T51" s="35">
        <v>0</v>
      </c>
      <c r="U51" s="35">
        <v>0</v>
      </c>
      <c r="V51" s="35">
        <v>0</v>
      </c>
      <c r="W51" s="165">
        <f t="shared" si="8"/>
        <v>0</v>
      </c>
      <c r="X51" s="35">
        <v>0</v>
      </c>
      <c r="Y51" s="35">
        <v>5000</v>
      </c>
      <c r="Z51" s="35">
        <v>0</v>
      </c>
      <c r="AA51" s="165">
        <f t="shared" si="10"/>
        <v>5000</v>
      </c>
    </row>
    <row r="52" spans="1:29" s="14" customFormat="1" ht="54" x14ac:dyDescent="0.25">
      <c r="A52" s="16"/>
      <c r="B52" s="16"/>
      <c r="C52" s="19" t="s">
        <v>336</v>
      </c>
      <c r="D52" s="32" t="s">
        <v>56</v>
      </c>
      <c r="E52" s="35">
        <v>0</v>
      </c>
      <c r="F52" s="35">
        <v>0</v>
      </c>
      <c r="G52" s="107">
        <f t="shared" si="3"/>
        <v>0</v>
      </c>
      <c r="H52" s="35">
        <f t="shared" si="15"/>
        <v>0</v>
      </c>
      <c r="I52" s="130">
        <v>0</v>
      </c>
      <c r="J52" s="107">
        <f t="shared" si="4"/>
        <v>0</v>
      </c>
      <c r="K52" s="97"/>
      <c r="L52" s="35">
        <v>0</v>
      </c>
      <c r="M52" s="35">
        <v>0</v>
      </c>
      <c r="N52" s="35">
        <v>0</v>
      </c>
      <c r="O52" s="165">
        <f t="shared" si="5"/>
        <v>0</v>
      </c>
      <c r="P52" s="35">
        <v>0</v>
      </c>
      <c r="Q52" s="35">
        <v>0</v>
      </c>
      <c r="R52" s="35">
        <v>0</v>
      </c>
      <c r="S52" s="165">
        <f t="shared" si="6"/>
        <v>0</v>
      </c>
      <c r="T52" s="35">
        <v>0</v>
      </c>
      <c r="U52" s="35">
        <v>0</v>
      </c>
      <c r="V52" s="35">
        <v>0</v>
      </c>
      <c r="W52" s="165">
        <f t="shared" si="8"/>
        <v>0</v>
      </c>
      <c r="X52" s="35">
        <v>0</v>
      </c>
      <c r="Y52" s="35">
        <v>0</v>
      </c>
      <c r="Z52" s="35">
        <v>0</v>
      </c>
      <c r="AA52" s="165">
        <f t="shared" si="10"/>
        <v>0</v>
      </c>
    </row>
    <row r="53" spans="1:29" s="14" customFormat="1" ht="50.25" customHeight="1" x14ac:dyDescent="0.25">
      <c r="A53" s="16"/>
      <c r="B53" s="16"/>
      <c r="C53" s="19" t="s">
        <v>337</v>
      </c>
      <c r="D53" s="32" t="s">
        <v>57</v>
      </c>
      <c r="E53" s="35">
        <v>0</v>
      </c>
      <c r="F53" s="35">
        <v>0</v>
      </c>
      <c r="G53" s="107">
        <f t="shared" si="3"/>
        <v>0</v>
      </c>
      <c r="H53" s="35">
        <f t="shared" si="15"/>
        <v>60</v>
      </c>
      <c r="I53" s="130">
        <v>0</v>
      </c>
      <c r="J53" s="107">
        <f t="shared" si="4"/>
        <v>-60</v>
      </c>
      <c r="K53" s="97"/>
      <c r="L53" s="35">
        <v>0</v>
      </c>
      <c r="M53" s="35">
        <v>0</v>
      </c>
      <c r="N53" s="35">
        <v>0</v>
      </c>
      <c r="O53" s="165">
        <f t="shared" si="5"/>
        <v>0</v>
      </c>
      <c r="P53" s="35">
        <v>0</v>
      </c>
      <c r="Q53" s="35">
        <v>0</v>
      </c>
      <c r="R53" s="35">
        <v>0</v>
      </c>
      <c r="S53" s="165">
        <f t="shared" si="6"/>
        <v>0</v>
      </c>
      <c r="T53" s="35">
        <v>0</v>
      </c>
      <c r="U53" s="35">
        <v>0</v>
      </c>
      <c r="V53" s="35">
        <v>0</v>
      </c>
      <c r="W53" s="165">
        <f t="shared" si="8"/>
        <v>0</v>
      </c>
      <c r="X53" s="35">
        <v>60</v>
      </c>
      <c r="Y53" s="35">
        <v>0</v>
      </c>
      <c r="Z53" s="35">
        <v>0</v>
      </c>
      <c r="AA53" s="165">
        <f t="shared" si="10"/>
        <v>60</v>
      </c>
    </row>
    <row r="54" spans="1:29" s="14" customFormat="1" x14ac:dyDescent="0.25">
      <c r="A54" s="16"/>
      <c r="B54" s="16"/>
      <c r="C54" s="19" t="s">
        <v>229</v>
      </c>
      <c r="D54" s="32" t="s">
        <v>58</v>
      </c>
      <c r="E54" s="35">
        <v>30000</v>
      </c>
      <c r="F54" s="35">
        <f>30000-5702.8</f>
        <v>24297.200000000001</v>
      </c>
      <c r="G54" s="107">
        <f t="shared" si="3"/>
        <v>5702.7999999999993</v>
      </c>
      <c r="H54" s="35">
        <f t="shared" si="15"/>
        <v>22061.64</v>
      </c>
      <c r="I54" s="130">
        <f>H54/F54</f>
        <v>0.90799104423554977</v>
      </c>
      <c r="J54" s="107">
        <f t="shared" si="4"/>
        <v>2235.5600000000013</v>
      </c>
      <c r="K54" s="97"/>
      <c r="L54" s="35">
        <v>0</v>
      </c>
      <c r="M54" s="35">
        <v>680</v>
      </c>
      <c r="N54" s="35">
        <v>680</v>
      </c>
      <c r="O54" s="165">
        <f t="shared" si="5"/>
        <v>1360</v>
      </c>
      <c r="P54" s="35">
        <v>871.61</v>
      </c>
      <c r="Q54" s="35">
        <v>950</v>
      </c>
      <c r="R54" s="35">
        <v>950</v>
      </c>
      <c r="S54" s="165">
        <f t="shared" si="6"/>
        <v>2771.61</v>
      </c>
      <c r="T54" s="35">
        <v>950</v>
      </c>
      <c r="U54" s="35">
        <v>2648.6499999999996</v>
      </c>
      <c r="V54" s="35">
        <v>1410.04</v>
      </c>
      <c r="W54" s="165">
        <f t="shared" si="8"/>
        <v>5008.6899999999996</v>
      </c>
      <c r="X54" s="35">
        <v>1411.34</v>
      </c>
      <c r="Y54" s="35">
        <f>950+3330+1000</f>
        <v>5280</v>
      </c>
      <c r="Z54" s="35">
        <f>950*2+3330+1000</f>
        <v>6230</v>
      </c>
      <c r="AA54" s="165">
        <f t="shared" si="10"/>
        <v>12921.34</v>
      </c>
      <c r="AC54" s="27"/>
    </row>
    <row r="55" spans="1:29" s="14" customFormat="1" x14ac:dyDescent="0.25">
      <c r="A55" s="16"/>
      <c r="B55" s="16"/>
      <c r="C55" s="19" t="s">
        <v>382</v>
      </c>
      <c r="D55" s="32" t="s">
        <v>59</v>
      </c>
      <c r="E55" s="35">
        <v>0</v>
      </c>
      <c r="F55" s="35">
        <v>0</v>
      </c>
      <c r="G55" s="107">
        <f t="shared" si="3"/>
        <v>0</v>
      </c>
      <c r="H55" s="35">
        <f t="shared" si="15"/>
        <v>6867.8000000000011</v>
      </c>
      <c r="I55" s="130">
        <v>0</v>
      </c>
      <c r="J55" s="107">
        <f t="shared" si="4"/>
        <v>-6867.8000000000011</v>
      </c>
      <c r="K55" s="97"/>
      <c r="L55" s="35">
        <v>0</v>
      </c>
      <c r="M55" s="35">
        <v>1070.08</v>
      </c>
      <c r="N55" s="35">
        <v>360.48</v>
      </c>
      <c r="O55" s="165">
        <f t="shared" si="5"/>
        <v>1430.56</v>
      </c>
      <c r="P55" s="35">
        <v>401.64</v>
      </c>
      <c r="Q55" s="35">
        <v>596.52</v>
      </c>
      <c r="R55" s="35">
        <v>695.12</v>
      </c>
      <c r="S55" s="165">
        <f t="shared" si="6"/>
        <v>1693.28</v>
      </c>
      <c r="T55" s="35">
        <v>487.2</v>
      </c>
      <c r="U55" s="35">
        <v>782.44</v>
      </c>
      <c r="V55" s="35">
        <v>507.92</v>
      </c>
      <c r="W55" s="165">
        <f t="shared" si="8"/>
        <v>1777.5600000000002</v>
      </c>
      <c r="X55" s="35">
        <v>566.4</v>
      </c>
      <c r="Y55" s="35">
        <v>700</v>
      </c>
      <c r="Z55" s="35">
        <v>700</v>
      </c>
      <c r="AA55" s="165">
        <f t="shared" si="10"/>
        <v>1966.4</v>
      </c>
      <c r="AC55" s="27"/>
    </row>
    <row r="56" spans="1:29" s="14" customFormat="1" x14ac:dyDescent="0.25">
      <c r="A56" s="16"/>
      <c r="B56" s="16"/>
      <c r="C56" s="19" t="s">
        <v>257</v>
      </c>
      <c r="D56" s="32" t="s">
        <v>60</v>
      </c>
      <c r="E56" s="35">
        <v>340700</v>
      </c>
      <c r="F56" s="35">
        <f>340700-598-208000-100000-767.2</f>
        <v>31334.799999999999</v>
      </c>
      <c r="G56" s="107">
        <f t="shared" si="3"/>
        <v>309365.2</v>
      </c>
      <c r="H56" s="35">
        <f t="shared" si="15"/>
        <v>30694.47</v>
      </c>
      <c r="I56" s="130">
        <f>H56/F56</f>
        <v>0.97956489270714997</v>
      </c>
      <c r="J56" s="107">
        <f t="shared" si="4"/>
        <v>640.32999999999811</v>
      </c>
      <c r="K56" s="97"/>
      <c r="L56" s="33">
        <f>SUM(L57:L63)</f>
        <v>1138.78</v>
      </c>
      <c r="M56" s="33">
        <f t="shared" ref="M56:Z56" si="38">SUM(M57:M63)</f>
        <v>1271.57</v>
      </c>
      <c r="N56" s="33">
        <f>SUM(N57:N63)</f>
        <v>118.8</v>
      </c>
      <c r="O56" s="165">
        <f t="shared" si="5"/>
        <v>2529.15</v>
      </c>
      <c r="P56" s="33">
        <f>SUM(P57:P63)</f>
        <v>2135.6999999999998</v>
      </c>
      <c r="Q56" s="33">
        <f>SUM(Q57:Q63)</f>
        <v>749.23</v>
      </c>
      <c r="R56" s="33">
        <f t="shared" si="38"/>
        <v>740.75</v>
      </c>
      <c r="S56" s="165">
        <f t="shared" si="6"/>
        <v>3625.68</v>
      </c>
      <c r="T56" s="33">
        <f t="shared" ref="T56" si="39">SUM(T57:T63)</f>
        <v>1066.1300000000001</v>
      </c>
      <c r="U56" s="33">
        <f t="shared" ref="U56" si="40">SUM(U57:U63)</f>
        <v>1222.6200000000001</v>
      </c>
      <c r="V56" s="33">
        <f t="shared" si="38"/>
        <v>1331.24</v>
      </c>
      <c r="W56" s="165">
        <f t="shared" si="8"/>
        <v>3619.99</v>
      </c>
      <c r="X56" s="35">
        <f t="shared" ref="X56" si="41">SUM(X57:X63)</f>
        <v>919.65</v>
      </c>
      <c r="Y56" s="35">
        <f t="shared" si="38"/>
        <v>10000</v>
      </c>
      <c r="Z56" s="35">
        <f t="shared" si="38"/>
        <v>10000</v>
      </c>
      <c r="AA56" s="165">
        <f t="shared" si="10"/>
        <v>20919.650000000001</v>
      </c>
      <c r="AC56" s="27"/>
    </row>
    <row r="57" spans="1:29" s="14" customFormat="1" x14ac:dyDescent="0.25">
      <c r="A57" s="16"/>
      <c r="B57" s="16"/>
      <c r="C57" s="19" t="s">
        <v>230</v>
      </c>
      <c r="D57" s="34" t="s">
        <v>61</v>
      </c>
      <c r="E57" s="22">
        <v>0</v>
      </c>
      <c r="F57" s="22">
        <v>0</v>
      </c>
      <c r="G57" s="108">
        <f t="shared" si="3"/>
        <v>0</v>
      </c>
      <c r="H57" s="22">
        <f t="shared" si="15"/>
        <v>24221.58</v>
      </c>
      <c r="I57" s="131">
        <v>0</v>
      </c>
      <c r="J57" s="108">
        <f t="shared" si="4"/>
        <v>-24221.58</v>
      </c>
      <c r="K57" s="98"/>
      <c r="L57" s="22">
        <v>1138.78</v>
      </c>
      <c r="M57" s="22">
        <v>1033.97</v>
      </c>
      <c r="N57" s="22">
        <v>0</v>
      </c>
      <c r="O57" s="166">
        <f t="shared" si="5"/>
        <v>2172.75</v>
      </c>
      <c r="P57" s="22">
        <v>1999.3</v>
      </c>
      <c r="Q57" s="22">
        <v>621.63</v>
      </c>
      <c r="R57" s="22">
        <v>595.54999999999995</v>
      </c>
      <c r="S57" s="166">
        <f t="shared" si="6"/>
        <v>3216.4799999999996</v>
      </c>
      <c r="T57" s="22">
        <v>881.32</v>
      </c>
      <c r="U57" s="22">
        <v>1055.4100000000001</v>
      </c>
      <c r="V57" s="22">
        <v>895.62</v>
      </c>
      <c r="W57" s="166">
        <f t="shared" si="8"/>
        <v>2832.35</v>
      </c>
      <c r="X57" s="22">
        <v>0</v>
      </c>
      <c r="Y57" s="22">
        <v>8000</v>
      </c>
      <c r="Z57" s="22">
        <v>8000</v>
      </c>
      <c r="AA57" s="166">
        <f t="shared" si="10"/>
        <v>16000</v>
      </c>
      <c r="AC57" s="27"/>
    </row>
    <row r="58" spans="1:29" s="14" customFormat="1" x14ac:dyDescent="0.25">
      <c r="A58" s="16"/>
      <c r="B58" s="16"/>
      <c r="C58" s="19" t="s">
        <v>231</v>
      </c>
      <c r="D58" s="34" t="s">
        <v>62</v>
      </c>
      <c r="E58" s="22">
        <v>0</v>
      </c>
      <c r="F58" s="22">
        <v>0</v>
      </c>
      <c r="G58" s="108">
        <f t="shared" si="3"/>
        <v>0</v>
      </c>
      <c r="H58" s="22">
        <f t="shared" si="15"/>
        <v>2472.89</v>
      </c>
      <c r="I58" s="131">
        <v>0</v>
      </c>
      <c r="J58" s="108">
        <f t="shared" si="4"/>
        <v>-2472.89</v>
      </c>
      <c r="K58" s="98"/>
      <c r="L58" s="22">
        <v>0</v>
      </c>
      <c r="M58" s="22">
        <v>237.6</v>
      </c>
      <c r="N58" s="22">
        <v>118.8</v>
      </c>
      <c r="O58" s="166">
        <f t="shared" si="5"/>
        <v>356.4</v>
      </c>
      <c r="P58" s="22">
        <v>136.4</v>
      </c>
      <c r="Q58" s="22">
        <v>127.6</v>
      </c>
      <c r="R58" s="22">
        <v>145.19999999999999</v>
      </c>
      <c r="S58" s="166">
        <f t="shared" si="6"/>
        <v>409.2</v>
      </c>
      <c r="T58" s="22">
        <v>184.81</v>
      </c>
      <c r="U58" s="22">
        <v>167.21</v>
      </c>
      <c r="V58" s="22">
        <v>435.62</v>
      </c>
      <c r="W58" s="166">
        <f t="shared" si="8"/>
        <v>787.64</v>
      </c>
      <c r="X58" s="22">
        <v>919.65</v>
      </c>
      <c r="Y58" s="22">
        <v>0</v>
      </c>
      <c r="Z58" s="22">
        <v>0</v>
      </c>
      <c r="AA58" s="166">
        <f t="shared" si="10"/>
        <v>919.65</v>
      </c>
      <c r="AC58" s="27"/>
    </row>
    <row r="59" spans="1:29" s="14" customFormat="1" x14ac:dyDescent="0.25">
      <c r="A59" s="16"/>
      <c r="B59" s="16"/>
      <c r="C59" s="19" t="s">
        <v>232</v>
      </c>
      <c r="D59" s="34" t="s">
        <v>63</v>
      </c>
      <c r="E59" s="22">
        <v>0</v>
      </c>
      <c r="F59" s="22">
        <v>0</v>
      </c>
      <c r="G59" s="108">
        <f t="shared" si="3"/>
        <v>0</v>
      </c>
      <c r="H59" s="22">
        <f t="shared" si="15"/>
        <v>0</v>
      </c>
      <c r="I59" s="131">
        <v>0</v>
      </c>
      <c r="J59" s="108">
        <f t="shared" si="4"/>
        <v>0</v>
      </c>
      <c r="K59" s="98"/>
      <c r="L59" s="22">
        <v>0</v>
      </c>
      <c r="M59" s="22">
        <v>0</v>
      </c>
      <c r="N59" s="22">
        <v>0</v>
      </c>
      <c r="O59" s="166">
        <f t="shared" si="5"/>
        <v>0</v>
      </c>
      <c r="P59" s="22">
        <v>0</v>
      </c>
      <c r="Q59" s="22">
        <v>0</v>
      </c>
      <c r="R59" s="22">
        <v>0</v>
      </c>
      <c r="S59" s="166">
        <f t="shared" si="6"/>
        <v>0</v>
      </c>
      <c r="T59" s="22">
        <v>0</v>
      </c>
      <c r="U59" s="22">
        <v>0</v>
      </c>
      <c r="V59" s="22">
        <v>0</v>
      </c>
      <c r="W59" s="166">
        <f t="shared" si="8"/>
        <v>0</v>
      </c>
      <c r="X59" s="22">
        <v>0</v>
      </c>
      <c r="Y59" s="22">
        <v>0</v>
      </c>
      <c r="Z59" s="22">
        <v>0</v>
      </c>
      <c r="AA59" s="166">
        <f t="shared" si="10"/>
        <v>0</v>
      </c>
      <c r="AC59" s="27"/>
    </row>
    <row r="60" spans="1:29" s="14" customFormat="1" ht="36" x14ac:dyDescent="0.25">
      <c r="A60" s="18"/>
      <c r="B60" s="18"/>
      <c r="C60" s="19" t="s">
        <v>338</v>
      </c>
      <c r="D60" s="34" t="s">
        <v>64</v>
      </c>
      <c r="E60" s="22">
        <v>0</v>
      </c>
      <c r="F60" s="22">
        <v>0</v>
      </c>
      <c r="G60" s="108">
        <f t="shared" si="3"/>
        <v>0</v>
      </c>
      <c r="H60" s="22">
        <f t="shared" si="15"/>
        <v>0</v>
      </c>
      <c r="I60" s="131">
        <v>0</v>
      </c>
      <c r="J60" s="108">
        <f t="shared" si="4"/>
        <v>0</v>
      </c>
      <c r="K60" s="98"/>
      <c r="L60" s="22">
        <v>0</v>
      </c>
      <c r="M60" s="22">
        <v>0</v>
      </c>
      <c r="N60" s="22">
        <v>0</v>
      </c>
      <c r="O60" s="166">
        <f t="shared" si="5"/>
        <v>0</v>
      </c>
      <c r="P60" s="22">
        <v>0</v>
      </c>
      <c r="Q60">
        <v>0</v>
      </c>
      <c r="R60" s="22">
        <v>0</v>
      </c>
      <c r="S60" s="166">
        <f t="shared" si="6"/>
        <v>0</v>
      </c>
      <c r="T60" s="22">
        <v>0</v>
      </c>
      <c r="U60" s="22">
        <v>0</v>
      </c>
      <c r="V60" s="22">
        <v>0</v>
      </c>
      <c r="W60" s="166">
        <f t="shared" si="8"/>
        <v>0</v>
      </c>
      <c r="X60" s="22">
        <v>0</v>
      </c>
      <c r="Y60" s="22">
        <v>0</v>
      </c>
      <c r="Z60" s="22">
        <v>0</v>
      </c>
      <c r="AA60" s="166">
        <f t="shared" si="10"/>
        <v>0</v>
      </c>
    </row>
    <row r="61" spans="1:29" s="14" customFormat="1" ht="51" customHeight="1" x14ac:dyDescent="0.25">
      <c r="A61" s="18"/>
      <c r="B61" s="18"/>
      <c r="C61" s="19" t="s">
        <v>339</v>
      </c>
      <c r="D61" s="34" t="s">
        <v>65</v>
      </c>
      <c r="E61" s="22">
        <v>0</v>
      </c>
      <c r="F61" s="22">
        <v>0</v>
      </c>
      <c r="G61" s="108">
        <f t="shared" si="3"/>
        <v>0</v>
      </c>
      <c r="H61" s="22">
        <f t="shared" si="15"/>
        <v>0</v>
      </c>
      <c r="I61" s="131">
        <v>0</v>
      </c>
      <c r="J61" s="108">
        <f t="shared" si="4"/>
        <v>0</v>
      </c>
      <c r="K61" s="98"/>
      <c r="L61" s="22">
        <v>0</v>
      </c>
      <c r="M61" s="22">
        <v>0</v>
      </c>
      <c r="N61" s="22">
        <v>0</v>
      </c>
      <c r="O61" s="166">
        <f t="shared" si="5"/>
        <v>0</v>
      </c>
      <c r="P61" s="22">
        <v>0</v>
      </c>
      <c r="Q61" s="22">
        <v>0</v>
      </c>
      <c r="R61" s="22">
        <v>0</v>
      </c>
      <c r="S61" s="166">
        <f t="shared" si="6"/>
        <v>0</v>
      </c>
      <c r="T61" s="22">
        <v>0</v>
      </c>
      <c r="U61" s="22">
        <v>0</v>
      </c>
      <c r="V61" s="22">
        <v>0</v>
      </c>
      <c r="W61" s="166">
        <f t="shared" si="8"/>
        <v>0</v>
      </c>
      <c r="X61" s="22">
        <v>0</v>
      </c>
      <c r="Y61" s="22">
        <v>0</v>
      </c>
      <c r="Z61" s="22">
        <v>0</v>
      </c>
      <c r="AA61" s="166">
        <f t="shared" si="10"/>
        <v>0</v>
      </c>
    </row>
    <row r="62" spans="1:29" s="14" customFormat="1" ht="54" x14ac:dyDescent="0.25">
      <c r="A62" s="16"/>
      <c r="B62" s="16"/>
      <c r="C62" s="19" t="s">
        <v>258</v>
      </c>
      <c r="D62" s="34" t="s">
        <v>66</v>
      </c>
      <c r="E62" s="22">
        <v>0</v>
      </c>
      <c r="F62" s="22">
        <v>0</v>
      </c>
      <c r="G62" s="108">
        <f t="shared" si="3"/>
        <v>0</v>
      </c>
      <c r="H62" s="22">
        <f t="shared" si="15"/>
        <v>4000</v>
      </c>
      <c r="I62" s="131">
        <v>0</v>
      </c>
      <c r="J62" s="108">
        <f t="shared" si="4"/>
        <v>-4000</v>
      </c>
      <c r="K62" s="98"/>
      <c r="L62" s="22">
        <v>0</v>
      </c>
      <c r="M62" s="22">
        <v>0</v>
      </c>
      <c r="N62" s="22">
        <v>0</v>
      </c>
      <c r="O62" s="166">
        <f t="shared" si="5"/>
        <v>0</v>
      </c>
      <c r="P62" s="22">
        <v>0</v>
      </c>
      <c r="Q62" s="22">
        <v>0</v>
      </c>
      <c r="R62" s="22">
        <v>0</v>
      </c>
      <c r="S62" s="166">
        <f t="shared" si="6"/>
        <v>0</v>
      </c>
      <c r="T62" s="22">
        <v>0</v>
      </c>
      <c r="U62" s="22">
        <v>0</v>
      </c>
      <c r="V62" s="22">
        <v>0</v>
      </c>
      <c r="W62" s="166">
        <f t="shared" si="8"/>
        <v>0</v>
      </c>
      <c r="X62" s="22">
        <v>0</v>
      </c>
      <c r="Y62" s="22">
        <v>2000</v>
      </c>
      <c r="Z62" s="22">
        <v>2000</v>
      </c>
      <c r="AA62" s="166">
        <f t="shared" si="10"/>
        <v>4000</v>
      </c>
      <c r="AC62" s="27"/>
    </row>
    <row r="63" spans="1:29" s="14" customFormat="1" ht="54" x14ac:dyDescent="0.25">
      <c r="A63" s="18"/>
      <c r="B63" s="18"/>
      <c r="C63" s="19" t="s">
        <v>340</v>
      </c>
      <c r="D63" s="34" t="s">
        <v>67</v>
      </c>
      <c r="E63" s="22">
        <v>0</v>
      </c>
      <c r="F63" s="22">
        <v>0</v>
      </c>
      <c r="G63" s="108">
        <f t="shared" si="3"/>
        <v>0</v>
      </c>
      <c r="H63" s="22">
        <f t="shared" si="15"/>
        <v>0</v>
      </c>
      <c r="I63" s="131">
        <v>0</v>
      </c>
      <c r="J63" s="108">
        <f t="shared" si="4"/>
        <v>0</v>
      </c>
      <c r="K63" s="98"/>
      <c r="L63" s="22">
        <v>0</v>
      </c>
      <c r="M63" s="22">
        <v>0</v>
      </c>
      <c r="N63" s="22">
        <v>0</v>
      </c>
      <c r="O63" s="166">
        <f t="shared" si="5"/>
        <v>0</v>
      </c>
      <c r="P63" s="22">
        <v>0</v>
      </c>
      <c r="Q63" s="22">
        <v>0</v>
      </c>
      <c r="R63" s="22">
        <v>0</v>
      </c>
      <c r="S63" s="166">
        <f t="shared" si="6"/>
        <v>0</v>
      </c>
      <c r="T63" s="22">
        <v>0</v>
      </c>
      <c r="U63" s="22">
        <v>0</v>
      </c>
      <c r="V63" s="22">
        <v>0</v>
      </c>
      <c r="W63" s="166">
        <f t="shared" si="8"/>
        <v>0</v>
      </c>
      <c r="X63" s="22">
        <v>0</v>
      </c>
      <c r="Y63" s="22">
        <v>0</v>
      </c>
      <c r="Z63" s="22">
        <v>0</v>
      </c>
      <c r="AA63" s="166">
        <f t="shared" si="10"/>
        <v>0</v>
      </c>
    </row>
    <row r="64" spans="1:29" s="38" customFormat="1" ht="54" x14ac:dyDescent="0.25">
      <c r="A64" s="37"/>
      <c r="B64" s="18"/>
      <c r="C64" s="19" t="s">
        <v>341</v>
      </c>
      <c r="D64" s="32" t="s">
        <v>68</v>
      </c>
      <c r="E64" s="35">
        <v>0</v>
      </c>
      <c r="F64" s="35">
        <v>0</v>
      </c>
      <c r="G64" s="107">
        <f t="shared" si="3"/>
        <v>0</v>
      </c>
      <c r="H64" s="35">
        <f t="shared" si="15"/>
        <v>0</v>
      </c>
      <c r="I64" s="130">
        <v>0</v>
      </c>
      <c r="J64" s="107">
        <f t="shared" si="4"/>
        <v>0</v>
      </c>
      <c r="K64" s="97"/>
      <c r="L64" s="35">
        <v>0</v>
      </c>
      <c r="M64" s="35">
        <v>0</v>
      </c>
      <c r="N64" s="35">
        <v>0</v>
      </c>
      <c r="O64" s="165">
        <f t="shared" si="5"/>
        <v>0</v>
      </c>
      <c r="P64" s="35">
        <v>0</v>
      </c>
      <c r="Q64" s="35">
        <v>0</v>
      </c>
      <c r="R64" s="35">
        <v>0</v>
      </c>
      <c r="S64" s="165">
        <f t="shared" si="6"/>
        <v>0</v>
      </c>
      <c r="T64" s="35">
        <v>0</v>
      </c>
      <c r="U64" s="35">
        <v>0</v>
      </c>
      <c r="V64" s="35">
        <v>0</v>
      </c>
      <c r="W64" s="165">
        <f t="shared" si="8"/>
        <v>0</v>
      </c>
      <c r="X64" s="35">
        <v>0</v>
      </c>
      <c r="Y64" s="35">
        <v>0</v>
      </c>
      <c r="Z64" s="35">
        <v>0</v>
      </c>
      <c r="AA64" s="165">
        <f t="shared" si="10"/>
        <v>0</v>
      </c>
    </row>
    <row r="65" spans="1:29" s="14" customFormat="1" ht="36" x14ac:dyDescent="0.25">
      <c r="A65" s="18"/>
      <c r="B65" s="18"/>
      <c r="C65" s="19" t="s">
        <v>342</v>
      </c>
      <c r="D65" s="32" t="s">
        <v>69</v>
      </c>
      <c r="E65" s="35">
        <v>0</v>
      </c>
      <c r="F65" s="35">
        <v>0</v>
      </c>
      <c r="G65" s="107">
        <f t="shared" si="3"/>
        <v>0</v>
      </c>
      <c r="H65" s="35">
        <f t="shared" si="15"/>
        <v>0</v>
      </c>
      <c r="I65" s="130">
        <v>0</v>
      </c>
      <c r="J65" s="107">
        <f t="shared" si="4"/>
        <v>0</v>
      </c>
      <c r="K65" s="97"/>
      <c r="L65" s="35">
        <v>0</v>
      </c>
      <c r="M65" s="35">
        <v>0</v>
      </c>
      <c r="N65" s="35">
        <v>0</v>
      </c>
      <c r="O65" s="165">
        <f t="shared" si="5"/>
        <v>0</v>
      </c>
      <c r="P65" s="35">
        <v>0</v>
      </c>
      <c r="Q65" s="35">
        <v>0</v>
      </c>
      <c r="R65" s="35">
        <v>0</v>
      </c>
      <c r="S65" s="165">
        <f t="shared" si="6"/>
        <v>0</v>
      </c>
      <c r="T65" s="35">
        <v>0</v>
      </c>
      <c r="U65" s="35">
        <v>0</v>
      </c>
      <c r="V65" s="35">
        <v>0</v>
      </c>
      <c r="W65" s="165">
        <f t="shared" si="8"/>
        <v>0</v>
      </c>
      <c r="X65" s="35">
        <v>0</v>
      </c>
      <c r="Y65" s="35">
        <v>0</v>
      </c>
      <c r="Z65" s="35">
        <v>0</v>
      </c>
      <c r="AA65" s="165">
        <f t="shared" si="10"/>
        <v>0</v>
      </c>
    </row>
    <row r="66" spans="1:29" s="14" customFormat="1" x14ac:dyDescent="0.25">
      <c r="A66" s="16"/>
      <c r="B66" s="16"/>
      <c r="C66" s="19" t="s">
        <v>344</v>
      </c>
      <c r="D66" s="30" t="s">
        <v>70</v>
      </c>
      <c r="E66" s="36">
        <v>0</v>
      </c>
      <c r="F66" s="36">
        <v>0</v>
      </c>
      <c r="G66" s="106">
        <f t="shared" si="3"/>
        <v>0</v>
      </c>
      <c r="H66" s="36">
        <f t="shared" si="15"/>
        <v>7000</v>
      </c>
      <c r="I66" s="129">
        <v>0</v>
      </c>
      <c r="J66" s="106">
        <f t="shared" si="4"/>
        <v>-7000</v>
      </c>
      <c r="K66" s="96"/>
      <c r="L66" s="36">
        <v>0</v>
      </c>
      <c r="M66" s="36">
        <v>0</v>
      </c>
      <c r="N66" s="36">
        <v>0</v>
      </c>
      <c r="O66" s="164">
        <f t="shared" si="5"/>
        <v>0</v>
      </c>
      <c r="P66" s="36">
        <v>0</v>
      </c>
      <c r="Q66" s="36">
        <v>0</v>
      </c>
      <c r="R66" s="36">
        <v>0</v>
      </c>
      <c r="S66" s="164">
        <f t="shared" si="6"/>
        <v>0</v>
      </c>
      <c r="T66" s="36">
        <v>0</v>
      </c>
      <c r="U66" s="36">
        <v>0</v>
      </c>
      <c r="V66" s="36">
        <v>0</v>
      </c>
      <c r="W66" s="164">
        <f t="shared" si="8"/>
        <v>0</v>
      </c>
      <c r="X66" s="36">
        <v>0</v>
      </c>
      <c r="Y66" s="36">
        <v>0</v>
      </c>
      <c r="Z66" s="36">
        <v>7000</v>
      </c>
      <c r="AA66" s="164">
        <f t="shared" si="10"/>
        <v>7000</v>
      </c>
    </row>
    <row r="67" spans="1:29" s="14" customFormat="1" x14ac:dyDescent="0.25">
      <c r="A67" s="18"/>
      <c r="B67" s="18"/>
      <c r="C67" s="19" t="s">
        <v>343</v>
      </c>
      <c r="D67" s="30" t="s">
        <v>71</v>
      </c>
      <c r="E67" s="36">
        <v>0</v>
      </c>
      <c r="F67" s="36">
        <v>0</v>
      </c>
      <c r="G67" s="106">
        <f t="shared" si="3"/>
        <v>0</v>
      </c>
      <c r="H67" s="36">
        <f t="shared" si="15"/>
        <v>0</v>
      </c>
      <c r="I67" s="129">
        <v>0</v>
      </c>
      <c r="J67" s="106">
        <f t="shared" si="4"/>
        <v>0</v>
      </c>
      <c r="K67" s="96"/>
      <c r="L67" s="36">
        <v>0</v>
      </c>
      <c r="M67" s="36">
        <v>0</v>
      </c>
      <c r="N67" s="36">
        <v>0</v>
      </c>
      <c r="O67" s="164">
        <f t="shared" si="5"/>
        <v>0</v>
      </c>
      <c r="P67" s="36">
        <v>0</v>
      </c>
      <c r="Q67" s="36">
        <v>0</v>
      </c>
      <c r="R67" s="36">
        <v>0</v>
      </c>
      <c r="S67" s="164">
        <f t="shared" si="6"/>
        <v>0</v>
      </c>
      <c r="T67" s="36">
        <v>0</v>
      </c>
      <c r="U67" s="36">
        <v>0</v>
      </c>
      <c r="V67" s="36">
        <v>0</v>
      </c>
      <c r="W67" s="164">
        <f t="shared" si="8"/>
        <v>0</v>
      </c>
      <c r="X67" s="36">
        <v>0</v>
      </c>
      <c r="Y67" s="36">
        <v>0</v>
      </c>
      <c r="Z67" s="36">
        <v>0</v>
      </c>
      <c r="AA67" s="164">
        <f t="shared" si="10"/>
        <v>0</v>
      </c>
    </row>
    <row r="68" spans="1:29" s="14" customFormat="1" x14ac:dyDescent="0.25">
      <c r="A68" s="16"/>
      <c r="B68" s="16"/>
      <c r="C68" s="19" t="s">
        <v>233</v>
      </c>
      <c r="D68" s="30" t="s">
        <v>72</v>
      </c>
      <c r="E68" s="36">
        <v>0</v>
      </c>
      <c r="F68" s="36">
        <v>0</v>
      </c>
      <c r="G68" s="106">
        <f t="shared" si="3"/>
        <v>0</v>
      </c>
      <c r="H68" s="36">
        <f t="shared" si="15"/>
        <v>0</v>
      </c>
      <c r="I68" s="129">
        <v>0</v>
      </c>
      <c r="J68" s="106">
        <f t="shared" si="4"/>
        <v>0</v>
      </c>
      <c r="K68" s="96"/>
      <c r="L68" s="36">
        <v>0</v>
      </c>
      <c r="M68" s="49">
        <v>0</v>
      </c>
      <c r="N68" s="36">
        <v>0</v>
      </c>
      <c r="O68" s="164">
        <f t="shared" si="5"/>
        <v>0</v>
      </c>
      <c r="P68" s="36">
        <v>0</v>
      </c>
      <c r="Q68" s="36">
        <v>0</v>
      </c>
      <c r="R68" s="36">
        <v>0</v>
      </c>
      <c r="S68" s="164">
        <f t="shared" si="6"/>
        <v>0</v>
      </c>
      <c r="T68" s="36">
        <v>0</v>
      </c>
      <c r="U68" s="36">
        <v>0</v>
      </c>
      <c r="V68" s="36">
        <v>0</v>
      </c>
      <c r="W68" s="164">
        <f t="shared" si="8"/>
        <v>0</v>
      </c>
      <c r="X68" s="36">
        <v>0</v>
      </c>
      <c r="Y68" s="36">
        <v>0</v>
      </c>
      <c r="Z68" s="36">
        <v>0</v>
      </c>
      <c r="AA68" s="164">
        <f t="shared" si="10"/>
        <v>0</v>
      </c>
    </row>
    <row r="69" spans="1:29" s="14" customFormat="1" ht="54" x14ac:dyDescent="0.25">
      <c r="A69" s="18"/>
      <c r="B69" s="18"/>
      <c r="C69" s="19" t="s">
        <v>345</v>
      </c>
      <c r="D69" s="30" t="s">
        <v>73</v>
      </c>
      <c r="E69" s="36">
        <v>0</v>
      </c>
      <c r="F69" s="36">
        <v>0</v>
      </c>
      <c r="G69" s="106">
        <f t="shared" si="3"/>
        <v>0</v>
      </c>
      <c r="H69" s="36">
        <f t="shared" si="15"/>
        <v>0</v>
      </c>
      <c r="I69" s="129">
        <v>0</v>
      </c>
      <c r="J69" s="106">
        <f t="shared" si="4"/>
        <v>0</v>
      </c>
      <c r="K69" s="96"/>
      <c r="L69" s="36">
        <v>0</v>
      </c>
      <c r="M69" s="36">
        <v>0</v>
      </c>
      <c r="N69" s="36">
        <v>0</v>
      </c>
      <c r="O69" s="164">
        <f t="shared" si="5"/>
        <v>0</v>
      </c>
      <c r="P69" s="36">
        <v>0</v>
      </c>
      <c r="Q69" s="36">
        <v>0</v>
      </c>
      <c r="R69" s="36">
        <v>0</v>
      </c>
      <c r="S69" s="164">
        <f t="shared" si="6"/>
        <v>0</v>
      </c>
      <c r="T69" s="36">
        <v>0</v>
      </c>
      <c r="U69" s="36">
        <v>0</v>
      </c>
      <c r="V69" s="36">
        <v>0</v>
      </c>
      <c r="W69" s="164">
        <f t="shared" si="8"/>
        <v>0</v>
      </c>
      <c r="X69" s="36">
        <v>0</v>
      </c>
      <c r="Y69" s="36">
        <v>0</v>
      </c>
      <c r="Z69" s="36">
        <v>0</v>
      </c>
      <c r="AA69" s="164">
        <f t="shared" si="10"/>
        <v>0</v>
      </c>
    </row>
    <row r="70" spans="1:29" s="14" customFormat="1" ht="54" x14ac:dyDescent="0.25">
      <c r="A70" s="16"/>
      <c r="B70" s="16"/>
      <c r="C70" s="19" t="s">
        <v>259</v>
      </c>
      <c r="D70" s="30" t="s">
        <v>74</v>
      </c>
      <c r="E70" s="36">
        <f>SUM(E71:E76)</f>
        <v>66000</v>
      </c>
      <c r="F70" s="36">
        <f>SUM(F71:F76)</f>
        <v>66000</v>
      </c>
      <c r="G70" s="106">
        <f t="shared" si="3"/>
        <v>0</v>
      </c>
      <c r="H70" s="36">
        <f t="shared" si="15"/>
        <v>8497</v>
      </c>
      <c r="I70" s="129">
        <f>H70/F70</f>
        <v>0.12874242424242424</v>
      </c>
      <c r="J70" s="106">
        <f t="shared" si="4"/>
        <v>57503</v>
      </c>
      <c r="K70" s="96"/>
      <c r="L70" s="36">
        <f t="shared" ref="L70:R70" si="42">SUM(L71:L76)</f>
        <v>0</v>
      </c>
      <c r="M70" s="36">
        <f t="shared" si="42"/>
        <v>315</v>
      </c>
      <c r="N70" s="36">
        <f t="shared" si="42"/>
        <v>210</v>
      </c>
      <c r="O70" s="164">
        <f t="shared" si="5"/>
        <v>525</v>
      </c>
      <c r="P70" s="36">
        <f t="shared" si="42"/>
        <v>210</v>
      </c>
      <c r="Q70" s="36">
        <f t="shared" si="42"/>
        <v>330</v>
      </c>
      <c r="R70" s="36">
        <f t="shared" si="42"/>
        <v>350</v>
      </c>
      <c r="S70" s="164">
        <f t="shared" si="6"/>
        <v>890</v>
      </c>
      <c r="T70" s="36">
        <f t="shared" ref="T70" si="43">SUM(T71:T76)</f>
        <v>105</v>
      </c>
      <c r="U70" s="36">
        <f t="shared" ref="U70:Z70" si="44">SUM(U71:U76)</f>
        <v>375</v>
      </c>
      <c r="V70" s="36">
        <f t="shared" si="44"/>
        <v>747</v>
      </c>
      <c r="W70" s="164">
        <f t="shared" si="8"/>
        <v>1227</v>
      </c>
      <c r="X70" s="36">
        <f t="shared" ref="X70" si="45">SUM(X71:X76)</f>
        <v>1055</v>
      </c>
      <c r="Y70" s="36">
        <f t="shared" si="44"/>
        <v>2800</v>
      </c>
      <c r="Z70" s="36">
        <f t="shared" si="44"/>
        <v>2000</v>
      </c>
      <c r="AA70" s="164">
        <f t="shared" si="10"/>
        <v>5855</v>
      </c>
      <c r="AC70" s="27"/>
    </row>
    <row r="71" spans="1:29" s="14" customFormat="1" x14ac:dyDescent="0.25">
      <c r="A71" s="16"/>
      <c r="B71" s="16"/>
      <c r="C71" s="19" t="s">
        <v>234</v>
      </c>
      <c r="D71" s="32" t="s">
        <v>75</v>
      </c>
      <c r="E71" s="35">
        <v>50000</v>
      </c>
      <c r="F71" s="35">
        <v>50000</v>
      </c>
      <c r="G71" s="107">
        <f t="shared" si="3"/>
        <v>0</v>
      </c>
      <c r="H71" s="35">
        <f t="shared" si="15"/>
        <v>0</v>
      </c>
      <c r="I71" s="130">
        <f>H71/F71</f>
        <v>0</v>
      </c>
      <c r="J71" s="107">
        <f t="shared" si="4"/>
        <v>50000</v>
      </c>
      <c r="K71" s="97"/>
      <c r="L71" s="35">
        <v>0</v>
      </c>
      <c r="M71" s="35">
        <v>0</v>
      </c>
      <c r="N71" s="35">
        <v>0</v>
      </c>
      <c r="O71" s="165">
        <f t="shared" si="5"/>
        <v>0</v>
      </c>
      <c r="P71" s="35">
        <v>0</v>
      </c>
      <c r="Q71" s="35">
        <v>0</v>
      </c>
      <c r="R71" s="35">
        <v>0</v>
      </c>
      <c r="S71" s="165">
        <f t="shared" si="6"/>
        <v>0</v>
      </c>
      <c r="T71" s="35">
        <v>0</v>
      </c>
      <c r="U71" s="35">
        <v>0</v>
      </c>
      <c r="V71" s="35">
        <v>0</v>
      </c>
      <c r="W71" s="165">
        <f t="shared" si="8"/>
        <v>0</v>
      </c>
      <c r="X71" s="35">
        <v>0</v>
      </c>
      <c r="Y71" s="35">
        <v>0</v>
      </c>
      <c r="Z71" s="35">
        <v>0</v>
      </c>
      <c r="AA71" s="165">
        <f t="shared" si="10"/>
        <v>0</v>
      </c>
    </row>
    <row r="72" spans="1:29" s="14" customFormat="1" x14ac:dyDescent="0.25">
      <c r="A72" s="16"/>
      <c r="B72" s="16"/>
      <c r="C72" s="19" t="s">
        <v>346</v>
      </c>
      <c r="D72" s="32" t="s">
        <v>76</v>
      </c>
      <c r="E72" s="35">
        <v>0</v>
      </c>
      <c r="F72" s="35">
        <v>0</v>
      </c>
      <c r="G72" s="107">
        <f t="shared" si="3"/>
        <v>0</v>
      </c>
      <c r="H72" s="35">
        <f t="shared" si="15"/>
        <v>0</v>
      </c>
      <c r="I72" s="130">
        <v>0</v>
      </c>
      <c r="J72" s="107">
        <f t="shared" si="4"/>
        <v>0</v>
      </c>
      <c r="K72" s="97"/>
      <c r="L72" s="35">
        <v>0</v>
      </c>
      <c r="M72" s="35">
        <v>0</v>
      </c>
      <c r="N72" s="35">
        <v>0</v>
      </c>
      <c r="O72" s="165">
        <f t="shared" si="5"/>
        <v>0</v>
      </c>
      <c r="P72" s="35">
        <v>0</v>
      </c>
      <c r="Q72" s="35">
        <v>0</v>
      </c>
      <c r="R72" s="35">
        <v>0</v>
      </c>
      <c r="S72" s="165">
        <f t="shared" si="6"/>
        <v>0</v>
      </c>
      <c r="T72" s="35">
        <v>0</v>
      </c>
      <c r="U72" s="35">
        <v>0</v>
      </c>
      <c r="V72" s="35">
        <v>0</v>
      </c>
      <c r="W72" s="165">
        <f t="shared" si="8"/>
        <v>0</v>
      </c>
      <c r="X72" s="35">
        <v>0</v>
      </c>
      <c r="Y72" s="35">
        <v>0</v>
      </c>
      <c r="Z72" s="35">
        <v>0</v>
      </c>
      <c r="AA72" s="165">
        <f t="shared" si="10"/>
        <v>0</v>
      </c>
    </row>
    <row r="73" spans="1:29" s="14" customFormat="1" ht="36" x14ac:dyDescent="0.25">
      <c r="A73" s="16"/>
      <c r="B73" s="16"/>
      <c r="C73" s="19" t="s">
        <v>260</v>
      </c>
      <c r="D73" s="32" t="s">
        <v>77</v>
      </c>
      <c r="E73" s="35">
        <v>16000</v>
      </c>
      <c r="F73" s="35">
        <v>16000</v>
      </c>
      <c r="G73" s="107">
        <f t="shared" si="3"/>
        <v>0</v>
      </c>
      <c r="H73" s="35">
        <f t="shared" si="15"/>
        <v>5697</v>
      </c>
      <c r="I73" s="130">
        <f>H73/F73</f>
        <v>0.3560625</v>
      </c>
      <c r="J73" s="107">
        <f t="shared" si="4"/>
        <v>10303</v>
      </c>
      <c r="K73" s="97"/>
      <c r="L73" s="35">
        <v>0</v>
      </c>
      <c r="M73" s="35">
        <v>315</v>
      </c>
      <c r="N73" s="35">
        <v>210</v>
      </c>
      <c r="O73" s="165">
        <f t="shared" si="5"/>
        <v>525</v>
      </c>
      <c r="P73" s="35">
        <v>210</v>
      </c>
      <c r="Q73" s="35">
        <v>330</v>
      </c>
      <c r="R73" s="35">
        <v>350</v>
      </c>
      <c r="S73" s="165">
        <f t="shared" si="6"/>
        <v>890</v>
      </c>
      <c r="T73" s="35">
        <v>105</v>
      </c>
      <c r="U73" s="35">
        <v>375</v>
      </c>
      <c r="V73" s="35">
        <v>747</v>
      </c>
      <c r="W73" s="165">
        <f t="shared" si="8"/>
        <v>1227</v>
      </c>
      <c r="X73" s="35">
        <v>1055</v>
      </c>
      <c r="Y73" s="35">
        <v>1000</v>
      </c>
      <c r="Z73" s="35">
        <v>1000</v>
      </c>
      <c r="AA73" s="165">
        <f t="shared" si="10"/>
        <v>3055</v>
      </c>
      <c r="AC73" s="27"/>
    </row>
    <row r="74" spans="1:29" s="14" customFormat="1" ht="36" x14ac:dyDescent="0.25">
      <c r="A74" s="16"/>
      <c r="B74" s="16"/>
      <c r="C74" s="19" t="s">
        <v>235</v>
      </c>
      <c r="D74" s="32" t="s">
        <v>78</v>
      </c>
      <c r="E74" s="35">
        <v>0</v>
      </c>
      <c r="F74" s="35">
        <v>0</v>
      </c>
      <c r="G74" s="107">
        <f t="shared" si="3"/>
        <v>0</v>
      </c>
      <c r="H74" s="35">
        <f t="shared" si="15"/>
        <v>2800</v>
      </c>
      <c r="I74" s="130">
        <v>0</v>
      </c>
      <c r="J74" s="107">
        <f t="shared" si="4"/>
        <v>-2800</v>
      </c>
      <c r="K74" s="97"/>
      <c r="L74" s="35">
        <v>0</v>
      </c>
      <c r="M74" s="35">
        <v>0</v>
      </c>
      <c r="N74" s="35">
        <v>0</v>
      </c>
      <c r="O74" s="165">
        <f t="shared" si="5"/>
        <v>0</v>
      </c>
      <c r="P74" s="35">
        <v>0</v>
      </c>
      <c r="Q74" s="35">
        <v>0</v>
      </c>
      <c r="R74" s="35">
        <v>0</v>
      </c>
      <c r="S74" s="165">
        <f t="shared" si="6"/>
        <v>0</v>
      </c>
      <c r="T74" s="35">
        <v>0</v>
      </c>
      <c r="U74" s="35">
        <v>0</v>
      </c>
      <c r="V74" s="35">
        <v>0</v>
      </c>
      <c r="W74" s="165">
        <f t="shared" si="8"/>
        <v>0</v>
      </c>
      <c r="X74" s="35">
        <v>0</v>
      </c>
      <c r="Y74" s="35">
        <v>1800</v>
      </c>
      <c r="Z74" s="35">
        <v>1000</v>
      </c>
      <c r="AA74" s="165">
        <f t="shared" si="10"/>
        <v>2800</v>
      </c>
    </row>
    <row r="75" spans="1:29" s="14" customFormat="1" ht="36" x14ac:dyDescent="0.25">
      <c r="A75" s="18"/>
      <c r="B75" s="18"/>
      <c r="C75" s="19" t="s">
        <v>347</v>
      </c>
      <c r="D75" s="32" t="s">
        <v>79</v>
      </c>
      <c r="E75" s="35">
        <v>0</v>
      </c>
      <c r="F75" s="35">
        <v>0</v>
      </c>
      <c r="G75" s="107">
        <f t="shared" si="3"/>
        <v>0</v>
      </c>
      <c r="H75" s="35">
        <f t="shared" si="15"/>
        <v>0</v>
      </c>
      <c r="I75" s="130">
        <v>0</v>
      </c>
      <c r="J75" s="107">
        <f t="shared" si="4"/>
        <v>0</v>
      </c>
      <c r="K75" s="97"/>
      <c r="L75" s="35">
        <v>0</v>
      </c>
      <c r="M75" s="35">
        <v>0</v>
      </c>
      <c r="N75" s="35">
        <v>0</v>
      </c>
      <c r="O75" s="165">
        <f t="shared" si="5"/>
        <v>0</v>
      </c>
      <c r="P75" s="35">
        <v>0</v>
      </c>
      <c r="Q75" s="35">
        <v>0</v>
      </c>
      <c r="R75" s="35">
        <v>0</v>
      </c>
      <c r="S75" s="165">
        <f t="shared" si="6"/>
        <v>0</v>
      </c>
      <c r="T75" s="35">
        <v>0</v>
      </c>
      <c r="U75" s="35">
        <v>0</v>
      </c>
      <c r="V75" s="35">
        <v>0</v>
      </c>
      <c r="W75" s="165">
        <f t="shared" si="8"/>
        <v>0</v>
      </c>
      <c r="X75" s="35">
        <v>0</v>
      </c>
      <c r="Y75" s="35">
        <v>0</v>
      </c>
      <c r="Z75" s="35">
        <v>0</v>
      </c>
      <c r="AA75" s="165">
        <f t="shared" si="10"/>
        <v>0</v>
      </c>
    </row>
    <row r="76" spans="1:29" s="14" customFormat="1" ht="51" customHeight="1" x14ac:dyDescent="0.25">
      <c r="A76" s="18"/>
      <c r="B76" s="18"/>
      <c r="C76" s="19" t="s">
        <v>348</v>
      </c>
      <c r="D76" s="32" t="s">
        <v>80</v>
      </c>
      <c r="E76" s="35">
        <v>0</v>
      </c>
      <c r="F76" s="35">
        <v>0</v>
      </c>
      <c r="G76" s="107">
        <f t="shared" si="3"/>
        <v>0</v>
      </c>
      <c r="H76" s="35">
        <f t="shared" si="15"/>
        <v>0</v>
      </c>
      <c r="I76" s="130">
        <v>0</v>
      </c>
      <c r="J76" s="107">
        <f t="shared" si="4"/>
        <v>0</v>
      </c>
      <c r="K76" s="97"/>
      <c r="L76" s="35">
        <v>0</v>
      </c>
      <c r="M76" s="35">
        <v>0</v>
      </c>
      <c r="N76" s="35">
        <v>0</v>
      </c>
      <c r="O76" s="165">
        <f t="shared" si="5"/>
        <v>0</v>
      </c>
      <c r="P76" s="35">
        <v>0</v>
      </c>
      <c r="Q76" s="35">
        <v>0</v>
      </c>
      <c r="R76" s="35">
        <v>0</v>
      </c>
      <c r="S76" s="165">
        <f t="shared" si="6"/>
        <v>0</v>
      </c>
      <c r="T76" s="35">
        <v>0</v>
      </c>
      <c r="U76" s="35">
        <v>0</v>
      </c>
      <c r="V76" s="35">
        <v>0</v>
      </c>
      <c r="W76" s="165">
        <f t="shared" si="8"/>
        <v>0</v>
      </c>
      <c r="X76" s="35">
        <v>0</v>
      </c>
      <c r="Y76" s="35">
        <v>0</v>
      </c>
      <c r="Z76" s="35">
        <v>0</v>
      </c>
      <c r="AA76" s="165">
        <f t="shared" si="10"/>
        <v>0</v>
      </c>
    </row>
    <row r="77" spans="1:29" s="14" customFormat="1" ht="36" x14ac:dyDescent="0.25">
      <c r="A77" s="18"/>
      <c r="B77" s="18"/>
      <c r="C77" s="19" t="s">
        <v>349</v>
      </c>
      <c r="D77" s="30" t="s">
        <v>81</v>
      </c>
      <c r="E77" s="36">
        <v>0</v>
      </c>
      <c r="F77" s="36">
        <v>0</v>
      </c>
      <c r="G77" s="106">
        <f t="shared" ref="G77:G140" si="46">E77-F77</f>
        <v>0</v>
      </c>
      <c r="H77" s="36">
        <f t="shared" si="15"/>
        <v>0</v>
      </c>
      <c r="I77" s="129">
        <v>0</v>
      </c>
      <c r="J77" s="106">
        <f t="shared" ref="J77:J140" si="47">F77-H77</f>
        <v>0</v>
      </c>
      <c r="K77" s="96"/>
      <c r="L77" s="31">
        <v>0</v>
      </c>
      <c r="M77" s="31">
        <v>0</v>
      </c>
      <c r="N77" s="31">
        <v>0</v>
      </c>
      <c r="O77" s="164">
        <f t="shared" ref="O77:O140" si="48">SUM(L77:N77)</f>
        <v>0</v>
      </c>
      <c r="P77" s="31">
        <v>0</v>
      </c>
      <c r="Q77" s="31">
        <v>0</v>
      </c>
      <c r="R77" s="31">
        <v>0</v>
      </c>
      <c r="S77" s="164">
        <f t="shared" ref="S77:S140" si="49">SUM(P77:R77)</f>
        <v>0</v>
      </c>
      <c r="T77" s="31">
        <v>0</v>
      </c>
      <c r="U77" s="31">
        <v>0</v>
      </c>
      <c r="V77" s="31">
        <v>0</v>
      </c>
      <c r="W77" s="164">
        <f t="shared" ref="W77:W140" si="50">SUM(T77:V77)</f>
        <v>0</v>
      </c>
      <c r="X77" s="36">
        <v>0</v>
      </c>
      <c r="Y77" s="36">
        <v>0</v>
      </c>
      <c r="Z77" s="36">
        <v>0</v>
      </c>
      <c r="AA77" s="164">
        <f t="shared" ref="AA77:AA140" si="51">SUM(X77:Z77)</f>
        <v>0</v>
      </c>
    </row>
    <row r="78" spans="1:29" s="14" customFormat="1" x14ac:dyDescent="0.25">
      <c r="A78" s="16"/>
      <c r="B78" s="16"/>
      <c r="C78" s="19" t="s">
        <v>261</v>
      </c>
      <c r="D78" s="30" t="s">
        <v>82</v>
      </c>
      <c r="E78" s="36">
        <f t="shared" ref="E78:Z78" si="52">SUM(E79:E92)</f>
        <v>25000</v>
      </c>
      <c r="F78" s="36">
        <f t="shared" si="52"/>
        <v>25000</v>
      </c>
      <c r="G78" s="106">
        <f t="shared" si="46"/>
        <v>0</v>
      </c>
      <c r="H78" s="36">
        <f t="shared" si="15"/>
        <v>25523</v>
      </c>
      <c r="I78" s="129">
        <f>H78/F78</f>
        <v>1.02092</v>
      </c>
      <c r="J78" s="106">
        <f t="shared" si="47"/>
        <v>-523</v>
      </c>
      <c r="K78" s="96"/>
      <c r="L78" s="31">
        <f t="shared" si="52"/>
        <v>0</v>
      </c>
      <c r="M78" s="31">
        <f t="shared" si="52"/>
        <v>0</v>
      </c>
      <c r="N78" s="31">
        <f t="shared" si="52"/>
        <v>400</v>
      </c>
      <c r="O78" s="164">
        <f t="shared" si="48"/>
        <v>400</v>
      </c>
      <c r="P78" s="31">
        <f t="shared" si="52"/>
        <v>0</v>
      </c>
      <c r="Q78" s="31">
        <f t="shared" si="52"/>
        <v>0</v>
      </c>
      <c r="R78" s="31">
        <f t="shared" si="52"/>
        <v>525</v>
      </c>
      <c r="S78" s="164">
        <f t="shared" si="49"/>
        <v>525</v>
      </c>
      <c r="T78" s="31">
        <f t="shared" ref="T78" si="53">SUM(T79:T92)</f>
        <v>0</v>
      </c>
      <c r="U78" s="31">
        <f t="shared" ref="U78" si="54">SUM(U79:U92)</f>
        <v>2777.5</v>
      </c>
      <c r="V78" s="31">
        <f t="shared" si="52"/>
        <v>1481.75</v>
      </c>
      <c r="W78" s="164">
        <f t="shared" si="50"/>
        <v>4259.25</v>
      </c>
      <c r="X78" s="36">
        <f t="shared" ref="X78" si="55">SUM(X79:X92)</f>
        <v>713.75</v>
      </c>
      <c r="Y78" s="36">
        <f t="shared" si="52"/>
        <v>6375</v>
      </c>
      <c r="Z78" s="36">
        <f t="shared" si="52"/>
        <v>13250</v>
      </c>
      <c r="AA78" s="164">
        <f t="shared" si="51"/>
        <v>20338.75</v>
      </c>
      <c r="AC78" s="27"/>
    </row>
    <row r="79" spans="1:29" s="14" customFormat="1" x14ac:dyDescent="0.25">
      <c r="A79" s="18"/>
      <c r="B79" s="18"/>
      <c r="C79" s="19" t="s">
        <v>350</v>
      </c>
      <c r="D79" s="32" t="s">
        <v>83</v>
      </c>
      <c r="E79" s="35">
        <v>0</v>
      </c>
      <c r="F79" s="35">
        <v>0</v>
      </c>
      <c r="G79" s="107">
        <f t="shared" si="46"/>
        <v>0</v>
      </c>
      <c r="H79" s="35">
        <f t="shared" ref="H79:H142" si="56">SUM(O79,S79,W79,AA79)</f>
        <v>0</v>
      </c>
      <c r="I79" s="130">
        <v>0</v>
      </c>
      <c r="J79" s="107">
        <f t="shared" si="47"/>
        <v>0</v>
      </c>
      <c r="K79" s="97"/>
      <c r="L79" s="35">
        <v>0</v>
      </c>
      <c r="M79" s="35">
        <v>0</v>
      </c>
      <c r="N79" s="35">
        <v>0</v>
      </c>
      <c r="O79" s="165">
        <f t="shared" si="48"/>
        <v>0</v>
      </c>
      <c r="P79" s="35">
        <v>0</v>
      </c>
      <c r="Q79" s="35">
        <v>0</v>
      </c>
      <c r="R79" s="35">
        <v>0</v>
      </c>
      <c r="S79" s="165">
        <f t="shared" si="49"/>
        <v>0</v>
      </c>
      <c r="T79" s="35">
        <v>0</v>
      </c>
      <c r="U79" s="35">
        <v>0</v>
      </c>
      <c r="V79" s="35">
        <v>0</v>
      </c>
      <c r="W79" s="165">
        <f t="shared" si="50"/>
        <v>0</v>
      </c>
      <c r="X79" s="35">
        <v>0</v>
      </c>
      <c r="Y79" s="35">
        <v>0</v>
      </c>
      <c r="Z79" s="35">
        <v>0</v>
      </c>
      <c r="AA79" s="165">
        <f t="shared" si="51"/>
        <v>0</v>
      </c>
    </row>
    <row r="80" spans="1:29" s="14" customFormat="1" ht="36" x14ac:dyDescent="0.25">
      <c r="A80" s="18"/>
      <c r="B80" s="18"/>
      <c r="C80" s="19" t="s">
        <v>351</v>
      </c>
      <c r="D80" s="32" t="s">
        <v>84</v>
      </c>
      <c r="E80" s="35">
        <v>0</v>
      </c>
      <c r="F80" s="35">
        <v>0</v>
      </c>
      <c r="G80" s="107">
        <f t="shared" si="46"/>
        <v>0</v>
      </c>
      <c r="H80" s="35">
        <f t="shared" si="56"/>
        <v>0</v>
      </c>
      <c r="I80" s="130">
        <v>0</v>
      </c>
      <c r="J80" s="107">
        <f t="shared" si="47"/>
        <v>0</v>
      </c>
      <c r="K80" s="97"/>
      <c r="L80" s="35">
        <v>0</v>
      </c>
      <c r="M80" s="35">
        <v>0</v>
      </c>
      <c r="N80" s="35">
        <v>0</v>
      </c>
      <c r="O80" s="165">
        <f t="shared" si="48"/>
        <v>0</v>
      </c>
      <c r="P80" s="35">
        <v>0</v>
      </c>
      <c r="Q80" s="35">
        <v>0</v>
      </c>
      <c r="R80" s="35">
        <v>0</v>
      </c>
      <c r="S80" s="165">
        <f t="shared" si="49"/>
        <v>0</v>
      </c>
      <c r="T80" s="35">
        <v>0</v>
      </c>
      <c r="U80" s="35">
        <v>0</v>
      </c>
      <c r="V80" s="35">
        <v>0</v>
      </c>
      <c r="W80" s="165">
        <f t="shared" si="50"/>
        <v>0</v>
      </c>
      <c r="X80" s="35">
        <v>0</v>
      </c>
      <c r="Y80" s="35">
        <v>0</v>
      </c>
      <c r="Z80" s="35">
        <v>0</v>
      </c>
      <c r="AA80" s="165">
        <f t="shared" si="51"/>
        <v>0</v>
      </c>
    </row>
    <row r="81" spans="1:29" s="14" customFormat="1" x14ac:dyDescent="0.25">
      <c r="A81" s="18"/>
      <c r="B81" s="18"/>
      <c r="C81" s="19" t="s">
        <v>262</v>
      </c>
      <c r="D81" s="32" t="s">
        <v>85</v>
      </c>
      <c r="E81" s="35">
        <v>0</v>
      </c>
      <c r="F81" s="35">
        <v>0</v>
      </c>
      <c r="G81" s="107">
        <f t="shared" si="46"/>
        <v>0</v>
      </c>
      <c r="H81" s="35">
        <f t="shared" si="56"/>
        <v>0</v>
      </c>
      <c r="I81" s="130">
        <v>0</v>
      </c>
      <c r="J81" s="107">
        <f t="shared" si="47"/>
        <v>0</v>
      </c>
      <c r="K81" s="97"/>
      <c r="L81" s="35">
        <v>0</v>
      </c>
      <c r="M81" s="35">
        <v>0</v>
      </c>
      <c r="N81" s="35">
        <v>0</v>
      </c>
      <c r="O81" s="165">
        <f t="shared" si="48"/>
        <v>0</v>
      </c>
      <c r="P81" s="35">
        <v>0</v>
      </c>
      <c r="Q81" s="35">
        <v>0</v>
      </c>
      <c r="R81" s="35">
        <v>0</v>
      </c>
      <c r="S81" s="165">
        <f t="shared" si="49"/>
        <v>0</v>
      </c>
      <c r="T81" s="35">
        <v>0</v>
      </c>
      <c r="U81" s="35">
        <v>0</v>
      </c>
      <c r="V81" s="35">
        <v>0</v>
      </c>
      <c r="W81" s="165">
        <f t="shared" si="50"/>
        <v>0</v>
      </c>
      <c r="X81" s="35">
        <v>0</v>
      </c>
      <c r="Y81" s="35">
        <v>0</v>
      </c>
      <c r="Z81" s="35">
        <v>0</v>
      </c>
      <c r="AA81" s="165">
        <f t="shared" si="51"/>
        <v>0</v>
      </c>
    </row>
    <row r="82" spans="1:29" s="14" customFormat="1" ht="51.75" customHeight="1" x14ac:dyDescent="0.25">
      <c r="A82" s="18"/>
      <c r="B82" s="18"/>
      <c r="C82" s="19" t="s">
        <v>352</v>
      </c>
      <c r="D82" s="32" t="s">
        <v>86</v>
      </c>
      <c r="E82" s="35">
        <v>0</v>
      </c>
      <c r="F82" s="35">
        <v>0</v>
      </c>
      <c r="G82" s="107">
        <f t="shared" si="46"/>
        <v>0</v>
      </c>
      <c r="H82" s="35">
        <f t="shared" si="56"/>
        <v>4773</v>
      </c>
      <c r="I82" s="130">
        <v>0</v>
      </c>
      <c r="J82" s="107">
        <f t="shared" si="47"/>
        <v>-4773</v>
      </c>
      <c r="K82" s="97"/>
      <c r="L82" s="35">
        <v>0</v>
      </c>
      <c r="M82" s="35">
        <v>0</v>
      </c>
      <c r="N82" s="35">
        <v>0</v>
      </c>
      <c r="O82" s="165">
        <f t="shared" si="48"/>
        <v>0</v>
      </c>
      <c r="P82" s="35">
        <v>0</v>
      </c>
      <c r="Q82" s="35">
        <v>0</v>
      </c>
      <c r="R82" s="35">
        <v>0</v>
      </c>
      <c r="S82" s="165">
        <f t="shared" si="49"/>
        <v>0</v>
      </c>
      <c r="T82" s="35">
        <v>0</v>
      </c>
      <c r="U82" s="35">
        <v>2777.5</v>
      </c>
      <c r="V82" s="35">
        <v>1481.75</v>
      </c>
      <c r="W82" s="165">
        <f t="shared" si="50"/>
        <v>4259.25</v>
      </c>
      <c r="X82" s="35">
        <v>513.75</v>
      </c>
      <c r="Y82" s="35">
        <v>0</v>
      </c>
      <c r="Z82" s="35">
        <v>0</v>
      </c>
      <c r="AA82" s="165">
        <f t="shared" si="51"/>
        <v>513.75</v>
      </c>
      <c r="AC82" s="27"/>
    </row>
    <row r="83" spans="1:29" s="14" customFormat="1" x14ac:dyDescent="0.25">
      <c r="A83" s="18"/>
      <c r="B83" s="18"/>
      <c r="C83" s="19" t="s">
        <v>353</v>
      </c>
      <c r="D83" s="32" t="s">
        <v>87</v>
      </c>
      <c r="E83" s="35">
        <v>0</v>
      </c>
      <c r="F83" s="35">
        <v>0</v>
      </c>
      <c r="G83" s="107">
        <f t="shared" si="46"/>
        <v>0</v>
      </c>
      <c r="H83" s="35">
        <f t="shared" si="56"/>
        <v>0</v>
      </c>
      <c r="I83" s="130">
        <v>0</v>
      </c>
      <c r="J83" s="107">
        <f t="shared" si="47"/>
        <v>0</v>
      </c>
      <c r="K83" s="97"/>
      <c r="L83" s="35">
        <v>0</v>
      </c>
      <c r="M83" s="35">
        <v>0</v>
      </c>
      <c r="N83" s="35">
        <v>0</v>
      </c>
      <c r="O83" s="165">
        <f t="shared" si="48"/>
        <v>0</v>
      </c>
      <c r="P83" s="35">
        <v>0</v>
      </c>
      <c r="Q83" s="35">
        <v>0</v>
      </c>
      <c r="R83" s="35">
        <v>0</v>
      </c>
      <c r="S83" s="165">
        <f t="shared" si="49"/>
        <v>0</v>
      </c>
      <c r="T83" s="35">
        <v>0</v>
      </c>
      <c r="U83" s="35">
        <v>0</v>
      </c>
      <c r="V83" s="35">
        <v>0</v>
      </c>
      <c r="W83" s="165">
        <f t="shared" si="50"/>
        <v>0</v>
      </c>
      <c r="X83" s="35">
        <v>0</v>
      </c>
      <c r="Y83" s="35">
        <v>0</v>
      </c>
      <c r="Z83" s="35">
        <v>0</v>
      </c>
      <c r="AA83" s="165">
        <f t="shared" si="51"/>
        <v>0</v>
      </c>
    </row>
    <row r="84" spans="1:29" s="14" customFormat="1" ht="54" x14ac:dyDescent="0.25">
      <c r="A84" s="18"/>
      <c r="B84" s="18"/>
      <c r="C84" s="19" t="s">
        <v>354</v>
      </c>
      <c r="D84" s="32" t="s">
        <v>88</v>
      </c>
      <c r="E84" s="35">
        <v>0</v>
      </c>
      <c r="F84" s="35">
        <v>0</v>
      </c>
      <c r="G84" s="107">
        <f t="shared" si="46"/>
        <v>0</v>
      </c>
      <c r="H84" s="35">
        <f t="shared" si="56"/>
        <v>0</v>
      </c>
      <c r="I84" s="130">
        <v>0</v>
      </c>
      <c r="J84" s="107">
        <f t="shared" si="47"/>
        <v>0</v>
      </c>
      <c r="K84" s="97"/>
      <c r="L84" s="35">
        <v>0</v>
      </c>
      <c r="M84" s="35">
        <v>0</v>
      </c>
      <c r="N84" s="35">
        <v>0</v>
      </c>
      <c r="O84" s="165">
        <f t="shared" si="48"/>
        <v>0</v>
      </c>
      <c r="P84" s="35">
        <v>0</v>
      </c>
      <c r="Q84" s="35">
        <v>0</v>
      </c>
      <c r="R84" s="35">
        <v>0</v>
      </c>
      <c r="S84" s="165">
        <f t="shared" si="49"/>
        <v>0</v>
      </c>
      <c r="T84" s="35">
        <v>0</v>
      </c>
      <c r="U84" s="35">
        <v>0</v>
      </c>
      <c r="V84" s="35">
        <v>0</v>
      </c>
      <c r="W84" s="165">
        <f t="shared" si="50"/>
        <v>0</v>
      </c>
      <c r="X84" s="35">
        <v>0</v>
      </c>
      <c r="Y84" s="35">
        <v>0</v>
      </c>
      <c r="Z84" s="35">
        <v>0</v>
      </c>
      <c r="AA84" s="165">
        <f t="shared" si="51"/>
        <v>0</v>
      </c>
    </row>
    <row r="85" spans="1:29" s="14" customFormat="1" ht="36" x14ac:dyDescent="0.25">
      <c r="A85" s="16"/>
      <c r="B85" s="16"/>
      <c r="C85" s="19" t="s">
        <v>355</v>
      </c>
      <c r="D85" s="32" t="s">
        <v>89</v>
      </c>
      <c r="E85" s="35">
        <v>0</v>
      </c>
      <c r="F85" s="35">
        <v>0</v>
      </c>
      <c r="G85" s="107">
        <f t="shared" si="46"/>
        <v>0</v>
      </c>
      <c r="H85" s="35">
        <f t="shared" si="56"/>
        <v>0</v>
      </c>
      <c r="I85" s="130">
        <v>0</v>
      </c>
      <c r="J85" s="107">
        <f t="shared" si="47"/>
        <v>0</v>
      </c>
      <c r="K85" s="97"/>
      <c r="L85" s="35">
        <v>0</v>
      </c>
      <c r="M85" s="35">
        <v>0</v>
      </c>
      <c r="N85" s="35">
        <v>0</v>
      </c>
      <c r="O85" s="165">
        <f t="shared" si="48"/>
        <v>0</v>
      </c>
      <c r="P85" s="35">
        <v>0</v>
      </c>
      <c r="Q85" s="35">
        <v>0</v>
      </c>
      <c r="R85" s="35">
        <v>0</v>
      </c>
      <c r="S85" s="165">
        <f t="shared" si="49"/>
        <v>0</v>
      </c>
      <c r="T85" s="35">
        <v>0</v>
      </c>
      <c r="U85" s="35">
        <v>0</v>
      </c>
      <c r="V85" s="35">
        <v>0</v>
      </c>
      <c r="W85" s="165">
        <f t="shared" si="50"/>
        <v>0</v>
      </c>
      <c r="X85" s="35">
        <v>0</v>
      </c>
      <c r="Y85" s="35">
        <v>0</v>
      </c>
      <c r="Z85" s="35">
        <v>0</v>
      </c>
      <c r="AA85" s="165">
        <f t="shared" si="51"/>
        <v>0</v>
      </c>
    </row>
    <row r="86" spans="1:29" s="14" customFormat="1" x14ac:dyDescent="0.25">
      <c r="A86" s="18"/>
      <c r="B86" s="18"/>
      <c r="C86" s="19" t="s">
        <v>356</v>
      </c>
      <c r="D86" s="32" t="s">
        <v>90</v>
      </c>
      <c r="E86" s="35">
        <v>25000</v>
      </c>
      <c r="F86" s="35">
        <v>25000</v>
      </c>
      <c r="G86" s="107">
        <f t="shared" si="46"/>
        <v>0</v>
      </c>
      <c r="H86" s="35">
        <f t="shared" si="56"/>
        <v>0</v>
      </c>
      <c r="I86" s="130">
        <f>H86/F86</f>
        <v>0</v>
      </c>
      <c r="J86" s="107">
        <f t="shared" si="47"/>
        <v>25000</v>
      </c>
      <c r="K86" s="97"/>
      <c r="L86" s="35">
        <v>0</v>
      </c>
      <c r="M86" s="35">
        <v>0</v>
      </c>
      <c r="N86" s="35">
        <v>0</v>
      </c>
      <c r="O86" s="165">
        <f t="shared" si="48"/>
        <v>0</v>
      </c>
      <c r="P86" s="35">
        <v>0</v>
      </c>
      <c r="Q86" s="35">
        <v>0</v>
      </c>
      <c r="R86" s="35">
        <v>0</v>
      </c>
      <c r="S86" s="165">
        <f t="shared" si="49"/>
        <v>0</v>
      </c>
      <c r="T86" s="35">
        <v>0</v>
      </c>
      <c r="U86" s="35">
        <v>0</v>
      </c>
      <c r="V86" s="35">
        <v>0</v>
      </c>
      <c r="W86" s="165">
        <f t="shared" si="50"/>
        <v>0</v>
      </c>
      <c r="X86" s="35">
        <v>0</v>
      </c>
      <c r="Y86" s="35">
        <v>0</v>
      </c>
      <c r="Z86" s="35">
        <v>0</v>
      </c>
      <c r="AA86" s="165">
        <f t="shared" si="51"/>
        <v>0</v>
      </c>
    </row>
    <row r="87" spans="1:29" s="14" customFormat="1" x14ac:dyDescent="0.25">
      <c r="A87" s="18"/>
      <c r="B87" s="18"/>
      <c r="C87" s="19" t="s">
        <v>357</v>
      </c>
      <c r="D87" s="32" t="s">
        <v>91</v>
      </c>
      <c r="E87" s="35">
        <v>0</v>
      </c>
      <c r="F87" s="35">
        <v>0</v>
      </c>
      <c r="G87" s="107">
        <f t="shared" si="46"/>
        <v>0</v>
      </c>
      <c r="H87" s="35">
        <f t="shared" si="56"/>
        <v>0</v>
      </c>
      <c r="I87" s="130">
        <v>0</v>
      </c>
      <c r="J87" s="107">
        <f t="shared" si="47"/>
        <v>0</v>
      </c>
      <c r="K87" s="97"/>
      <c r="L87" s="35">
        <v>0</v>
      </c>
      <c r="M87" s="35">
        <v>0</v>
      </c>
      <c r="N87" s="35">
        <v>0</v>
      </c>
      <c r="O87" s="165">
        <f t="shared" si="48"/>
        <v>0</v>
      </c>
      <c r="P87" s="35">
        <v>0</v>
      </c>
      <c r="Q87" s="35">
        <v>0</v>
      </c>
      <c r="R87" s="35">
        <v>0</v>
      </c>
      <c r="S87" s="165">
        <f t="shared" si="49"/>
        <v>0</v>
      </c>
      <c r="T87" s="35">
        <v>0</v>
      </c>
      <c r="U87" s="35">
        <v>0</v>
      </c>
      <c r="V87" s="35">
        <v>0</v>
      </c>
      <c r="W87" s="165">
        <f t="shared" si="50"/>
        <v>0</v>
      </c>
      <c r="X87" s="35">
        <v>0</v>
      </c>
      <c r="Y87" s="35">
        <v>0</v>
      </c>
      <c r="Z87" s="35">
        <v>0</v>
      </c>
      <c r="AA87" s="165">
        <f t="shared" si="51"/>
        <v>0</v>
      </c>
    </row>
    <row r="88" spans="1:29" s="14" customFormat="1" x14ac:dyDescent="0.25">
      <c r="A88" s="16"/>
      <c r="B88" s="16"/>
      <c r="C88" s="19" t="s">
        <v>236</v>
      </c>
      <c r="D88" s="32" t="s">
        <v>92</v>
      </c>
      <c r="E88" s="35">
        <v>0</v>
      </c>
      <c r="F88" s="35">
        <v>0</v>
      </c>
      <c r="G88" s="107">
        <f t="shared" si="46"/>
        <v>0</v>
      </c>
      <c r="H88" s="35">
        <f t="shared" si="56"/>
        <v>0</v>
      </c>
      <c r="I88" s="130">
        <v>0</v>
      </c>
      <c r="J88" s="107">
        <f t="shared" si="47"/>
        <v>0</v>
      </c>
      <c r="K88" s="97"/>
      <c r="L88" s="35">
        <v>0</v>
      </c>
      <c r="M88" s="35">
        <v>0</v>
      </c>
      <c r="N88" s="35">
        <v>0</v>
      </c>
      <c r="O88" s="165">
        <f t="shared" si="48"/>
        <v>0</v>
      </c>
      <c r="P88" s="35">
        <v>0</v>
      </c>
      <c r="Q88" s="35">
        <v>0</v>
      </c>
      <c r="R88" s="35">
        <v>0</v>
      </c>
      <c r="S88" s="165">
        <f t="shared" si="49"/>
        <v>0</v>
      </c>
      <c r="T88" s="35">
        <v>0</v>
      </c>
      <c r="U88" s="35">
        <v>0</v>
      </c>
      <c r="V88" s="35">
        <v>0</v>
      </c>
      <c r="W88" s="165">
        <f t="shared" si="50"/>
        <v>0</v>
      </c>
      <c r="X88" s="35">
        <v>0</v>
      </c>
      <c r="Y88" s="35">
        <v>0</v>
      </c>
      <c r="Z88" s="35">
        <v>0</v>
      </c>
      <c r="AA88" s="165">
        <f t="shared" si="51"/>
        <v>0</v>
      </c>
    </row>
    <row r="89" spans="1:29" s="14" customFormat="1" x14ac:dyDescent="0.25">
      <c r="A89" s="18"/>
      <c r="B89" s="18"/>
      <c r="C89" s="19" t="s">
        <v>263</v>
      </c>
      <c r="D89" s="32" t="s">
        <v>93</v>
      </c>
      <c r="E89" s="35">
        <v>0</v>
      </c>
      <c r="F89" s="35">
        <v>0</v>
      </c>
      <c r="G89" s="107">
        <f t="shared" si="46"/>
        <v>0</v>
      </c>
      <c r="H89" s="35">
        <f t="shared" si="56"/>
        <v>0</v>
      </c>
      <c r="I89" s="130">
        <v>0</v>
      </c>
      <c r="J89" s="107">
        <f t="shared" si="47"/>
        <v>0</v>
      </c>
      <c r="K89" s="97"/>
      <c r="L89" s="35">
        <v>0</v>
      </c>
      <c r="M89" s="35">
        <v>0</v>
      </c>
      <c r="N89" s="35">
        <v>0</v>
      </c>
      <c r="O89" s="165">
        <f t="shared" si="48"/>
        <v>0</v>
      </c>
      <c r="P89" s="35">
        <v>0</v>
      </c>
      <c r="Q89" s="35">
        <v>0</v>
      </c>
      <c r="R89" s="35">
        <v>0</v>
      </c>
      <c r="S89" s="165">
        <f t="shared" si="49"/>
        <v>0</v>
      </c>
      <c r="T89" s="35">
        <v>0</v>
      </c>
      <c r="U89" s="35">
        <v>0</v>
      </c>
      <c r="V89" s="35">
        <v>0</v>
      </c>
      <c r="W89" s="165">
        <f t="shared" si="50"/>
        <v>0</v>
      </c>
      <c r="X89" s="35">
        <v>0</v>
      </c>
      <c r="Y89" s="35">
        <v>0</v>
      </c>
      <c r="Z89" s="35">
        <v>0</v>
      </c>
      <c r="AA89" s="165">
        <f t="shared" si="51"/>
        <v>0</v>
      </c>
    </row>
    <row r="90" spans="1:29" s="38" customFormat="1" ht="54" x14ac:dyDescent="0.25">
      <c r="A90" s="37"/>
      <c r="B90" s="18"/>
      <c r="C90" s="19" t="s">
        <v>358</v>
      </c>
      <c r="D90" s="32" t="s">
        <v>94</v>
      </c>
      <c r="E90" s="35">
        <v>0</v>
      </c>
      <c r="F90" s="35">
        <v>0</v>
      </c>
      <c r="G90" s="107">
        <f t="shared" si="46"/>
        <v>0</v>
      </c>
      <c r="H90" s="35">
        <f t="shared" si="56"/>
        <v>0</v>
      </c>
      <c r="I90" s="130">
        <v>0</v>
      </c>
      <c r="J90" s="107">
        <f t="shared" si="47"/>
        <v>0</v>
      </c>
      <c r="K90" s="97"/>
      <c r="L90" s="35">
        <v>0</v>
      </c>
      <c r="M90" s="35">
        <v>0</v>
      </c>
      <c r="N90" s="35">
        <v>0</v>
      </c>
      <c r="O90" s="165">
        <f t="shared" si="48"/>
        <v>0</v>
      </c>
      <c r="P90" s="35">
        <v>0</v>
      </c>
      <c r="Q90" s="35">
        <v>0</v>
      </c>
      <c r="R90" s="35">
        <v>0</v>
      </c>
      <c r="S90" s="165">
        <f t="shared" si="49"/>
        <v>0</v>
      </c>
      <c r="T90" s="35">
        <v>0</v>
      </c>
      <c r="U90" s="35">
        <v>0</v>
      </c>
      <c r="V90" s="35">
        <v>0</v>
      </c>
      <c r="W90" s="165">
        <f t="shared" si="50"/>
        <v>0</v>
      </c>
      <c r="X90" s="35">
        <v>0</v>
      </c>
      <c r="Y90" s="35">
        <v>0</v>
      </c>
      <c r="Z90" s="35">
        <v>0</v>
      </c>
      <c r="AA90" s="165">
        <f t="shared" si="51"/>
        <v>0</v>
      </c>
    </row>
    <row r="91" spans="1:29" s="38" customFormat="1" x14ac:dyDescent="0.25">
      <c r="A91" s="37"/>
      <c r="B91" s="18"/>
      <c r="C91" s="19" t="s">
        <v>359</v>
      </c>
      <c r="D91" s="32" t="s">
        <v>95</v>
      </c>
      <c r="E91" s="35">
        <v>0</v>
      </c>
      <c r="F91" s="35">
        <v>0</v>
      </c>
      <c r="G91" s="107">
        <f t="shared" si="46"/>
        <v>0</v>
      </c>
      <c r="H91" s="35">
        <f t="shared" si="56"/>
        <v>0</v>
      </c>
      <c r="I91" s="130">
        <v>0</v>
      </c>
      <c r="J91" s="107">
        <f t="shared" si="47"/>
        <v>0</v>
      </c>
      <c r="K91" s="97"/>
      <c r="L91" s="35">
        <v>0</v>
      </c>
      <c r="M91" s="35">
        <v>0</v>
      </c>
      <c r="N91" s="35">
        <v>0</v>
      </c>
      <c r="O91" s="165">
        <f t="shared" si="48"/>
        <v>0</v>
      </c>
      <c r="P91" s="35">
        <v>0</v>
      </c>
      <c r="Q91" s="35">
        <v>0</v>
      </c>
      <c r="R91" s="35">
        <v>0</v>
      </c>
      <c r="S91" s="165">
        <f t="shared" si="49"/>
        <v>0</v>
      </c>
      <c r="T91" s="35">
        <v>0</v>
      </c>
      <c r="U91" s="35">
        <v>0</v>
      </c>
      <c r="V91" s="35">
        <v>0</v>
      </c>
      <c r="W91" s="165">
        <f t="shared" si="50"/>
        <v>0</v>
      </c>
      <c r="X91" s="35">
        <v>0</v>
      </c>
      <c r="Y91" s="35">
        <v>0</v>
      </c>
      <c r="Z91" s="35">
        <v>0</v>
      </c>
      <c r="AA91" s="165">
        <f t="shared" si="51"/>
        <v>0</v>
      </c>
    </row>
    <row r="92" spans="1:29" s="14" customFormat="1" ht="54" x14ac:dyDescent="0.25">
      <c r="A92" s="16"/>
      <c r="B92" s="16"/>
      <c r="C92" s="19" t="s">
        <v>237</v>
      </c>
      <c r="D92" s="32" t="s">
        <v>96</v>
      </c>
      <c r="E92" s="35">
        <v>0</v>
      </c>
      <c r="F92" s="35">
        <v>0</v>
      </c>
      <c r="G92" s="107">
        <f t="shared" si="46"/>
        <v>0</v>
      </c>
      <c r="H92" s="35">
        <f t="shared" si="56"/>
        <v>20750</v>
      </c>
      <c r="I92" s="130">
        <v>0</v>
      </c>
      <c r="J92" s="107">
        <f t="shared" si="47"/>
        <v>-20750</v>
      </c>
      <c r="K92" s="97"/>
      <c r="L92" s="35">
        <v>0</v>
      </c>
      <c r="M92" s="35">
        <v>0</v>
      </c>
      <c r="N92" s="35">
        <v>400</v>
      </c>
      <c r="O92" s="165">
        <f t="shared" si="48"/>
        <v>400</v>
      </c>
      <c r="P92" s="35">
        <v>0</v>
      </c>
      <c r="Q92" s="35">
        <v>0</v>
      </c>
      <c r="R92" s="35">
        <v>525</v>
      </c>
      <c r="S92" s="165">
        <f t="shared" si="49"/>
        <v>525</v>
      </c>
      <c r="T92" s="35">
        <v>0</v>
      </c>
      <c r="U92" s="35">
        <v>0</v>
      </c>
      <c r="V92" s="35">
        <v>0</v>
      </c>
      <c r="W92" s="165">
        <f t="shared" si="50"/>
        <v>0</v>
      </c>
      <c r="X92" s="35">
        <v>200</v>
      </c>
      <c r="Y92" s="35">
        <f>5100/2*2.5</f>
        <v>6375</v>
      </c>
      <c r="Z92" s="35">
        <f>5100*2.5+500</f>
        <v>13250</v>
      </c>
      <c r="AA92" s="165">
        <f t="shared" si="51"/>
        <v>19825</v>
      </c>
      <c r="AC92" s="27"/>
    </row>
    <row r="93" spans="1:29" s="14" customFormat="1" x14ac:dyDescent="0.25">
      <c r="A93" s="18"/>
      <c r="B93" s="18"/>
      <c r="C93" s="19"/>
      <c r="D93" s="28" t="s">
        <v>97</v>
      </c>
      <c r="E93" s="52">
        <f>E94+E99+E100</f>
        <v>0</v>
      </c>
      <c r="F93" s="52">
        <f t="shared" ref="F93:Z93" si="57">F94+F99+F100</f>
        <v>0</v>
      </c>
      <c r="G93" s="105">
        <f t="shared" si="46"/>
        <v>0</v>
      </c>
      <c r="H93" s="52">
        <f t="shared" si="56"/>
        <v>0</v>
      </c>
      <c r="I93" s="128">
        <v>0</v>
      </c>
      <c r="J93" s="105">
        <f t="shared" si="47"/>
        <v>0</v>
      </c>
      <c r="K93" s="95"/>
      <c r="L93" s="29">
        <f t="shared" si="57"/>
        <v>0</v>
      </c>
      <c r="M93" s="29">
        <f t="shared" si="57"/>
        <v>0</v>
      </c>
      <c r="N93" s="29">
        <f t="shared" si="57"/>
        <v>0</v>
      </c>
      <c r="O93" s="163">
        <f t="shared" si="48"/>
        <v>0</v>
      </c>
      <c r="P93" s="29">
        <f t="shared" si="57"/>
        <v>0</v>
      </c>
      <c r="Q93" s="29">
        <f t="shared" si="57"/>
        <v>0</v>
      </c>
      <c r="R93" s="29">
        <f t="shared" si="57"/>
        <v>0</v>
      </c>
      <c r="S93" s="163">
        <f t="shared" si="49"/>
        <v>0</v>
      </c>
      <c r="T93" s="29">
        <f t="shared" ref="T93:U93" si="58">T94+T99+T100</f>
        <v>0</v>
      </c>
      <c r="U93" s="29">
        <f t="shared" si="58"/>
        <v>0</v>
      </c>
      <c r="V93" s="29">
        <f t="shared" si="57"/>
        <v>0</v>
      </c>
      <c r="W93" s="163">
        <f t="shared" si="50"/>
        <v>0</v>
      </c>
      <c r="X93" s="52">
        <f t="shared" ref="X93" si="59">X94+X99+X100</f>
        <v>0</v>
      </c>
      <c r="Y93" s="52">
        <f t="shared" si="57"/>
        <v>0</v>
      </c>
      <c r="Z93" s="52">
        <f t="shared" si="57"/>
        <v>0</v>
      </c>
      <c r="AA93" s="163">
        <f t="shared" si="51"/>
        <v>0</v>
      </c>
    </row>
    <row r="94" spans="1:29" s="14" customFormat="1" x14ac:dyDescent="0.25">
      <c r="A94" s="18"/>
      <c r="B94" s="18"/>
      <c r="C94" s="19"/>
      <c r="D94" s="30" t="s">
        <v>98</v>
      </c>
      <c r="E94" s="54">
        <f>SUM(E95:E98)</f>
        <v>0</v>
      </c>
      <c r="F94" s="54">
        <f t="shared" ref="F94:Z94" si="60">SUM(F95:F98)</f>
        <v>0</v>
      </c>
      <c r="G94" s="109">
        <f t="shared" si="46"/>
        <v>0</v>
      </c>
      <c r="H94" s="54">
        <f t="shared" si="56"/>
        <v>0</v>
      </c>
      <c r="I94" s="132">
        <v>0</v>
      </c>
      <c r="J94" s="109">
        <f t="shared" si="47"/>
        <v>0</v>
      </c>
      <c r="K94" s="99"/>
      <c r="L94" s="39">
        <f t="shared" si="60"/>
        <v>0</v>
      </c>
      <c r="M94" s="39">
        <f t="shared" si="60"/>
        <v>0</v>
      </c>
      <c r="N94" s="39">
        <f t="shared" si="60"/>
        <v>0</v>
      </c>
      <c r="O94" s="164">
        <f t="shared" si="48"/>
        <v>0</v>
      </c>
      <c r="P94" s="39">
        <f t="shared" si="60"/>
        <v>0</v>
      </c>
      <c r="Q94" s="39">
        <f t="shared" si="60"/>
        <v>0</v>
      </c>
      <c r="R94" s="39">
        <f t="shared" si="60"/>
        <v>0</v>
      </c>
      <c r="S94" s="164">
        <f t="shared" si="49"/>
        <v>0</v>
      </c>
      <c r="T94" s="39">
        <f t="shared" ref="T94:U94" si="61">SUM(T95:T98)</f>
        <v>0</v>
      </c>
      <c r="U94" s="39">
        <f t="shared" si="61"/>
        <v>0</v>
      </c>
      <c r="V94" s="39">
        <f t="shared" si="60"/>
        <v>0</v>
      </c>
      <c r="W94" s="164">
        <f t="shared" si="50"/>
        <v>0</v>
      </c>
      <c r="X94" s="54">
        <f t="shared" ref="X94" si="62">SUM(X95:X98)</f>
        <v>0</v>
      </c>
      <c r="Y94" s="54">
        <f t="shared" si="60"/>
        <v>0</v>
      </c>
      <c r="Z94" s="54">
        <f t="shared" si="60"/>
        <v>0</v>
      </c>
      <c r="AA94" s="164">
        <f t="shared" si="51"/>
        <v>0</v>
      </c>
    </row>
    <row r="95" spans="1:29" s="14" customFormat="1" x14ac:dyDescent="0.25">
      <c r="A95" s="18"/>
      <c r="B95" s="18"/>
      <c r="C95" s="19"/>
      <c r="D95" s="32" t="s">
        <v>99</v>
      </c>
      <c r="E95" s="35">
        <v>0</v>
      </c>
      <c r="F95" s="35">
        <v>0</v>
      </c>
      <c r="G95" s="107">
        <f t="shared" si="46"/>
        <v>0</v>
      </c>
      <c r="H95" s="35">
        <f t="shared" si="56"/>
        <v>0</v>
      </c>
      <c r="I95" s="130">
        <v>0</v>
      </c>
      <c r="J95" s="107">
        <f t="shared" si="47"/>
        <v>0</v>
      </c>
      <c r="K95" s="97"/>
      <c r="L95" s="35">
        <v>0</v>
      </c>
      <c r="M95" s="35">
        <v>0</v>
      </c>
      <c r="N95" s="35">
        <v>0</v>
      </c>
      <c r="O95" s="165">
        <f t="shared" si="48"/>
        <v>0</v>
      </c>
      <c r="P95" s="35">
        <v>0</v>
      </c>
      <c r="Q95" s="35">
        <v>0</v>
      </c>
      <c r="R95" s="35">
        <v>0</v>
      </c>
      <c r="S95" s="165">
        <f t="shared" si="49"/>
        <v>0</v>
      </c>
      <c r="T95" s="35">
        <v>0</v>
      </c>
      <c r="U95" s="35">
        <v>0</v>
      </c>
      <c r="V95" s="35">
        <v>0</v>
      </c>
      <c r="W95" s="165">
        <f t="shared" si="50"/>
        <v>0</v>
      </c>
      <c r="X95" s="35">
        <v>0</v>
      </c>
      <c r="Y95" s="35">
        <v>0</v>
      </c>
      <c r="Z95" s="35">
        <v>0</v>
      </c>
      <c r="AA95" s="165">
        <f t="shared" si="51"/>
        <v>0</v>
      </c>
    </row>
    <row r="96" spans="1:29" s="14" customFormat="1" x14ac:dyDescent="0.25">
      <c r="A96" s="18"/>
      <c r="B96" s="18"/>
      <c r="C96" s="19"/>
      <c r="D96" s="32" t="s">
        <v>100</v>
      </c>
      <c r="E96" s="35">
        <v>0</v>
      </c>
      <c r="F96" s="35">
        <v>0</v>
      </c>
      <c r="G96" s="107">
        <f t="shared" si="46"/>
        <v>0</v>
      </c>
      <c r="H96" s="35">
        <f t="shared" si="56"/>
        <v>0</v>
      </c>
      <c r="I96" s="130">
        <v>0</v>
      </c>
      <c r="J96" s="107">
        <f t="shared" si="47"/>
        <v>0</v>
      </c>
      <c r="K96" s="97"/>
      <c r="L96" s="35">
        <v>0</v>
      </c>
      <c r="M96" s="35">
        <v>0</v>
      </c>
      <c r="N96" s="35">
        <v>0</v>
      </c>
      <c r="O96" s="165">
        <f t="shared" si="48"/>
        <v>0</v>
      </c>
      <c r="P96" s="35">
        <v>0</v>
      </c>
      <c r="Q96" s="35">
        <v>0</v>
      </c>
      <c r="R96" s="35">
        <v>0</v>
      </c>
      <c r="S96" s="165">
        <f t="shared" si="49"/>
        <v>0</v>
      </c>
      <c r="T96" s="35">
        <v>0</v>
      </c>
      <c r="U96" s="35">
        <v>0</v>
      </c>
      <c r="V96" s="35">
        <v>0</v>
      </c>
      <c r="W96" s="165">
        <f t="shared" si="50"/>
        <v>0</v>
      </c>
      <c r="X96" s="35">
        <v>0</v>
      </c>
      <c r="Y96" s="35">
        <v>0</v>
      </c>
      <c r="Z96" s="35">
        <v>0</v>
      </c>
      <c r="AA96" s="165">
        <f t="shared" si="51"/>
        <v>0</v>
      </c>
    </row>
    <row r="97" spans="1:33" s="14" customFormat="1" x14ac:dyDescent="0.25">
      <c r="A97" s="18"/>
      <c r="B97" s="18"/>
      <c r="C97" s="19"/>
      <c r="D97" s="32" t="s">
        <v>101</v>
      </c>
      <c r="E97" s="35">
        <v>0</v>
      </c>
      <c r="F97" s="35">
        <v>0</v>
      </c>
      <c r="G97" s="107">
        <f t="shared" si="46"/>
        <v>0</v>
      </c>
      <c r="H97" s="35">
        <f t="shared" si="56"/>
        <v>0</v>
      </c>
      <c r="I97" s="130">
        <v>0</v>
      </c>
      <c r="J97" s="107">
        <f t="shared" si="47"/>
        <v>0</v>
      </c>
      <c r="K97" s="97"/>
      <c r="L97" s="35">
        <v>0</v>
      </c>
      <c r="M97" s="35">
        <v>0</v>
      </c>
      <c r="N97" s="35">
        <v>0</v>
      </c>
      <c r="O97" s="165">
        <f t="shared" si="48"/>
        <v>0</v>
      </c>
      <c r="P97" s="35">
        <v>0</v>
      </c>
      <c r="Q97" s="35">
        <v>0</v>
      </c>
      <c r="R97" s="35">
        <v>0</v>
      </c>
      <c r="S97" s="165">
        <f t="shared" si="49"/>
        <v>0</v>
      </c>
      <c r="T97" s="35">
        <v>0</v>
      </c>
      <c r="U97" s="35">
        <v>0</v>
      </c>
      <c r="V97" s="35">
        <v>0</v>
      </c>
      <c r="W97" s="165">
        <f t="shared" si="50"/>
        <v>0</v>
      </c>
      <c r="X97" s="35">
        <v>0</v>
      </c>
      <c r="Y97" s="35">
        <v>0</v>
      </c>
      <c r="Z97" s="35">
        <v>0</v>
      </c>
      <c r="AA97" s="165">
        <f t="shared" si="51"/>
        <v>0</v>
      </c>
    </row>
    <row r="98" spans="1:33" s="14" customFormat="1" x14ac:dyDescent="0.25">
      <c r="A98" s="18"/>
      <c r="B98" s="18"/>
      <c r="C98" s="19"/>
      <c r="D98" s="32" t="s">
        <v>102</v>
      </c>
      <c r="E98" s="35">
        <v>0</v>
      </c>
      <c r="F98" s="35">
        <v>0</v>
      </c>
      <c r="G98" s="107">
        <f t="shared" si="46"/>
        <v>0</v>
      </c>
      <c r="H98" s="35">
        <f t="shared" si="56"/>
        <v>0</v>
      </c>
      <c r="I98" s="130">
        <v>0</v>
      </c>
      <c r="J98" s="107">
        <f t="shared" si="47"/>
        <v>0</v>
      </c>
      <c r="K98" s="97"/>
      <c r="L98" s="35">
        <v>0</v>
      </c>
      <c r="M98" s="35">
        <v>0</v>
      </c>
      <c r="N98" s="35">
        <v>0</v>
      </c>
      <c r="O98" s="165">
        <f t="shared" si="48"/>
        <v>0</v>
      </c>
      <c r="P98" s="35">
        <v>0</v>
      </c>
      <c r="Q98" s="35">
        <v>0</v>
      </c>
      <c r="R98" s="35">
        <v>0</v>
      </c>
      <c r="S98" s="165">
        <f t="shared" si="49"/>
        <v>0</v>
      </c>
      <c r="T98" s="35">
        <v>0</v>
      </c>
      <c r="U98" s="35">
        <v>0</v>
      </c>
      <c r="V98" s="35">
        <v>0</v>
      </c>
      <c r="W98" s="165">
        <f t="shared" si="50"/>
        <v>0</v>
      </c>
      <c r="X98" s="35">
        <v>0</v>
      </c>
      <c r="Y98" s="35">
        <v>0</v>
      </c>
      <c r="Z98" s="35">
        <v>0</v>
      </c>
      <c r="AA98" s="165">
        <f t="shared" si="51"/>
        <v>0</v>
      </c>
    </row>
    <row r="99" spans="1:33" s="14" customFormat="1" ht="36" x14ac:dyDescent="0.25">
      <c r="A99" s="18"/>
      <c r="B99" s="18"/>
      <c r="C99" s="19"/>
      <c r="D99" s="30" t="s">
        <v>103</v>
      </c>
      <c r="E99" s="54">
        <v>0</v>
      </c>
      <c r="F99" s="54">
        <v>0</v>
      </c>
      <c r="G99" s="109">
        <f t="shared" si="46"/>
        <v>0</v>
      </c>
      <c r="H99" s="54">
        <f t="shared" si="56"/>
        <v>0</v>
      </c>
      <c r="I99" s="132">
        <v>0</v>
      </c>
      <c r="J99" s="109">
        <f t="shared" si="47"/>
        <v>0</v>
      </c>
      <c r="K99" s="99"/>
      <c r="L99" s="39">
        <v>0</v>
      </c>
      <c r="M99" s="39">
        <v>0</v>
      </c>
      <c r="N99" s="39">
        <v>0</v>
      </c>
      <c r="O99" s="164">
        <f t="shared" si="48"/>
        <v>0</v>
      </c>
      <c r="P99" s="39">
        <v>0</v>
      </c>
      <c r="Q99" s="39">
        <v>0</v>
      </c>
      <c r="R99" s="39">
        <v>0</v>
      </c>
      <c r="S99" s="164">
        <f t="shared" si="49"/>
        <v>0</v>
      </c>
      <c r="T99" s="39">
        <v>0</v>
      </c>
      <c r="U99" s="39">
        <v>0</v>
      </c>
      <c r="V99" s="39">
        <v>0</v>
      </c>
      <c r="W99" s="164">
        <f t="shared" si="50"/>
        <v>0</v>
      </c>
      <c r="X99" s="54">
        <v>0</v>
      </c>
      <c r="Y99" s="54">
        <v>0</v>
      </c>
      <c r="Z99" s="54">
        <v>0</v>
      </c>
      <c r="AA99" s="164">
        <f t="shared" si="51"/>
        <v>0</v>
      </c>
    </row>
    <row r="100" spans="1:33" s="14" customFormat="1" ht="36" x14ac:dyDescent="0.25">
      <c r="A100" s="18"/>
      <c r="B100" s="18"/>
      <c r="C100" s="19"/>
      <c r="D100" s="30" t="s">
        <v>104</v>
      </c>
      <c r="E100" s="54">
        <v>0</v>
      </c>
      <c r="F100" s="54">
        <v>0</v>
      </c>
      <c r="G100" s="109">
        <f t="shared" si="46"/>
        <v>0</v>
      </c>
      <c r="H100" s="54">
        <f t="shared" si="56"/>
        <v>0</v>
      </c>
      <c r="I100" s="132">
        <v>0</v>
      </c>
      <c r="J100" s="109">
        <f t="shared" si="47"/>
        <v>0</v>
      </c>
      <c r="K100" s="99"/>
      <c r="L100" s="39">
        <v>0</v>
      </c>
      <c r="M100" s="39">
        <v>0</v>
      </c>
      <c r="N100" s="39">
        <v>0</v>
      </c>
      <c r="O100" s="164">
        <f t="shared" si="48"/>
        <v>0</v>
      </c>
      <c r="P100" s="39">
        <v>0</v>
      </c>
      <c r="Q100" s="39">
        <v>0</v>
      </c>
      <c r="R100" s="39">
        <v>0</v>
      </c>
      <c r="S100" s="164">
        <f t="shared" si="49"/>
        <v>0</v>
      </c>
      <c r="T100" s="39">
        <v>0</v>
      </c>
      <c r="U100" s="39">
        <v>0</v>
      </c>
      <c r="V100" s="39">
        <v>0</v>
      </c>
      <c r="W100" s="164">
        <f t="shared" si="50"/>
        <v>0</v>
      </c>
      <c r="X100" s="54">
        <v>0</v>
      </c>
      <c r="Y100" s="54">
        <v>0</v>
      </c>
      <c r="Z100" s="54">
        <v>0</v>
      </c>
      <c r="AA100" s="164">
        <f t="shared" si="51"/>
        <v>0</v>
      </c>
    </row>
    <row r="101" spans="1:33" s="14" customFormat="1" x14ac:dyDescent="0.25">
      <c r="A101" s="18"/>
      <c r="B101" s="18"/>
      <c r="C101" s="19"/>
      <c r="D101" s="28" t="s">
        <v>105</v>
      </c>
      <c r="E101" s="52">
        <v>0</v>
      </c>
      <c r="F101" s="52">
        <v>0</v>
      </c>
      <c r="G101" s="105">
        <f t="shared" si="46"/>
        <v>0</v>
      </c>
      <c r="H101" s="52">
        <f t="shared" si="56"/>
        <v>0</v>
      </c>
      <c r="I101" s="128">
        <v>0</v>
      </c>
      <c r="J101" s="105">
        <f t="shared" si="47"/>
        <v>0</v>
      </c>
      <c r="K101" s="95"/>
      <c r="L101" s="29">
        <v>0</v>
      </c>
      <c r="M101" s="29">
        <v>0</v>
      </c>
      <c r="N101" s="29">
        <v>0</v>
      </c>
      <c r="O101" s="163">
        <f t="shared" si="48"/>
        <v>0</v>
      </c>
      <c r="P101" s="29">
        <v>0</v>
      </c>
      <c r="Q101" s="29">
        <v>0</v>
      </c>
      <c r="R101" s="29">
        <v>0</v>
      </c>
      <c r="S101" s="163">
        <f t="shared" si="49"/>
        <v>0</v>
      </c>
      <c r="T101" s="29">
        <v>0</v>
      </c>
      <c r="U101" s="29">
        <v>0</v>
      </c>
      <c r="V101" s="29">
        <v>0</v>
      </c>
      <c r="W101" s="163">
        <f t="shared" si="50"/>
        <v>0</v>
      </c>
      <c r="X101" s="52">
        <v>0</v>
      </c>
      <c r="Y101" s="52">
        <v>0</v>
      </c>
      <c r="Z101" s="52">
        <v>0</v>
      </c>
      <c r="AA101" s="163">
        <f t="shared" si="51"/>
        <v>0</v>
      </c>
    </row>
    <row r="102" spans="1:33" s="14" customFormat="1" x14ac:dyDescent="0.25">
      <c r="A102" s="18"/>
      <c r="B102" s="18"/>
      <c r="C102" s="19"/>
      <c r="D102" s="28" t="s">
        <v>106</v>
      </c>
      <c r="E102" s="52">
        <f>E103+E106+E109</f>
        <v>0</v>
      </c>
      <c r="F102" s="52">
        <f t="shared" ref="F102:Z102" si="63">F103+F106+F109</f>
        <v>0</v>
      </c>
      <c r="G102" s="105">
        <f t="shared" si="46"/>
        <v>0</v>
      </c>
      <c r="H102" s="52">
        <f t="shared" si="56"/>
        <v>0</v>
      </c>
      <c r="I102" s="128">
        <v>0</v>
      </c>
      <c r="J102" s="105">
        <f t="shared" si="47"/>
        <v>0</v>
      </c>
      <c r="K102" s="95"/>
      <c r="L102" s="29">
        <f t="shared" si="63"/>
        <v>0</v>
      </c>
      <c r="M102" s="29">
        <f t="shared" si="63"/>
        <v>0</v>
      </c>
      <c r="N102" s="29">
        <f t="shared" si="63"/>
        <v>0</v>
      </c>
      <c r="O102" s="163">
        <f t="shared" si="48"/>
        <v>0</v>
      </c>
      <c r="P102" s="29">
        <f t="shared" si="63"/>
        <v>0</v>
      </c>
      <c r="Q102" s="29">
        <f t="shared" si="63"/>
        <v>0</v>
      </c>
      <c r="R102" s="29">
        <f t="shared" si="63"/>
        <v>0</v>
      </c>
      <c r="S102" s="163">
        <f t="shared" si="49"/>
        <v>0</v>
      </c>
      <c r="T102" s="29">
        <f t="shared" ref="T102:U102" si="64">T103+T106+T109</f>
        <v>0</v>
      </c>
      <c r="U102" s="29">
        <f t="shared" si="64"/>
        <v>0</v>
      </c>
      <c r="V102" s="29">
        <f t="shared" si="63"/>
        <v>0</v>
      </c>
      <c r="W102" s="163">
        <f t="shared" si="50"/>
        <v>0</v>
      </c>
      <c r="X102" s="52">
        <f t="shared" ref="X102" si="65">X103+X106+X109</f>
        <v>0</v>
      </c>
      <c r="Y102" s="52">
        <f t="shared" si="63"/>
        <v>0</v>
      </c>
      <c r="Z102" s="52">
        <f t="shared" si="63"/>
        <v>0</v>
      </c>
      <c r="AA102" s="163">
        <f t="shared" si="51"/>
        <v>0</v>
      </c>
    </row>
    <row r="103" spans="1:33" s="14" customFormat="1" ht="36" x14ac:dyDescent="0.25">
      <c r="A103" s="18"/>
      <c r="B103" s="18"/>
      <c r="C103" s="19"/>
      <c r="D103" s="30" t="s">
        <v>107</v>
      </c>
      <c r="E103" s="54">
        <f>SUM(E104:E105)</f>
        <v>0</v>
      </c>
      <c r="F103" s="54">
        <f t="shared" ref="F103:Z103" si="66">SUM(F104:F105)</f>
        <v>0</v>
      </c>
      <c r="G103" s="109">
        <f t="shared" si="46"/>
        <v>0</v>
      </c>
      <c r="H103" s="54">
        <f t="shared" si="56"/>
        <v>0</v>
      </c>
      <c r="I103" s="132">
        <v>0</v>
      </c>
      <c r="J103" s="109">
        <f t="shared" si="47"/>
        <v>0</v>
      </c>
      <c r="K103" s="99"/>
      <c r="L103" s="39">
        <f t="shared" si="66"/>
        <v>0</v>
      </c>
      <c r="M103" s="39">
        <f t="shared" si="66"/>
        <v>0</v>
      </c>
      <c r="N103" s="39">
        <f t="shared" si="66"/>
        <v>0</v>
      </c>
      <c r="O103" s="164">
        <f t="shared" si="48"/>
        <v>0</v>
      </c>
      <c r="P103" s="39">
        <f t="shared" si="66"/>
        <v>0</v>
      </c>
      <c r="Q103" s="39">
        <f t="shared" si="66"/>
        <v>0</v>
      </c>
      <c r="R103" s="39">
        <f t="shared" si="66"/>
        <v>0</v>
      </c>
      <c r="S103" s="164">
        <f t="shared" si="49"/>
        <v>0</v>
      </c>
      <c r="T103" s="39">
        <f t="shared" ref="T103:U103" si="67">SUM(T104:T105)</f>
        <v>0</v>
      </c>
      <c r="U103" s="39">
        <f t="shared" si="67"/>
        <v>0</v>
      </c>
      <c r="V103" s="39">
        <f t="shared" si="66"/>
        <v>0</v>
      </c>
      <c r="W103" s="164">
        <f t="shared" si="50"/>
        <v>0</v>
      </c>
      <c r="X103" s="54">
        <f t="shared" ref="X103" si="68">SUM(X104:X105)</f>
        <v>0</v>
      </c>
      <c r="Y103" s="54">
        <f t="shared" si="66"/>
        <v>0</v>
      </c>
      <c r="Z103" s="54">
        <f t="shared" si="66"/>
        <v>0</v>
      </c>
      <c r="AA103" s="164">
        <f t="shared" si="51"/>
        <v>0</v>
      </c>
    </row>
    <row r="104" spans="1:33" s="14" customFormat="1" x14ac:dyDescent="0.25">
      <c r="A104" s="18"/>
      <c r="B104" s="18"/>
      <c r="C104" s="19"/>
      <c r="D104" s="32" t="s">
        <v>108</v>
      </c>
      <c r="E104" s="35">
        <v>0</v>
      </c>
      <c r="F104" s="35">
        <v>0</v>
      </c>
      <c r="G104" s="107">
        <f t="shared" si="46"/>
        <v>0</v>
      </c>
      <c r="H104" s="35">
        <f t="shared" si="56"/>
        <v>0</v>
      </c>
      <c r="I104" s="130">
        <v>0</v>
      </c>
      <c r="J104" s="107">
        <f t="shared" si="47"/>
        <v>0</v>
      </c>
      <c r="K104" s="97"/>
      <c r="L104" s="35">
        <v>0</v>
      </c>
      <c r="M104" s="35">
        <v>0</v>
      </c>
      <c r="N104" s="35">
        <v>0</v>
      </c>
      <c r="O104" s="165">
        <f t="shared" si="48"/>
        <v>0</v>
      </c>
      <c r="P104" s="35">
        <v>0</v>
      </c>
      <c r="Q104" s="35">
        <v>0</v>
      </c>
      <c r="R104" s="35">
        <v>0</v>
      </c>
      <c r="S104" s="165">
        <f t="shared" si="49"/>
        <v>0</v>
      </c>
      <c r="T104" s="35">
        <v>0</v>
      </c>
      <c r="U104" s="35">
        <v>0</v>
      </c>
      <c r="V104" s="35">
        <v>0</v>
      </c>
      <c r="W104" s="165">
        <f t="shared" si="50"/>
        <v>0</v>
      </c>
      <c r="X104" s="35">
        <v>0</v>
      </c>
      <c r="Y104" s="35">
        <v>0</v>
      </c>
      <c r="Z104" s="35">
        <v>0</v>
      </c>
      <c r="AA104" s="165">
        <f t="shared" si="51"/>
        <v>0</v>
      </c>
    </row>
    <row r="105" spans="1:33" s="14" customFormat="1" x14ac:dyDescent="0.25">
      <c r="A105" s="18"/>
      <c r="B105" s="18"/>
      <c r="C105" s="19"/>
      <c r="D105" s="32" t="s">
        <v>109</v>
      </c>
      <c r="E105" s="35">
        <v>0</v>
      </c>
      <c r="F105" s="35">
        <v>0</v>
      </c>
      <c r="G105" s="107">
        <f t="shared" si="46"/>
        <v>0</v>
      </c>
      <c r="H105" s="35">
        <f t="shared" si="56"/>
        <v>0</v>
      </c>
      <c r="I105" s="130">
        <v>0</v>
      </c>
      <c r="J105" s="107">
        <f t="shared" si="47"/>
        <v>0</v>
      </c>
      <c r="K105" s="97"/>
      <c r="L105" s="35">
        <v>0</v>
      </c>
      <c r="M105" s="35">
        <v>0</v>
      </c>
      <c r="N105" s="35">
        <v>0</v>
      </c>
      <c r="O105" s="165">
        <f t="shared" si="48"/>
        <v>0</v>
      </c>
      <c r="P105" s="35">
        <v>0</v>
      </c>
      <c r="Q105" s="35">
        <v>0</v>
      </c>
      <c r="R105" s="35">
        <v>0</v>
      </c>
      <c r="S105" s="165">
        <f t="shared" si="49"/>
        <v>0</v>
      </c>
      <c r="T105" s="35">
        <v>0</v>
      </c>
      <c r="U105" s="35">
        <v>0</v>
      </c>
      <c r="V105" s="35">
        <v>0</v>
      </c>
      <c r="W105" s="165">
        <f t="shared" si="50"/>
        <v>0</v>
      </c>
      <c r="X105" s="35">
        <v>0</v>
      </c>
      <c r="Y105" s="35">
        <v>0</v>
      </c>
      <c r="Z105" s="35">
        <v>0</v>
      </c>
      <c r="AA105" s="165">
        <f t="shared" si="51"/>
        <v>0</v>
      </c>
    </row>
    <row r="106" spans="1:33" s="14" customFormat="1" x14ac:dyDescent="0.25">
      <c r="A106" s="18"/>
      <c r="B106" s="18"/>
      <c r="C106" s="19"/>
      <c r="D106" s="30" t="s">
        <v>110</v>
      </c>
      <c r="E106" s="54">
        <f>SUM(E107:E108)</f>
        <v>0</v>
      </c>
      <c r="F106" s="54">
        <f t="shared" ref="F106:Z106" si="69">SUM(F107:F108)</f>
        <v>0</v>
      </c>
      <c r="G106" s="109">
        <f t="shared" si="46"/>
        <v>0</v>
      </c>
      <c r="H106" s="54">
        <f t="shared" si="56"/>
        <v>0</v>
      </c>
      <c r="I106" s="132">
        <v>0</v>
      </c>
      <c r="J106" s="109">
        <f t="shared" si="47"/>
        <v>0</v>
      </c>
      <c r="K106" s="99"/>
      <c r="L106" s="39">
        <f t="shared" si="69"/>
        <v>0</v>
      </c>
      <c r="M106" s="39">
        <f t="shared" si="69"/>
        <v>0</v>
      </c>
      <c r="N106" s="39">
        <f t="shared" si="69"/>
        <v>0</v>
      </c>
      <c r="O106" s="164">
        <f t="shared" si="48"/>
        <v>0</v>
      </c>
      <c r="P106" s="39">
        <f t="shared" si="69"/>
        <v>0</v>
      </c>
      <c r="Q106" s="39">
        <f t="shared" si="69"/>
        <v>0</v>
      </c>
      <c r="R106" s="39">
        <f t="shared" si="69"/>
        <v>0</v>
      </c>
      <c r="S106" s="164">
        <f t="shared" si="49"/>
        <v>0</v>
      </c>
      <c r="T106" s="39">
        <f t="shared" ref="T106:U106" si="70">SUM(T107:T108)</f>
        <v>0</v>
      </c>
      <c r="U106" s="39">
        <f t="shared" si="70"/>
        <v>0</v>
      </c>
      <c r="V106" s="39">
        <f t="shared" si="69"/>
        <v>0</v>
      </c>
      <c r="W106" s="164">
        <f t="shared" si="50"/>
        <v>0</v>
      </c>
      <c r="X106" s="54">
        <f t="shared" ref="X106" si="71">SUM(X107:X108)</f>
        <v>0</v>
      </c>
      <c r="Y106" s="54">
        <f t="shared" si="69"/>
        <v>0</v>
      </c>
      <c r="Z106" s="54">
        <f t="shared" si="69"/>
        <v>0</v>
      </c>
      <c r="AA106" s="164">
        <f t="shared" si="51"/>
        <v>0</v>
      </c>
    </row>
    <row r="107" spans="1:33" s="14" customFormat="1" x14ac:dyDescent="0.25">
      <c r="A107" s="18"/>
      <c r="B107" s="18"/>
      <c r="C107" s="19"/>
      <c r="D107" s="32" t="s">
        <v>108</v>
      </c>
      <c r="E107" s="35">
        <v>0</v>
      </c>
      <c r="F107" s="35">
        <v>0</v>
      </c>
      <c r="G107" s="107">
        <f t="shared" si="46"/>
        <v>0</v>
      </c>
      <c r="H107" s="35">
        <f t="shared" si="56"/>
        <v>0</v>
      </c>
      <c r="I107" s="130">
        <v>0</v>
      </c>
      <c r="J107" s="107">
        <f t="shared" si="47"/>
        <v>0</v>
      </c>
      <c r="K107" s="97"/>
      <c r="L107" s="35">
        <v>0</v>
      </c>
      <c r="M107" s="35">
        <v>0</v>
      </c>
      <c r="N107" s="35">
        <v>0</v>
      </c>
      <c r="O107" s="165">
        <f t="shared" si="48"/>
        <v>0</v>
      </c>
      <c r="P107" s="35">
        <v>0</v>
      </c>
      <c r="Q107" s="35">
        <v>0</v>
      </c>
      <c r="R107" s="35">
        <v>0</v>
      </c>
      <c r="S107" s="165">
        <f t="shared" si="49"/>
        <v>0</v>
      </c>
      <c r="T107" s="35">
        <v>0</v>
      </c>
      <c r="U107" s="35">
        <v>0</v>
      </c>
      <c r="V107" s="35">
        <v>0</v>
      </c>
      <c r="W107" s="165">
        <f t="shared" si="50"/>
        <v>0</v>
      </c>
      <c r="X107" s="35">
        <v>0</v>
      </c>
      <c r="Y107" s="35">
        <v>0</v>
      </c>
      <c r="Z107" s="35">
        <v>0</v>
      </c>
      <c r="AA107" s="165">
        <f t="shared" si="51"/>
        <v>0</v>
      </c>
    </row>
    <row r="108" spans="1:33" s="14" customFormat="1" x14ac:dyDescent="0.25">
      <c r="A108" s="18"/>
      <c r="B108" s="18"/>
      <c r="C108" s="19"/>
      <c r="D108" s="32" t="s">
        <v>109</v>
      </c>
      <c r="E108" s="35">
        <v>0</v>
      </c>
      <c r="F108" s="35">
        <v>0</v>
      </c>
      <c r="G108" s="107">
        <f t="shared" si="46"/>
        <v>0</v>
      </c>
      <c r="H108" s="35">
        <f t="shared" si="56"/>
        <v>0</v>
      </c>
      <c r="I108" s="130">
        <v>0</v>
      </c>
      <c r="J108" s="107">
        <f t="shared" si="47"/>
        <v>0</v>
      </c>
      <c r="K108" s="97"/>
      <c r="L108" s="35">
        <v>0</v>
      </c>
      <c r="M108" s="35">
        <v>0</v>
      </c>
      <c r="N108" s="35">
        <v>0</v>
      </c>
      <c r="O108" s="165">
        <f t="shared" si="48"/>
        <v>0</v>
      </c>
      <c r="P108" s="35">
        <v>0</v>
      </c>
      <c r="Q108" s="35">
        <v>0</v>
      </c>
      <c r="R108" s="35">
        <v>0</v>
      </c>
      <c r="S108" s="165">
        <f t="shared" si="49"/>
        <v>0</v>
      </c>
      <c r="T108" s="35">
        <v>0</v>
      </c>
      <c r="U108" s="35">
        <v>0</v>
      </c>
      <c r="V108" s="35">
        <v>0</v>
      </c>
      <c r="W108" s="165">
        <f t="shared" si="50"/>
        <v>0</v>
      </c>
      <c r="X108" s="35">
        <v>0</v>
      </c>
      <c r="Y108" s="35">
        <v>0</v>
      </c>
      <c r="Z108" s="35">
        <v>0</v>
      </c>
      <c r="AA108" s="165">
        <f t="shared" si="51"/>
        <v>0</v>
      </c>
    </row>
    <row r="109" spans="1:33" s="14" customFormat="1" ht="36" x14ac:dyDescent="0.25">
      <c r="A109" s="18"/>
      <c r="B109" s="18"/>
      <c r="C109" s="19"/>
      <c r="D109" s="30" t="s">
        <v>111</v>
      </c>
      <c r="E109" s="54">
        <f>SUM(E110:E111)</f>
        <v>0</v>
      </c>
      <c r="F109" s="54">
        <f t="shared" ref="F109:Z109" si="72">SUM(F110:F111)</f>
        <v>0</v>
      </c>
      <c r="G109" s="109">
        <f t="shared" si="46"/>
        <v>0</v>
      </c>
      <c r="H109" s="54">
        <f t="shared" si="56"/>
        <v>0</v>
      </c>
      <c r="I109" s="132">
        <v>0</v>
      </c>
      <c r="J109" s="109">
        <f t="shared" si="47"/>
        <v>0</v>
      </c>
      <c r="K109" s="99"/>
      <c r="L109" s="39">
        <f t="shared" si="72"/>
        <v>0</v>
      </c>
      <c r="M109" s="39">
        <f t="shared" si="72"/>
        <v>0</v>
      </c>
      <c r="N109" s="39">
        <f t="shared" si="72"/>
        <v>0</v>
      </c>
      <c r="O109" s="164">
        <f t="shared" si="48"/>
        <v>0</v>
      </c>
      <c r="P109" s="39">
        <f t="shared" si="72"/>
        <v>0</v>
      </c>
      <c r="Q109" s="39">
        <f t="shared" si="72"/>
        <v>0</v>
      </c>
      <c r="R109" s="39">
        <f t="shared" si="72"/>
        <v>0</v>
      </c>
      <c r="S109" s="164">
        <f t="shared" si="49"/>
        <v>0</v>
      </c>
      <c r="T109" s="39">
        <f t="shared" ref="T109:U109" si="73">SUM(T110:T111)</f>
        <v>0</v>
      </c>
      <c r="U109" s="39">
        <f t="shared" si="73"/>
        <v>0</v>
      </c>
      <c r="V109" s="39">
        <f t="shared" si="72"/>
        <v>0</v>
      </c>
      <c r="W109" s="164">
        <f t="shared" si="50"/>
        <v>0</v>
      </c>
      <c r="X109" s="54">
        <f t="shared" ref="X109" si="74">SUM(X110:X111)</f>
        <v>0</v>
      </c>
      <c r="Y109" s="54">
        <f t="shared" si="72"/>
        <v>0</v>
      </c>
      <c r="Z109" s="54">
        <f t="shared" si="72"/>
        <v>0</v>
      </c>
      <c r="AA109" s="164">
        <f t="shared" si="51"/>
        <v>0</v>
      </c>
    </row>
    <row r="110" spans="1:33" s="14" customFormat="1" x14ac:dyDescent="0.25">
      <c r="A110" s="18"/>
      <c r="B110" s="18"/>
      <c r="C110" s="19"/>
      <c r="D110" s="32" t="s">
        <v>108</v>
      </c>
      <c r="E110" s="35">
        <v>0</v>
      </c>
      <c r="F110" s="35">
        <v>0</v>
      </c>
      <c r="G110" s="107">
        <f t="shared" si="46"/>
        <v>0</v>
      </c>
      <c r="H110" s="35">
        <f t="shared" si="56"/>
        <v>0</v>
      </c>
      <c r="I110" s="130">
        <v>0</v>
      </c>
      <c r="J110" s="107">
        <f t="shared" si="47"/>
        <v>0</v>
      </c>
      <c r="K110" s="97"/>
      <c r="L110" s="35">
        <v>0</v>
      </c>
      <c r="M110" s="35">
        <v>0</v>
      </c>
      <c r="N110" s="35">
        <v>0</v>
      </c>
      <c r="O110" s="165">
        <f t="shared" si="48"/>
        <v>0</v>
      </c>
      <c r="P110" s="35">
        <v>0</v>
      </c>
      <c r="Q110" s="35">
        <v>0</v>
      </c>
      <c r="R110" s="35">
        <v>0</v>
      </c>
      <c r="S110" s="165">
        <f t="shared" si="49"/>
        <v>0</v>
      </c>
      <c r="T110" s="35">
        <v>0</v>
      </c>
      <c r="U110" s="35">
        <v>0</v>
      </c>
      <c r="V110" s="35">
        <v>0</v>
      </c>
      <c r="W110" s="165">
        <f t="shared" si="50"/>
        <v>0</v>
      </c>
      <c r="X110" s="35">
        <v>0</v>
      </c>
      <c r="Y110" s="35">
        <v>0</v>
      </c>
      <c r="Z110" s="35">
        <v>0</v>
      </c>
      <c r="AA110" s="165">
        <f t="shared" si="51"/>
        <v>0</v>
      </c>
    </row>
    <row r="111" spans="1:33" s="14" customFormat="1" x14ac:dyDescent="0.25">
      <c r="A111" s="18"/>
      <c r="B111" s="18"/>
      <c r="C111" s="19"/>
      <c r="D111" s="32" t="s">
        <v>109</v>
      </c>
      <c r="E111" s="35">
        <v>0</v>
      </c>
      <c r="F111" s="35">
        <v>0</v>
      </c>
      <c r="G111" s="107">
        <f t="shared" si="46"/>
        <v>0</v>
      </c>
      <c r="H111" s="35">
        <f t="shared" si="56"/>
        <v>0</v>
      </c>
      <c r="I111" s="130">
        <v>0</v>
      </c>
      <c r="J111" s="107">
        <f t="shared" si="47"/>
        <v>0</v>
      </c>
      <c r="K111" s="97"/>
      <c r="L111" s="35">
        <v>0</v>
      </c>
      <c r="M111" s="35">
        <v>0</v>
      </c>
      <c r="N111" s="35">
        <v>0</v>
      </c>
      <c r="O111" s="165">
        <f t="shared" si="48"/>
        <v>0</v>
      </c>
      <c r="P111" s="35">
        <v>0</v>
      </c>
      <c r="Q111" s="35">
        <v>0</v>
      </c>
      <c r="R111" s="35">
        <v>0</v>
      </c>
      <c r="S111" s="165">
        <f t="shared" si="49"/>
        <v>0</v>
      </c>
      <c r="T111" s="35">
        <v>0</v>
      </c>
      <c r="U111" s="35">
        <v>0</v>
      </c>
      <c r="V111" s="35">
        <v>0</v>
      </c>
      <c r="W111" s="165">
        <f t="shared" si="50"/>
        <v>0</v>
      </c>
      <c r="X111" s="35">
        <v>0</v>
      </c>
      <c r="Y111" s="35">
        <v>0</v>
      </c>
      <c r="Z111" s="35">
        <v>0</v>
      </c>
      <c r="AA111" s="165">
        <f t="shared" si="51"/>
        <v>0</v>
      </c>
    </row>
    <row r="112" spans="1:33" s="14" customFormat="1" x14ac:dyDescent="0.25">
      <c r="A112" s="16"/>
      <c r="B112" s="16"/>
      <c r="C112" s="19" t="s">
        <v>264</v>
      </c>
      <c r="D112" s="28" t="s">
        <v>112</v>
      </c>
      <c r="E112" s="52">
        <f>E113+E116+E119</f>
        <v>0</v>
      </c>
      <c r="F112" s="52">
        <f t="shared" ref="F112:Z112" si="75">F113+F116+F119</f>
        <v>6500</v>
      </c>
      <c r="G112" s="105">
        <f t="shared" si="46"/>
        <v>-6500</v>
      </c>
      <c r="H112" s="52">
        <f t="shared" si="56"/>
        <v>4500</v>
      </c>
      <c r="I112" s="128">
        <f>H112/F112</f>
        <v>0.69230769230769229</v>
      </c>
      <c r="J112" s="105">
        <f t="shared" si="47"/>
        <v>2000</v>
      </c>
      <c r="K112" s="95"/>
      <c r="L112" s="29">
        <f t="shared" si="75"/>
        <v>0</v>
      </c>
      <c r="M112" s="29">
        <f t="shared" si="75"/>
        <v>0</v>
      </c>
      <c r="N112" s="29">
        <f t="shared" si="75"/>
        <v>0</v>
      </c>
      <c r="O112" s="163">
        <f t="shared" si="48"/>
        <v>0</v>
      </c>
      <c r="P112" s="29">
        <f t="shared" si="75"/>
        <v>0</v>
      </c>
      <c r="Q112" s="29">
        <f t="shared" si="75"/>
        <v>0</v>
      </c>
      <c r="R112" s="29">
        <f t="shared" si="75"/>
        <v>0</v>
      </c>
      <c r="S112" s="163">
        <f t="shared" si="49"/>
        <v>0</v>
      </c>
      <c r="T112" s="29">
        <f t="shared" si="75"/>
        <v>466.67</v>
      </c>
      <c r="U112" s="29">
        <f t="shared" si="75"/>
        <v>0</v>
      </c>
      <c r="V112" s="29">
        <f t="shared" si="75"/>
        <v>0</v>
      </c>
      <c r="W112" s="163">
        <f t="shared" si="50"/>
        <v>466.67</v>
      </c>
      <c r="X112" s="52">
        <f t="shared" ref="X112" si="76">X113+X116+X119</f>
        <v>0</v>
      </c>
      <c r="Y112" s="52">
        <f t="shared" si="75"/>
        <v>2000</v>
      </c>
      <c r="Z112" s="52">
        <f t="shared" si="75"/>
        <v>2033.33</v>
      </c>
      <c r="AA112" s="163">
        <f t="shared" si="51"/>
        <v>4033.33</v>
      </c>
      <c r="AC112" s="27">
        <v>609.53</v>
      </c>
      <c r="AD112" s="268">
        <f>AC112-SUM(X112,W112,S112,O112)</f>
        <v>142.85999999999996</v>
      </c>
      <c r="AE112" s="269">
        <f>H112-AC112</f>
        <v>3890.4700000000003</v>
      </c>
      <c r="AG112" s="249"/>
    </row>
    <row r="113" spans="1:33" s="14" customFormat="1" x14ac:dyDescent="0.25">
      <c r="A113" s="18"/>
      <c r="B113" s="18"/>
      <c r="C113" s="19" t="s">
        <v>360</v>
      </c>
      <c r="D113" s="30" t="s">
        <v>113</v>
      </c>
      <c r="E113" s="54">
        <f>SUM(E114:E115)</f>
        <v>0</v>
      </c>
      <c r="F113" s="54">
        <f t="shared" ref="F113:Z113" si="77">SUM(F114:F115)</f>
        <v>0</v>
      </c>
      <c r="G113" s="109">
        <f t="shared" si="46"/>
        <v>0</v>
      </c>
      <c r="H113" s="54">
        <f t="shared" si="56"/>
        <v>0</v>
      </c>
      <c r="I113" s="132">
        <v>0</v>
      </c>
      <c r="J113" s="109">
        <f t="shared" si="47"/>
        <v>0</v>
      </c>
      <c r="K113" s="99"/>
      <c r="L113" s="39">
        <f t="shared" si="77"/>
        <v>0</v>
      </c>
      <c r="M113" s="39">
        <f t="shared" si="77"/>
        <v>0</v>
      </c>
      <c r="N113" s="39">
        <f t="shared" si="77"/>
        <v>0</v>
      </c>
      <c r="O113" s="164">
        <f t="shared" si="48"/>
        <v>0</v>
      </c>
      <c r="P113" s="39">
        <f t="shared" si="77"/>
        <v>0</v>
      </c>
      <c r="Q113" s="39">
        <f t="shared" si="77"/>
        <v>0</v>
      </c>
      <c r="R113" s="39">
        <f t="shared" si="77"/>
        <v>0</v>
      </c>
      <c r="S113" s="164">
        <f t="shared" si="49"/>
        <v>0</v>
      </c>
      <c r="T113" s="39">
        <f t="shared" ref="T113:U113" si="78">SUM(T114:T115)</f>
        <v>0</v>
      </c>
      <c r="U113" s="39">
        <f t="shared" si="78"/>
        <v>0</v>
      </c>
      <c r="V113" s="39">
        <f t="shared" si="77"/>
        <v>0</v>
      </c>
      <c r="W113" s="164">
        <f t="shared" si="50"/>
        <v>0</v>
      </c>
      <c r="X113" s="54">
        <f t="shared" ref="X113" si="79">SUM(X114:X115)</f>
        <v>0</v>
      </c>
      <c r="Y113" s="54">
        <f t="shared" si="77"/>
        <v>0</v>
      </c>
      <c r="Z113" s="54">
        <f t="shared" si="77"/>
        <v>0</v>
      </c>
      <c r="AA113" s="164">
        <f t="shared" si="51"/>
        <v>0</v>
      </c>
    </row>
    <row r="114" spans="1:33" s="14" customFormat="1" x14ac:dyDescent="0.25">
      <c r="A114" s="18"/>
      <c r="B114" s="18"/>
      <c r="C114" s="19" t="s">
        <v>361</v>
      </c>
      <c r="D114" s="32" t="s">
        <v>114</v>
      </c>
      <c r="E114" s="35">
        <v>0</v>
      </c>
      <c r="F114" s="35">
        <v>0</v>
      </c>
      <c r="G114" s="107">
        <f t="shared" si="46"/>
        <v>0</v>
      </c>
      <c r="H114" s="35">
        <f t="shared" si="56"/>
        <v>0</v>
      </c>
      <c r="I114" s="130">
        <v>0</v>
      </c>
      <c r="J114" s="107">
        <f t="shared" si="47"/>
        <v>0</v>
      </c>
      <c r="K114" s="97"/>
      <c r="L114" s="35">
        <v>0</v>
      </c>
      <c r="M114" s="35">
        <v>0</v>
      </c>
      <c r="N114" s="35">
        <v>0</v>
      </c>
      <c r="O114" s="165">
        <f t="shared" si="48"/>
        <v>0</v>
      </c>
      <c r="P114" s="35">
        <v>0</v>
      </c>
      <c r="Q114" s="35">
        <v>0</v>
      </c>
      <c r="R114" s="35">
        <v>0</v>
      </c>
      <c r="S114" s="165">
        <f t="shared" si="49"/>
        <v>0</v>
      </c>
      <c r="T114" s="35">
        <v>0</v>
      </c>
      <c r="U114" s="35">
        <v>0</v>
      </c>
      <c r="V114" s="35">
        <v>0</v>
      </c>
      <c r="W114" s="165">
        <f t="shared" si="50"/>
        <v>0</v>
      </c>
      <c r="X114" s="35">
        <v>0</v>
      </c>
      <c r="Y114" s="35">
        <v>0</v>
      </c>
      <c r="Z114" s="35">
        <v>0</v>
      </c>
      <c r="AA114" s="165">
        <f t="shared" si="51"/>
        <v>0</v>
      </c>
    </row>
    <row r="115" spans="1:33" s="14" customFormat="1" x14ac:dyDescent="0.25">
      <c r="A115" s="18"/>
      <c r="B115" s="18"/>
      <c r="C115" s="19" t="s">
        <v>362</v>
      </c>
      <c r="D115" s="32" t="s">
        <v>115</v>
      </c>
      <c r="E115" s="35">
        <v>0</v>
      </c>
      <c r="F115" s="35">
        <v>0</v>
      </c>
      <c r="G115" s="107">
        <f t="shared" si="46"/>
        <v>0</v>
      </c>
      <c r="H115" s="35">
        <f t="shared" si="56"/>
        <v>0</v>
      </c>
      <c r="I115" s="130">
        <v>0</v>
      </c>
      <c r="J115" s="107">
        <f t="shared" si="47"/>
        <v>0</v>
      </c>
      <c r="K115" s="97"/>
      <c r="L115" s="35">
        <v>0</v>
      </c>
      <c r="M115" s="35">
        <v>0</v>
      </c>
      <c r="N115" s="35">
        <v>0</v>
      </c>
      <c r="O115" s="165">
        <f t="shared" si="48"/>
        <v>0</v>
      </c>
      <c r="P115" s="35">
        <v>0</v>
      </c>
      <c r="Q115" s="35">
        <v>0</v>
      </c>
      <c r="R115" s="35">
        <v>0</v>
      </c>
      <c r="S115" s="165">
        <f t="shared" si="49"/>
        <v>0</v>
      </c>
      <c r="T115" s="35">
        <v>0</v>
      </c>
      <c r="U115" s="35">
        <v>0</v>
      </c>
      <c r="V115" s="35">
        <v>0</v>
      </c>
      <c r="W115" s="165">
        <f t="shared" si="50"/>
        <v>0</v>
      </c>
      <c r="X115" s="35">
        <v>0</v>
      </c>
      <c r="Y115" s="35">
        <v>0</v>
      </c>
      <c r="Z115" s="35">
        <v>0</v>
      </c>
      <c r="AA115" s="165">
        <f t="shared" si="51"/>
        <v>0</v>
      </c>
    </row>
    <row r="116" spans="1:33" s="14" customFormat="1" x14ac:dyDescent="0.25">
      <c r="A116" s="18"/>
      <c r="B116" s="18"/>
      <c r="C116" s="19" t="s">
        <v>265</v>
      </c>
      <c r="D116" s="30" t="s">
        <v>116</v>
      </c>
      <c r="E116" s="54">
        <f>SUM(E117:E118)</f>
        <v>0</v>
      </c>
      <c r="F116" s="54">
        <f t="shared" ref="F116:Z116" si="80">SUM(F117:F118)</f>
        <v>0</v>
      </c>
      <c r="G116" s="109">
        <f t="shared" si="46"/>
        <v>0</v>
      </c>
      <c r="H116" s="54">
        <f t="shared" si="56"/>
        <v>0</v>
      </c>
      <c r="I116" s="132">
        <v>0</v>
      </c>
      <c r="J116" s="109">
        <f t="shared" si="47"/>
        <v>0</v>
      </c>
      <c r="K116" s="99"/>
      <c r="L116" s="39">
        <f t="shared" si="80"/>
        <v>0</v>
      </c>
      <c r="M116" s="39">
        <f t="shared" si="80"/>
        <v>0</v>
      </c>
      <c r="N116" s="39">
        <f t="shared" si="80"/>
        <v>0</v>
      </c>
      <c r="O116" s="164">
        <f t="shared" si="48"/>
        <v>0</v>
      </c>
      <c r="P116" s="39">
        <f t="shared" si="80"/>
        <v>0</v>
      </c>
      <c r="Q116" s="39">
        <f t="shared" si="80"/>
        <v>0</v>
      </c>
      <c r="R116" s="39">
        <f t="shared" si="80"/>
        <v>0</v>
      </c>
      <c r="S116" s="164">
        <f t="shared" si="49"/>
        <v>0</v>
      </c>
      <c r="T116" s="39">
        <f t="shared" ref="T116:U116" si="81">SUM(T117:T118)</f>
        <v>0</v>
      </c>
      <c r="U116" s="39">
        <f t="shared" si="81"/>
        <v>0</v>
      </c>
      <c r="V116" s="39">
        <f t="shared" si="80"/>
        <v>0</v>
      </c>
      <c r="W116" s="164">
        <f t="shared" si="50"/>
        <v>0</v>
      </c>
      <c r="X116" s="54">
        <f t="shared" ref="X116" si="82">SUM(X117:X118)</f>
        <v>0</v>
      </c>
      <c r="Y116" s="54">
        <f t="shared" si="80"/>
        <v>0</v>
      </c>
      <c r="Z116" s="54">
        <f t="shared" si="80"/>
        <v>0</v>
      </c>
      <c r="AA116" s="164">
        <f t="shared" si="51"/>
        <v>0</v>
      </c>
    </row>
    <row r="117" spans="1:33" s="14" customFormat="1" x14ac:dyDescent="0.25">
      <c r="A117" s="18"/>
      <c r="B117" s="18"/>
      <c r="C117" s="19" t="s">
        <v>243</v>
      </c>
      <c r="D117" s="32" t="s">
        <v>114</v>
      </c>
      <c r="E117" s="35">
        <v>0</v>
      </c>
      <c r="F117" s="35">
        <v>0</v>
      </c>
      <c r="G117" s="107">
        <f t="shared" si="46"/>
        <v>0</v>
      </c>
      <c r="H117" s="35">
        <f t="shared" si="56"/>
        <v>0</v>
      </c>
      <c r="I117" s="130">
        <v>0</v>
      </c>
      <c r="J117" s="107">
        <f t="shared" si="47"/>
        <v>0</v>
      </c>
      <c r="K117" s="97"/>
      <c r="L117" s="33">
        <v>0</v>
      </c>
      <c r="M117" s="33">
        <v>0</v>
      </c>
      <c r="N117" s="33">
        <v>0</v>
      </c>
      <c r="O117" s="165">
        <f t="shared" si="48"/>
        <v>0</v>
      </c>
      <c r="P117" s="33">
        <v>0</v>
      </c>
      <c r="Q117" s="33">
        <v>0</v>
      </c>
      <c r="R117" s="33">
        <v>0</v>
      </c>
      <c r="S117" s="165">
        <f t="shared" si="49"/>
        <v>0</v>
      </c>
      <c r="T117" s="33">
        <v>0</v>
      </c>
      <c r="U117" s="33">
        <v>0</v>
      </c>
      <c r="V117" s="33">
        <v>0</v>
      </c>
      <c r="W117" s="165">
        <f t="shared" si="50"/>
        <v>0</v>
      </c>
      <c r="X117" s="35">
        <v>0</v>
      </c>
      <c r="Y117" s="35">
        <v>0</v>
      </c>
      <c r="Z117" s="35">
        <v>0</v>
      </c>
      <c r="AA117" s="165">
        <f t="shared" si="51"/>
        <v>0</v>
      </c>
    </row>
    <row r="118" spans="1:33" s="14" customFormat="1" x14ac:dyDescent="0.25">
      <c r="A118" s="18"/>
      <c r="B118" s="18"/>
      <c r="C118" s="19" t="s">
        <v>363</v>
      </c>
      <c r="D118" s="32" t="s">
        <v>115</v>
      </c>
      <c r="E118" s="35">
        <v>0</v>
      </c>
      <c r="F118" s="35">
        <v>0</v>
      </c>
      <c r="G118" s="107">
        <f t="shared" si="46"/>
        <v>0</v>
      </c>
      <c r="H118" s="35">
        <f t="shared" si="56"/>
        <v>0</v>
      </c>
      <c r="I118" s="130">
        <v>0</v>
      </c>
      <c r="J118" s="107">
        <f t="shared" si="47"/>
        <v>0</v>
      </c>
      <c r="K118" s="97"/>
      <c r="L118" s="33">
        <v>0</v>
      </c>
      <c r="M118" s="33">
        <v>0</v>
      </c>
      <c r="N118" s="33">
        <v>0</v>
      </c>
      <c r="O118" s="165">
        <f t="shared" si="48"/>
        <v>0</v>
      </c>
      <c r="P118" s="33">
        <v>0</v>
      </c>
      <c r="Q118" s="33">
        <v>0</v>
      </c>
      <c r="R118" s="33">
        <v>0</v>
      </c>
      <c r="S118" s="165">
        <f t="shared" si="49"/>
        <v>0</v>
      </c>
      <c r="T118" s="33">
        <v>0</v>
      </c>
      <c r="U118" s="33">
        <v>0</v>
      </c>
      <c r="V118" s="33">
        <v>0</v>
      </c>
      <c r="W118" s="165">
        <f t="shared" si="50"/>
        <v>0</v>
      </c>
      <c r="X118" s="35">
        <v>0</v>
      </c>
      <c r="Y118" s="35">
        <v>0</v>
      </c>
      <c r="Z118" s="35">
        <v>0</v>
      </c>
      <c r="AA118" s="165">
        <f t="shared" si="51"/>
        <v>0</v>
      </c>
    </row>
    <row r="119" spans="1:33" s="14" customFormat="1" ht="36" x14ac:dyDescent="0.25">
      <c r="A119" s="16"/>
      <c r="B119" s="16"/>
      <c r="C119" s="19" t="s">
        <v>266</v>
      </c>
      <c r="D119" s="40" t="s">
        <v>117</v>
      </c>
      <c r="E119" s="54">
        <f>SUM(E120:E121)</f>
        <v>0</v>
      </c>
      <c r="F119" s="54">
        <f t="shared" ref="F119:R119" si="83">SUM(F120:F121)</f>
        <v>6500</v>
      </c>
      <c r="G119" s="109">
        <f t="shared" si="46"/>
        <v>-6500</v>
      </c>
      <c r="H119" s="54">
        <f t="shared" si="56"/>
        <v>4500</v>
      </c>
      <c r="I119" s="132">
        <f>H119/F119</f>
        <v>0.69230769230769229</v>
      </c>
      <c r="J119" s="109">
        <f t="shared" si="47"/>
        <v>2000</v>
      </c>
      <c r="K119" s="99"/>
      <c r="L119" s="39">
        <f t="shared" si="83"/>
        <v>0</v>
      </c>
      <c r="M119" s="39">
        <f t="shared" si="83"/>
        <v>0</v>
      </c>
      <c r="N119" s="39">
        <f t="shared" si="83"/>
        <v>0</v>
      </c>
      <c r="O119" s="164">
        <f t="shared" si="48"/>
        <v>0</v>
      </c>
      <c r="P119" s="39">
        <f t="shared" si="83"/>
        <v>0</v>
      </c>
      <c r="Q119" s="39">
        <f t="shared" si="83"/>
        <v>0</v>
      </c>
      <c r="R119" s="39">
        <f t="shared" si="83"/>
        <v>0</v>
      </c>
      <c r="S119" s="164">
        <f t="shared" si="49"/>
        <v>0</v>
      </c>
      <c r="T119" s="39">
        <f t="shared" ref="T119:Z119" si="84">SUM(T120:T121)</f>
        <v>466.67</v>
      </c>
      <c r="U119" s="39">
        <f t="shared" si="84"/>
        <v>0</v>
      </c>
      <c r="V119" s="39">
        <v>0</v>
      </c>
      <c r="W119" s="164">
        <f t="shared" si="50"/>
        <v>466.67</v>
      </c>
      <c r="X119" s="54">
        <f t="shared" ref="X119" si="85">SUM(X120:X121)</f>
        <v>0</v>
      </c>
      <c r="Y119" s="54">
        <f t="shared" si="84"/>
        <v>2000</v>
      </c>
      <c r="Z119" s="54">
        <f t="shared" si="84"/>
        <v>2033.33</v>
      </c>
      <c r="AA119" s="164">
        <f t="shared" si="51"/>
        <v>4033.33</v>
      </c>
      <c r="AC119" s="27"/>
    </row>
    <row r="120" spans="1:33" s="14" customFormat="1" x14ac:dyDescent="0.25">
      <c r="A120" s="16"/>
      <c r="B120" s="16"/>
      <c r="C120" s="19" t="s">
        <v>244</v>
      </c>
      <c r="D120" s="32" t="s">
        <v>114</v>
      </c>
      <c r="E120" s="35">
        <v>0</v>
      </c>
      <c r="F120" s="35">
        <v>0</v>
      </c>
      <c r="G120" s="107">
        <f t="shared" si="46"/>
        <v>0</v>
      </c>
      <c r="H120" s="35">
        <f t="shared" si="56"/>
        <v>4500</v>
      </c>
      <c r="I120" s="130">
        <v>0</v>
      </c>
      <c r="J120" s="107">
        <f t="shared" si="47"/>
        <v>-4500</v>
      </c>
      <c r="K120" s="97"/>
      <c r="L120" s="33">
        <v>0</v>
      </c>
      <c r="M120" s="33">
        <v>0</v>
      </c>
      <c r="N120" s="33">
        <v>0</v>
      </c>
      <c r="O120" s="165">
        <f t="shared" si="48"/>
        <v>0</v>
      </c>
      <c r="P120" s="33">
        <v>0</v>
      </c>
      <c r="Q120" s="33">
        <v>0</v>
      </c>
      <c r="R120" s="33">
        <v>0</v>
      </c>
      <c r="S120" s="165">
        <f t="shared" si="49"/>
        <v>0</v>
      </c>
      <c r="T120" s="33">
        <v>466.67</v>
      </c>
      <c r="U120" s="33">
        <v>0</v>
      </c>
      <c r="V120" s="33">
        <v>0</v>
      </c>
      <c r="W120" s="165">
        <f t="shared" si="50"/>
        <v>466.67</v>
      </c>
      <c r="X120" s="35">
        <v>0</v>
      </c>
      <c r="Y120" s="35">
        <v>2000</v>
      </c>
      <c r="Z120" s="35">
        <f>2000+33.33</f>
        <v>2033.33</v>
      </c>
      <c r="AA120" s="165">
        <f t="shared" si="51"/>
        <v>4033.33</v>
      </c>
      <c r="AC120" s="27"/>
    </row>
    <row r="121" spans="1:33" s="14" customFormat="1" x14ac:dyDescent="0.25">
      <c r="A121" s="18"/>
      <c r="B121" s="18"/>
      <c r="C121" s="19" t="s">
        <v>364</v>
      </c>
      <c r="D121" s="32" t="s">
        <v>115</v>
      </c>
      <c r="E121" s="35">
        <v>0</v>
      </c>
      <c r="F121" s="35">
        <v>6500</v>
      </c>
      <c r="G121" s="107">
        <f t="shared" si="46"/>
        <v>-6500</v>
      </c>
      <c r="H121" s="35">
        <f t="shared" si="56"/>
        <v>0</v>
      </c>
      <c r="I121" s="130">
        <f>H121/F121</f>
        <v>0</v>
      </c>
      <c r="J121" s="107">
        <f t="shared" si="47"/>
        <v>6500</v>
      </c>
      <c r="K121" s="97"/>
      <c r="L121" s="33">
        <v>0</v>
      </c>
      <c r="M121" s="33">
        <v>0</v>
      </c>
      <c r="N121" s="33">
        <v>0</v>
      </c>
      <c r="O121" s="165">
        <f t="shared" si="48"/>
        <v>0</v>
      </c>
      <c r="P121" s="33">
        <v>0</v>
      </c>
      <c r="Q121" s="33">
        <v>0</v>
      </c>
      <c r="R121" s="33">
        <v>0</v>
      </c>
      <c r="S121" s="165">
        <f t="shared" si="49"/>
        <v>0</v>
      </c>
      <c r="T121" s="33">
        <v>0</v>
      </c>
      <c r="U121" s="33">
        <v>0</v>
      </c>
      <c r="V121" s="33">
        <v>0</v>
      </c>
      <c r="W121" s="165">
        <f t="shared" si="50"/>
        <v>0</v>
      </c>
      <c r="X121" s="35">
        <v>0</v>
      </c>
      <c r="Y121" s="35">
        <v>0</v>
      </c>
      <c r="Z121" s="35">
        <v>0</v>
      </c>
      <c r="AA121" s="165">
        <f t="shared" si="51"/>
        <v>0</v>
      </c>
    </row>
    <row r="122" spans="1:33" s="14" customFormat="1" x14ac:dyDescent="0.25">
      <c r="A122" s="16"/>
      <c r="B122" s="16"/>
      <c r="C122" s="19" t="s">
        <v>267</v>
      </c>
      <c r="D122" s="28" t="s">
        <v>118</v>
      </c>
      <c r="E122" s="52">
        <f>E123+E124</f>
        <v>5000</v>
      </c>
      <c r="F122" s="52">
        <v>9040</v>
      </c>
      <c r="G122" s="105">
        <f t="shared" si="46"/>
        <v>-4040</v>
      </c>
      <c r="H122" s="52">
        <f t="shared" si="56"/>
        <v>8442.4</v>
      </c>
      <c r="I122" s="128">
        <f>H122/F122</f>
        <v>0.93389380530973443</v>
      </c>
      <c r="J122" s="105">
        <f t="shared" si="47"/>
        <v>597.60000000000036</v>
      </c>
      <c r="K122" s="95"/>
      <c r="L122" s="29">
        <f t="shared" ref="L122:Z122" si="86">L123+L124</f>
        <v>8.8000000000000007</v>
      </c>
      <c r="M122" s="29">
        <f t="shared" si="86"/>
        <v>8.8000000000000007</v>
      </c>
      <c r="N122" s="29">
        <f t="shared" si="86"/>
        <v>0</v>
      </c>
      <c r="O122" s="163">
        <f t="shared" si="48"/>
        <v>17.600000000000001</v>
      </c>
      <c r="P122" s="29">
        <f t="shared" si="86"/>
        <v>17.600000000000001</v>
      </c>
      <c r="Q122" s="29">
        <f t="shared" si="86"/>
        <v>373.6</v>
      </c>
      <c r="R122" s="29">
        <f t="shared" si="86"/>
        <v>385.32</v>
      </c>
      <c r="S122" s="163">
        <f t="shared" si="49"/>
        <v>776.52</v>
      </c>
      <c r="T122" s="29">
        <f t="shared" ref="T122:U122" si="87">T123+T124</f>
        <v>373.16</v>
      </c>
      <c r="U122" s="29">
        <f t="shared" si="87"/>
        <v>385.32</v>
      </c>
      <c r="V122" s="29">
        <f t="shared" si="86"/>
        <v>385.32</v>
      </c>
      <c r="W122" s="163">
        <f t="shared" si="50"/>
        <v>1143.8</v>
      </c>
      <c r="X122" s="52">
        <f t="shared" ref="X122" si="88">X123+X124</f>
        <v>364.36</v>
      </c>
      <c r="Y122" s="52">
        <f t="shared" si="86"/>
        <v>388.84000000000003</v>
      </c>
      <c r="Z122" s="52">
        <f t="shared" si="86"/>
        <v>5751.28</v>
      </c>
      <c r="AA122" s="163">
        <f t="shared" si="51"/>
        <v>6504.48</v>
      </c>
      <c r="AC122" s="27">
        <v>2311.08</v>
      </c>
      <c r="AD122" s="268">
        <f>AC122-SUM(X122,W122,S122,O122)</f>
        <v>8.8000000000001819</v>
      </c>
      <c r="AE122" s="269">
        <f>H122-AC122</f>
        <v>6131.32</v>
      </c>
      <c r="AG122" s="249"/>
    </row>
    <row r="123" spans="1:33" s="14" customFormat="1" ht="36" x14ac:dyDescent="0.25">
      <c r="A123" s="18"/>
      <c r="B123" s="18"/>
      <c r="C123" s="19" t="s">
        <v>365</v>
      </c>
      <c r="D123" s="30" t="s">
        <v>119</v>
      </c>
      <c r="E123" s="36">
        <v>0</v>
      </c>
      <c r="F123" s="36">
        <v>0</v>
      </c>
      <c r="G123" s="106">
        <f t="shared" si="46"/>
        <v>0</v>
      </c>
      <c r="H123" s="36">
        <f t="shared" si="56"/>
        <v>0</v>
      </c>
      <c r="I123" s="129">
        <v>0</v>
      </c>
      <c r="J123" s="106">
        <f t="shared" si="47"/>
        <v>0</v>
      </c>
      <c r="K123" s="96"/>
      <c r="L123" s="36">
        <v>0</v>
      </c>
      <c r="M123" s="36">
        <v>0</v>
      </c>
      <c r="N123" s="36">
        <v>0</v>
      </c>
      <c r="O123" s="164">
        <f t="shared" si="48"/>
        <v>0</v>
      </c>
      <c r="P123" s="36">
        <v>0</v>
      </c>
      <c r="Q123" s="36">
        <v>0</v>
      </c>
      <c r="R123" s="36">
        <v>0</v>
      </c>
      <c r="S123" s="164">
        <f t="shared" si="49"/>
        <v>0</v>
      </c>
      <c r="T123" s="36">
        <v>0</v>
      </c>
      <c r="U123" s="36">
        <v>0</v>
      </c>
      <c r="V123" s="36">
        <v>0</v>
      </c>
      <c r="W123" s="164">
        <f t="shared" si="50"/>
        <v>0</v>
      </c>
      <c r="X123" s="36">
        <v>0</v>
      </c>
      <c r="Y123" s="36">
        <v>0</v>
      </c>
      <c r="Z123" s="36">
        <v>0</v>
      </c>
      <c r="AA123" s="164">
        <f t="shared" si="51"/>
        <v>0</v>
      </c>
    </row>
    <row r="124" spans="1:33" s="38" customFormat="1" x14ac:dyDescent="0.25">
      <c r="A124" s="41"/>
      <c r="B124" s="41"/>
      <c r="C124" s="19" t="s">
        <v>268</v>
      </c>
      <c r="D124" s="30" t="s">
        <v>120</v>
      </c>
      <c r="E124" s="36">
        <f>E125+E144</f>
        <v>5000</v>
      </c>
      <c r="F124" s="36">
        <f t="shared" ref="F124:Z124" si="89">F125+F144</f>
        <v>0</v>
      </c>
      <c r="G124" s="106">
        <f t="shared" si="46"/>
        <v>5000</v>
      </c>
      <c r="H124" s="36">
        <f t="shared" si="56"/>
        <v>8442.4</v>
      </c>
      <c r="I124" s="129" t="e">
        <f>H124/F124</f>
        <v>#DIV/0!</v>
      </c>
      <c r="J124" s="106">
        <f t="shared" si="47"/>
        <v>-8442.4</v>
      </c>
      <c r="K124" s="96"/>
      <c r="L124" s="36">
        <f t="shared" si="89"/>
        <v>8.8000000000000007</v>
      </c>
      <c r="M124" s="36">
        <f t="shared" si="89"/>
        <v>8.8000000000000007</v>
      </c>
      <c r="N124" s="36">
        <f t="shared" si="89"/>
        <v>0</v>
      </c>
      <c r="O124" s="164">
        <f t="shared" si="48"/>
        <v>17.600000000000001</v>
      </c>
      <c r="P124" s="36">
        <f t="shared" si="89"/>
        <v>17.600000000000001</v>
      </c>
      <c r="Q124" s="36">
        <f t="shared" si="89"/>
        <v>373.6</v>
      </c>
      <c r="R124" s="36">
        <f t="shared" si="89"/>
        <v>385.32</v>
      </c>
      <c r="S124" s="164">
        <f t="shared" si="49"/>
        <v>776.52</v>
      </c>
      <c r="T124" s="36">
        <f t="shared" ref="T124:U124" si="90">T125+T144</f>
        <v>373.16</v>
      </c>
      <c r="U124" s="36">
        <f t="shared" si="90"/>
        <v>385.32</v>
      </c>
      <c r="V124" s="36">
        <f t="shared" si="89"/>
        <v>385.32</v>
      </c>
      <c r="W124" s="164">
        <f t="shared" si="50"/>
        <v>1143.8</v>
      </c>
      <c r="X124" s="36">
        <f t="shared" ref="X124" si="91">X125+X144</f>
        <v>364.36</v>
      </c>
      <c r="Y124" s="36">
        <f t="shared" si="89"/>
        <v>388.84000000000003</v>
      </c>
      <c r="Z124" s="36">
        <f t="shared" si="89"/>
        <v>5751.28</v>
      </c>
      <c r="AA124" s="164">
        <f t="shared" si="51"/>
        <v>6504.48</v>
      </c>
      <c r="AC124" s="27"/>
    </row>
    <row r="125" spans="1:33" s="14" customFormat="1" x14ac:dyDescent="0.25">
      <c r="A125" s="16"/>
      <c r="B125" s="16"/>
      <c r="C125" s="19" t="s">
        <v>269</v>
      </c>
      <c r="D125" s="42" t="s">
        <v>121</v>
      </c>
      <c r="E125" s="35">
        <f>SUM(E126:E143)</f>
        <v>5000</v>
      </c>
      <c r="F125" s="35">
        <f t="shared" ref="F125:Z125" si="92">SUM(F126:F143)</f>
        <v>0</v>
      </c>
      <c r="G125" s="107">
        <f t="shared" si="46"/>
        <v>5000</v>
      </c>
      <c r="H125" s="35">
        <f t="shared" si="56"/>
        <v>8442.4</v>
      </c>
      <c r="I125" s="130" t="e">
        <f>H125/F125</f>
        <v>#DIV/0!</v>
      </c>
      <c r="J125" s="107">
        <f t="shared" si="47"/>
        <v>-8442.4</v>
      </c>
      <c r="K125" s="97"/>
      <c r="L125" s="33">
        <f t="shared" si="92"/>
        <v>8.8000000000000007</v>
      </c>
      <c r="M125" s="33">
        <f t="shared" si="92"/>
        <v>8.8000000000000007</v>
      </c>
      <c r="N125" s="33">
        <f t="shared" si="92"/>
        <v>0</v>
      </c>
      <c r="O125" s="165">
        <f t="shared" si="48"/>
        <v>17.600000000000001</v>
      </c>
      <c r="P125" s="33">
        <f t="shared" si="92"/>
        <v>17.600000000000001</v>
      </c>
      <c r="Q125" s="33">
        <f t="shared" si="92"/>
        <v>373.6</v>
      </c>
      <c r="R125" s="33">
        <f t="shared" si="92"/>
        <v>385.32</v>
      </c>
      <c r="S125" s="165">
        <f t="shared" si="49"/>
        <v>776.52</v>
      </c>
      <c r="T125" s="33">
        <f t="shared" ref="T125:U125" si="93">SUM(T126:T143)</f>
        <v>373.16</v>
      </c>
      <c r="U125" s="33">
        <f t="shared" si="93"/>
        <v>385.32</v>
      </c>
      <c r="V125" s="33">
        <f t="shared" si="92"/>
        <v>385.32</v>
      </c>
      <c r="W125" s="165">
        <f t="shared" si="50"/>
        <v>1143.8</v>
      </c>
      <c r="X125" s="35">
        <f t="shared" ref="X125" si="94">SUM(X126:X143)</f>
        <v>364.36</v>
      </c>
      <c r="Y125" s="35">
        <f t="shared" si="92"/>
        <v>388.84000000000003</v>
      </c>
      <c r="Z125" s="35">
        <f t="shared" si="92"/>
        <v>5751.28</v>
      </c>
      <c r="AA125" s="165">
        <f t="shared" si="51"/>
        <v>6504.48</v>
      </c>
      <c r="AC125" s="27"/>
    </row>
    <row r="126" spans="1:33" s="14" customFormat="1" ht="69" customHeight="1" x14ac:dyDescent="0.25">
      <c r="A126" s="18"/>
      <c r="B126" s="18"/>
      <c r="C126" s="19" t="s">
        <v>366</v>
      </c>
      <c r="D126" s="34" t="s">
        <v>122</v>
      </c>
      <c r="E126" s="62">
        <v>0</v>
      </c>
      <c r="F126" s="62">
        <v>0</v>
      </c>
      <c r="G126" s="110">
        <f t="shared" si="46"/>
        <v>0</v>
      </c>
      <c r="H126" s="62">
        <f t="shared" si="56"/>
        <v>0</v>
      </c>
      <c r="I126" s="133">
        <v>0</v>
      </c>
      <c r="J126" s="110">
        <f t="shared" si="47"/>
        <v>0</v>
      </c>
      <c r="K126" s="100"/>
      <c r="L126" s="62">
        <v>0</v>
      </c>
      <c r="M126" s="62">
        <v>0</v>
      </c>
      <c r="N126" s="62">
        <v>0</v>
      </c>
      <c r="O126" s="167">
        <f t="shared" si="48"/>
        <v>0</v>
      </c>
      <c r="P126" s="62">
        <v>0</v>
      </c>
      <c r="Q126" s="62">
        <v>0</v>
      </c>
      <c r="R126" s="62">
        <v>0</v>
      </c>
      <c r="S126" s="167">
        <f t="shared" si="49"/>
        <v>0</v>
      </c>
      <c r="T126" s="62">
        <v>0</v>
      </c>
      <c r="U126" s="62">
        <v>0</v>
      </c>
      <c r="V126" s="62">
        <v>0</v>
      </c>
      <c r="W126" s="167">
        <f t="shared" si="50"/>
        <v>0</v>
      </c>
      <c r="X126" s="62">
        <v>0</v>
      </c>
      <c r="Y126" s="62">
        <v>0</v>
      </c>
      <c r="Z126" s="62">
        <v>0</v>
      </c>
      <c r="AA126" s="167">
        <f t="shared" si="51"/>
        <v>0</v>
      </c>
    </row>
    <row r="127" spans="1:33" s="14" customFormat="1" x14ac:dyDescent="0.25">
      <c r="A127" s="18"/>
      <c r="B127" s="18"/>
      <c r="C127" s="19" t="s">
        <v>367</v>
      </c>
      <c r="D127" s="34" t="s">
        <v>123</v>
      </c>
      <c r="E127" s="62">
        <v>0</v>
      </c>
      <c r="F127" s="62">
        <v>0</v>
      </c>
      <c r="G127" s="110">
        <f t="shared" si="46"/>
        <v>0</v>
      </c>
      <c r="H127" s="62">
        <f t="shared" si="56"/>
        <v>0</v>
      </c>
      <c r="I127" s="133">
        <v>0</v>
      </c>
      <c r="J127" s="110">
        <f t="shared" si="47"/>
        <v>0</v>
      </c>
      <c r="K127" s="100"/>
      <c r="L127" s="62">
        <v>0</v>
      </c>
      <c r="M127" s="62">
        <v>0</v>
      </c>
      <c r="N127" s="62">
        <v>0</v>
      </c>
      <c r="O127" s="167">
        <f t="shared" si="48"/>
        <v>0</v>
      </c>
      <c r="P127" s="62">
        <v>0</v>
      </c>
      <c r="Q127" s="62">
        <v>0</v>
      </c>
      <c r="R127" s="62">
        <v>0</v>
      </c>
      <c r="S127" s="167">
        <f t="shared" si="49"/>
        <v>0</v>
      </c>
      <c r="T127" s="62">
        <v>0</v>
      </c>
      <c r="U127" s="62">
        <v>0</v>
      </c>
      <c r="V127" s="62">
        <v>0</v>
      </c>
      <c r="W127" s="167">
        <f t="shared" si="50"/>
        <v>0</v>
      </c>
      <c r="X127" s="62">
        <v>0</v>
      </c>
      <c r="Y127" s="62">
        <v>0</v>
      </c>
      <c r="Z127" s="62">
        <v>0</v>
      </c>
      <c r="AA127" s="167">
        <f t="shared" si="51"/>
        <v>0</v>
      </c>
    </row>
    <row r="128" spans="1:33" s="14" customFormat="1" x14ac:dyDescent="0.25">
      <c r="A128" s="18"/>
      <c r="B128" s="18"/>
      <c r="C128" s="19" t="s">
        <v>368</v>
      </c>
      <c r="D128" s="34" t="s">
        <v>124</v>
      </c>
      <c r="E128" s="62">
        <v>0</v>
      </c>
      <c r="F128" s="62">
        <v>0</v>
      </c>
      <c r="G128" s="110">
        <f t="shared" si="46"/>
        <v>0</v>
      </c>
      <c r="H128" s="62">
        <f t="shared" si="56"/>
        <v>0</v>
      </c>
      <c r="I128" s="133">
        <v>0</v>
      </c>
      <c r="J128" s="110">
        <f t="shared" si="47"/>
        <v>0</v>
      </c>
      <c r="K128" s="100"/>
      <c r="L128" s="62">
        <v>0</v>
      </c>
      <c r="M128" s="62">
        <v>0</v>
      </c>
      <c r="N128" s="62">
        <v>0</v>
      </c>
      <c r="O128" s="167">
        <f t="shared" si="48"/>
        <v>0</v>
      </c>
      <c r="P128" s="62">
        <v>0</v>
      </c>
      <c r="Q128" s="62">
        <v>0</v>
      </c>
      <c r="R128" s="62">
        <v>0</v>
      </c>
      <c r="S128" s="167">
        <f t="shared" si="49"/>
        <v>0</v>
      </c>
      <c r="T128" s="62">
        <v>0</v>
      </c>
      <c r="U128" s="62">
        <v>0</v>
      </c>
      <c r="V128" s="62">
        <v>0</v>
      </c>
      <c r="W128" s="167">
        <f t="shared" si="50"/>
        <v>0</v>
      </c>
      <c r="X128" s="62">
        <v>0</v>
      </c>
      <c r="Y128" s="62">
        <v>0</v>
      </c>
      <c r="Z128" s="62">
        <v>0</v>
      </c>
      <c r="AA128" s="167">
        <f t="shared" si="51"/>
        <v>0</v>
      </c>
    </row>
    <row r="129" spans="1:29" s="14" customFormat="1" ht="36" x14ac:dyDescent="0.25">
      <c r="A129" s="18"/>
      <c r="B129" s="18"/>
      <c r="C129" s="19" t="s">
        <v>238</v>
      </c>
      <c r="D129" s="34" t="s">
        <v>125</v>
      </c>
      <c r="E129" s="62">
        <v>0</v>
      </c>
      <c r="F129" s="62">
        <v>0</v>
      </c>
      <c r="G129" s="110">
        <f t="shared" si="46"/>
        <v>0</v>
      </c>
      <c r="H129" s="62">
        <f t="shared" si="56"/>
        <v>3336.8</v>
      </c>
      <c r="I129" s="133">
        <v>0</v>
      </c>
      <c r="J129" s="110">
        <f t="shared" si="47"/>
        <v>-3336.8</v>
      </c>
      <c r="K129" s="100"/>
      <c r="L129" s="62">
        <v>0</v>
      </c>
      <c r="M129" s="62">
        <v>0</v>
      </c>
      <c r="N129" s="62">
        <v>0</v>
      </c>
      <c r="O129" s="167">
        <f t="shared" si="48"/>
        <v>0</v>
      </c>
      <c r="P129" s="62">
        <v>0</v>
      </c>
      <c r="Q129" s="62">
        <v>364.8</v>
      </c>
      <c r="R129" s="62">
        <v>376.52</v>
      </c>
      <c r="S129" s="167">
        <f t="shared" si="49"/>
        <v>741.31999999999994</v>
      </c>
      <c r="T129" s="62">
        <v>364.36</v>
      </c>
      <c r="U129" s="62">
        <v>376.52</v>
      </c>
      <c r="V129" s="62">
        <v>376.52</v>
      </c>
      <c r="W129" s="167">
        <f t="shared" si="50"/>
        <v>1117.4000000000001</v>
      </c>
      <c r="X129" s="62">
        <v>364.36</v>
      </c>
      <c r="Y129" s="62">
        <v>371.24</v>
      </c>
      <c r="Z129" s="62">
        <f>371.24*2</f>
        <v>742.48</v>
      </c>
      <c r="AA129" s="167">
        <f t="shared" si="51"/>
        <v>1478.08</v>
      </c>
      <c r="AC129" s="27"/>
    </row>
    <row r="130" spans="1:29" s="14" customFormat="1" x14ac:dyDescent="0.25">
      <c r="A130" s="18"/>
      <c r="B130" s="18"/>
      <c r="C130" s="19" t="s">
        <v>369</v>
      </c>
      <c r="D130" s="34" t="s">
        <v>126</v>
      </c>
      <c r="E130" s="62">
        <v>0</v>
      </c>
      <c r="F130" s="62">
        <v>0</v>
      </c>
      <c r="G130" s="110">
        <f t="shared" si="46"/>
        <v>0</v>
      </c>
      <c r="H130" s="62">
        <f t="shared" si="56"/>
        <v>0</v>
      </c>
      <c r="I130" s="133">
        <v>0</v>
      </c>
      <c r="J130" s="110">
        <f t="shared" si="47"/>
        <v>0</v>
      </c>
      <c r="K130" s="100"/>
      <c r="L130" s="62">
        <v>0</v>
      </c>
      <c r="M130" s="62">
        <v>0</v>
      </c>
      <c r="N130" s="62">
        <v>0</v>
      </c>
      <c r="O130" s="167">
        <f t="shared" si="48"/>
        <v>0</v>
      </c>
      <c r="P130" s="62">
        <v>0</v>
      </c>
      <c r="Q130" s="62">
        <v>0</v>
      </c>
      <c r="R130" s="62">
        <v>0</v>
      </c>
      <c r="S130" s="167">
        <f t="shared" si="49"/>
        <v>0</v>
      </c>
      <c r="T130" s="62">
        <v>0</v>
      </c>
      <c r="U130" s="62">
        <v>0</v>
      </c>
      <c r="V130" s="62">
        <v>0</v>
      </c>
      <c r="W130" s="167">
        <f t="shared" si="50"/>
        <v>0</v>
      </c>
      <c r="X130" s="62">
        <v>0</v>
      </c>
      <c r="Y130" s="62">
        <v>0</v>
      </c>
      <c r="Z130" s="62">
        <v>0</v>
      </c>
      <c r="AA130" s="167">
        <f t="shared" si="51"/>
        <v>0</v>
      </c>
    </row>
    <row r="131" spans="1:29" s="14" customFormat="1" x14ac:dyDescent="0.25">
      <c r="A131" s="18"/>
      <c r="B131" s="18"/>
      <c r="C131" s="19" t="s">
        <v>370</v>
      </c>
      <c r="D131" s="34" t="s">
        <v>127</v>
      </c>
      <c r="E131" s="62">
        <v>0</v>
      </c>
      <c r="F131" s="62">
        <v>0</v>
      </c>
      <c r="G131" s="110">
        <f t="shared" si="46"/>
        <v>0</v>
      </c>
      <c r="H131" s="62">
        <f t="shared" si="56"/>
        <v>0</v>
      </c>
      <c r="I131" s="133">
        <v>0</v>
      </c>
      <c r="J131" s="110">
        <f t="shared" si="47"/>
        <v>0</v>
      </c>
      <c r="K131" s="100"/>
      <c r="L131" s="62">
        <v>0</v>
      </c>
      <c r="M131" s="62">
        <v>0</v>
      </c>
      <c r="N131" s="62">
        <v>0</v>
      </c>
      <c r="O131" s="167">
        <f t="shared" si="48"/>
        <v>0</v>
      </c>
      <c r="P131" s="62">
        <v>0</v>
      </c>
      <c r="Q131" s="62">
        <v>0</v>
      </c>
      <c r="R131" s="62">
        <v>0</v>
      </c>
      <c r="S131" s="167">
        <f t="shared" si="49"/>
        <v>0</v>
      </c>
      <c r="T131" s="62">
        <v>0</v>
      </c>
      <c r="U131" s="62">
        <v>0</v>
      </c>
      <c r="V131" s="62">
        <v>0</v>
      </c>
      <c r="W131" s="167">
        <f t="shared" si="50"/>
        <v>0</v>
      </c>
      <c r="X131" s="62">
        <v>0</v>
      </c>
      <c r="Y131" s="62">
        <v>0</v>
      </c>
      <c r="Z131" s="62">
        <v>0</v>
      </c>
      <c r="AA131" s="167">
        <f t="shared" si="51"/>
        <v>0</v>
      </c>
    </row>
    <row r="132" spans="1:29" s="14" customFormat="1" x14ac:dyDescent="0.25">
      <c r="A132" s="18"/>
      <c r="B132" s="18"/>
      <c r="C132" s="19" t="s">
        <v>371</v>
      </c>
      <c r="D132" s="34" t="s">
        <v>128</v>
      </c>
      <c r="E132" s="62">
        <v>0</v>
      </c>
      <c r="F132" s="62">
        <v>0</v>
      </c>
      <c r="G132" s="110">
        <f t="shared" si="46"/>
        <v>0</v>
      </c>
      <c r="H132" s="62">
        <f t="shared" si="56"/>
        <v>0</v>
      </c>
      <c r="I132" s="133">
        <v>0</v>
      </c>
      <c r="J132" s="110">
        <f t="shared" si="47"/>
        <v>0</v>
      </c>
      <c r="K132" s="100"/>
      <c r="L132" s="62">
        <v>0</v>
      </c>
      <c r="M132" s="62">
        <v>0</v>
      </c>
      <c r="N132" s="62">
        <v>0</v>
      </c>
      <c r="O132" s="167">
        <f t="shared" si="48"/>
        <v>0</v>
      </c>
      <c r="P132" s="62">
        <v>0</v>
      </c>
      <c r="Q132" s="62">
        <v>0</v>
      </c>
      <c r="R132" s="62">
        <v>0</v>
      </c>
      <c r="S132" s="167">
        <f t="shared" si="49"/>
        <v>0</v>
      </c>
      <c r="T132" s="62">
        <v>0</v>
      </c>
      <c r="U132" s="62">
        <v>0</v>
      </c>
      <c r="V132" s="62">
        <v>0</v>
      </c>
      <c r="W132" s="167">
        <f t="shared" si="50"/>
        <v>0</v>
      </c>
      <c r="X132" s="62">
        <v>0</v>
      </c>
      <c r="Y132" s="62">
        <v>0</v>
      </c>
      <c r="Z132" s="62">
        <v>0</v>
      </c>
      <c r="AA132" s="167">
        <f t="shared" si="51"/>
        <v>0</v>
      </c>
    </row>
    <row r="133" spans="1:29" s="14" customFormat="1" ht="36" x14ac:dyDescent="0.25">
      <c r="A133" s="18"/>
      <c r="B133" s="18"/>
      <c r="C133" s="19" t="s">
        <v>372</v>
      </c>
      <c r="D133" s="34" t="s">
        <v>129</v>
      </c>
      <c r="E133" s="62">
        <v>0</v>
      </c>
      <c r="F133" s="62">
        <v>0</v>
      </c>
      <c r="G133" s="110">
        <f t="shared" si="46"/>
        <v>0</v>
      </c>
      <c r="H133" s="62">
        <f t="shared" si="56"/>
        <v>0</v>
      </c>
      <c r="I133" s="133">
        <v>0</v>
      </c>
      <c r="J133" s="110">
        <f t="shared" si="47"/>
        <v>0</v>
      </c>
      <c r="K133" s="100"/>
      <c r="L133" s="62">
        <v>0</v>
      </c>
      <c r="M133" s="62">
        <v>0</v>
      </c>
      <c r="N133" s="62">
        <v>0</v>
      </c>
      <c r="O133" s="167">
        <f t="shared" si="48"/>
        <v>0</v>
      </c>
      <c r="P133" s="62">
        <v>0</v>
      </c>
      <c r="Q133" s="62">
        <v>0</v>
      </c>
      <c r="R133" s="62">
        <v>0</v>
      </c>
      <c r="S133" s="167">
        <f t="shared" si="49"/>
        <v>0</v>
      </c>
      <c r="T133" s="62">
        <v>0</v>
      </c>
      <c r="U133" s="62">
        <v>0</v>
      </c>
      <c r="V133" s="62">
        <v>0</v>
      </c>
      <c r="W133" s="167">
        <f t="shared" si="50"/>
        <v>0</v>
      </c>
      <c r="X133" s="62">
        <v>0</v>
      </c>
      <c r="Y133" s="62">
        <v>0</v>
      </c>
      <c r="Z133" s="62">
        <v>0</v>
      </c>
      <c r="AA133" s="167">
        <f t="shared" si="51"/>
        <v>0</v>
      </c>
    </row>
    <row r="134" spans="1:29" s="14" customFormat="1" ht="36" x14ac:dyDescent="0.25">
      <c r="A134" s="18"/>
      <c r="B134" s="18"/>
      <c r="C134" s="19" t="s">
        <v>373</v>
      </c>
      <c r="D134" s="34" t="s">
        <v>130</v>
      </c>
      <c r="E134" s="62">
        <v>0</v>
      </c>
      <c r="F134" s="62">
        <v>0</v>
      </c>
      <c r="G134" s="110">
        <f t="shared" si="46"/>
        <v>0</v>
      </c>
      <c r="H134" s="62">
        <f t="shared" si="56"/>
        <v>0</v>
      </c>
      <c r="I134" s="133">
        <v>0</v>
      </c>
      <c r="J134" s="110">
        <f t="shared" si="47"/>
        <v>0</v>
      </c>
      <c r="K134" s="100"/>
      <c r="L134" s="62">
        <v>0</v>
      </c>
      <c r="M134" s="62">
        <v>0</v>
      </c>
      <c r="N134" s="62">
        <v>0</v>
      </c>
      <c r="O134" s="167">
        <f t="shared" si="48"/>
        <v>0</v>
      </c>
      <c r="P134" s="62">
        <v>0</v>
      </c>
      <c r="Q134" s="62">
        <v>0</v>
      </c>
      <c r="R134" s="62">
        <v>0</v>
      </c>
      <c r="S134" s="167">
        <f t="shared" si="49"/>
        <v>0</v>
      </c>
      <c r="T134" s="62">
        <v>0</v>
      </c>
      <c r="U134" s="62">
        <v>0</v>
      </c>
      <c r="V134" s="62">
        <v>0</v>
      </c>
      <c r="W134" s="167">
        <f t="shared" si="50"/>
        <v>0</v>
      </c>
      <c r="X134" s="62">
        <v>0</v>
      </c>
      <c r="Y134" s="62">
        <v>0</v>
      </c>
      <c r="Z134" s="62">
        <v>0</v>
      </c>
      <c r="AA134" s="167">
        <f t="shared" si="51"/>
        <v>0</v>
      </c>
    </row>
    <row r="135" spans="1:29" s="14" customFormat="1" ht="36" x14ac:dyDescent="0.25">
      <c r="A135" s="18"/>
      <c r="B135" s="18"/>
      <c r="C135" s="19" t="s">
        <v>374</v>
      </c>
      <c r="D135" s="34" t="s">
        <v>131</v>
      </c>
      <c r="E135" s="62">
        <v>0</v>
      </c>
      <c r="F135" s="62">
        <v>0</v>
      </c>
      <c r="G135" s="110">
        <f t="shared" si="46"/>
        <v>0</v>
      </c>
      <c r="H135" s="62">
        <f t="shared" si="56"/>
        <v>0</v>
      </c>
      <c r="I135" s="133">
        <v>0</v>
      </c>
      <c r="J135" s="110">
        <f t="shared" si="47"/>
        <v>0</v>
      </c>
      <c r="K135" s="100"/>
      <c r="L135" s="62">
        <v>0</v>
      </c>
      <c r="M135" s="62">
        <v>0</v>
      </c>
      <c r="N135" s="62">
        <v>0</v>
      </c>
      <c r="O135" s="167">
        <f t="shared" si="48"/>
        <v>0</v>
      </c>
      <c r="P135" s="62">
        <v>0</v>
      </c>
      <c r="Q135" s="62">
        <v>0</v>
      </c>
      <c r="R135" s="62">
        <v>0</v>
      </c>
      <c r="S135" s="167">
        <f t="shared" si="49"/>
        <v>0</v>
      </c>
      <c r="T135" s="62">
        <v>0</v>
      </c>
      <c r="U135" s="62">
        <v>0</v>
      </c>
      <c r="V135" s="62">
        <v>0</v>
      </c>
      <c r="W135" s="167">
        <f t="shared" si="50"/>
        <v>0</v>
      </c>
      <c r="X135" s="62">
        <v>0</v>
      </c>
      <c r="Y135" s="62">
        <v>0</v>
      </c>
      <c r="Z135" s="62">
        <v>0</v>
      </c>
      <c r="AA135" s="167">
        <f t="shared" si="51"/>
        <v>0</v>
      </c>
    </row>
    <row r="136" spans="1:29" s="14" customFormat="1" ht="36" x14ac:dyDescent="0.25">
      <c r="A136" s="18"/>
      <c r="B136" s="18"/>
      <c r="C136" s="19" t="s">
        <v>375</v>
      </c>
      <c r="D136" s="34" t="s">
        <v>132</v>
      </c>
      <c r="E136" s="62">
        <v>0</v>
      </c>
      <c r="F136" s="62">
        <v>0</v>
      </c>
      <c r="G136" s="110">
        <f t="shared" si="46"/>
        <v>0</v>
      </c>
      <c r="H136" s="62">
        <f t="shared" si="56"/>
        <v>0</v>
      </c>
      <c r="I136" s="133">
        <v>0</v>
      </c>
      <c r="J136" s="110">
        <f t="shared" si="47"/>
        <v>0</v>
      </c>
      <c r="K136" s="100"/>
      <c r="L136" s="62">
        <v>0</v>
      </c>
      <c r="M136" s="62">
        <v>0</v>
      </c>
      <c r="N136" s="62">
        <v>0</v>
      </c>
      <c r="O136" s="167">
        <f t="shared" si="48"/>
        <v>0</v>
      </c>
      <c r="P136" s="62">
        <v>0</v>
      </c>
      <c r="Q136" s="62">
        <v>0</v>
      </c>
      <c r="R136" s="62">
        <v>0</v>
      </c>
      <c r="S136" s="167">
        <f t="shared" si="49"/>
        <v>0</v>
      </c>
      <c r="T136" s="62">
        <v>0</v>
      </c>
      <c r="U136" s="62">
        <v>0</v>
      </c>
      <c r="V136" s="62">
        <v>0</v>
      </c>
      <c r="W136" s="167">
        <f t="shared" si="50"/>
        <v>0</v>
      </c>
      <c r="X136" s="62">
        <v>0</v>
      </c>
      <c r="Y136" s="62">
        <v>0</v>
      </c>
      <c r="Z136" s="62">
        <v>0</v>
      </c>
      <c r="AA136" s="167">
        <f t="shared" si="51"/>
        <v>0</v>
      </c>
    </row>
    <row r="137" spans="1:29" s="14" customFormat="1" ht="36" x14ac:dyDescent="0.25">
      <c r="A137" s="18"/>
      <c r="B137" s="18"/>
      <c r="C137" s="19" t="s">
        <v>376</v>
      </c>
      <c r="D137" s="34" t="s">
        <v>133</v>
      </c>
      <c r="E137" s="62">
        <v>0</v>
      </c>
      <c r="F137" s="62">
        <v>0</v>
      </c>
      <c r="G137" s="110">
        <f t="shared" si="46"/>
        <v>0</v>
      </c>
      <c r="H137" s="62">
        <f t="shared" si="56"/>
        <v>0</v>
      </c>
      <c r="I137" s="133">
        <v>0</v>
      </c>
      <c r="J137" s="110">
        <f t="shared" si="47"/>
        <v>0</v>
      </c>
      <c r="K137" s="100"/>
      <c r="L137" s="62">
        <v>0</v>
      </c>
      <c r="M137" s="62">
        <v>0</v>
      </c>
      <c r="N137" s="62">
        <v>0</v>
      </c>
      <c r="O137" s="167">
        <f t="shared" si="48"/>
        <v>0</v>
      </c>
      <c r="P137" s="62">
        <v>0</v>
      </c>
      <c r="Q137" s="62">
        <v>0</v>
      </c>
      <c r="R137" s="62">
        <v>0</v>
      </c>
      <c r="S137" s="167">
        <f t="shared" si="49"/>
        <v>0</v>
      </c>
      <c r="T137" s="62">
        <v>0</v>
      </c>
      <c r="U137" s="62">
        <v>0</v>
      </c>
      <c r="V137" s="62">
        <v>0</v>
      </c>
      <c r="W137" s="167">
        <f t="shared" si="50"/>
        <v>0</v>
      </c>
      <c r="X137" s="62">
        <v>0</v>
      </c>
      <c r="Y137" s="62">
        <v>0</v>
      </c>
      <c r="Z137" s="62">
        <v>0</v>
      </c>
      <c r="AA137" s="167">
        <f t="shared" si="51"/>
        <v>0</v>
      </c>
    </row>
    <row r="138" spans="1:29" s="14" customFormat="1" ht="36" x14ac:dyDescent="0.25">
      <c r="A138" s="18"/>
      <c r="B138" s="18"/>
      <c r="C138" s="19" t="s">
        <v>377</v>
      </c>
      <c r="D138" s="34" t="s">
        <v>134</v>
      </c>
      <c r="E138" s="62">
        <v>0</v>
      </c>
      <c r="F138" s="62">
        <v>0</v>
      </c>
      <c r="G138" s="110">
        <f t="shared" si="46"/>
        <v>0</v>
      </c>
      <c r="H138" s="62">
        <f t="shared" si="56"/>
        <v>0</v>
      </c>
      <c r="I138" s="133">
        <v>0</v>
      </c>
      <c r="J138" s="110">
        <f t="shared" si="47"/>
        <v>0</v>
      </c>
      <c r="K138" s="100"/>
      <c r="L138" s="62">
        <v>0</v>
      </c>
      <c r="M138" s="62">
        <v>0</v>
      </c>
      <c r="N138" s="62">
        <v>0</v>
      </c>
      <c r="O138" s="167">
        <f t="shared" si="48"/>
        <v>0</v>
      </c>
      <c r="P138" s="62">
        <v>0</v>
      </c>
      <c r="Q138" s="62">
        <v>0</v>
      </c>
      <c r="R138" s="62">
        <v>0</v>
      </c>
      <c r="S138" s="167">
        <f t="shared" si="49"/>
        <v>0</v>
      </c>
      <c r="T138" s="62">
        <v>0</v>
      </c>
      <c r="U138" s="62">
        <v>0</v>
      </c>
      <c r="V138" s="62">
        <v>0</v>
      </c>
      <c r="W138" s="167">
        <f t="shared" si="50"/>
        <v>0</v>
      </c>
      <c r="X138" s="62">
        <v>0</v>
      </c>
      <c r="Y138" s="62">
        <v>0</v>
      </c>
      <c r="Z138" s="62">
        <v>0</v>
      </c>
      <c r="AA138" s="167">
        <f t="shared" si="51"/>
        <v>0</v>
      </c>
    </row>
    <row r="139" spans="1:29" s="14" customFormat="1" ht="36" x14ac:dyDescent="0.25">
      <c r="A139" s="18"/>
      <c r="B139" s="18"/>
      <c r="C139" s="19" t="s">
        <v>378</v>
      </c>
      <c r="D139" s="34" t="s">
        <v>135</v>
      </c>
      <c r="E139" s="62">
        <v>0</v>
      </c>
      <c r="F139" s="62">
        <v>0</v>
      </c>
      <c r="G139" s="110">
        <f t="shared" si="46"/>
        <v>0</v>
      </c>
      <c r="H139" s="62">
        <f t="shared" si="56"/>
        <v>0</v>
      </c>
      <c r="I139" s="133">
        <v>0</v>
      </c>
      <c r="J139" s="110">
        <f t="shared" si="47"/>
        <v>0</v>
      </c>
      <c r="K139" s="100"/>
      <c r="L139" s="62">
        <v>0</v>
      </c>
      <c r="M139" s="62">
        <v>0</v>
      </c>
      <c r="N139" s="62">
        <v>0</v>
      </c>
      <c r="O139" s="167">
        <f t="shared" si="48"/>
        <v>0</v>
      </c>
      <c r="P139" s="62">
        <v>0</v>
      </c>
      <c r="Q139" s="62">
        <v>0</v>
      </c>
      <c r="R139" s="62">
        <v>0</v>
      </c>
      <c r="S139" s="167">
        <f t="shared" si="49"/>
        <v>0</v>
      </c>
      <c r="T139" s="62">
        <v>0</v>
      </c>
      <c r="U139" s="62">
        <v>0</v>
      </c>
      <c r="V139" s="62">
        <v>0</v>
      </c>
      <c r="W139" s="167">
        <f t="shared" si="50"/>
        <v>0</v>
      </c>
      <c r="X139" s="62">
        <v>0</v>
      </c>
      <c r="Y139" s="62">
        <v>0</v>
      </c>
      <c r="Z139" s="62">
        <v>0</v>
      </c>
      <c r="AA139" s="167">
        <f t="shared" si="51"/>
        <v>0</v>
      </c>
    </row>
    <row r="140" spans="1:29" s="14" customFormat="1" ht="54" x14ac:dyDescent="0.25">
      <c r="A140" s="18"/>
      <c r="B140" s="18"/>
      <c r="C140" s="19" t="s">
        <v>379</v>
      </c>
      <c r="D140" s="34" t="s">
        <v>136</v>
      </c>
      <c r="E140" s="62">
        <v>0</v>
      </c>
      <c r="F140" s="62">
        <v>0</v>
      </c>
      <c r="G140" s="110">
        <f t="shared" si="46"/>
        <v>0</v>
      </c>
      <c r="H140" s="62">
        <f t="shared" si="56"/>
        <v>0</v>
      </c>
      <c r="I140" s="133">
        <v>0</v>
      </c>
      <c r="J140" s="110">
        <f t="shared" si="47"/>
        <v>0</v>
      </c>
      <c r="K140" s="100"/>
      <c r="L140" s="62">
        <v>0</v>
      </c>
      <c r="M140" s="62">
        <v>0</v>
      </c>
      <c r="N140" s="62">
        <v>0</v>
      </c>
      <c r="O140" s="167">
        <f t="shared" si="48"/>
        <v>0</v>
      </c>
      <c r="P140" s="62">
        <v>0</v>
      </c>
      <c r="Q140" s="62">
        <v>0</v>
      </c>
      <c r="R140" s="62">
        <v>0</v>
      </c>
      <c r="S140" s="167">
        <f t="shared" si="49"/>
        <v>0</v>
      </c>
      <c r="T140" s="62">
        <v>0</v>
      </c>
      <c r="U140" s="62">
        <v>0</v>
      </c>
      <c r="V140" s="62">
        <v>0</v>
      </c>
      <c r="W140" s="167">
        <f t="shared" si="50"/>
        <v>0</v>
      </c>
      <c r="X140" s="62">
        <v>0</v>
      </c>
      <c r="Y140" s="62">
        <v>0</v>
      </c>
      <c r="Z140" s="62">
        <v>0</v>
      </c>
      <c r="AA140" s="167">
        <f t="shared" si="51"/>
        <v>0</v>
      </c>
    </row>
    <row r="141" spans="1:29" s="14" customFormat="1" x14ac:dyDescent="0.25">
      <c r="A141" s="18"/>
      <c r="B141" s="18"/>
      <c r="C141" s="19" t="s">
        <v>270</v>
      </c>
      <c r="D141" s="34" t="s">
        <v>137</v>
      </c>
      <c r="E141" s="62">
        <v>0</v>
      </c>
      <c r="F141" s="62">
        <v>0</v>
      </c>
      <c r="G141" s="110">
        <f t="shared" ref="G141:G204" si="95">E141-F141</f>
        <v>0</v>
      </c>
      <c r="H141" s="62">
        <f t="shared" si="56"/>
        <v>105.60000000000001</v>
      </c>
      <c r="I141" s="133">
        <v>0</v>
      </c>
      <c r="J141" s="110">
        <f t="shared" ref="J141:J204" si="96">F141-H141</f>
        <v>-105.60000000000001</v>
      </c>
      <c r="K141" s="100"/>
      <c r="L141" s="62">
        <v>8.8000000000000007</v>
      </c>
      <c r="M141" s="62">
        <v>8.8000000000000007</v>
      </c>
      <c r="N141" s="62">
        <v>0</v>
      </c>
      <c r="O141" s="167">
        <f t="shared" ref="O141:O204" si="97">SUM(L141:N141)</f>
        <v>17.600000000000001</v>
      </c>
      <c r="P141" s="62">
        <v>17.600000000000001</v>
      </c>
      <c r="Q141" s="62">
        <v>8.8000000000000007</v>
      </c>
      <c r="R141" s="62">
        <v>8.8000000000000007</v>
      </c>
      <c r="S141" s="167">
        <f t="shared" ref="S141:S204" si="98">SUM(P141:R141)</f>
        <v>35.200000000000003</v>
      </c>
      <c r="T141" s="62">
        <v>8.8000000000000007</v>
      </c>
      <c r="U141" s="62">
        <v>8.8000000000000007</v>
      </c>
      <c r="V141" s="62">
        <f>8.8</f>
        <v>8.8000000000000007</v>
      </c>
      <c r="W141" s="167">
        <f t="shared" ref="W141:W204" si="99">SUM(T141:V141)</f>
        <v>26.400000000000002</v>
      </c>
      <c r="X141" s="62">
        <v>0</v>
      </c>
      <c r="Y141" s="62">
        <f>8.8*2</f>
        <v>17.600000000000001</v>
      </c>
      <c r="Z141" s="62">
        <v>8.8000000000000007</v>
      </c>
      <c r="AA141" s="167">
        <f t="shared" ref="AA141:AA204" si="100">SUM(X141:Z141)</f>
        <v>26.400000000000002</v>
      </c>
      <c r="AC141" s="27"/>
    </row>
    <row r="142" spans="1:29" s="14" customFormat="1" x14ac:dyDescent="0.25">
      <c r="A142" s="18"/>
      <c r="B142" s="18"/>
      <c r="C142" s="19" t="s">
        <v>380</v>
      </c>
      <c r="D142" s="34" t="s">
        <v>138</v>
      </c>
      <c r="E142" s="62">
        <v>0</v>
      </c>
      <c r="F142" s="62">
        <v>0</v>
      </c>
      <c r="G142" s="110">
        <f t="shared" si="95"/>
        <v>0</v>
      </c>
      <c r="H142" s="62">
        <f t="shared" si="56"/>
        <v>0</v>
      </c>
      <c r="I142" s="133">
        <v>0</v>
      </c>
      <c r="J142" s="110">
        <f t="shared" si="96"/>
        <v>0</v>
      </c>
      <c r="K142" s="100"/>
      <c r="L142" s="62">
        <v>0</v>
      </c>
      <c r="M142" s="62">
        <v>0</v>
      </c>
      <c r="N142" s="62">
        <v>0</v>
      </c>
      <c r="O142" s="167">
        <f t="shared" si="97"/>
        <v>0</v>
      </c>
      <c r="P142" s="62">
        <v>0</v>
      </c>
      <c r="Q142" s="62">
        <v>0</v>
      </c>
      <c r="R142" s="62">
        <v>0</v>
      </c>
      <c r="S142" s="167">
        <f t="shared" si="98"/>
        <v>0</v>
      </c>
      <c r="T142" s="62">
        <v>0</v>
      </c>
      <c r="U142" s="62">
        <v>0</v>
      </c>
      <c r="V142" s="62">
        <v>0</v>
      </c>
      <c r="W142" s="167">
        <f t="shared" si="99"/>
        <v>0</v>
      </c>
      <c r="X142" s="62">
        <v>0</v>
      </c>
      <c r="Y142" s="62">
        <v>0</v>
      </c>
      <c r="Z142" s="62">
        <v>0</v>
      </c>
      <c r="AA142" s="167">
        <f t="shared" si="100"/>
        <v>0</v>
      </c>
    </row>
    <row r="143" spans="1:29" s="14" customFormat="1" ht="36" x14ac:dyDescent="0.25">
      <c r="A143" s="16"/>
      <c r="B143" s="16"/>
      <c r="C143" s="19" t="s">
        <v>381</v>
      </c>
      <c r="D143" s="34" t="s">
        <v>139</v>
      </c>
      <c r="E143" s="62">
        <v>5000</v>
      </c>
      <c r="F143" s="62">
        <v>0</v>
      </c>
      <c r="G143" s="110">
        <f t="shared" si="95"/>
        <v>5000</v>
      </c>
      <c r="H143" s="62">
        <f t="shared" ref="H143:H206" si="101">SUM(O143,S143,W143,AA143)</f>
        <v>5000</v>
      </c>
      <c r="I143" s="133" t="e">
        <f>H143/F143</f>
        <v>#DIV/0!</v>
      </c>
      <c r="J143" s="110">
        <f t="shared" si="96"/>
        <v>-5000</v>
      </c>
      <c r="K143" s="100"/>
      <c r="L143" s="62">
        <v>0</v>
      </c>
      <c r="M143" s="62">
        <v>0</v>
      </c>
      <c r="N143" s="62">
        <v>0</v>
      </c>
      <c r="O143" s="167">
        <f t="shared" si="97"/>
        <v>0</v>
      </c>
      <c r="P143" s="62">
        <v>0</v>
      </c>
      <c r="Q143" s="62">
        <v>0</v>
      </c>
      <c r="R143" s="62">
        <v>0</v>
      </c>
      <c r="S143" s="167">
        <f t="shared" si="98"/>
        <v>0</v>
      </c>
      <c r="T143" s="62">
        <v>0</v>
      </c>
      <c r="U143" s="62">
        <v>0</v>
      </c>
      <c r="V143" s="62">
        <v>0</v>
      </c>
      <c r="W143" s="167">
        <f t="shared" si="99"/>
        <v>0</v>
      </c>
      <c r="X143" s="62">
        <v>0</v>
      </c>
      <c r="Y143" s="62">
        <v>0</v>
      </c>
      <c r="Z143" s="62">
        <v>5000</v>
      </c>
      <c r="AA143" s="167">
        <f t="shared" si="100"/>
        <v>5000</v>
      </c>
      <c r="AC143" s="27"/>
    </row>
    <row r="144" spans="1:29" s="14" customFormat="1" x14ac:dyDescent="0.25">
      <c r="A144" s="18"/>
      <c r="B144" s="18"/>
      <c r="C144" s="19" t="s">
        <v>239</v>
      </c>
      <c r="D144" s="32" t="s">
        <v>140</v>
      </c>
      <c r="E144" s="35">
        <v>0</v>
      </c>
      <c r="F144" s="35">
        <v>0</v>
      </c>
      <c r="G144" s="107">
        <f t="shared" si="95"/>
        <v>0</v>
      </c>
      <c r="H144" s="35">
        <f t="shared" si="101"/>
        <v>0</v>
      </c>
      <c r="I144" s="130">
        <v>0</v>
      </c>
      <c r="J144" s="107">
        <f t="shared" si="96"/>
        <v>0</v>
      </c>
      <c r="K144" s="97"/>
      <c r="L144" s="33">
        <v>0</v>
      </c>
      <c r="M144" s="33">
        <v>0</v>
      </c>
      <c r="N144" s="33">
        <v>0</v>
      </c>
      <c r="O144" s="165">
        <f t="shared" si="97"/>
        <v>0</v>
      </c>
      <c r="P144" s="33">
        <v>0</v>
      </c>
      <c r="Q144" s="33">
        <v>0</v>
      </c>
      <c r="R144" s="33">
        <v>0</v>
      </c>
      <c r="S144" s="165">
        <f t="shared" si="98"/>
        <v>0</v>
      </c>
      <c r="T144" s="33">
        <v>0</v>
      </c>
      <c r="U144" s="33">
        <v>0</v>
      </c>
      <c r="V144" s="33">
        <v>0</v>
      </c>
      <c r="W144" s="165">
        <f t="shared" si="99"/>
        <v>0</v>
      </c>
      <c r="X144" s="35">
        <v>0</v>
      </c>
      <c r="Y144" s="35">
        <v>0</v>
      </c>
      <c r="Z144" s="35">
        <v>0</v>
      </c>
      <c r="AA144" s="165">
        <f t="shared" si="100"/>
        <v>0</v>
      </c>
    </row>
    <row r="145" spans="1:33" s="14" customFormat="1" x14ac:dyDescent="0.25">
      <c r="A145" s="16"/>
      <c r="B145" s="16"/>
      <c r="C145" s="19">
        <v>31</v>
      </c>
      <c r="D145" s="43" t="s">
        <v>141</v>
      </c>
      <c r="E145" s="53">
        <f>E146+E193+E200+E201</f>
        <v>0</v>
      </c>
      <c r="F145" s="53">
        <f t="shared" ref="F145:Z145" si="102">F146+F193+F200+F201</f>
        <v>10000</v>
      </c>
      <c r="G145" s="104">
        <f t="shared" si="95"/>
        <v>-10000</v>
      </c>
      <c r="H145" s="53">
        <f t="shared" si="101"/>
        <v>10000</v>
      </c>
      <c r="I145" s="127">
        <v>0</v>
      </c>
      <c r="J145" s="104">
        <f t="shared" si="96"/>
        <v>0</v>
      </c>
      <c r="K145" s="94"/>
      <c r="L145" s="26">
        <f t="shared" si="102"/>
        <v>0</v>
      </c>
      <c r="M145" s="26">
        <f t="shared" si="102"/>
        <v>0</v>
      </c>
      <c r="N145" s="26">
        <f t="shared" si="102"/>
        <v>0</v>
      </c>
      <c r="O145" s="162">
        <f t="shared" si="97"/>
        <v>0</v>
      </c>
      <c r="P145" s="26">
        <f t="shared" si="102"/>
        <v>0</v>
      </c>
      <c r="Q145" s="26">
        <f t="shared" si="102"/>
        <v>0</v>
      </c>
      <c r="R145" s="26">
        <f t="shared" si="102"/>
        <v>0</v>
      </c>
      <c r="S145" s="162">
        <f t="shared" si="98"/>
        <v>0</v>
      </c>
      <c r="T145" s="26">
        <f t="shared" ref="T145:U145" si="103">T146+T193+T200+T201</f>
        <v>0</v>
      </c>
      <c r="U145" s="26">
        <f t="shared" si="103"/>
        <v>0</v>
      </c>
      <c r="V145" s="26">
        <f t="shared" si="102"/>
        <v>0</v>
      </c>
      <c r="W145" s="162">
        <f t="shared" si="99"/>
        <v>0</v>
      </c>
      <c r="X145" s="53">
        <f t="shared" ref="X145" si="104">X146+X193+X200+X201</f>
        <v>3100</v>
      </c>
      <c r="Y145" s="53">
        <f t="shared" si="102"/>
        <v>5000</v>
      </c>
      <c r="Z145" s="53">
        <f t="shared" si="102"/>
        <v>1900</v>
      </c>
      <c r="AA145" s="162">
        <f t="shared" si="100"/>
        <v>10000</v>
      </c>
      <c r="AC145" s="27">
        <v>3100</v>
      </c>
      <c r="AD145" s="268">
        <f>AC145-SUM(X145,W145,S145,O145)</f>
        <v>0</v>
      </c>
      <c r="AE145" s="269">
        <f>H145-AC145</f>
        <v>6900</v>
      </c>
      <c r="AG145" s="249"/>
    </row>
    <row r="146" spans="1:33" s="14" customFormat="1" x14ac:dyDescent="0.25">
      <c r="A146" s="16"/>
      <c r="B146" s="16"/>
      <c r="C146" s="19"/>
      <c r="D146" s="44" t="s">
        <v>142</v>
      </c>
      <c r="E146" s="52">
        <f>E147+E159+E188</f>
        <v>0</v>
      </c>
      <c r="F146" s="52">
        <f t="shared" ref="F146:Z146" si="105">F147+F159+F188</f>
        <v>10000</v>
      </c>
      <c r="G146" s="105">
        <f t="shared" si="95"/>
        <v>-10000</v>
      </c>
      <c r="H146" s="52">
        <f t="shared" si="101"/>
        <v>10000</v>
      </c>
      <c r="I146" s="128">
        <v>0</v>
      </c>
      <c r="J146" s="105">
        <f t="shared" si="96"/>
        <v>0</v>
      </c>
      <c r="K146" s="95"/>
      <c r="L146" s="29">
        <f t="shared" si="105"/>
        <v>0</v>
      </c>
      <c r="M146" s="29">
        <f t="shared" si="105"/>
        <v>0</v>
      </c>
      <c r="N146" s="29">
        <f t="shared" si="105"/>
        <v>0</v>
      </c>
      <c r="O146" s="163">
        <f t="shared" si="97"/>
        <v>0</v>
      </c>
      <c r="P146" s="29">
        <f t="shared" si="105"/>
        <v>0</v>
      </c>
      <c r="Q146" s="29">
        <f t="shared" si="105"/>
        <v>0</v>
      </c>
      <c r="R146" s="29">
        <f t="shared" si="105"/>
        <v>0</v>
      </c>
      <c r="S146" s="163">
        <f t="shared" si="98"/>
        <v>0</v>
      </c>
      <c r="T146" s="29">
        <f t="shared" ref="T146:U146" si="106">T147+T159+T188</f>
        <v>0</v>
      </c>
      <c r="U146" s="29">
        <f t="shared" si="106"/>
        <v>0</v>
      </c>
      <c r="V146" s="29">
        <f t="shared" si="105"/>
        <v>0</v>
      </c>
      <c r="W146" s="163">
        <f t="shared" si="99"/>
        <v>0</v>
      </c>
      <c r="X146" s="52">
        <f t="shared" ref="X146" si="107">X147+X159+X188</f>
        <v>3100</v>
      </c>
      <c r="Y146" s="52">
        <f t="shared" si="105"/>
        <v>5000</v>
      </c>
      <c r="Z146" s="52">
        <f t="shared" si="105"/>
        <v>1900</v>
      </c>
      <c r="AA146" s="163">
        <f t="shared" si="100"/>
        <v>10000</v>
      </c>
      <c r="AC146" s="27"/>
    </row>
    <row r="147" spans="1:33" s="14" customFormat="1" x14ac:dyDescent="0.25">
      <c r="A147" s="18"/>
      <c r="B147" s="18"/>
      <c r="C147" s="19"/>
      <c r="D147" s="30" t="s">
        <v>143</v>
      </c>
      <c r="E147" s="36">
        <f>SUM(E148:E158)</f>
        <v>0</v>
      </c>
      <c r="F147" s="36">
        <f t="shared" ref="F147:Z147" si="108">SUM(F148:F158)</f>
        <v>0</v>
      </c>
      <c r="G147" s="106">
        <f t="shared" si="95"/>
        <v>0</v>
      </c>
      <c r="H147" s="36">
        <f t="shared" si="101"/>
        <v>0</v>
      </c>
      <c r="I147" s="129">
        <v>0</v>
      </c>
      <c r="J147" s="106">
        <f t="shared" si="96"/>
        <v>0</v>
      </c>
      <c r="K147" s="96"/>
      <c r="L147" s="36">
        <f t="shared" si="108"/>
        <v>0</v>
      </c>
      <c r="M147" s="36">
        <f t="shared" si="108"/>
        <v>0</v>
      </c>
      <c r="N147" s="36">
        <f t="shared" si="108"/>
        <v>0</v>
      </c>
      <c r="O147" s="164">
        <f t="shared" si="97"/>
        <v>0</v>
      </c>
      <c r="P147" s="36">
        <f t="shared" si="108"/>
        <v>0</v>
      </c>
      <c r="Q147" s="36">
        <f t="shared" si="108"/>
        <v>0</v>
      </c>
      <c r="R147" s="36">
        <f t="shared" si="108"/>
        <v>0</v>
      </c>
      <c r="S147" s="164">
        <f t="shared" si="98"/>
        <v>0</v>
      </c>
      <c r="T147" s="36">
        <f t="shared" ref="T147:U147" si="109">SUM(T148:T158)</f>
        <v>0</v>
      </c>
      <c r="U147" s="36">
        <f t="shared" si="109"/>
        <v>0</v>
      </c>
      <c r="V147" s="36">
        <f t="shared" si="108"/>
        <v>0</v>
      </c>
      <c r="W147" s="164">
        <f t="shared" si="99"/>
        <v>0</v>
      </c>
      <c r="X147" s="36">
        <f t="shared" ref="X147" si="110">SUM(X148:X158)</f>
        <v>0</v>
      </c>
      <c r="Y147" s="36">
        <f t="shared" si="108"/>
        <v>0</v>
      </c>
      <c r="Z147" s="36">
        <f t="shared" si="108"/>
        <v>0</v>
      </c>
      <c r="AA147" s="164">
        <f t="shared" si="100"/>
        <v>0</v>
      </c>
    </row>
    <row r="148" spans="1:33" s="14" customFormat="1" x14ac:dyDescent="0.25">
      <c r="A148" s="18"/>
      <c r="B148" s="18"/>
      <c r="C148" s="19"/>
      <c r="D148" s="32" t="s">
        <v>144</v>
      </c>
      <c r="E148" s="35">
        <v>0</v>
      </c>
      <c r="F148" s="35">
        <v>0</v>
      </c>
      <c r="G148" s="107">
        <f t="shared" si="95"/>
        <v>0</v>
      </c>
      <c r="H148" s="35">
        <f t="shared" si="101"/>
        <v>0</v>
      </c>
      <c r="I148" s="130">
        <v>0</v>
      </c>
      <c r="J148" s="107">
        <f t="shared" si="96"/>
        <v>0</v>
      </c>
      <c r="K148" s="97"/>
      <c r="L148" s="33">
        <v>0</v>
      </c>
      <c r="M148" s="33">
        <v>0</v>
      </c>
      <c r="N148" s="33">
        <v>0</v>
      </c>
      <c r="O148" s="165">
        <f t="shared" si="97"/>
        <v>0</v>
      </c>
      <c r="P148" s="33">
        <v>0</v>
      </c>
      <c r="Q148" s="33">
        <v>0</v>
      </c>
      <c r="R148" s="33">
        <v>0</v>
      </c>
      <c r="S148" s="165">
        <f t="shared" si="98"/>
        <v>0</v>
      </c>
      <c r="T148" s="33">
        <v>0</v>
      </c>
      <c r="U148" s="33">
        <v>0</v>
      </c>
      <c r="V148" s="33">
        <v>0</v>
      </c>
      <c r="W148" s="165">
        <f t="shared" si="99"/>
        <v>0</v>
      </c>
      <c r="X148" s="35">
        <v>0</v>
      </c>
      <c r="Y148" s="35">
        <v>0</v>
      </c>
      <c r="Z148" s="35">
        <v>0</v>
      </c>
      <c r="AA148" s="165">
        <f t="shared" si="100"/>
        <v>0</v>
      </c>
    </row>
    <row r="149" spans="1:33" s="14" customFormat="1" x14ac:dyDescent="0.25">
      <c r="A149" s="18"/>
      <c r="B149" s="18"/>
      <c r="C149" s="19"/>
      <c r="D149" s="32" t="s">
        <v>145</v>
      </c>
      <c r="E149" s="35">
        <v>0</v>
      </c>
      <c r="F149" s="35">
        <v>0</v>
      </c>
      <c r="G149" s="107">
        <f t="shared" si="95"/>
        <v>0</v>
      </c>
      <c r="H149" s="35">
        <f t="shared" si="101"/>
        <v>0</v>
      </c>
      <c r="I149" s="130">
        <v>0</v>
      </c>
      <c r="J149" s="107">
        <f t="shared" si="96"/>
        <v>0</v>
      </c>
      <c r="K149" s="97"/>
      <c r="L149" s="33">
        <v>0</v>
      </c>
      <c r="M149" s="33">
        <v>0</v>
      </c>
      <c r="N149" s="33">
        <v>0</v>
      </c>
      <c r="O149" s="165">
        <f t="shared" si="97"/>
        <v>0</v>
      </c>
      <c r="P149" s="33">
        <v>0</v>
      </c>
      <c r="Q149" s="33">
        <v>0</v>
      </c>
      <c r="R149" s="33">
        <v>0</v>
      </c>
      <c r="S149" s="165">
        <f t="shared" si="98"/>
        <v>0</v>
      </c>
      <c r="T149" s="33">
        <v>0</v>
      </c>
      <c r="U149" s="33">
        <v>0</v>
      </c>
      <c r="V149" s="33">
        <v>0</v>
      </c>
      <c r="W149" s="165">
        <f t="shared" si="99"/>
        <v>0</v>
      </c>
      <c r="X149" s="35">
        <v>0</v>
      </c>
      <c r="Y149" s="35">
        <v>0</v>
      </c>
      <c r="Z149" s="35">
        <v>0</v>
      </c>
      <c r="AA149" s="165">
        <f t="shared" si="100"/>
        <v>0</v>
      </c>
    </row>
    <row r="150" spans="1:33" s="14" customFormat="1" x14ac:dyDescent="0.25">
      <c r="A150" s="18"/>
      <c r="B150" s="18"/>
      <c r="C150" s="19"/>
      <c r="D150" s="32" t="s">
        <v>146</v>
      </c>
      <c r="E150" s="35">
        <v>0</v>
      </c>
      <c r="F150" s="35">
        <v>0</v>
      </c>
      <c r="G150" s="107">
        <f t="shared" si="95"/>
        <v>0</v>
      </c>
      <c r="H150" s="35">
        <f t="shared" si="101"/>
        <v>0</v>
      </c>
      <c r="I150" s="130">
        <v>0</v>
      </c>
      <c r="J150" s="107">
        <f t="shared" si="96"/>
        <v>0</v>
      </c>
      <c r="K150" s="97"/>
      <c r="L150" s="33">
        <v>0</v>
      </c>
      <c r="M150" s="33">
        <v>0</v>
      </c>
      <c r="N150" s="33">
        <v>0</v>
      </c>
      <c r="O150" s="165">
        <f t="shared" si="97"/>
        <v>0</v>
      </c>
      <c r="P150" s="33">
        <v>0</v>
      </c>
      <c r="Q150" s="33">
        <v>0</v>
      </c>
      <c r="R150" s="33">
        <v>0</v>
      </c>
      <c r="S150" s="165">
        <f t="shared" si="98"/>
        <v>0</v>
      </c>
      <c r="T150" s="33">
        <v>0</v>
      </c>
      <c r="U150" s="33">
        <v>0</v>
      </c>
      <c r="V150" s="33">
        <v>0</v>
      </c>
      <c r="W150" s="165">
        <f t="shared" si="99"/>
        <v>0</v>
      </c>
      <c r="X150" s="35">
        <v>0</v>
      </c>
      <c r="Y150" s="35">
        <v>0</v>
      </c>
      <c r="Z150" s="35">
        <v>0</v>
      </c>
      <c r="AA150" s="165">
        <f t="shared" si="100"/>
        <v>0</v>
      </c>
    </row>
    <row r="151" spans="1:33" s="14" customFormat="1" x14ac:dyDescent="0.25">
      <c r="A151" s="18"/>
      <c r="B151" s="18"/>
      <c r="C151" s="19"/>
      <c r="D151" s="32" t="s">
        <v>147</v>
      </c>
      <c r="E151" s="35">
        <v>0</v>
      </c>
      <c r="F151" s="35">
        <v>0</v>
      </c>
      <c r="G151" s="107">
        <f t="shared" si="95"/>
        <v>0</v>
      </c>
      <c r="H151" s="35">
        <f t="shared" si="101"/>
        <v>0</v>
      </c>
      <c r="I151" s="130">
        <v>0</v>
      </c>
      <c r="J151" s="107">
        <f t="shared" si="96"/>
        <v>0</v>
      </c>
      <c r="K151" s="97"/>
      <c r="L151" s="33">
        <v>0</v>
      </c>
      <c r="M151" s="33">
        <v>0</v>
      </c>
      <c r="N151" s="33">
        <v>0</v>
      </c>
      <c r="O151" s="165">
        <f t="shared" si="97"/>
        <v>0</v>
      </c>
      <c r="P151" s="33">
        <v>0</v>
      </c>
      <c r="Q151" s="33">
        <v>0</v>
      </c>
      <c r="R151" s="33">
        <v>0</v>
      </c>
      <c r="S151" s="165">
        <f t="shared" si="98"/>
        <v>0</v>
      </c>
      <c r="T151" s="33">
        <v>0</v>
      </c>
      <c r="U151" s="33">
        <v>0</v>
      </c>
      <c r="V151" s="33">
        <v>0</v>
      </c>
      <c r="W151" s="165">
        <f t="shared" si="99"/>
        <v>0</v>
      </c>
      <c r="X151" s="35">
        <v>0</v>
      </c>
      <c r="Y151" s="35">
        <v>0</v>
      </c>
      <c r="Z151" s="35">
        <v>0</v>
      </c>
      <c r="AA151" s="165">
        <f t="shared" si="100"/>
        <v>0</v>
      </c>
    </row>
    <row r="152" spans="1:33" s="14" customFormat="1" x14ac:dyDescent="0.25">
      <c r="A152" s="18"/>
      <c r="B152" s="18"/>
      <c r="C152" s="19"/>
      <c r="D152" s="32" t="s">
        <v>148</v>
      </c>
      <c r="E152" s="35">
        <v>0</v>
      </c>
      <c r="F152" s="35">
        <v>0</v>
      </c>
      <c r="G152" s="107">
        <f t="shared" si="95"/>
        <v>0</v>
      </c>
      <c r="H152" s="35">
        <f t="shared" si="101"/>
        <v>0</v>
      </c>
      <c r="I152" s="130">
        <v>0</v>
      </c>
      <c r="J152" s="107">
        <f t="shared" si="96"/>
        <v>0</v>
      </c>
      <c r="K152" s="97"/>
      <c r="L152" s="33">
        <v>0</v>
      </c>
      <c r="M152" s="33">
        <v>0</v>
      </c>
      <c r="N152" s="33">
        <v>0</v>
      </c>
      <c r="O152" s="165">
        <f t="shared" si="97"/>
        <v>0</v>
      </c>
      <c r="P152" s="33">
        <v>0</v>
      </c>
      <c r="Q152" s="33">
        <v>0</v>
      </c>
      <c r="R152" s="33">
        <v>0</v>
      </c>
      <c r="S152" s="165">
        <f t="shared" si="98"/>
        <v>0</v>
      </c>
      <c r="T152" s="33">
        <v>0</v>
      </c>
      <c r="U152" s="33">
        <v>0</v>
      </c>
      <c r="V152" s="33">
        <v>0</v>
      </c>
      <c r="W152" s="165">
        <f t="shared" si="99"/>
        <v>0</v>
      </c>
      <c r="X152" s="35">
        <v>0</v>
      </c>
      <c r="Y152" s="35">
        <v>0</v>
      </c>
      <c r="Z152" s="35">
        <v>0</v>
      </c>
      <c r="AA152" s="165">
        <f t="shared" si="100"/>
        <v>0</v>
      </c>
    </row>
    <row r="153" spans="1:33" s="14" customFormat="1" x14ac:dyDescent="0.25">
      <c r="A153" s="18"/>
      <c r="B153" s="18"/>
      <c r="C153" s="19"/>
      <c r="D153" s="32" t="s">
        <v>149</v>
      </c>
      <c r="E153" s="35">
        <v>0</v>
      </c>
      <c r="F153" s="35">
        <v>0</v>
      </c>
      <c r="G153" s="107">
        <f t="shared" si="95"/>
        <v>0</v>
      </c>
      <c r="H153" s="35">
        <f t="shared" si="101"/>
        <v>0</v>
      </c>
      <c r="I153" s="130">
        <v>0</v>
      </c>
      <c r="J153" s="107">
        <f t="shared" si="96"/>
        <v>0</v>
      </c>
      <c r="K153" s="97"/>
      <c r="L153" s="33">
        <v>0</v>
      </c>
      <c r="M153" s="33">
        <v>0</v>
      </c>
      <c r="N153" s="33">
        <v>0</v>
      </c>
      <c r="O153" s="165">
        <f t="shared" si="97"/>
        <v>0</v>
      </c>
      <c r="P153" s="33">
        <v>0</v>
      </c>
      <c r="Q153" s="33">
        <v>0</v>
      </c>
      <c r="R153" s="33">
        <v>0</v>
      </c>
      <c r="S153" s="165">
        <f t="shared" si="98"/>
        <v>0</v>
      </c>
      <c r="T153" s="33">
        <v>0</v>
      </c>
      <c r="U153" s="33">
        <v>0</v>
      </c>
      <c r="V153" s="33">
        <v>0</v>
      </c>
      <c r="W153" s="165">
        <f t="shared" si="99"/>
        <v>0</v>
      </c>
      <c r="X153" s="35">
        <v>0</v>
      </c>
      <c r="Y153" s="35">
        <v>0</v>
      </c>
      <c r="Z153" s="35">
        <v>0</v>
      </c>
      <c r="AA153" s="165">
        <f t="shared" si="100"/>
        <v>0</v>
      </c>
    </row>
    <row r="154" spans="1:33" s="14" customFormat="1" x14ac:dyDescent="0.25">
      <c r="A154" s="18"/>
      <c r="B154" s="18"/>
      <c r="C154" s="19"/>
      <c r="D154" s="32" t="s">
        <v>150</v>
      </c>
      <c r="E154" s="35">
        <v>0</v>
      </c>
      <c r="F154" s="35">
        <v>0</v>
      </c>
      <c r="G154" s="107">
        <f t="shared" si="95"/>
        <v>0</v>
      </c>
      <c r="H154" s="35">
        <f t="shared" si="101"/>
        <v>0</v>
      </c>
      <c r="I154" s="130">
        <v>0</v>
      </c>
      <c r="J154" s="107">
        <f t="shared" si="96"/>
        <v>0</v>
      </c>
      <c r="K154" s="97"/>
      <c r="L154" s="33">
        <v>0</v>
      </c>
      <c r="M154" s="33">
        <v>0</v>
      </c>
      <c r="N154" s="33">
        <v>0</v>
      </c>
      <c r="O154" s="165">
        <f t="shared" si="97"/>
        <v>0</v>
      </c>
      <c r="P154" s="33">
        <v>0</v>
      </c>
      <c r="Q154" s="33">
        <v>0</v>
      </c>
      <c r="R154" s="33">
        <v>0</v>
      </c>
      <c r="S154" s="165">
        <f t="shared" si="98"/>
        <v>0</v>
      </c>
      <c r="T154" s="33">
        <v>0</v>
      </c>
      <c r="U154" s="33">
        <v>0</v>
      </c>
      <c r="V154" s="33">
        <v>0</v>
      </c>
      <c r="W154" s="165">
        <f t="shared" si="99"/>
        <v>0</v>
      </c>
      <c r="X154" s="35">
        <v>0</v>
      </c>
      <c r="Y154" s="35">
        <v>0</v>
      </c>
      <c r="Z154" s="35">
        <v>0</v>
      </c>
      <c r="AA154" s="165">
        <f t="shared" si="100"/>
        <v>0</v>
      </c>
    </row>
    <row r="155" spans="1:33" s="14" customFormat="1" ht="36" x14ac:dyDescent="0.25">
      <c r="A155" s="18"/>
      <c r="B155" s="18"/>
      <c r="C155" s="19"/>
      <c r="D155" s="32" t="s">
        <v>151</v>
      </c>
      <c r="E155" s="35">
        <v>0</v>
      </c>
      <c r="F155" s="35">
        <v>0</v>
      </c>
      <c r="G155" s="107">
        <f t="shared" si="95"/>
        <v>0</v>
      </c>
      <c r="H155" s="35">
        <f t="shared" si="101"/>
        <v>0</v>
      </c>
      <c r="I155" s="130">
        <v>0</v>
      </c>
      <c r="J155" s="107">
        <f t="shared" si="96"/>
        <v>0</v>
      </c>
      <c r="K155" s="97"/>
      <c r="L155" s="33">
        <v>0</v>
      </c>
      <c r="M155" s="33">
        <v>0</v>
      </c>
      <c r="N155" s="33">
        <v>0</v>
      </c>
      <c r="O155" s="165">
        <f t="shared" si="97"/>
        <v>0</v>
      </c>
      <c r="P155" s="33">
        <v>0</v>
      </c>
      <c r="Q155" s="33">
        <v>0</v>
      </c>
      <c r="R155" s="33">
        <v>0</v>
      </c>
      <c r="S155" s="165">
        <f t="shared" si="98"/>
        <v>0</v>
      </c>
      <c r="T155" s="33">
        <v>0</v>
      </c>
      <c r="U155" s="33">
        <v>0</v>
      </c>
      <c r="V155" s="33">
        <v>0</v>
      </c>
      <c r="W155" s="165">
        <f t="shared" si="99"/>
        <v>0</v>
      </c>
      <c r="X155" s="35">
        <v>0</v>
      </c>
      <c r="Y155" s="35">
        <v>0</v>
      </c>
      <c r="Z155" s="35">
        <v>0</v>
      </c>
      <c r="AA155" s="165">
        <f t="shared" si="100"/>
        <v>0</v>
      </c>
    </row>
    <row r="156" spans="1:33" s="14" customFormat="1" x14ac:dyDescent="0.25">
      <c r="A156" s="18"/>
      <c r="B156" s="18"/>
      <c r="C156" s="19"/>
      <c r="D156" s="32" t="s">
        <v>152</v>
      </c>
      <c r="E156" s="35">
        <v>0</v>
      </c>
      <c r="F156" s="35">
        <v>0</v>
      </c>
      <c r="G156" s="107">
        <f t="shared" si="95"/>
        <v>0</v>
      </c>
      <c r="H156" s="35">
        <f t="shared" si="101"/>
        <v>0</v>
      </c>
      <c r="I156" s="130">
        <v>0</v>
      </c>
      <c r="J156" s="107">
        <f t="shared" si="96"/>
        <v>0</v>
      </c>
      <c r="K156" s="97"/>
      <c r="L156" s="33">
        <v>0</v>
      </c>
      <c r="M156" s="33">
        <v>0</v>
      </c>
      <c r="N156" s="33">
        <v>0</v>
      </c>
      <c r="O156" s="165">
        <f t="shared" si="97"/>
        <v>0</v>
      </c>
      <c r="P156" s="33">
        <v>0</v>
      </c>
      <c r="Q156" s="33">
        <v>0</v>
      </c>
      <c r="R156" s="33">
        <v>0</v>
      </c>
      <c r="S156" s="165">
        <f t="shared" si="98"/>
        <v>0</v>
      </c>
      <c r="T156" s="33">
        <v>0</v>
      </c>
      <c r="U156" s="33">
        <v>0</v>
      </c>
      <c r="V156" s="33">
        <v>0</v>
      </c>
      <c r="W156" s="165">
        <f t="shared" si="99"/>
        <v>0</v>
      </c>
      <c r="X156" s="35">
        <v>0</v>
      </c>
      <c r="Y156" s="35">
        <v>0</v>
      </c>
      <c r="Z156" s="35">
        <v>0</v>
      </c>
      <c r="AA156" s="165">
        <f t="shared" si="100"/>
        <v>0</v>
      </c>
    </row>
    <row r="157" spans="1:33" s="14" customFormat="1" x14ac:dyDescent="0.25">
      <c r="A157" s="18"/>
      <c r="B157" s="18"/>
      <c r="C157" s="19"/>
      <c r="D157" s="32" t="s">
        <v>153</v>
      </c>
      <c r="E157" s="35">
        <v>0</v>
      </c>
      <c r="F157" s="35">
        <v>0</v>
      </c>
      <c r="G157" s="107">
        <f t="shared" si="95"/>
        <v>0</v>
      </c>
      <c r="H157" s="35">
        <f t="shared" si="101"/>
        <v>0</v>
      </c>
      <c r="I157" s="130">
        <v>0</v>
      </c>
      <c r="J157" s="107">
        <f t="shared" si="96"/>
        <v>0</v>
      </c>
      <c r="K157" s="97"/>
      <c r="L157" s="33">
        <v>0</v>
      </c>
      <c r="M157" s="33">
        <v>0</v>
      </c>
      <c r="N157" s="33">
        <v>0</v>
      </c>
      <c r="O157" s="165">
        <f t="shared" si="97"/>
        <v>0</v>
      </c>
      <c r="P157" s="33">
        <v>0</v>
      </c>
      <c r="Q157" s="33">
        <v>0</v>
      </c>
      <c r="R157" s="33">
        <v>0</v>
      </c>
      <c r="S157" s="165">
        <f t="shared" si="98"/>
        <v>0</v>
      </c>
      <c r="T157" s="33">
        <v>0</v>
      </c>
      <c r="U157" s="33">
        <v>0</v>
      </c>
      <c r="V157" s="33">
        <v>0</v>
      </c>
      <c r="W157" s="165">
        <f t="shared" si="99"/>
        <v>0</v>
      </c>
      <c r="X157" s="35">
        <v>0</v>
      </c>
      <c r="Y157" s="35">
        <v>0</v>
      </c>
      <c r="Z157" s="35">
        <v>0</v>
      </c>
      <c r="AA157" s="165">
        <f t="shared" si="100"/>
        <v>0</v>
      </c>
    </row>
    <row r="158" spans="1:33" s="14" customFormat="1" x14ac:dyDescent="0.25">
      <c r="A158" s="18"/>
      <c r="B158" s="18"/>
      <c r="C158" s="19"/>
      <c r="D158" s="32" t="s">
        <v>154</v>
      </c>
      <c r="E158" s="35">
        <v>0</v>
      </c>
      <c r="F158" s="35">
        <v>0</v>
      </c>
      <c r="G158" s="107">
        <f t="shared" si="95"/>
        <v>0</v>
      </c>
      <c r="H158" s="35">
        <f t="shared" si="101"/>
        <v>0</v>
      </c>
      <c r="I158" s="130">
        <v>0</v>
      </c>
      <c r="J158" s="107">
        <f t="shared" si="96"/>
        <v>0</v>
      </c>
      <c r="K158" s="97"/>
      <c r="L158" s="33">
        <v>0</v>
      </c>
      <c r="M158" s="33">
        <v>0</v>
      </c>
      <c r="N158" s="33">
        <v>0</v>
      </c>
      <c r="O158" s="165">
        <f t="shared" si="97"/>
        <v>0</v>
      </c>
      <c r="P158" s="33">
        <v>0</v>
      </c>
      <c r="Q158" s="33">
        <v>0</v>
      </c>
      <c r="R158" s="33">
        <v>0</v>
      </c>
      <c r="S158" s="165">
        <f t="shared" si="98"/>
        <v>0</v>
      </c>
      <c r="T158" s="33">
        <v>0</v>
      </c>
      <c r="U158" s="33">
        <v>0</v>
      </c>
      <c r="V158" s="33">
        <v>0</v>
      </c>
      <c r="W158" s="165">
        <f t="shared" si="99"/>
        <v>0</v>
      </c>
      <c r="X158" s="35">
        <v>0</v>
      </c>
      <c r="Y158" s="35">
        <v>0</v>
      </c>
      <c r="Z158" s="35">
        <v>0</v>
      </c>
      <c r="AA158" s="165">
        <f t="shared" si="100"/>
        <v>0</v>
      </c>
    </row>
    <row r="159" spans="1:33" s="14" customFormat="1" x14ac:dyDescent="0.25">
      <c r="A159" s="16"/>
      <c r="B159" s="16"/>
      <c r="C159" s="19"/>
      <c r="D159" s="30" t="s">
        <v>155</v>
      </c>
      <c r="E159" s="36">
        <f>E160+E167</f>
        <v>0</v>
      </c>
      <c r="F159" s="36">
        <f t="shared" ref="F159:Z159" si="111">F160+F167</f>
        <v>10000</v>
      </c>
      <c r="G159" s="106">
        <f t="shared" si="95"/>
        <v>-10000</v>
      </c>
      <c r="H159" s="36">
        <f t="shared" si="101"/>
        <v>10000</v>
      </c>
      <c r="I159" s="129">
        <v>0</v>
      </c>
      <c r="J159" s="106">
        <f t="shared" si="96"/>
        <v>0</v>
      </c>
      <c r="K159" s="96"/>
      <c r="L159" s="36">
        <f t="shared" si="111"/>
        <v>0</v>
      </c>
      <c r="M159" s="36">
        <f t="shared" si="111"/>
        <v>0</v>
      </c>
      <c r="N159" s="36">
        <f t="shared" si="111"/>
        <v>0</v>
      </c>
      <c r="O159" s="164">
        <f t="shared" si="97"/>
        <v>0</v>
      </c>
      <c r="P159" s="36">
        <f t="shared" si="111"/>
        <v>0</v>
      </c>
      <c r="Q159" s="36">
        <f t="shared" si="111"/>
        <v>0</v>
      </c>
      <c r="R159" s="36">
        <f t="shared" si="111"/>
        <v>0</v>
      </c>
      <c r="S159" s="164">
        <f t="shared" si="98"/>
        <v>0</v>
      </c>
      <c r="T159" s="36">
        <f t="shared" ref="T159:U159" si="112">T160+T167</f>
        <v>0</v>
      </c>
      <c r="U159" s="36">
        <f t="shared" si="112"/>
        <v>0</v>
      </c>
      <c r="V159" s="36">
        <f t="shared" si="111"/>
        <v>0</v>
      </c>
      <c r="W159" s="164">
        <f t="shared" si="99"/>
        <v>0</v>
      </c>
      <c r="X159" s="36">
        <f t="shared" ref="X159" si="113">X160+X167</f>
        <v>3100</v>
      </c>
      <c r="Y159" s="36">
        <f t="shared" si="111"/>
        <v>5000</v>
      </c>
      <c r="Z159" s="36">
        <f t="shared" si="111"/>
        <v>1900</v>
      </c>
      <c r="AA159" s="164">
        <f t="shared" si="100"/>
        <v>10000</v>
      </c>
      <c r="AC159" s="27"/>
    </row>
    <row r="160" spans="1:33" s="14" customFormat="1" x14ac:dyDescent="0.25">
      <c r="A160" s="18"/>
      <c r="B160" s="18"/>
      <c r="C160" s="19"/>
      <c r="D160" s="32" t="s">
        <v>156</v>
      </c>
      <c r="E160" s="35">
        <f>SUM(E161:E166)</f>
        <v>0</v>
      </c>
      <c r="F160" s="35">
        <f t="shared" ref="F160:Z160" si="114">SUM(F161:F166)</f>
        <v>0</v>
      </c>
      <c r="G160" s="107">
        <f t="shared" si="95"/>
        <v>0</v>
      </c>
      <c r="H160" s="35">
        <f t="shared" si="101"/>
        <v>0</v>
      </c>
      <c r="I160" s="130">
        <v>0</v>
      </c>
      <c r="J160" s="107">
        <f t="shared" si="96"/>
        <v>0</v>
      </c>
      <c r="K160" s="97"/>
      <c r="L160" s="33">
        <f t="shared" si="114"/>
        <v>0</v>
      </c>
      <c r="M160" s="33">
        <f t="shared" si="114"/>
        <v>0</v>
      </c>
      <c r="N160" s="33">
        <f t="shared" si="114"/>
        <v>0</v>
      </c>
      <c r="O160" s="165">
        <f t="shared" si="97"/>
        <v>0</v>
      </c>
      <c r="P160" s="33">
        <f t="shared" si="114"/>
        <v>0</v>
      </c>
      <c r="Q160" s="33">
        <f t="shared" si="114"/>
        <v>0</v>
      </c>
      <c r="R160" s="33">
        <f t="shared" si="114"/>
        <v>0</v>
      </c>
      <c r="S160" s="165">
        <f t="shared" si="98"/>
        <v>0</v>
      </c>
      <c r="T160" s="33">
        <f t="shared" ref="T160:U160" si="115">SUM(T161:T166)</f>
        <v>0</v>
      </c>
      <c r="U160" s="33">
        <f t="shared" si="115"/>
        <v>0</v>
      </c>
      <c r="V160" s="33">
        <f t="shared" si="114"/>
        <v>0</v>
      </c>
      <c r="W160" s="165">
        <f t="shared" si="99"/>
        <v>0</v>
      </c>
      <c r="X160" s="35">
        <f t="shared" ref="X160" si="116">SUM(X161:X166)</f>
        <v>0</v>
      </c>
      <c r="Y160" s="35">
        <f t="shared" si="114"/>
        <v>0</v>
      </c>
      <c r="Z160" s="35">
        <f t="shared" si="114"/>
        <v>0</v>
      </c>
      <c r="AA160" s="165">
        <f t="shared" si="100"/>
        <v>0</v>
      </c>
    </row>
    <row r="161" spans="1:29" s="14" customFormat="1" x14ac:dyDescent="0.25">
      <c r="A161" s="18"/>
      <c r="B161" s="18"/>
      <c r="C161" s="19"/>
      <c r="D161" s="34" t="s">
        <v>157</v>
      </c>
      <c r="E161" s="22">
        <v>0</v>
      </c>
      <c r="F161" s="22">
        <v>0</v>
      </c>
      <c r="G161" s="108">
        <f t="shared" si="95"/>
        <v>0</v>
      </c>
      <c r="H161" s="22">
        <f t="shared" si="101"/>
        <v>0</v>
      </c>
      <c r="I161" s="131">
        <v>0</v>
      </c>
      <c r="J161" s="108">
        <f t="shared" si="96"/>
        <v>0</v>
      </c>
      <c r="K161" s="98"/>
      <c r="L161" s="22">
        <v>0</v>
      </c>
      <c r="M161" s="22">
        <v>0</v>
      </c>
      <c r="N161" s="22">
        <v>0</v>
      </c>
      <c r="O161" s="166">
        <f t="shared" si="97"/>
        <v>0</v>
      </c>
      <c r="P161" s="22">
        <v>0</v>
      </c>
      <c r="Q161" s="22">
        <v>0</v>
      </c>
      <c r="R161" s="22">
        <v>0</v>
      </c>
      <c r="S161" s="166">
        <f t="shared" si="98"/>
        <v>0</v>
      </c>
      <c r="T161" s="22">
        <v>0</v>
      </c>
      <c r="U161" s="22">
        <v>0</v>
      </c>
      <c r="V161" s="22">
        <v>0</v>
      </c>
      <c r="W161" s="166">
        <f t="shared" si="99"/>
        <v>0</v>
      </c>
      <c r="X161" s="22">
        <v>0</v>
      </c>
      <c r="Y161" s="22">
        <v>0</v>
      </c>
      <c r="Z161" s="22">
        <v>0</v>
      </c>
      <c r="AA161" s="166">
        <f t="shared" si="100"/>
        <v>0</v>
      </c>
    </row>
    <row r="162" spans="1:29" s="14" customFormat="1" ht="36" x14ac:dyDescent="0.25">
      <c r="A162" s="18"/>
      <c r="B162" s="18"/>
      <c r="C162" s="19"/>
      <c r="D162" s="34" t="s">
        <v>158</v>
      </c>
      <c r="E162" s="22">
        <v>0</v>
      </c>
      <c r="F162" s="22">
        <v>0</v>
      </c>
      <c r="G162" s="108">
        <f t="shared" si="95"/>
        <v>0</v>
      </c>
      <c r="H162" s="22">
        <f t="shared" si="101"/>
        <v>0</v>
      </c>
      <c r="I162" s="131">
        <v>0</v>
      </c>
      <c r="J162" s="108">
        <f t="shared" si="96"/>
        <v>0</v>
      </c>
      <c r="K162" s="98"/>
      <c r="L162" s="22">
        <v>0</v>
      </c>
      <c r="M162" s="22">
        <v>0</v>
      </c>
      <c r="N162" s="22">
        <v>0</v>
      </c>
      <c r="O162" s="166">
        <f t="shared" si="97"/>
        <v>0</v>
      </c>
      <c r="P162" s="22">
        <v>0</v>
      </c>
      <c r="Q162" s="22">
        <v>0</v>
      </c>
      <c r="R162" s="22">
        <v>0</v>
      </c>
      <c r="S162" s="166">
        <f t="shared" si="98"/>
        <v>0</v>
      </c>
      <c r="T162" s="22">
        <v>0</v>
      </c>
      <c r="U162" s="22">
        <v>0</v>
      </c>
      <c r="V162" s="22">
        <v>0</v>
      </c>
      <c r="W162" s="166">
        <f t="shared" si="99"/>
        <v>0</v>
      </c>
      <c r="X162" s="22">
        <v>0</v>
      </c>
      <c r="Y162" s="22">
        <v>0</v>
      </c>
      <c r="Z162" s="22">
        <v>0</v>
      </c>
      <c r="AA162" s="166">
        <f t="shared" si="100"/>
        <v>0</v>
      </c>
    </row>
    <row r="163" spans="1:29" s="14" customFormat="1" x14ac:dyDescent="0.25">
      <c r="A163" s="18"/>
      <c r="B163" s="18"/>
      <c r="C163" s="19"/>
      <c r="D163" s="34" t="s">
        <v>159</v>
      </c>
      <c r="E163" s="22">
        <v>0</v>
      </c>
      <c r="F163" s="22">
        <v>0</v>
      </c>
      <c r="G163" s="108">
        <f t="shared" si="95"/>
        <v>0</v>
      </c>
      <c r="H163" s="22">
        <f t="shared" si="101"/>
        <v>0</v>
      </c>
      <c r="I163" s="131">
        <v>0</v>
      </c>
      <c r="J163" s="108">
        <f t="shared" si="96"/>
        <v>0</v>
      </c>
      <c r="K163" s="98"/>
      <c r="L163" s="22">
        <v>0</v>
      </c>
      <c r="M163" s="22">
        <v>0</v>
      </c>
      <c r="N163" s="22">
        <v>0</v>
      </c>
      <c r="O163" s="166">
        <f t="shared" si="97"/>
        <v>0</v>
      </c>
      <c r="P163" s="22">
        <v>0</v>
      </c>
      <c r="Q163" s="22">
        <v>0</v>
      </c>
      <c r="R163" s="22">
        <v>0</v>
      </c>
      <c r="S163" s="166">
        <f t="shared" si="98"/>
        <v>0</v>
      </c>
      <c r="T163" s="22">
        <v>0</v>
      </c>
      <c r="U163" s="22">
        <v>0</v>
      </c>
      <c r="V163" s="22">
        <v>0</v>
      </c>
      <c r="W163" s="166">
        <f t="shared" si="99"/>
        <v>0</v>
      </c>
      <c r="X163" s="22">
        <v>0</v>
      </c>
      <c r="Y163" s="22">
        <v>0</v>
      </c>
      <c r="Z163" s="22">
        <v>0</v>
      </c>
      <c r="AA163" s="166">
        <f t="shared" si="100"/>
        <v>0</v>
      </c>
    </row>
    <row r="164" spans="1:29" s="14" customFormat="1" ht="36" x14ac:dyDescent="0.25">
      <c r="A164" s="18"/>
      <c r="B164" s="18"/>
      <c r="C164" s="19"/>
      <c r="D164" s="34" t="s">
        <v>160</v>
      </c>
      <c r="E164" s="22">
        <v>0</v>
      </c>
      <c r="F164" s="22">
        <v>0</v>
      </c>
      <c r="G164" s="108">
        <f t="shared" si="95"/>
        <v>0</v>
      </c>
      <c r="H164" s="22">
        <f t="shared" si="101"/>
        <v>0</v>
      </c>
      <c r="I164" s="131">
        <v>0</v>
      </c>
      <c r="J164" s="108">
        <f t="shared" si="96"/>
        <v>0</v>
      </c>
      <c r="K164" s="98"/>
      <c r="L164" s="22">
        <v>0</v>
      </c>
      <c r="M164" s="22">
        <v>0</v>
      </c>
      <c r="N164" s="22">
        <v>0</v>
      </c>
      <c r="O164" s="166">
        <f t="shared" si="97"/>
        <v>0</v>
      </c>
      <c r="P164" s="22">
        <v>0</v>
      </c>
      <c r="Q164" s="22">
        <v>0</v>
      </c>
      <c r="R164" s="22">
        <v>0</v>
      </c>
      <c r="S164" s="166">
        <f t="shared" si="98"/>
        <v>0</v>
      </c>
      <c r="T164" s="22">
        <v>0</v>
      </c>
      <c r="U164" s="22">
        <v>0</v>
      </c>
      <c r="V164" s="22">
        <v>0</v>
      </c>
      <c r="W164" s="166">
        <f t="shared" si="99"/>
        <v>0</v>
      </c>
      <c r="X164" s="22">
        <v>0</v>
      </c>
      <c r="Y164" s="22">
        <v>0</v>
      </c>
      <c r="Z164" s="22">
        <v>0</v>
      </c>
      <c r="AA164" s="166">
        <f t="shared" si="100"/>
        <v>0</v>
      </c>
    </row>
    <row r="165" spans="1:29" s="14" customFormat="1" ht="36" x14ac:dyDescent="0.25">
      <c r="A165" s="18"/>
      <c r="B165" s="18"/>
      <c r="C165" s="19"/>
      <c r="D165" s="34" t="s">
        <v>161</v>
      </c>
      <c r="E165" s="22">
        <v>0</v>
      </c>
      <c r="F165" s="22">
        <v>0</v>
      </c>
      <c r="G165" s="108">
        <f t="shared" si="95"/>
        <v>0</v>
      </c>
      <c r="H165" s="22">
        <f t="shared" si="101"/>
        <v>0</v>
      </c>
      <c r="I165" s="131">
        <v>0</v>
      </c>
      <c r="J165" s="108">
        <f t="shared" si="96"/>
        <v>0</v>
      </c>
      <c r="K165" s="98"/>
      <c r="L165" s="22">
        <v>0</v>
      </c>
      <c r="M165" s="22">
        <v>0</v>
      </c>
      <c r="N165" s="22">
        <v>0</v>
      </c>
      <c r="O165" s="166">
        <f t="shared" si="97"/>
        <v>0</v>
      </c>
      <c r="P165" s="22">
        <v>0</v>
      </c>
      <c r="Q165" s="22">
        <v>0</v>
      </c>
      <c r="R165" s="22">
        <v>0</v>
      </c>
      <c r="S165" s="166">
        <f t="shared" si="98"/>
        <v>0</v>
      </c>
      <c r="T165" s="22">
        <v>0</v>
      </c>
      <c r="U165" s="22">
        <v>0</v>
      </c>
      <c r="V165" s="22">
        <v>0</v>
      </c>
      <c r="W165" s="166">
        <f t="shared" si="99"/>
        <v>0</v>
      </c>
      <c r="X165" s="22">
        <v>0</v>
      </c>
      <c r="Y165" s="22">
        <v>0</v>
      </c>
      <c r="Z165" s="22">
        <v>0</v>
      </c>
      <c r="AA165" s="166">
        <f t="shared" si="100"/>
        <v>0</v>
      </c>
    </row>
    <row r="166" spans="1:29" s="14" customFormat="1" x14ac:dyDescent="0.25">
      <c r="A166" s="18"/>
      <c r="B166" s="18"/>
      <c r="C166" s="19"/>
      <c r="D166" s="45" t="s">
        <v>162</v>
      </c>
      <c r="E166" s="22">
        <v>0</v>
      </c>
      <c r="F166" s="22">
        <v>0</v>
      </c>
      <c r="G166" s="108">
        <f t="shared" si="95"/>
        <v>0</v>
      </c>
      <c r="H166" s="22">
        <f t="shared" si="101"/>
        <v>0</v>
      </c>
      <c r="I166" s="131">
        <v>0</v>
      </c>
      <c r="J166" s="108">
        <f t="shared" si="96"/>
        <v>0</v>
      </c>
      <c r="K166" s="98"/>
      <c r="L166" s="22">
        <v>0</v>
      </c>
      <c r="M166" s="22">
        <v>0</v>
      </c>
      <c r="N166" s="22">
        <v>0</v>
      </c>
      <c r="O166" s="166">
        <f t="shared" si="97"/>
        <v>0</v>
      </c>
      <c r="P166" s="22">
        <v>0</v>
      </c>
      <c r="Q166" s="22">
        <v>0</v>
      </c>
      <c r="R166" s="22">
        <v>0</v>
      </c>
      <c r="S166" s="166">
        <f t="shared" si="98"/>
        <v>0</v>
      </c>
      <c r="T166" s="22">
        <v>0</v>
      </c>
      <c r="U166" s="22">
        <v>0</v>
      </c>
      <c r="V166" s="22">
        <v>0</v>
      </c>
      <c r="W166" s="166">
        <f t="shared" si="99"/>
        <v>0</v>
      </c>
      <c r="X166" s="22">
        <v>0</v>
      </c>
      <c r="Y166" s="22">
        <v>0</v>
      </c>
      <c r="Z166" s="22">
        <v>0</v>
      </c>
      <c r="AA166" s="166">
        <f t="shared" si="100"/>
        <v>0</v>
      </c>
    </row>
    <row r="167" spans="1:29" s="14" customFormat="1" x14ac:dyDescent="0.25">
      <c r="A167" s="16"/>
      <c r="B167" s="16"/>
      <c r="C167" s="19"/>
      <c r="D167" s="32" t="s">
        <v>163</v>
      </c>
      <c r="E167" s="35">
        <f>SUM(E168:E187)</f>
        <v>0</v>
      </c>
      <c r="F167" s="35">
        <f t="shared" ref="F167:Z167" si="117">SUM(F168:F187)</f>
        <v>10000</v>
      </c>
      <c r="G167" s="107">
        <f t="shared" si="95"/>
        <v>-10000</v>
      </c>
      <c r="H167" s="35">
        <f t="shared" si="101"/>
        <v>10000</v>
      </c>
      <c r="I167" s="130">
        <v>0</v>
      </c>
      <c r="J167" s="107">
        <f t="shared" si="96"/>
        <v>0</v>
      </c>
      <c r="K167" s="97"/>
      <c r="L167" s="33">
        <f t="shared" si="117"/>
        <v>0</v>
      </c>
      <c r="M167" s="33">
        <f t="shared" si="117"/>
        <v>0</v>
      </c>
      <c r="N167" s="33">
        <f t="shared" si="117"/>
        <v>0</v>
      </c>
      <c r="O167" s="165">
        <f t="shared" si="97"/>
        <v>0</v>
      </c>
      <c r="P167" s="33">
        <f t="shared" si="117"/>
        <v>0</v>
      </c>
      <c r="Q167" s="33">
        <f t="shared" si="117"/>
        <v>0</v>
      </c>
      <c r="R167" s="33">
        <f t="shared" si="117"/>
        <v>0</v>
      </c>
      <c r="S167" s="165">
        <f t="shared" si="98"/>
        <v>0</v>
      </c>
      <c r="T167" s="33">
        <f t="shared" ref="T167:U167" si="118">SUM(T168:T187)</f>
        <v>0</v>
      </c>
      <c r="U167" s="33">
        <f t="shared" si="118"/>
        <v>0</v>
      </c>
      <c r="V167" s="33">
        <f t="shared" si="117"/>
        <v>0</v>
      </c>
      <c r="W167" s="165">
        <f t="shared" si="99"/>
        <v>0</v>
      </c>
      <c r="X167" s="35">
        <f t="shared" ref="X167" si="119">SUM(X168:X187)</f>
        <v>3100</v>
      </c>
      <c r="Y167" s="35">
        <f t="shared" si="117"/>
        <v>5000</v>
      </c>
      <c r="Z167" s="35">
        <f t="shared" si="117"/>
        <v>1900</v>
      </c>
      <c r="AA167" s="165">
        <f t="shared" si="100"/>
        <v>10000</v>
      </c>
      <c r="AC167" s="27"/>
    </row>
    <row r="168" spans="1:29" s="14" customFormat="1" x14ac:dyDescent="0.25">
      <c r="A168" s="18"/>
      <c r="B168" s="18"/>
      <c r="C168" s="19"/>
      <c r="D168" s="63" t="s">
        <v>39</v>
      </c>
      <c r="E168" s="62">
        <v>0</v>
      </c>
      <c r="F168" s="62">
        <v>0</v>
      </c>
      <c r="G168" s="110">
        <f t="shared" si="95"/>
        <v>0</v>
      </c>
      <c r="H168" s="62">
        <f t="shared" si="101"/>
        <v>0</v>
      </c>
      <c r="I168" s="133">
        <v>0</v>
      </c>
      <c r="J168" s="110">
        <f t="shared" si="96"/>
        <v>0</v>
      </c>
      <c r="K168" s="100"/>
      <c r="L168" s="62">
        <v>0</v>
      </c>
      <c r="M168" s="62">
        <v>0</v>
      </c>
      <c r="N168" s="62">
        <v>0</v>
      </c>
      <c r="O168" s="167">
        <f t="shared" si="97"/>
        <v>0</v>
      </c>
      <c r="P168" s="62">
        <v>0</v>
      </c>
      <c r="Q168" s="62">
        <v>0</v>
      </c>
      <c r="R168" s="62">
        <v>0</v>
      </c>
      <c r="S168" s="167">
        <f t="shared" si="98"/>
        <v>0</v>
      </c>
      <c r="T168" s="62">
        <v>0</v>
      </c>
      <c r="U168" s="62">
        <v>0</v>
      </c>
      <c r="V168" s="62">
        <v>0</v>
      </c>
      <c r="W168" s="167">
        <f t="shared" si="99"/>
        <v>0</v>
      </c>
      <c r="X168" s="62">
        <v>0</v>
      </c>
      <c r="Y168" s="62">
        <v>0</v>
      </c>
      <c r="Z168" s="62">
        <v>0</v>
      </c>
      <c r="AA168" s="167">
        <f t="shared" si="100"/>
        <v>0</v>
      </c>
    </row>
    <row r="169" spans="1:29" s="14" customFormat="1" x14ac:dyDescent="0.25">
      <c r="A169" s="16"/>
      <c r="B169" s="16"/>
      <c r="C169" s="19"/>
      <c r="D169" s="63" t="s">
        <v>40</v>
      </c>
      <c r="E169" s="62">
        <v>0</v>
      </c>
      <c r="F169" s="62">
        <v>0</v>
      </c>
      <c r="G169" s="110">
        <f t="shared" si="95"/>
        <v>0</v>
      </c>
      <c r="H169" s="62">
        <f t="shared" si="101"/>
        <v>0</v>
      </c>
      <c r="I169" s="133">
        <v>0</v>
      </c>
      <c r="J169" s="110">
        <f t="shared" si="96"/>
        <v>0</v>
      </c>
      <c r="K169" s="100"/>
      <c r="L169" s="62">
        <v>0</v>
      </c>
      <c r="M169" s="62">
        <v>0</v>
      </c>
      <c r="N169" s="62">
        <v>0</v>
      </c>
      <c r="O169" s="167">
        <f t="shared" si="97"/>
        <v>0</v>
      </c>
      <c r="P169" s="62">
        <v>0</v>
      </c>
      <c r="Q169" s="62">
        <v>0</v>
      </c>
      <c r="R169" s="62">
        <v>0</v>
      </c>
      <c r="S169" s="167">
        <f t="shared" si="98"/>
        <v>0</v>
      </c>
      <c r="T169" s="62">
        <v>0</v>
      </c>
      <c r="U169" s="62">
        <v>0</v>
      </c>
      <c r="V169" s="62">
        <v>0</v>
      </c>
      <c r="W169" s="167">
        <f t="shared" si="99"/>
        <v>0</v>
      </c>
      <c r="X169" s="62">
        <v>0</v>
      </c>
      <c r="Y169" s="62">
        <v>0</v>
      </c>
      <c r="Z169" s="62">
        <v>0</v>
      </c>
      <c r="AA169" s="167">
        <f t="shared" si="100"/>
        <v>0</v>
      </c>
    </row>
    <row r="170" spans="1:29" s="14" customFormat="1" x14ac:dyDescent="0.25">
      <c r="A170" s="16"/>
      <c r="B170" s="16"/>
      <c r="C170" s="19"/>
      <c r="D170" s="63" t="s">
        <v>164</v>
      </c>
      <c r="E170" s="62">
        <v>0</v>
      </c>
      <c r="F170" s="62">
        <v>0</v>
      </c>
      <c r="G170" s="110">
        <f t="shared" si="95"/>
        <v>0</v>
      </c>
      <c r="H170" s="62">
        <f t="shared" si="101"/>
        <v>0</v>
      </c>
      <c r="I170" s="133">
        <v>0</v>
      </c>
      <c r="J170" s="110">
        <f t="shared" si="96"/>
        <v>0</v>
      </c>
      <c r="K170" s="100"/>
      <c r="L170" s="62">
        <v>0</v>
      </c>
      <c r="M170" s="62">
        <v>0</v>
      </c>
      <c r="N170" s="62">
        <v>0</v>
      </c>
      <c r="O170" s="167">
        <f t="shared" si="97"/>
        <v>0</v>
      </c>
      <c r="P170" s="62">
        <v>0</v>
      </c>
      <c r="Q170" s="62">
        <v>0</v>
      </c>
      <c r="R170" s="62">
        <v>0</v>
      </c>
      <c r="S170" s="167">
        <f t="shared" si="98"/>
        <v>0</v>
      </c>
      <c r="T170" s="62">
        <v>0</v>
      </c>
      <c r="U170" s="62">
        <v>0</v>
      </c>
      <c r="V170" s="62">
        <v>0</v>
      </c>
      <c r="W170" s="167">
        <f t="shared" si="99"/>
        <v>0</v>
      </c>
      <c r="X170" s="62">
        <v>0</v>
      </c>
      <c r="Y170" s="62">
        <v>0</v>
      </c>
      <c r="Z170" s="62">
        <v>0</v>
      </c>
      <c r="AA170" s="167">
        <f t="shared" si="100"/>
        <v>0</v>
      </c>
    </row>
    <row r="171" spans="1:29" s="14" customFormat="1" x14ac:dyDescent="0.25">
      <c r="A171" s="16"/>
      <c r="B171" s="16"/>
      <c r="C171" s="19"/>
      <c r="D171" s="63" t="s">
        <v>45</v>
      </c>
      <c r="E171" s="62">
        <v>0</v>
      </c>
      <c r="F171" s="62">
        <v>0</v>
      </c>
      <c r="G171" s="110">
        <f t="shared" si="95"/>
        <v>0</v>
      </c>
      <c r="H171" s="62">
        <f t="shared" si="101"/>
        <v>0</v>
      </c>
      <c r="I171" s="133">
        <v>0</v>
      </c>
      <c r="J171" s="110">
        <f t="shared" si="96"/>
        <v>0</v>
      </c>
      <c r="K171" s="100"/>
      <c r="L171" s="62">
        <v>0</v>
      </c>
      <c r="M171" s="62">
        <v>0</v>
      </c>
      <c r="N171" s="62">
        <v>0</v>
      </c>
      <c r="O171" s="167">
        <f t="shared" si="97"/>
        <v>0</v>
      </c>
      <c r="P171" s="62">
        <v>0</v>
      </c>
      <c r="Q171" s="62">
        <v>0</v>
      </c>
      <c r="R171" s="62">
        <v>0</v>
      </c>
      <c r="S171" s="167">
        <f t="shared" si="98"/>
        <v>0</v>
      </c>
      <c r="T171" s="62">
        <v>0</v>
      </c>
      <c r="U171" s="62">
        <v>0</v>
      </c>
      <c r="V171" s="62">
        <v>0</v>
      </c>
      <c r="W171" s="167">
        <f t="shared" si="99"/>
        <v>0</v>
      </c>
      <c r="X171" s="62">
        <v>0</v>
      </c>
      <c r="Y171" s="62">
        <v>0</v>
      </c>
      <c r="Z171" s="62">
        <v>0</v>
      </c>
      <c r="AA171" s="167">
        <f t="shared" si="100"/>
        <v>0</v>
      </c>
    </row>
    <row r="172" spans="1:29" s="14" customFormat="1" x14ac:dyDescent="0.25">
      <c r="A172" s="18"/>
      <c r="B172" s="18"/>
      <c r="C172" s="19" t="s">
        <v>383</v>
      </c>
      <c r="D172" s="63" t="s">
        <v>165</v>
      </c>
      <c r="E172" s="62">
        <v>0</v>
      </c>
      <c r="F172" s="62">
        <v>0</v>
      </c>
      <c r="G172" s="110">
        <f t="shared" si="95"/>
        <v>0</v>
      </c>
      <c r="H172" s="62">
        <f t="shared" si="101"/>
        <v>0</v>
      </c>
      <c r="I172" s="133">
        <v>0</v>
      </c>
      <c r="J172" s="110">
        <f t="shared" si="96"/>
        <v>0</v>
      </c>
      <c r="K172" s="100"/>
      <c r="L172" s="62">
        <v>0</v>
      </c>
      <c r="M172" s="62">
        <v>0</v>
      </c>
      <c r="N172" s="62">
        <v>0</v>
      </c>
      <c r="O172" s="167">
        <f t="shared" si="97"/>
        <v>0</v>
      </c>
      <c r="P172" s="62">
        <v>0</v>
      </c>
      <c r="Q172" s="62">
        <v>0</v>
      </c>
      <c r="R172" s="62">
        <v>0</v>
      </c>
      <c r="S172" s="167">
        <f t="shared" si="98"/>
        <v>0</v>
      </c>
      <c r="T172" s="62">
        <v>0</v>
      </c>
      <c r="U172" s="62">
        <v>0</v>
      </c>
      <c r="V172" s="62">
        <v>0</v>
      </c>
      <c r="W172" s="167">
        <f t="shared" si="99"/>
        <v>0</v>
      </c>
      <c r="X172" s="62">
        <v>0</v>
      </c>
      <c r="Y172" s="62">
        <v>0</v>
      </c>
      <c r="Z172" s="62">
        <v>0</v>
      </c>
      <c r="AA172" s="167">
        <f t="shared" si="100"/>
        <v>0</v>
      </c>
    </row>
    <row r="173" spans="1:29" s="14" customFormat="1" x14ac:dyDescent="0.25">
      <c r="A173" s="18"/>
      <c r="B173" s="18"/>
      <c r="C173" s="19"/>
      <c r="D173" s="63" t="s">
        <v>166</v>
      </c>
      <c r="E173" s="62">
        <v>0</v>
      </c>
      <c r="F173" s="62">
        <v>0</v>
      </c>
      <c r="G173" s="110">
        <f t="shared" si="95"/>
        <v>0</v>
      </c>
      <c r="H173" s="62">
        <f t="shared" si="101"/>
        <v>0</v>
      </c>
      <c r="I173" s="133">
        <v>0</v>
      </c>
      <c r="J173" s="110">
        <f t="shared" si="96"/>
        <v>0</v>
      </c>
      <c r="K173" s="100"/>
      <c r="L173" s="62">
        <v>0</v>
      </c>
      <c r="M173" s="62">
        <v>0</v>
      </c>
      <c r="N173" s="62">
        <v>0</v>
      </c>
      <c r="O173" s="167">
        <f t="shared" si="97"/>
        <v>0</v>
      </c>
      <c r="P173" s="62">
        <v>0</v>
      </c>
      <c r="Q173" s="62">
        <v>0</v>
      </c>
      <c r="R173" s="62">
        <v>0</v>
      </c>
      <c r="S173" s="167">
        <f t="shared" si="98"/>
        <v>0</v>
      </c>
      <c r="T173" s="62">
        <v>0</v>
      </c>
      <c r="U173" s="62">
        <v>0</v>
      </c>
      <c r="V173" s="62">
        <v>0</v>
      </c>
      <c r="W173" s="167">
        <f t="shared" si="99"/>
        <v>0</v>
      </c>
      <c r="X173" s="62">
        <v>0</v>
      </c>
      <c r="Y173" s="62">
        <v>0</v>
      </c>
      <c r="Z173" s="62">
        <v>0</v>
      </c>
      <c r="AA173" s="167">
        <f t="shared" si="100"/>
        <v>0</v>
      </c>
    </row>
    <row r="174" spans="1:29" s="14" customFormat="1" x14ac:dyDescent="0.25">
      <c r="A174" s="18"/>
      <c r="B174" s="18"/>
      <c r="C174" s="19"/>
      <c r="D174" s="63" t="s">
        <v>167</v>
      </c>
      <c r="E174" s="62">
        <v>0</v>
      </c>
      <c r="F174" s="62">
        <v>0</v>
      </c>
      <c r="G174" s="110">
        <f t="shared" si="95"/>
        <v>0</v>
      </c>
      <c r="H174" s="62">
        <f t="shared" si="101"/>
        <v>0</v>
      </c>
      <c r="I174" s="133">
        <v>0</v>
      </c>
      <c r="J174" s="110">
        <f t="shared" si="96"/>
        <v>0</v>
      </c>
      <c r="K174" s="100"/>
      <c r="L174" s="62">
        <v>0</v>
      </c>
      <c r="M174" s="62">
        <v>0</v>
      </c>
      <c r="N174" s="62">
        <v>0</v>
      </c>
      <c r="O174" s="167">
        <f t="shared" si="97"/>
        <v>0</v>
      </c>
      <c r="P174" s="62">
        <v>0</v>
      </c>
      <c r="Q174" s="62">
        <v>0</v>
      </c>
      <c r="R174" s="62">
        <v>0</v>
      </c>
      <c r="S174" s="167">
        <f t="shared" si="98"/>
        <v>0</v>
      </c>
      <c r="T174" s="62">
        <v>0</v>
      </c>
      <c r="U174" s="62">
        <v>0</v>
      </c>
      <c r="V174" s="62">
        <v>0</v>
      </c>
      <c r="W174" s="167">
        <f t="shared" si="99"/>
        <v>0</v>
      </c>
      <c r="X174" s="62">
        <v>0</v>
      </c>
      <c r="Y174" s="62">
        <v>0</v>
      </c>
      <c r="Z174" s="62">
        <v>0</v>
      </c>
      <c r="AA174" s="167">
        <f t="shared" si="100"/>
        <v>0</v>
      </c>
    </row>
    <row r="175" spans="1:29" s="14" customFormat="1" x14ac:dyDescent="0.25">
      <c r="A175" s="18"/>
      <c r="B175" s="18"/>
      <c r="C175" s="19"/>
      <c r="D175" s="63" t="s">
        <v>168</v>
      </c>
      <c r="E175" s="62">
        <v>0</v>
      </c>
      <c r="F175" s="62">
        <v>0</v>
      </c>
      <c r="G175" s="110">
        <f t="shared" si="95"/>
        <v>0</v>
      </c>
      <c r="H175" s="62">
        <f t="shared" si="101"/>
        <v>0</v>
      </c>
      <c r="I175" s="133">
        <v>0</v>
      </c>
      <c r="J175" s="110">
        <f t="shared" si="96"/>
        <v>0</v>
      </c>
      <c r="K175" s="100"/>
      <c r="L175" s="62">
        <v>0</v>
      </c>
      <c r="M175" s="62">
        <v>0</v>
      </c>
      <c r="N175" s="62">
        <v>0</v>
      </c>
      <c r="O175" s="167">
        <f t="shared" si="97"/>
        <v>0</v>
      </c>
      <c r="P175" s="62">
        <v>0</v>
      </c>
      <c r="Q175" s="62">
        <v>0</v>
      </c>
      <c r="R175" s="62">
        <v>0</v>
      </c>
      <c r="S175" s="167">
        <f t="shared" si="98"/>
        <v>0</v>
      </c>
      <c r="T175" s="62">
        <v>0</v>
      </c>
      <c r="U175" s="62">
        <v>0</v>
      </c>
      <c r="V175" s="62">
        <v>0</v>
      </c>
      <c r="W175" s="167">
        <f t="shared" si="99"/>
        <v>0</v>
      </c>
      <c r="X175" s="62">
        <v>0</v>
      </c>
      <c r="Y175" s="62">
        <v>0</v>
      </c>
      <c r="Z175" s="62">
        <v>0</v>
      </c>
      <c r="AA175" s="167">
        <f t="shared" si="100"/>
        <v>0</v>
      </c>
    </row>
    <row r="176" spans="1:29" s="14" customFormat="1" x14ac:dyDescent="0.25">
      <c r="A176" s="18"/>
      <c r="B176" s="18"/>
      <c r="C176" s="19"/>
      <c r="D176" s="63" t="s">
        <v>169</v>
      </c>
      <c r="E176" s="62">
        <v>0</v>
      </c>
      <c r="F176" s="62">
        <v>0</v>
      </c>
      <c r="G176" s="110">
        <f t="shared" si="95"/>
        <v>0</v>
      </c>
      <c r="H176" s="62">
        <f t="shared" si="101"/>
        <v>0</v>
      </c>
      <c r="I176" s="133">
        <v>0</v>
      </c>
      <c r="J176" s="110">
        <f t="shared" si="96"/>
        <v>0</v>
      </c>
      <c r="K176" s="100"/>
      <c r="L176" s="62">
        <v>0</v>
      </c>
      <c r="M176" s="62">
        <v>0</v>
      </c>
      <c r="N176" s="62">
        <v>0</v>
      </c>
      <c r="O176" s="167">
        <f t="shared" si="97"/>
        <v>0</v>
      </c>
      <c r="P176" s="62">
        <v>0</v>
      </c>
      <c r="Q176" s="62">
        <v>0</v>
      </c>
      <c r="R176" s="62">
        <v>0</v>
      </c>
      <c r="S176" s="167">
        <f t="shared" si="98"/>
        <v>0</v>
      </c>
      <c r="T176" s="62">
        <v>0</v>
      </c>
      <c r="U176" s="62">
        <v>0</v>
      </c>
      <c r="V176" s="62">
        <v>0</v>
      </c>
      <c r="W176" s="167">
        <f t="shared" si="99"/>
        <v>0</v>
      </c>
      <c r="X176" s="62">
        <v>0</v>
      </c>
      <c r="Y176" s="62">
        <v>0</v>
      </c>
      <c r="Z176" s="62">
        <v>0</v>
      </c>
      <c r="AA176" s="167">
        <f t="shared" si="100"/>
        <v>0</v>
      </c>
    </row>
    <row r="177" spans="1:29" s="14" customFormat="1" x14ac:dyDescent="0.25">
      <c r="A177" s="18"/>
      <c r="B177" s="18"/>
      <c r="C177" s="19"/>
      <c r="D177" s="63" t="s">
        <v>46</v>
      </c>
      <c r="E177" s="62">
        <v>0</v>
      </c>
      <c r="F177" s="62">
        <v>0</v>
      </c>
      <c r="G177" s="110">
        <f t="shared" si="95"/>
        <v>0</v>
      </c>
      <c r="H177" s="62">
        <f t="shared" si="101"/>
        <v>0</v>
      </c>
      <c r="I177" s="133">
        <v>0</v>
      </c>
      <c r="J177" s="110">
        <f t="shared" si="96"/>
        <v>0</v>
      </c>
      <c r="K177" s="100"/>
      <c r="L177" s="62">
        <v>0</v>
      </c>
      <c r="M177" s="62">
        <v>0</v>
      </c>
      <c r="N177" s="62">
        <v>0</v>
      </c>
      <c r="O177" s="167">
        <f t="shared" si="97"/>
        <v>0</v>
      </c>
      <c r="P177" s="62">
        <v>0</v>
      </c>
      <c r="Q177" s="62">
        <v>0</v>
      </c>
      <c r="R177" s="62">
        <v>0</v>
      </c>
      <c r="S177" s="167">
        <f t="shared" si="98"/>
        <v>0</v>
      </c>
      <c r="T177" s="62">
        <v>0</v>
      </c>
      <c r="U177" s="62">
        <v>0</v>
      </c>
      <c r="V177" s="62">
        <v>0</v>
      </c>
      <c r="W177" s="167">
        <f t="shared" si="99"/>
        <v>0</v>
      </c>
      <c r="X177" s="62">
        <v>0</v>
      </c>
      <c r="Y177" s="62">
        <v>0</v>
      </c>
      <c r="Z177" s="62">
        <v>0</v>
      </c>
      <c r="AA177" s="167">
        <f t="shared" si="100"/>
        <v>0</v>
      </c>
    </row>
    <row r="178" spans="1:29" s="14" customFormat="1" x14ac:dyDescent="0.25">
      <c r="A178" s="18"/>
      <c r="B178" s="18"/>
      <c r="C178" s="19"/>
      <c r="D178" s="63" t="s">
        <v>170</v>
      </c>
      <c r="E178" s="62">
        <v>0</v>
      </c>
      <c r="F178" s="62">
        <v>0</v>
      </c>
      <c r="G178" s="110">
        <f t="shared" si="95"/>
        <v>0</v>
      </c>
      <c r="H178" s="62">
        <f t="shared" si="101"/>
        <v>0</v>
      </c>
      <c r="I178" s="133">
        <v>0</v>
      </c>
      <c r="J178" s="110">
        <f t="shared" si="96"/>
        <v>0</v>
      </c>
      <c r="K178" s="100"/>
      <c r="L178" s="62">
        <v>0</v>
      </c>
      <c r="M178" s="62">
        <v>0</v>
      </c>
      <c r="N178" s="62">
        <v>0</v>
      </c>
      <c r="O178" s="167">
        <f t="shared" si="97"/>
        <v>0</v>
      </c>
      <c r="P178" s="62">
        <v>0</v>
      </c>
      <c r="Q178" s="62">
        <v>0</v>
      </c>
      <c r="R178" s="62">
        <v>0</v>
      </c>
      <c r="S178" s="167">
        <f t="shared" si="98"/>
        <v>0</v>
      </c>
      <c r="T178" s="62">
        <v>0</v>
      </c>
      <c r="U178" s="62">
        <v>0</v>
      </c>
      <c r="V178" s="62">
        <v>0</v>
      </c>
      <c r="W178" s="167">
        <f t="shared" si="99"/>
        <v>0</v>
      </c>
      <c r="X178" s="62">
        <v>0</v>
      </c>
      <c r="Y178" s="62">
        <v>0</v>
      </c>
      <c r="Z178" s="62">
        <v>0</v>
      </c>
      <c r="AA178" s="167">
        <f t="shared" si="100"/>
        <v>0</v>
      </c>
    </row>
    <row r="179" spans="1:29" s="14" customFormat="1" ht="36" x14ac:dyDescent="0.25">
      <c r="A179" s="18"/>
      <c r="B179" s="18"/>
      <c r="C179" s="19"/>
      <c r="D179" s="63" t="s">
        <v>171</v>
      </c>
      <c r="E179" s="62">
        <v>0</v>
      </c>
      <c r="F179" s="62">
        <v>0</v>
      </c>
      <c r="G179" s="110">
        <f t="shared" si="95"/>
        <v>0</v>
      </c>
      <c r="H179" s="62">
        <f t="shared" si="101"/>
        <v>0</v>
      </c>
      <c r="I179" s="133">
        <v>0</v>
      </c>
      <c r="J179" s="110">
        <f t="shared" si="96"/>
        <v>0</v>
      </c>
      <c r="K179" s="100"/>
      <c r="L179" s="62">
        <v>0</v>
      </c>
      <c r="M179" s="62">
        <v>0</v>
      </c>
      <c r="N179" s="62">
        <v>0</v>
      </c>
      <c r="O179" s="167">
        <f t="shared" si="97"/>
        <v>0</v>
      </c>
      <c r="P179" s="62">
        <v>0</v>
      </c>
      <c r="Q179" s="62">
        <v>0</v>
      </c>
      <c r="R179" s="62">
        <v>0</v>
      </c>
      <c r="S179" s="167">
        <f t="shared" si="98"/>
        <v>0</v>
      </c>
      <c r="T179" s="62">
        <v>0</v>
      </c>
      <c r="U179" s="62">
        <v>0</v>
      </c>
      <c r="V179" s="62">
        <v>0</v>
      </c>
      <c r="W179" s="167">
        <f t="shared" si="99"/>
        <v>0</v>
      </c>
      <c r="X179" s="62">
        <v>0</v>
      </c>
      <c r="Y179" s="62">
        <v>0</v>
      </c>
      <c r="Z179" s="62">
        <v>0</v>
      </c>
      <c r="AA179" s="167">
        <f t="shared" si="100"/>
        <v>0</v>
      </c>
    </row>
    <row r="180" spans="1:29" s="14" customFormat="1" x14ac:dyDescent="0.25">
      <c r="A180" s="18"/>
      <c r="B180" s="18"/>
      <c r="C180" s="19"/>
      <c r="D180" s="63" t="s">
        <v>172</v>
      </c>
      <c r="E180" s="62">
        <v>0</v>
      </c>
      <c r="F180" s="62">
        <v>0</v>
      </c>
      <c r="G180" s="110">
        <f t="shared" si="95"/>
        <v>0</v>
      </c>
      <c r="H180" s="62">
        <f t="shared" si="101"/>
        <v>0</v>
      </c>
      <c r="I180" s="133">
        <v>0</v>
      </c>
      <c r="J180" s="110">
        <f t="shared" si="96"/>
        <v>0</v>
      </c>
      <c r="K180" s="100"/>
      <c r="L180" s="62">
        <v>0</v>
      </c>
      <c r="M180" s="62">
        <v>0</v>
      </c>
      <c r="N180" s="62">
        <v>0</v>
      </c>
      <c r="O180" s="167">
        <f t="shared" si="97"/>
        <v>0</v>
      </c>
      <c r="P180" s="62">
        <v>0</v>
      </c>
      <c r="Q180" s="62">
        <v>0</v>
      </c>
      <c r="R180" s="62">
        <v>0</v>
      </c>
      <c r="S180" s="167">
        <f t="shared" si="98"/>
        <v>0</v>
      </c>
      <c r="T180" s="62">
        <v>0</v>
      </c>
      <c r="U180" s="62">
        <v>0</v>
      </c>
      <c r="V180" s="62">
        <v>0</v>
      </c>
      <c r="W180" s="167">
        <f t="shared" si="99"/>
        <v>0</v>
      </c>
      <c r="X180" s="62">
        <v>0</v>
      </c>
      <c r="Y180" s="62">
        <v>0</v>
      </c>
      <c r="Z180" s="62">
        <v>0</v>
      </c>
      <c r="AA180" s="167">
        <f t="shared" si="100"/>
        <v>0</v>
      </c>
    </row>
    <row r="181" spans="1:29" s="14" customFormat="1" x14ac:dyDescent="0.25">
      <c r="A181" s="16"/>
      <c r="B181" s="16"/>
      <c r="C181" s="19"/>
      <c r="D181" s="63" t="s">
        <v>173</v>
      </c>
      <c r="E181" s="62">
        <v>0</v>
      </c>
      <c r="F181" s="62">
        <v>0</v>
      </c>
      <c r="G181" s="110">
        <f t="shared" si="95"/>
        <v>0</v>
      </c>
      <c r="H181" s="62">
        <f t="shared" si="101"/>
        <v>0</v>
      </c>
      <c r="I181" s="133">
        <v>0</v>
      </c>
      <c r="J181" s="110">
        <f t="shared" si="96"/>
        <v>0</v>
      </c>
      <c r="K181" s="100"/>
      <c r="L181" s="62">
        <v>0</v>
      </c>
      <c r="M181" s="62">
        <v>0</v>
      </c>
      <c r="N181" s="62">
        <v>0</v>
      </c>
      <c r="O181" s="167">
        <f t="shared" si="97"/>
        <v>0</v>
      </c>
      <c r="P181" s="62">
        <v>0</v>
      </c>
      <c r="Q181" s="62">
        <v>0</v>
      </c>
      <c r="R181" s="62">
        <v>0</v>
      </c>
      <c r="S181" s="167">
        <f t="shared" si="98"/>
        <v>0</v>
      </c>
      <c r="T181" s="62">
        <v>0</v>
      </c>
      <c r="U181" s="62">
        <v>0</v>
      </c>
      <c r="V181" s="62">
        <v>0</v>
      </c>
      <c r="W181" s="167">
        <f t="shared" si="99"/>
        <v>0</v>
      </c>
      <c r="X181" s="62">
        <v>0</v>
      </c>
      <c r="Y181" s="62">
        <v>0</v>
      </c>
      <c r="Z181" s="62">
        <v>0</v>
      </c>
      <c r="AA181" s="167">
        <f t="shared" si="100"/>
        <v>0</v>
      </c>
    </row>
    <row r="182" spans="1:29" s="14" customFormat="1" x14ac:dyDescent="0.25">
      <c r="A182" s="18"/>
      <c r="B182" s="18"/>
      <c r="C182" s="19"/>
      <c r="D182" s="63" t="s">
        <v>52</v>
      </c>
      <c r="E182" s="62">
        <v>0</v>
      </c>
      <c r="F182" s="62">
        <v>0</v>
      </c>
      <c r="G182" s="110">
        <f t="shared" si="95"/>
        <v>0</v>
      </c>
      <c r="H182" s="62">
        <f t="shared" si="101"/>
        <v>0</v>
      </c>
      <c r="I182" s="133">
        <v>0</v>
      </c>
      <c r="J182" s="110">
        <f t="shared" si="96"/>
        <v>0</v>
      </c>
      <c r="K182" s="100"/>
      <c r="L182" s="62">
        <v>0</v>
      </c>
      <c r="M182" s="62">
        <v>0</v>
      </c>
      <c r="N182" s="62">
        <v>0</v>
      </c>
      <c r="O182" s="167">
        <f t="shared" si="97"/>
        <v>0</v>
      </c>
      <c r="P182" s="62">
        <v>0</v>
      </c>
      <c r="Q182" s="62">
        <v>0</v>
      </c>
      <c r="R182" s="62">
        <v>0</v>
      </c>
      <c r="S182" s="167">
        <f t="shared" si="98"/>
        <v>0</v>
      </c>
      <c r="T182" s="62">
        <v>0</v>
      </c>
      <c r="U182" s="62">
        <v>0</v>
      </c>
      <c r="V182" s="62">
        <v>0</v>
      </c>
      <c r="W182" s="167">
        <f t="shared" si="99"/>
        <v>0</v>
      </c>
      <c r="X182" s="62">
        <v>0</v>
      </c>
      <c r="Y182" s="62">
        <v>0</v>
      </c>
      <c r="Z182" s="62">
        <v>0</v>
      </c>
      <c r="AA182" s="167">
        <f t="shared" si="100"/>
        <v>0</v>
      </c>
    </row>
    <row r="183" spans="1:29" s="14" customFormat="1" x14ac:dyDescent="0.25">
      <c r="A183" s="18"/>
      <c r="B183" s="18"/>
      <c r="C183" s="19"/>
      <c r="D183" s="63" t="s">
        <v>174</v>
      </c>
      <c r="E183" s="62">
        <v>0</v>
      </c>
      <c r="F183" s="62">
        <v>0</v>
      </c>
      <c r="G183" s="110">
        <f t="shared" si="95"/>
        <v>0</v>
      </c>
      <c r="H183" s="62">
        <f t="shared" si="101"/>
        <v>0</v>
      </c>
      <c r="I183" s="133">
        <v>0</v>
      </c>
      <c r="J183" s="110">
        <f t="shared" si="96"/>
        <v>0</v>
      </c>
      <c r="K183" s="100"/>
      <c r="L183" s="62">
        <v>0</v>
      </c>
      <c r="M183" s="62">
        <v>0</v>
      </c>
      <c r="N183" s="62">
        <v>0</v>
      </c>
      <c r="O183" s="167">
        <f t="shared" si="97"/>
        <v>0</v>
      </c>
      <c r="P183" s="62">
        <v>0</v>
      </c>
      <c r="Q183" s="62">
        <v>0</v>
      </c>
      <c r="R183" s="62">
        <v>0</v>
      </c>
      <c r="S183" s="167">
        <f t="shared" si="98"/>
        <v>0</v>
      </c>
      <c r="T183" s="62">
        <v>0</v>
      </c>
      <c r="U183" s="62">
        <v>0</v>
      </c>
      <c r="V183" s="62">
        <v>0</v>
      </c>
      <c r="W183" s="167">
        <f t="shared" si="99"/>
        <v>0</v>
      </c>
      <c r="X183" s="62">
        <v>0</v>
      </c>
      <c r="Y183" s="62">
        <v>0</v>
      </c>
      <c r="Z183" s="62">
        <v>0</v>
      </c>
      <c r="AA183" s="167">
        <f t="shared" si="100"/>
        <v>0</v>
      </c>
    </row>
    <row r="184" spans="1:29" s="14" customFormat="1" x14ac:dyDescent="0.25">
      <c r="A184" s="18"/>
      <c r="B184" s="18"/>
      <c r="C184" s="19"/>
      <c r="D184" s="63" t="s">
        <v>175</v>
      </c>
      <c r="E184" s="62">
        <v>0</v>
      </c>
      <c r="F184" s="62">
        <v>0</v>
      </c>
      <c r="G184" s="110">
        <f t="shared" si="95"/>
        <v>0</v>
      </c>
      <c r="H184" s="62">
        <f t="shared" si="101"/>
        <v>0</v>
      </c>
      <c r="I184" s="133">
        <v>0</v>
      </c>
      <c r="J184" s="110">
        <f t="shared" si="96"/>
        <v>0</v>
      </c>
      <c r="K184" s="100"/>
      <c r="L184" s="62">
        <v>0</v>
      </c>
      <c r="M184" s="62">
        <v>0</v>
      </c>
      <c r="N184" s="62">
        <v>0</v>
      </c>
      <c r="O184" s="167">
        <f t="shared" si="97"/>
        <v>0</v>
      </c>
      <c r="P184" s="62">
        <v>0</v>
      </c>
      <c r="Q184" s="62">
        <v>0</v>
      </c>
      <c r="R184" s="62">
        <v>0</v>
      </c>
      <c r="S184" s="167">
        <f t="shared" si="98"/>
        <v>0</v>
      </c>
      <c r="T184" s="62">
        <v>0</v>
      </c>
      <c r="U184" s="62">
        <v>0</v>
      </c>
      <c r="V184" s="62">
        <v>0</v>
      </c>
      <c r="W184" s="167">
        <f t="shared" si="99"/>
        <v>0</v>
      </c>
      <c r="X184" s="62">
        <v>0</v>
      </c>
      <c r="Y184" s="62">
        <v>0</v>
      </c>
      <c r="Z184" s="62">
        <v>0</v>
      </c>
      <c r="AA184" s="167">
        <f t="shared" si="100"/>
        <v>0</v>
      </c>
    </row>
    <row r="185" spans="1:29" s="14" customFormat="1" ht="54" x14ac:dyDescent="0.25">
      <c r="A185" s="18"/>
      <c r="B185" s="18"/>
      <c r="C185" s="19"/>
      <c r="D185" s="63" t="s">
        <v>176</v>
      </c>
      <c r="E185" s="62">
        <v>0</v>
      </c>
      <c r="F185" s="62">
        <v>0</v>
      </c>
      <c r="G185" s="110">
        <f t="shared" si="95"/>
        <v>0</v>
      </c>
      <c r="H185" s="62">
        <f t="shared" si="101"/>
        <v>0</v>
      </c>
      <c r="I185" s="133">
        <v>0</v>
      </c>
      <c r="J185" s="110">
        <f t="shared" si="96"/>
        <v>0</v>
      </c>
      <c r="K185" s="100"/>
      <c r="L185" s="62">
        <v>0</v>
      </c>
      <c r="M185" s="62">
        <v>0</v>
      </c>
      <c r="N185" s="62">
        <v>0</v>
      </c>
      <c r="O185" s="167">
        <f t="shared" si="97"/>
        <v>0</v>
      </c>
      <c r="P185" s="62">
        <v>0</v>
      </c>
      <c r="Q185" s="62">
        <v>0</v>
      </c>
      <c r="R185" s="62">
        <v>0</v>
      </c>
      <c r="S185" s="167">
        <f t="shared" si="98"/>
        <v>0</v>
      </c>
      <c r="T185" s="62">
        <v>0</v>
      </c>
      <c r="U185" s="62">
        <v>0</v>
      </c>
      <c r="V185" s="62">
        <v>0</v>
      </c>
      <c r="W185" s="167">
        <f t="shared" si="99"/>
        <v>0</v>
      </c>
      <c r="X185" s="62">
        <v>0</v>
      </c>
      <c r="Y185" s="62">
        <v>0</v>
      </c>
      <c r="Z185" s="62">
        <v>0</v>
      </c>
      <c r="AA185" s="167">
        <f t="shared" si="100"/>
        <v>0</v>
      </c>
    </row>
    <row r="186" spans="1:29" s="14" customFormat="1" x14ac:dyDescent="0.25">
      <c r="A186" s="18"/>
      <c r="B186" s="18"/>
      <c r="C186" s="19"/>
      <c r="D186" s="63" t="s">
        <v>177</v>
      </c>
      <c r="E186" s="62">
        <v>0</v>
      </c>
      <c r="F186" s="62">
        <v>0</v>
      </c>
      <c r="G186" s="110">
        <f t="shared" si="95"/>
        <v>0</v>
      </c>
      <c r="H186" s="62">
        <f t="shared" si="101"/>
        <v>0</v>
      </c>
      <c r="I186" s="133">
        <v>0</v>
      </c>
      <c r="J186" s="110">
        <f t="shared" si="96"/>
        <v>0</v>
      </c>
      <c r="K186" s="100"/>
      <c r="L186" s="62">
        <v>0</v>
      </c>
      <c r="M186" s="62">
        <v>0</v>
      </c>
      <c r="N186" s="62">
        <v>0</v>
      </c>
      <c r="O186" s="167">
        <f t="shared" si="97"/>
        <v>0</v>
      </c>
      <c r="P186" s="62">
        <v>0</v>
      </c>
      <c r="Q186" s="62">
        <v>0</v>
      </c>
      <c r="R186" s="62">
        <v>0</v>
      </c>
      <c r="S186" s="167">
        <f t="shared" si="98"/>
        <v>0</v>
      </c>
      <c r="T186" s="62">
        <v>0</v>
      </c>
      <c r="U186" s="62">
        <v>0</v>
      </c>
      <c r="V186" s="62">
        <v>0</v>
      </c>
      <c r="W186" s="167">
        <f t="shared" si="99"/>
        <v>0</v>
      </c>
      <c r="X186" s="62">
        <v>0</v>
      </c>
      <c r="Y186" s="62">
        <v>0</v>
      </c>
      <c r="Z186" s="62">
        <v>0</v>
      </c>
      <c r="AA186" s="167">
        <f t="shared" si="100"/>
        <v>0</v>
      </c>
    </row>
    <row r="187" spans="1:29" s="14" customFormat="1" ht="54" x14ac:dyDescent="0.25">
      <c r="A187" s="18"/>
      <c r="B187" s="18"/>
      <c r="C187" s="19"/>
      <c r="D187" s="63" t="s">
        <v>178</v>
      </c>
      <c r="E187" s="62">
        <v>0</v>
      </c>
      <c r="F187" s="62">
        <v>10000</v>
      </c>
      <c r="G187" s="110">
        <f t="shared" si="95"/>
        <v>-10000</v>
      </c>
      <c r="H187" s="62">
        <f t="shared" si="101"/>
        <v>10000</v>
      </c>
      <c r="I187" s="133">
        <v>0</v>
      </c>
      <c r="J187" s="110">
        <f t="shared" si="96"/>
        <v>0</v>
      </c>
      <c r="K187" s="100"/>
      <c r="L187" s="62">
        <v>0</v>
      </c>
      <c r="M187" s="62">
        <v>0</v>
      </c>
      <c r="N187" s="62">
        <v>0</v>
      </c>
      <c r="O187" s="167">
        <f t="shared" si="97"/>
        <v>0</v>
      </c>
      <c r="P187" s="62">
        <v>0</v>
      </c>
      <c r="Q187" s="62">
        <v>0</v>
      </c>
      <c r="R187" s="62">
        <v>0</v>
      </c>
      <c r="S187" s="167">
        <f t="shared" si="98"/>
        <v>0</v>
      </c>
      <c r="T187" s="62">
        <v>0</v>
      </c>
      <c r="U187" s="62">
        <v>0</v>
      </c>
      <c r="V187" s="62">
        <v>0</v>
      </c>
      <c r="W187" s="167">
        <f t="shared" si="99"/>
        <v>0</v>
      </c>
      <c r="X187" s="62">
        <v>3100</v>
      </c>
      <c r="Y187" s="62">
        <v>5000</v>
      </c>
      <c r="Z187" s="62">
        <v>1900</v>
      </c>
      <c r="AA187" s="167">
        <f t="shared" si="100"/>
        <v>10000</v>
      </c>
      <c r="AC187" s="27"/>
    </row>
    <row r="188" spans="1:29" s="14" customFormat="1" x14ac:dyDescent="0.25">
      <c r="A188" s="18"/>
      <c r="B188" s="18"/>
      <c r="C188" s="19"/>
      <c r="D188" s="30" t="s">
        <v>179</v>
      </c>
      <c r="E188" s="36">
        <f>E189+E190</f>
        <v>0</v>
      </c>
      <c r="F188" s="36">
        <f t="shared" ref="F188:Z188" si="120">F189+F190</f>
        <v>0</v>
      </c>
      <c r="G188" s="106">
        <f t="shared" si="95"/>
        <v>0</v>
      </c>
      <c r="H188" s="36">
        <f t="shared" si="101"/>
        <v>0</v>
      </c>
      <c r="I188" s="129">
        <v>0</v>
      </c>
      <c r="J188" s="106">
        <f t="shared" si="96"/>
        <v>0</v>
      </c>
      <c r="K188" s="96"/>
      <c r="L188" s="36">
        <f t="shared" si="120"/>
        <v>0</v>
      </c>
      <c r="M188" s="36">
        <f t="shared" si="120"/>
        <v>0</v>
      </c>
      <c r="N188" s="36">
        <f t="shared" si="120"/>
        <v>0</v>
      </c>
      <c r="O188" s="164">
        <f t="shared" si="97"/>
        <v>0</v>
      </c>
      <c r="P188" s="36">
        <f t="shared" si="120"/>
        <v>0</v>
      </c>
      <c r="Q188" s="36">
        <f t="shared" si="120"/>
        <v>0</v>
      </c>
      <c r="R188" s="36">
        <f t="shared" si="120"/>
        <v>0</v>
      </c>
      <c r="S188" s="164">
        <f t="shared" si="98"/>
        <v>0</v>
      </c>
      <c r="T188" s="36">
        <f t="shared" ref="T188:U188" si="121">T189+T190</f>
        <v>0</v>
      </c>
      <c r="U188" s="36">
        <f t="shared" si="121"/>
        <v>0</v>
      </c>
      <c r="V188" s="36">
        <f t="shared" si="120"/>
        <v>0</v>
      </c>
      <c r="W188" s="164">
        <f t="shared" si="99"/>
        <v>0</v>
      </c>
      <c r="X188" s="36">
        <f t="shared" ref="X188" si="122">X189+X190</f>
        <v>0</v>
      </c>
      <c r="Y188" s="36">
        <f t="shared" si="120"/>
        <v>0</v>
      </c>
      <c r="Z188" s="36">
        <f t="shared" si="120"/>
        <v>0</v>
      </c>
      <c r="AA188" s="164">
        <f t="shared" si="100"/>
        <v>0</v>
      </c>
    </row>
    <row r="189" spans="1:29" s="14" customFormat="1" x14ac:dyDescent="0.25">
      <c r="A189" s="18"/>
      <c r="B189" s="18"/>
      <c r="C189" s="19"/>
      <c r="D189" s="32" t="s">
        <v>180</v>
      </c>
      <c r="E189" s="35">
        <v>0</v>
      </c>
      <c r="F189" s="35">
        <v>0</v>
      </c>
      <c r="G189" s="107">
        <f t="shared" si="95"/>
        <v>0</v>
      </c>
      <c r="H189" s="35">
        <f t="shared" si="101"/>
        <v>0</v>
      </c>
      <c r="I189" s="130">
        <v>0</v>
      </c>
      <c r="J189" s="107">
        <f t="shared" si="96"/>
        <v>0</v>
      </c>
      <c r="K189" s="97"/>
      <c r="L189" s="33">
        <v>0</v>
      </c>
      <c r="M189" s="33">
        <v>0</v>
      </c>
      <c r="N189" s="33">
        <v>0</v>
      </c>
      <c r="O189" s="165">
        <f t="shared" si="97"/>
        <v>0</v>
      </c>
      <c r="P189" s="33">
        <v>0</v>
      </c>
      <c r="Q189" s="33">
        <v>0</v>
      </c>
      <c r="R189" s="33">
        <v>0</v>
      </c>
      <c r="S189" s="165">
        <f t="shared" si="98"/>
        <v>0</v>
      </c>
      <c r="T189" s="33">
        <v>0</v>
      </c>
      <c r="U189" s="33">
        <v>0</v>
      </c>
      <c r="V189" s="33">
        <v>0</v>
      </c>
      <c r="W189" s="165">
        <f t="shared" si="99"/>
        <v>0</v>
      </c>
      <c r="X189" s="35">
        <v>0</v>
      </c>
      <c r="Y189" s="35">
        <v>0</v>
      </c>
      <c r="Z189" s="35">
        <v>0</v>
      </c>
      <c r="AA189" s="165">
        <f t="shared" si="100"/>
        <v>0</v>
      </c>
    </row>
    <row r="190" spans="1:29" s="14" customFormat="1" x14ac:dyDescent="0.25">
      <c r="A190" s="18"/>
      <c r="B190" s="18"/>
      <c r="C190" s="19"/>
      <c r="D190" s="32" t="s">
        <v>181</v>
      </c>
      <c r="E190" s="35">
        <f t="shared" ref="E190:Z190" si="123">SUM(E191:E192)</f>
        <v>0</v>
      </c>
      <c r="F190" s="35">
        <f t="shared" si="123"/>
        <v>0</v>
      </c>
      <c r="G190" s="107">
        <f t="shared" si="95"/>
        <v>0</v>
      </c>
      <c r="H190" s="35">
        <f t="shared" si="101"/>
        <v>0</v>
      </c>
      <c r="I190" s="130">
        <v>0</v>
      </c>
      <c r="J190" s="107">
        <f t="shared" si="96"/>
        <v>0</v>
      </c>
      <c r="K190" s="97"/>
      <c r="L190" s="33">
        <f t="shared" si="123"/>
        <v>0</v>
      </c>
      <c r="M190" s="33">
        <f t="shared" si="123"/>
        <v>0</v>
      </c>
      <c r="N190" s="33">
        <f t="shared" si="123"/>
        <v>0</v>
      </c>
      <c r="O190" s="165">
        <f t="shared" si="97"/>
        <v>0</v>
      </c>
      <c r="P190" s="33">
        <f t="shared" si="123"/>
        <v>0</v>
      </c>
      <c r="Q190" s="33">
        <f t="shared" si="123"/>
        <v>0</v>
      </c>
      <c r="R190" s="33">
        <f t="shared" si="123"/>
        <v>0</v>
      </c>
      <c r="S190" s="165">
        <f t="shared" si="98"/>
        <v>0</v>
      </c>
      <c r="T190" s="33">
        <f t="shared" ref="T190:U190" si="124">SUM(T191:T192)</f>
        <v>0</v>
      </c>
      <c r="U190" s="33">
        <f t="shared" si="124"/>
        <v>0</v>
      </c>
      <c r="V190" s="33">
        <f t="shared" si="123"/>
        <v>0</v>
      </c>
      <c r="W190" s="165">
        <f t="shared" si="99"/>
        <v>0</v>
      </c>
      <c r="X190" s="35">
        <f t="shared" ref="X190" si="125">SUM(X191:X192)</f>
        <v>0</v>
      </c>
      <c r="Y190" s="35">
        <f t="shared" si="123"/>
        <v>0</v>
      </c>
      <c r="Z190" s="35">
        <f t="shared" si="123"/>
        <v>0</v>
      </c>
      <c r="AA190" s="165">
        <f t="shared" si="100"/>
        <v>0</v>
      </c>
    </row>
    <row r="191" spans="1:29" s="14" customFormat="1" x14ac:dyDescent="0.25">
      <c r="A191" s="18"/>
      <c r="B191" s="18"/>
      <c r="C191" s="19"/>
      <c r="D191" s="34" t="s">
        <v>182</v>
      </c>
      <c r="E191" s="47">
        <v>0</v>
      </c>
      <c r="F191" s="47">
        <v>0</v>
      </c>
      <c r="G191" s="111">
        <f t="shared" si="95"/>
        <v>0</v>
      </c>
      <c r="H191" s="47">
        <f t="shared" si="101"/>
        <v>0</v>
      </c>
      <c r="I191" s="134">
        <v>0</v>
      </c>
      <c r="J191" s="111">
        <f t="shared" si="96"/>
        <v>0</v>
      </c>
      <c r="K191" s="101"/>
      <c r="L191" s="46">
        <v>0</v>
      </c>
      <c r="M191" s="46">
        <v>0</v>
      </c>
      <c r="N191" s="46">
        <v>0</v>
      </c>
      <c r="O191" s="168">
        <f t="shared" si="97"/>
        <v>0</v>
      </c>
      <c r="P191" s="46">
        <v>0</v>
      </c>
      <c r="Q191" s="46">
        <v>0</v>
      </c>
      <c r="R191" s="46">
        <v>0</v>
      </c>
      <c r="S191" s="168">
        <f t="shared" si="98"/>
        <v>0</v>
      </c>
      <c r="T191" s="46">
        <v>0</v>
      </c>
      <c r="U191" s="46">
        <v>0</v>
      </c>
      <c r="V191" s="46">
        <v>0</v>
      </c>
      <c r="W191" s="168">
        <f t="shared" si="99"/>
        <v>0</v>
      </c>
      <c r="X191" s="22">
        <v>0</v>
      </c>
      <c r="Y191" s="47">
        <v>0</v>
      </c>
      <c r="Z191" s="47">
        <v>0</v>
      </c>
      <c r="AA191" s="168">
        <f t="shared" si="100"/>
        <v>0</v>
      </c>
    </row>
    <row r="192" spans="1:29" s="14" customFormat="1" ht="36" x14ac:dyDescent="0.25">
      <c r="A192" s="18"/>
      <c r="B192" s="18"/>
      <c r="C192" s="19"/>
      <c r="D192" s="34" t="s">
        <v>183</v>
      </c>
      <c r="E192" s="47">
        <v>0</v>
      </c>
      <c r="F192" s="47">
        <v>0</v>
      </c>
      <c r="G192" s="111">
        <f t="shared" si="95"/>
        <v>0</v>
      </c>
      <c r="H192" s="47">
        <f t="shared" si="101"/>
        <v>0</v>
      </c>
      <c r="I192" s="134">
        <v>0</v>
      </c>
      <c r="J192" s="111">
        <f t="shared" si="96"/>
        <v>0</v>
      </c>
      <c r="K192" s="101"/>
      <c r="L192" s="46">
        <v>0</v>
      </c>
      <c r="M192" s="46">
        <v>0</v>
      </c>
      <c r="N192" s="46">
        <v>0</v>
      </c>
      <c r="O192" s="168">
        <f t="shared" si="97"/>
        <v>0</v>
      </c>
      <c r="P192" s="46">
        <v>0</v>
      </c>
      <c r="Q192" s="46">
        <v>0</v>
      </c>
      <c r="R192" s="46">
        <v>0</v>
      </c>
      <c r="S192" s="168">
        <f t="shared" si="98"/>
        <v>0</v>
      </c>
      <c r="T192" s="46">
        <v>0</v>
      </c>
      <c r="U192" s="46">
        <v>0</v>
      </c>
      <c r="V192" s="46">
        <v>0</v>
      </c>
      <c r="W192" s="168">
        <f t="shared" si="99"/>
        <v>0</v>
      </c>
      <c r="X192" s="22">
        <v>0</v>
      </c>
      <c r="Y192" s="47">
        <v>0</v>
      </c>
      <c r="Z192" s="47">
        <v>0</v>
      </c>
      <c r="AA192" s="168">
        <f t="shared" si="100"/>
        <v>0</v>
      </c>
    </row>
    <row r="193" spans="1:27" s="14" customFormat="1" x14ac:dyDescent="0.25">
      <c r="A193" s="18"/>
      <c r="B193" s="18"/>
      <c r="C193" s="19"/>
      <c r="D193" s="28" t="s">
        <v>184</v>
      </c>
      <c r="E193" s="52">
        <f>E194+E195</f>
        <v>0</v>
      </c>
      <c r="F193" s="52">
        <f t="shared" ref="F193:Z193" si="126">F194+F195</f>
        <v>0</v>
      </c>
      <c r="G193" s="105">
        <f t="shared" si="95"/>
        <v>0</v>
      </c>
      <c r="H193" s="52">
        <f t="shared" si="101"/>
        <v>0</v>
      </c>
      <c r="I193" s="128">
        <v>0</v>
      </c>
      <c r="J193" s="105">
        <f t="shared" si="96"/>
        <v>0</v>
      </c>
      <c r="K193" s="95"/>
      <c r="L193" s="29">
        <f t="shared" si="126"/>
        <v>0</v>
      </c>
      <c r="M193" s="29">
        <f t="shared" si="126"/>
        <v>0</v>
      </c>
      <c r="N193" s="29">
        <f t="shared" si="126"/>
        <v>0</v>
      </c>
      <c r="O193" s="163">
        <f t="shared" si="97"/>
        <v>0</v>
      </c>
      <c r="P193" s="29">
        <f t="shared" si="126"/>
        <v>0</v>
      </c>
      <c r="Q193" s="29">
        <f t="shared" si="126"/>
        <v>0</v>
      </c>
      <c r="R193" s="29">
        <f t="shared" si="126"/>
        <v>0</v>
      </c>
      <c r="S193" s="163">
        <f t="shared" si="98"/>
        <v>0</v>
      </c>
      <c r="T193" s="29">
        <f t="shared" ref="T193:U193" si="127">T194+T195</f>
        <v>0</v>
      </c>
      <c r="U193" s="29">
        <f t="shared" si="127"/>
        <v>0</v>
      </c>
      <c r="V193" s="29">
        <f t="shared" si="126"/>
        <v>0</v>
      </c>
      <c r="W193" s="163">
        <f t="shared" si="99"/>
        <v>0</v>
      </c>
      <c r="X193" s="52">
        <f t="shared" ref="X193" si="128">X194+X195</f>
        <v>0</v>
      </c>
      <c r="Y193" s="52">
        <f t="shared" si="126"/>
        <v>0</v>
      </c>
      <c r="Z193" s="52">
        <f t="shared" si="126"/>
        <v>0</v>
      </c>
      <c r="AA193" s="163">
        <f t="shared" si="100"/>
        <v>0</v>
      </c>
    </row>
    <row r="194" spans="1:27" s="14" customFormat="1" x14ac:dyDescent="0.25">
      <c r="A194" s="18"/>
      <c r="B194" s="18"/>
      <c r="C194" s="19"/>
      <c r="D194" s="30" t="s">
        <v>185</v>
      </c>
      <c r="E194" s="36">
        <v>0</v>
      </c>
      <c r="F194" s="36">
        <v>0</v>
      </c>
      <c r="G194" s="106">
        <f t="shared" si="95"/>
        <v>0</v>
      </c>
      <c r="H194" s="36">
        <f t="shared" si="101"/>
        <v>0</v>
      </c>
      <c r="I194" s="129">
        <v>0</v>
      </c>
      <c r="J194" s="106">
        <f t="shared" si="96"/>
        <v>0</v>
      </c>
      <c r="K194" s="96"/>
      <c r="L194" s="36">
        <v>0</v>
      </c>
      <c r="M194" s="36">
        <v>0</v>
      </c>
      <c r="N194" s="36">
        <v>0</v>
      </c>
      <c r="O194" s="164">
        <f t="shared" si="97"/>
        <v>0</v>
      </c>
      <c r="P194" s="36">
        <v>0</v>
      </c>
      <c r="Q194" s="36">
        <v>0</v>
      </c>
      <c r="R194" s="36">
        <v>0</v>
      </c>
      <c r="S194" s="164">
        <f t="shared" si="98"/>
        <v>0</v>
      </c>
      <c r="T194" s="36">
        <v>0</v>
      </c>
      <c r="U194" s="36">
        <v>0</v>
      </c>
      <c r="V194" s="36">
        <v>0</v>
      </c>
      <c r="W194" s="164">
        <f t="shared" si="99"/>
        <v>0</v>
      </c>
      <c r="X194" s="36">
        <v>0</v>
      </c>
      <c r="Y194" s="36">
        <v>0</v>
      </c>
      <c r="Z194" s="36">
        <v>0</v>
      </c>
      <c r="AA194" s="164">
        <f t="shared" si="100"/>
        <v>0</v>
      </c>
    </row>
    <row r="195" spans="1:27" s="14" customFormat="1" x14ac:dyDescent="0.25">
      <c r="A195" s="18"/>
      <c r="B195" s="18"/>
      <c r="C195" s="19"/>
      <c r="D195" s="30" t="s">
        <v>186</v>
      </c>
      <c r="E195" s="36">
        <f>SUM(E196:E199)</f>
        <v>0</v>
      </c>
      <c r="F195" s="36">
        <f t="shared" ref="F195:Z195" si="129">SUM(F196:F199)</f>
        <v>0</v>
      </c>
      <c r="G195" s="106">
        <f t="shared" si="95"/>
        <v>0</v>
      </c>
      <c r="H195" s="36">
        <f t="shared" si="101"/>
        <v>0</v>
      </c>
      <c r="I195" s="129">
        <v>0</v>
      </c>
      <c r="J195" s="106">
        <f t="shared" si="96"/>
        <v>0</v>
      </c>
      <c r="K195" s="96"/>
      <c r="L195" s="36">
        <f t="shared" si="129"/>
        <v>0</v>
      </c>
      <c r="M195" s="36">
        <f t="shared" si="129"/>
        <v>0</v>
      </c>
      <c r="N195" s="36">
        <f t="shared" si="129"/>
        <v>0</v>
      </c>
      <c r="O195" s="164">
        <f t="shared" si="97"/>
        <v>0</v>
      </c>
      <c r="P195" s="36">
        <f t="shared" si="129"/>
        <v>0</v>
      </c>
      <c r="Q195" s="36">
        <f t="shared" si="129"/>
        <v>0</v>
      </c>
      <c r="R195" s="36">
        <f t="shared" si="129"/>
        <v>0</v>
      </c>
      <c r="S195" s="164">
        <f t="shared" si="98"/>
        <v>0</v>
      </c>
      <c r="T195" s="36">
        <f t="shared" ref="T195:U195" si="130">SUM(T196:T199)</f>
        <v>0</v>
      </c>
      <c r="U195" s="36">
        <f t="shared" si="130"/>
        <v>0</v>
      </c>
      <c r="V195" s="36">
        <f t="shared" si="129"/>
        <v>0</v>
      </c>
      <c r="W195" s="164">
        <f t="shared" si="99"/>
        <v>0</v>
      </c>
      <c r="X195" s="36">
        <f t="shared" ref="X195" si="131">SUM(X196:X199)</f>
        <v>0</v>
      </c>
      <c r="Y195" s="36">
        <f t="shared" si="129"/>
        <v>0</v>
      </c>
      <c r="Z195" s="36">
        <f t="shared" si="129"/>
        <v>0</v>
      </c>
      <c r="AA195" s="164">
        <f t="shared" si="100"/>
        <v>0</v>
      </c>
    </row>
    <row r="196" spans="1:27" s="14" customFormat="1" x14ac:dyDescent="0.25">
      <c r="A196" s="18"/>
      <c r="B196" s="18"/>
      <c r="C196" s="19"/>
      <c r="D196" s="32" t="s">
        <v>187</v>
      </c>
      <c r="E196" s="35">
        <v>0</v>
      </c>
      <c r="F196" s="35">
        <v>0</v>
      </c>
      <c r="G196" s="107">
        <f t="shared" si="95"/>
        <v>0</v>
      </c>
      <c r="H196" s="35">
        <f t="shared" si="101"/>
        <v>0</v>
      </c>
      <c r="I196" s="130">
        <v>0</v>
      </c>
      <c r="J196" s="107">
        <f t="shared" si="96"/>
        <v>0</v>
      </c>
      <c r="K196" s="97"/>
      <c r="L196" s="33">
        <v>0</v>
      </c>
      <c r="M196" s="33">
        <v>0</v>
      </c>
      <c r="N196" s="33">
        <v>0</v>
      </c>
      <c r="O196" s="165">
        <f t="shared" si="97"/>
        <v>0</v>
      </c>
      <c r="P196" s="33">
        <v>0</v>
      </c>
      <c r="Q196" s="33">
        <v>0</v>
      </c>
      <c r="R196" s="33">
        <v>0</v>
      </c>
      <c r="S196" s="165">
        <f t="shared" si="98"/>
        <v>0</v>
      </c>
      <c r="T196" s="33">
        <v>0</v>
      </c>
      <c r="U196" s="33">
        <v>0</v>
      </c>
      <c r="V196" s="33">
        <v>0</v>
      </c>
      <c r="W196" s="165">
        <f t="shared" si="99"/>
        <v>0</v>
      </c>
      <c r="X196" s="35">
        <v>0</v>
      </c>
      <c r="Y196" s="35">
        <v>0</v>
      </c>
      <c r="Z196" s="35">
        <v>0</v>
      </c>
      <c r="AA196" s="165">
        <f t="shared" si="100"/>
        <v>0</v>
      </c>
    </row>
    <row r="197" spans="1:27" s="14" customFormat="1" x14ac:dyDescent="0.25">
      <c r="A197" s="18"/>
      <c r="B197" s="18"/>
      <c r="C197" s="19"/>
      <c r="D197" s="32" t="s">
        <v>188</v>
      </c>
      <c r="E197" s="35">
        <v>0</v>
      </c>
      <c r="F197" s="35">
        <v>0</v>
      </c>
      <c r="G197" s="107">
        <f t="shared" si="95"/>
        <v>0</v>
      </c>
      <c r="H197" s="35">
        <f t="shared" si="101"/>
        <v>0</v>
      </c>
      <c r="I197" s="130">
        <v>0</v>
      </c>
      <c r="J197" s="107">
        <f t="shared" si="96"/>
        <v>0</v>
      </c>
      <c r="K197" s="97"/>
      <c r="L197" s="33">
        <v>0</v>
      </c>
      <c r="M197" s="33">
        <v>0</v>
      </c>
      <c r="N197" s="33">
        <v>0</v>
      </c>
      <c r="O197" s="165">
        <f t="shared" si="97"/>
        <v>0</v>
      </c>
      <c r="P197" s="33">
        <v>0</v>
      </c>
      <c r="Q197" s="33">
        <v>0</v>
      </c>
      <c r="R197" s="33">
        <v>0</v>
      </c>
      <c r="S197" s="165">
        <f t="shared" si="98"/>
        <v>0</v>
      </c>
      <c r="T197" s="33">
        <v>0</v>
      </c>
      <c r="U197" s="33">
        <v>0</v>
      </c>
      <c r="V197" s="33">
        <v>0</v>
      </c>
      <c r="W197" s="165">
        <f t="shared" si="99"/>
        <v>0</v>
      </c>
      <c r="X197" s="35">
        <v>0</v>
      </c>
      <c r="Y197" s="35">
        <v>0</v>
      </c>
      <c r="Z197" s="35">
        <v>0</v>
      </c>
      <c r="AA197" s="165">
        <f t="shared" si="100"/>
        <v>0</v>
      </c>
    </row>
    <row r="198" spans="1:27" s="14" customFormat="1" x14ac:dyDescent="0.25">
      <c r="A198" s="18"/>
      <c r="B198" s="18"/>
      <c r="C198" s="19"/>
      <c r="D198" s="32" t="s">
        <v>189</v>
      </c>
      <c r="E198" s="35">
        <v>0</v>
      </c>
      <c r="F198" s="35">
        <v>0</v>
      </c>
      <c r="G198" s="107">
        <f t="shared" si="95"/>
        <v>0</v>
      </c>
      <c r="H198" s="35">
        <f t="shared" si="101"/>
        <v>0</v>
      </c>
      <c r="I198" s="130">
        <v>0</v>
      </c>
      <c r="J198" s="107">
        <f t="shared" si="96"/>
        <v>0</v>
      </c>
      <c r="K198" s="97"/>
      <c r="L198" s="33">
        <v>0</v>
      </c>
      <c r="M198" s="33">
        <v>0</v>
      </c>
      <c r="N198" s="33">
        <v>0</v>
      </c>
      <c r="O198" s="165">
        <f t="shared" si="97"/>
        <v>0</v>
      </c>
      <c r="P198" s="33">
        <v>0</v>
      </c>
      <c r="Q198" s="33">
        <v>0</v>
      </c>
      <c r="R198" s="33">
        <v>0</v>
      </c>
      <c r="S198" s="165">
        <f t="shared" si="98"/>
        <v>0</v>
      </c>
      <c r="T198" s="33">
        <v>0</v>
      </c>
      <c r="U198" s="33">
        <v>0</v>
      </c>
      <c r="V198" s="33">
        <v>0</v>
      </c>
      <c r="W198" s="165">
        <f t="shared" si="99"/>
        <v>0</v>
      </c>
      <c r="X198" s="35">
        <v>0</v>
      </c>
      <c r="Y198" s="35">
        <v>0</v>
      </c>
      <c r="Z198" s="35">
        <v>0</v>
      </c>
      <c r="AA198" s="165">
        <f t="shared" si="100"/>
        <v>0</v>
      </c>
    </row>
    <row r="199" spans="1:27" s="14" customFormat="1" ht="36" x14ac:dyDescent="0.25">
      <c r="A199" s="18"/>
      <c r="B199" s="18"/>
      <c r="C199" s="19"/>
      <c r="D199" s="32" t="s">
        <v>190</v>
      </c>
      <c r="E199" s="35">
        <v>0</v>
      </c>
      <c r="F199" s="35">
        <v>0</v>
      </c>
      <c r="G199" s="107">
        <f t="shared" si="95"/>
        <v>0</v>
      </c>
      <c r="H199" s="35">
        <f t="shared" si="101"/>
        <v>0</v>
      </c>
      <c r="I199" s="130">
        <v>0</v>
      </c>
      <c r="J199" s="107">
        <f t="shared" si="96"/>
        <v>0</v>
      </c>
      <c r="K199" s="97"/>
      <c r="L199" s="33">
        <v>0</v>
      </c>
      <c r="M199" s="33">
        <v>0</v>
      </c>
      <c r="N199" s="33">
        <v>0</v>
      </c>
      <c r="O199" s="165">
        <f t="shared" si="97"/>
        <v>0</v>
      </c>
      <c r="P199" s="33">
        <v>0</v>
      </c>
      <c r="Q199" s="33">
        <v>0</v>
      </c>
      <c r="R199" s="33">
        <v>0</v>
      </c>
      <c r="S199" s="165">
        <f t="shared" si="98"/>
        <v>0</v>
      </c>
      <c r="T199" s="33">
        <v>0</v>
      </c>
      <c r="U199" s="33">
        <v>0</v>
      </c>
      <c r="V199" s="33">
        <v>0</v>
      </c>
      <c r="W199" s="165">
        <f t="shared" si="99"/>
        <v>0</v>
      </c>
      <c r="X199" s="35">
        <v>0</v>
      </c>
      <c r="Y199" s="35">
        <v>0</v>
      </c>
      <c r="Z199" s="35">
        <v>0</v>
      </c>
      <c r="AA199" s="165">
        <f t="shared" si="100"/>
        <v>0</v>
      </c>
    </row>
    <row r="200" spans="1:27" s="14" customFormat="1" x14ac:dyDescent="0.25">
      <c r="A200" s="18"/>
      <c r="B200" s="18"/>
      <c r="C200" s="19"/>
      <c r="D200" s="44" t="s">
        <v>191</v>
      </c>
      <c r="E200" s="52">
        <v>0</v>
      </c>
      <c r="F200" s="52">
        <v>0</v>
      </c>
      <c r="G200" s="105">
        <f t="shared" si="95"/>
        <v>0</v>
      </c>
      <c r="H200" s="52">
        <f t="shared" si="101"/>
        <v>0</v>
      </c>
      <c r="I200" s="128">
        <v>0</v>
      </c>
      <c r="J200" s="105">
        <f t="shared" si="96"/>
        <v>0</v>
      </c>
      <c r="K200" s="95"/>
      <c r="L200" s="29">
        <v>0</v>
      </c>
      <c r="M200" s="29">
        <v>0</v>
      </c>
      <c r="N200" s="29">
        <v>0</v>
      </c>
      <c r="O200" s="163">
        <f t="shared" si="97"/>
        <v>0</v>
      </c>
      <c r="P200" s="29">
        <v>0</v>
      </c>
      <c r="Q200" s="29">
        <v>0</v>
      </c>
      <c r="R200" s="29">
        <v>0</v>
      </c>
      <c r="S200" s="163">
        <f t="shared" si="98"/>
        <v>0</v>
      </c>
      <c r="T200" s="29">
        <v>0</v>
      </c>
      <c r="U200" s="29">
        <v>0</v>
      </c>
      <c r="V200" s="29">
        <v>0</v>
      </c>
      <c r="W200" s="163">
        <f t="shared" si="99"/>
        <v>0</v>
      </c>
      <c r="X200" s="52">
        <v>0</v>
      </c>
      <c r="Y200" s="52">
        <v>0</v>
      </c>
      <c r="Z200" s="52">
        <v>0</v>
      </c>
      <c r="AA200" s="163">
        <f t="shared" si="100"/>
        <v>0</v>
      </c>
    </row>
    <row r="201" spans="1:27" s="14" customFormat="1" x14ac:dyDescent="0.25">
      <c r="A201" s="18"/>
      <c r="B201" s="18"/>
      <c r="C201" s="19"/>
      <c r="D201" s="44" t="s">
        <v>192</v>
      </c>
      <c r="E201" s="52">
        <f>E202+E203+E204+E207</f>
        <v>0</v>
      </c>
      <c r="F201" s="52">
        <f t="shared" ref="F201:Z201" si="132">F202+F203+F204+F207</f>
        <v>0</v>
      </c>
      <c r="G201" s="105">
        <f t="shared" si="95"/>
        <v>0</v>
      </c>
      <c r="H201" s="52">
        <f t="shared" si="101"/>
        <v>0</v>
      </c>
      <c r="I201" s="128">
        <v>0</v>
      </c>
      <c r="J201" s="105">
        <f t="shared" si="96"/>
        <v>0</v>
      </c>
      <c r="K201" s="95"/>
      <c r="L201" s="29">
        <f t="shared" si="132"/>
        <v>0</v>
      </c>
      <c r="M201" s="29">
        <f t="shared" si="132"/>
        <v>0</v>
      </c>
      <c r="N201" s="29">
        <f t="shared" si="132"/>
        <v>0</v>
      </c>
      <c r="O201" s="163">
        <f t="shared" si="97"/>
        <v>0</v>
      </c>
      <c r="P201" s="29">
        <f t="shared" si="132"/>
        <v>0</v>
      </c>
      <c r="Q201" s="29">
        <f t="shared" si="132"/>
        <v>0</v>
      </c>
      <c r="R201" s="29">
        <f t="shared" si="132"/>
        <v>0</v>
      </c>
      <c r="S201" s="163">
        <f t="shared" si="98"/>
        <v>0</v>
      </c>
      <c r="T201" s="29">
        <f t="shared" ref="T201:U201" si="133">T202+T203+T204+T207</f>
        <v>0</v>
      </c>
      <c r="U201" s="29">
        <f t="shared" si="133"/>
        <v>0</v>
      </c>
      <c r="V201" s="29">
        <f t="shared" si="132"/>
        <v>0</v>
      </c>
      <c r="W201" s="163">
        <f t="shared" si="99"/>
        <v>0</v>
      </c>
      <c r="X201" s="52">
        <f t="shared" ref="X201" si="134">X202+X203+X204+X207</f>
        <v>0</v>
      </c>
      <c r="Y201" s="52">
        <f t="shared" si="132"/>
        <v>0</v>
      </c>
      <c r="Z201" s="52">
        <f t="shared" si="132"/>
        <v>0</v>
      </c>
      <c r="AA201" s="163">
        <f t="shared" si="100"/>
        <v>0</v>
      </c>
    </row>
    <row r="202" spans="1:27" s="14" customFormat="1" x14ac:dyDescent="0.25">
      <c r="A202" s="18"/>
      <c r="B202" s="18"/>
      <c r="C202" s="19"/>
      <c r="D202" s="30" t="s">
        <v>193</v>
      </c>
      <c r="E202" s="36">
        <v>0</v>
      </c>
      <c r="F202" s="36">
        <v>0</v>
      </c>
      <c r="G202" s="106">
        <f t="shared" si="95"/>
        <v>0</v>
      </c>
      <c r="H202" s="36">
        <f t="shared" si="101"/>
        <v>0</v>
      </c>
      <c r="I202" s="129">
        <v>0</v>
      </c>
      <c r="J202" s="106">
        <f t="shared" si="96"/>
        <v>0</v>
      </c>
      <c r="K202" s="96"/>
      <c r="L202" s="36">
        <v>0</v>
      </c>
      <c r="M202" s="36">
        <v>0</v>
      </c>
      <c r="N202" s="36">
        <v>0</v>
      </c>
      <c r="O202" s="164">
        <f t="shared" si="97"/>
        <v>0</v>
      </c>
      <c r="P202" s="36">
        <v>0</v>
      </c>
      <c r="Q202" s="36">
        <v>0</v>
      </c>
      <c r="R202" s="36">
        <v>0</v>
      </c>
      <c r="S202" s="164">
        <f t="shared" si="98"/>
        <v>0</v>
      </c>
      <c r="T202" s="36">
        <v>0</v>
      </c>
      <c r="U202" s="36">
        <v>0</v>
      </c>
      <c r="V202" s="36">
        <v>0</v>
      </c>
      <c r="W202" s="164">
        <f t="shared" si="99"/>
        <v>0</v>
      </c>
      <c r="X202" s="36">
        <v>0</v>
      </c>
      <c r="Y202" s="36">
        <v>0</v>
      </c>
      <c r="Z202" s="36">
        <v>0</v>
      </c>
      <c r="AA202" s="164">
        <f t="shared" si="100"/>
        <v>0</v>
      </c>
    </row>
    <row r="203" spans="1:27" s="14" customFormat="1" x14ac:dyDescent="0.25">
      <c r="A203" s="18"/>
      <c r="B203" s="18"/>
      <c r="C203" s="19"/>
      <c r="D203" s="30" t="s">
        <v>194</v>
      </c>
      <c r="E203" s="36">
        <v>0</v>
      </c>
      <c r="F203" s="36">
        <v>0</v>
      </c>
      <c r="G203" s="106">
        <f t="shared" si="95"/>
        <v>0</v>
      </c>
      <c r="H203" s="36">
        <f t="shared" si="101"/>
        <v>0</v>
      </c>
      <c r="I203" s="129">
        <v>0</v>
      </c>
      <c r="J203" s="106">
        <f t="shared" si="96"/>
        <v>0</v>
      </c>
      <c r="K203" s="96"/>
      <c r="L203" s="36">
        <v>0</v>
      </c>
      <c r="M203" s="36">
        <v>0</v>
      </c>
      <c r="N203" s="36">
        <v>0</v>
      </c>
      <c r="O203" s="164">
        <f t="shared" si="97"/>
        <v>0</v>
      </c>
      <c r="P203" s="36">
        <v>0</v>
      </c>
      <c r="Q203" s="36">
        <v>0</v>
      </c>
      <c r="R203" s="36">
        <v>0</v>
      </c>
      <c r="S203" s="164">
        <f t="shared" si="98"/>
        <v>0</v>
      </c>
      <c r="T203" s="36">
        <v>0</v>
      </c>
      <c r="U203" s="36">
        <v>0</v>
      </c>
      <c r="V203" s="36">
        <v>0</v>
      </c>
      <c r="W203" s="164">
        <f t="shared" si="99"/>
        <v>0</v>
      </c>
      <c r="X203" s="36">
        <v>0</v>
      </c>
      <c r="Y203" s="36">
        <v>0</v>
      </c>
      <c r="Z203" s="36">
        <v>0</v>
      </c>
      <c r="AA203" s="164">
        <f t="shared" si="100"/>
        <v>0</v>
      </c>
    </row>
    <row r="204" spans="1:27" s="14" customFormat="1" x14ac:dyDescent="0.25">
      <c r="A204" s="18"/>
      <c r="B204" s="18"/>
      <c r="C204" s="19"/>
      <c r="D204" s="30" t="s">
        <v>195</v>
      </c>
      <c r="E204" s="36">
        <f>SUM(E205:E206)</f>
        <v>0</v>
      </c>
      <c r="F204" s="36">
        <f t="shared" ref="F204:Z204" si="135">SUM(F205:F206)</f>
        <v>0</v>
      </c>
      <c r="G204" s="106">
        <f t="shared" si="95"/>
        <v>0</v>
      </c>
      <c r="H204" s="36">
        <f t="shared" si="101"/>
        <v>0</v>
      </c>
      <c r="I204" s="129">
        <v>0</v>
      </c>
      <c r="J204" s="106">
        <f t="shared" si="96"/>
        <v>0</v>
      </c>
      <c r="K204" s="96"/>
      <c r="L204" s="36">
        <f t="shared" si="135"/>
        <v>0</v>
      </c>
      <c r="M204" s="36">
        <f t="shared" si="135"/>
        <v>0</v>
      </c>
      <c r="N204" s="36">
        <f t="shared" si="135"/>
        <v>0</v>
      </c>
      <c r="O204" s="164">
        <f t="shared" si="97"/>
        <v>0</v>
      </c>
      <c r="P204" s="36">
        <f t="shared" si="135"/>
        <v>0</v>
      </c>
      <c r="Q204" s="36">
        <f t="shared" si="135"/>
        <v>0</v>
      </c>
      <c r="R204" s="36">
        <f t="shared" si="135"/>
        <v>0</v>
      </c>
      <c r="S204" s="164">
        <f t="shared" si="98"/>
        <v>0</v>
      </c>
      <c r="T204" s="36">
        <f t="shared" ref="T204" si="136">SUM(T205:T206)</f>
        <v>0</v>
      </c>
      <c r="U204" s="36">
        <f t="shared" ref="U204" si="137">SUM(U205:U206)</f>
        <v>0</v>
      </c>
      <c r="V204" s="36">
        <f t="shared" si="135"/>
        <v>0</v>
      </c>
      <c r="W204" s="164">
        <f t="shared" si="99"/>
        <v>0</v>
      </c>
      <c r="X204" s="36">
        <f t="shared" ref="X204" si="138">SUM(X205:X206)</f>
        <v>0</v>
      </c>
      <c r="Y204" s="36">
        <f t="shared" si="135"/>
        <v>0</v>
      </c>
      <c r="Z204" s="36">
        <f t="shared" si="135"/>
        <v>0</v>
      </c>
      <c r="AA204" s="164">
        <f t="shared" si="100"/>
        <v>0</v>
      </c>
    </row>
    <row r="205" spans="1:27" s="14" customFormat="1" ht="36" x14ac:dyDescent="0.25">
      <c r="A205" s="18"/>
      <c r="B205" s="18"/>
      <c r="C205" s="19"/>
      <c r="D205" s="32" t="s">
        <v>196</v>
      </c>
      <c r="E205" s="35">
        <v>0</v>
      </c>
      <c r="F205" s="35">
        <v>0</v>
      </c>
      <c r="G205" s="107">
        <f t="shared" ref="G205:G242" si="139">E205-F205</f>
        <v>0</v>
      </c>
      <c r="H205" s="35">
        <f t="shared" si="101"/>
        <v>0</v>
      </c>
      <c r="I205" s="130">
        <v>0</v>
      </c>
      <c r="J205" s="107">
        <f t="shared" ref="J205:J242" si="140">F205-H205</f>
        <v>0</v>
      </c>
      <c r="K205" s="97"/>
      <c r="L205" s="33">
        <v>0</v>
      </c>
      <c r="M205" s="33">
        <v>0</v>
      </c>
      <c r="N205" s="33">
        <v>0</v>
      </c>
      <c r="O205" s="165">
        <f t="shared" ref="O205:O242" si="141">SUM(L205:N205)</f>
        <v>0</v>
      </c>
      <c r="P205" s="33">
        <v>0</v>
      </c>
      <c r="Q205" s="33">
        <v>0</v>
      </c>
      <c r="R205" s="33">
        <v>0</v>
      </c>
      <c r="S205" s="165">
        <f t="shared" ref="S205:S242" si="142">SUM(P205:R205)</f>
        <v>0</v>
      </c>
      <c r="T205" s="33">
        <v>0</v>
      </c>
      <c r="U205" s="33">
        <v>0</v>
      </c>
      <c r="V205" s="33">
        <v>0</v>
      </c>
      <c r="W205" s="165">
        <f t="shared" ref="W205:W242" si="143">SUM(T205:V205)</f>
        <v>0</v>
      </c>
      <c r="X205" s="35">
        <v>0</v>
      </c>
      <c r="Y205" s="35">
        <v>0</v>
      </c>
      <c r="Z205" s="35">
        <v>0</v>
      </c>
      <c r="AA205" s="165">
        <f t="shared" ref="AA205:AA242" si="144">SUM(X205:Z205)</f>
        <v>0</v>
      </c>
    </row>
    <row r="206" spans="1:27" s="14" customFormat="1" x14ac:dyDescent="0.25">
      <c r="A206" s="18"/>
      <c r="B206" s="18"/>
      <c r="C206" s="19"/>
      <c r="D206" s="32" t="s">
        <v>197</v>
      </c>
      <c r="E206" s="35">
        <v>0</v>
      </c>
      <c r="F206" s="35">
        <v>0</v>
      </c>
      <c r="G206" s="107">
        <f t="shared" si="139"/>
        <v>0</v>
      </c>
      <c r="H206" s="35">
        <f t="shared" si="101"/>
        <v>0</v>
      </c>
      <c r="I206" s="130">
        <v>0</v>
      </c>
      <c r="J206" s="107">
        <f t="shared" si="140"/>
        <v>0</v>
      </c>
      <c r="K206" s="97"/>
      <c r="L206" s="33">
        <v>0</v>
      </c>
      <c r="M206" s="33">
        <v>0</v>
      </c>
      <c r="N206" s="33">
        <v>0</v>
      </c>
      <c r="O206" s="165">
        <f t="shared" si="141"/>
        <v>0</v>
      </c>
      <c r="P206" s="33">
        <v>0</v>
      </c>
      <c r="Q206" s="33">
        <v>0</v>
      </c>
      <c r="R206" s="33">
        <v>0</v>
      </c>
      <c r="S206" s="165">
        <f t="shared" si="142"/>
        <v>0</v>
      </c>
      <c r="T206" s="33">
        <v>0</v>
      </c>
      <c r="U206" s="33">
        <v>0</v>
      </c>
      <c r="V206" s="33">
        <v>0</v>
      </c>
      <c r="W206" s="165">
        <f t="shared" si="143"/>
        <v>0</v>
      </c>
      <c r="X206" s="35">
        <v>0</v>
      </c>
      <c r="Y206" s="35">
        <v>0</v>
      </c>
      <c r="Z206" s="35">
        <v>0</v>
      </c>
      <c r="AA206" s="165">
        <f t="shared" si="144"/>
        <v>0</v>
      </c>
    </row>
    <row r="207" spans="1:27" s="14" customFormat="1" ht="36" x14ac:dyDescent="0.25">
      <c r="A207" s="18"/>
      <c r="B207" s="18"/>
      <c r="C207" s="19"/>
      <c r="D207" s="30" t="s">
        <v>198</v>
      </c>
      <c r="E207" s="36">
        <v>0</v>
      </c>
      <c r="F207" s="36">
        <v>0</v>
      </c>
      <c r="G207" s="106">
        <f t="shared" si="139"/>
        <v>0</v>
      </c>
      <c r="H207" s="36">
        <f t="shared" ref="H207:H239" si="145">SUM(O207,S207,W207,AA207)</f>
        <v>0</v>
      </c>
      <c r="I207" s="129">
        <v>0</v>
      </c>
      <c r="J207" s="106">
        <f t="shared" si="140"/>
        <v>0</v>
      </c>
      <c r="K207" s="96"/>
      <c r="L207" s="36">
        <v>0</v>
      </c>
      <c r="M207" s="36">
        <v>0</v>
      </c>
      <c r="N207" s="36">
        <v>0</v>
      </c>
      <c r="O207" s="164">
        <f t="shared" si="141"/>
        <v>0</v>
      </c>
      <c r="P207" s="36">
        <v>0</v>
      </c>
      <c r="Q207" s="36">
        <v>0</v>
      </c>
      <c r="R207" s="36">
        <v>0</v>
      </c>
      <c r="S207" s="164">
        <f t="shared" si="142"/>
        <v>0</v>
      </c>
      <c r="T207" s="36">
        <v>0</v>
      </c>
      <c r="U207" s="36">
        <v>0</v>
      </c>
      <c r="V207" s="36">
        <v>0</v>
      </c>
      <c r="W207" s="164">
        <f t="shared" si="143"/>
        <v>0</v>
      </c>
      <c r="X207" s="36">
        <v>0</v>
      </c>
      <c r="Y207" s="36">
        <v>0</v>
      </c>
      <c r="Z207" s="36">
        <v>0</v>
      </c>
      <c r="AA207" s="164">
        <f t="shared" si="144"/>
        <v>0</v>
      </c>
    </row>
    <row r="208" spans="1:27" s="14" customFormat="1" x14ac:dyDescent="0.25">
      <c r="A208" s="18"/>
      <c r="B208" s="18"/>
      <c r="C208" s="19"/>
      <c r="D208" s="43" t="s">
        <v>199</v>
      </c>
      <c r="E208" s="53">
        <f>E209+E217+E225</f>
        <v>0</v>
      </c>
      <c r="F208" s="53">
        <f t="shared" ref="F208:Z208" si="146">F209+F217+F225</f>
        <v>0</v>
      </c>
      <c r="G208" s="104">
        <f t="shared" si="139"/>
        <v>0</v>
      </c>
      <c r="H208" s="53">
        <f t="shared" si="145"/>
        <v>0</v>
      </c>
      <c r="I208" s="127">
        <v>0</v>
      </c>
      <c r="J208" s="104">
        <f t="shared" si="140"/>
        <v>0</v>
      </c>
      <c r="K208" s="94"/>
      <c r="L208" s="26">
        <f t="shared" si="146"/>
        <v>0</v>
      </c>
      <c r="M208" s="26">
        <f t="shared" si="146"/>
        <v>0</v>
      </c>
      <c r="N208" s="26">
        <f t="shared" si="146"/>
        <v>0</v>
      </c>
      <c r="O208" s="162">
        <f t="shared" si="141"/>
        <v>0</v>
      </c>
      <c r="P208" s="26">
        <f t="shared" si="146"/>
        <v>0</v>
      </c>
      <c r="Q208" s="26">
        <f t="shared" si="146"/>
        <v>0</v>
      </c>
      <c r="R208" s="26">
        <f t="shared" si="146"/>
        <v>0</v>
      </c>
      <c r="S208" s="162">
        <f t="shared" si="142"/>
        <v>0</v>
      </c>
      <c r="T208" s="26">
        <f t="shared" ref="T208:U208" si="147">T209+T217+T225</f>
        <v>0</v>
      </c>
      <c r="U208" s="26">
        <f t="shared" si="147"/>
        <v>0</v>
      </c>
      <c r="V208" s="26">
        <f t="shared" si="146"/>
        <v>0</v>
      </c>
      <c r="W208" s="162">
        <f t="shared" si="143"/>
        <v>0</v>
      </c>
      <c r="X208" s="53">
        <f t="shared" ref="X208" si="148">X209+X217+X225</f>
        <v>0</v>
      </c>
      <c r="Y208" s="53">
        <f t="shared" si="146"/>
        <v>0</v>
      </c>
      <c r="Z208" s="53">
        <f t="shared" si="146"/>
        <v>0</v>
      </c>
      <c r="AA208" s="162">
        <f t="shared" si="144"/>
        <v>0</v>
      </c>
    </row>
    <row r="209" spans="1:27" s="14" customFormat="1" x14ac:dyDescent="0.25">
      <c r="A209" s="18"/>
      <c r="B209" s="18"/>
      <c r="C209" s="19"/>
      <c r="D209" s="44" t="s">
        <v>200</v>
      </c>
      <c r="E209" s="52">
        <f>SUM(E210:E216)</f>
        <v>0</v>
      </c>
      <c r="F209" s="52">
        <f t="shared" ref="F209:Z209" si="149">SUM(F210:F216)</f>
        <v>0</v>
      </c>
      <c r="G209" s="105">
        <f t="shared" si="139"/>
        <v>0</v>
      </c>
      <c r="H209" s="52">
        <f t="shared" si="145"/>
        <v>0</v>
      </c>
      <c r="I209" s="128">
        <v>0</v>
      </c>
      <c r="J209" s="105">
        <f t="shared" si="140"/>
        <v>0</v>
      </c>
      <c r="K209" s="95"/>
      <c r="L209" s="29">
        <f t="shared" si="149"/>
        <v>0</v>
      </c>
      <c r="M209" s="29">
        <f t="shared" si="149"/>
        <v>0</v>
      </c>
      <c r="N209" s="29">
        <f t="shared" si="149"/>
        <v>0</v>
      </c>
      <c r="O209" s="163">
        <f t="shared" si="141"/>
        <v>0</v>
      </c>
      <c r="P209" s="29">
        <f t="shared" si="149"/>
        <v>0</v>
      </c>
      <c r="Q209" s="29">
        <f t="shared" si="149"/>
        <v>0</v>
      </c>
      <c r="R209" s="29">
        <f t="shared" si="149"/>
        <v>0</v>
      </c>
      <c r="S209" s="163">
        <f t="shared" si="142"/>
        <v>0</v>
      </c>
      <c r="T209" s="29">
        <f t="shared" ref="T209:U209" si="150">SUM(T210:T216)</f>
        <v>0</v>
      </c>
      <c r="U209" s="29">
        <f t="shared" si="150"/>
        <v>0</v>
      </c>
      <c r="V209" s="29">
        <f t="shared" si="149"/>
        <v>0</v>
      </c>
      <c r="W209" s="163">
        <f t="shared" si="143"/>
        <v>0</v>
      </c>
      <c r="X209" s="52">
        <f t="shared" ref="X209" si="151">SUM(X210:X216)</f>
        <v>0</v>
      </c>
      <c r="Y209" s="52">
        <f t="shared" si="149"/>
        <v>0</v>
      </c>
      <c r="Z209" s="52">
        <f t="shared" si="149"/>
        <v>0</v>
      </c>
      <c r="AA209" s="163">
        <f t="shared" si="144"/>
        <v>0</v>
      </c>
    </row>
    <row r="210" spans="1:27" s="14" customFormat="1" x14ac:dyDescent="0.25">
      <c r="A210" s="18"/>
      <c r="B210" s="18"/>
      <c r="C210" s="19"/>
      <c r="D210" s="30" t="s">
        <v>201</v>
      </c>
      <c r="E210" s="36">
        <v>0</v>
      </c>
      <c r="F210" s="36">
        <v>0</v>
      </c>
      <c r="G210" s="106">
        <f t="shared" si="139"/>
        <v>0</v>
      </c>
      <c r="H210" s="36">
        <f t="shared" si="145"/>
        <v>0</v>
      </c>
      <c r="I210" s="129">
        <v>0</v>
      </c>
      <c r="J210" s="106">
        <f t="shared" si="140"/>
        <v>0</v>
      </c>
      <c r="K210" s="96"/>
      <c r="L210" s="36">
        <v>0</v>
      </c>
      <c r="M210" s="36">
        <v>0</v>
      </c>
      <c r="N210" s="36">
        <v>0</v>
      </c>
      <c r="O210" s="164">
        <f t="shared" si="141"/>
        <v>0</v>
      </c>
      <c r="P210" s="36">
        <v>0</v>
      </c>
      <c r="Q210" s="36">
        <v>0</v>
      </c>
      <c r="R210" s="36">
        <v>0</v>
      </c>
      <c r="S210" s="164">
        <f t="shared" si="142"/>
        <v>0</v>
      </c>
      <c r="T210" s="36">
        <v>0</v>
      </c>
      <c r="U210" s="36">
        <v>0</v>
      </c>
      <c r="V210" s="36">
        <v>0</v>
      </c>
      <c r="W210" s="164">
        <f t="shared" si="143"/>
        <v>0</v>
      </c>
      <c r="X210" s="36">
        <v>0</v>
      </c>
      <c r="Y210" s="36">
        <v>0</v>
      </c>
      <c r="Z210" s="36">
        <v>0</v>
      </c>
      <c r="AA210" s="164">
        <f t="shared" si="144"/>
        <v>0</v>
      </c>
    </row>
    <row r="211" spans="1:27" s="14" customFormat="1" x14ac:dyDescent="0.25">
      <c r="A211" s="18"/>
      <c r="B211" s="18"/>
      <c r="C211" s="19"/>
      <c r="D211" s="30" t="s">
        <v>202</v>
      </c>
      <c r="E211" s="36">
        <v>0</v>
      </c>
      <c r="F211" s="36">
        <v>0</v>
      </c>
      <c r="G211" s="106">
        <f t="shared" si="139"/>
        <v>0</v>
      </c>
      <c r="H211" s="36">
        <f t="shared" si="145"/>
        <v>0</v>
      </c>
      <c r="I211" s="129">
        <v>0</v>
      </c>
      <c r="J211" s="106">
        <f t="shared" si="140"/>
        <v>0</v>
      </c>
      <c r="K211" s="96"/>
      <c r="L211" s="36">
        <v>0</v>
      </c>
      <c r="M211" s="36">
        <v>0</v>
      </c>
      <c r="N211" s="36">
        <v>0</v>
      </c>
      <c r="O211" s="164">
        <f t="shared" si="141"/>
        <v>0</v>
      </c>
      <c r="P211" s="36">
        <v>0</v>
      </c>
      <c r="Q211" s="36">
        <v>0</v>
      </c>
      <c r="R211" s="36">
        <v>0</v>
      </c>
      <c r="S211" s="164">
        <f t="shared" si="142"/>
        <v>0</v>
      </c>
      <c r="T211" s="36">
        <v>0</v>
      </c>
      <c r="U211" s="36">
        <v>0</v>
      </c>
      <c r="V211" s="36">
        <v>0</v>
      </c>
      <c r="W211" s="164">
        <f t="shared" si="143"/>
        <v>0</v>
      </c>
      <c r="X211" s="36">
        <v>0</v>
      </c>
      <c r="Y211" s="36">
        <v>0</v>
      </c>
      <c r="Z211" s="36">
        <v>0</v>
      </c>
      <c r="AA211" s="164">
        <f t="shared" si="144"/>
        <v>0</v>
      </c>
    </row>
    <row r="212" spans="1:27" s="14" customFormat="1" x14ac:dyDescent="0.25">
      <c r="A212" s="18"/>
      <c r="B212" s="18"/>
      <c r="C212" s="19"/>
      <c r="D212" s="30" t="s">
        <v>203</v>
      </c>
      <c r="E212" s="36">
        <v>0</v>
      </c>
      <c r="F212" s="36">
        <v>0</v>
      </c>
      <c r="G212" s="106">
        <f t="shared" si="139"/>
        <v>0</v>
      </c>
      <c r="H212" s="36">
        <f t="shared" si="145"/>
        <v>0</v>
      </c>
      <c r="I212" s="129">
        <v>0</v>
      </c>
      <c r="J212" s="106">
        <f t="shared" si="140"/>
        <v>0</v>
      </c>
      <c r="K212" s="96"/>
      <c r="L212" s="36">
        <v>0</v>
      </c>
      <c r="M212" s="36">
        <v>0</v>
      </c>
      <c r="N212" s="36">
        <v>0</v>
      </c>
      <c r="O212" s="164">
        <f t="shared" si="141"/>
        <v>0</v>
      </c>
      <c r="P212" s="36">
        <v>0</v>
      </c>
      <c r="Q212" s="36">
        <v>0</v>
      </c>
      <c r="R212" s="36">
        <v>0</v>
      </c>
      <c r="S212" s="164">
        <f t="shared" si="142"/>
        <v>0</v>
      </c>
      <c r="T212" s="36">
        <v>0</v>
      </c>
      <c r="U212" s="36">
        <v>0</v>
      </c>
      <c r="V212" s="36">
        <v>0</v>
      </c>
      <c r="W212" s="164">
        <f t="shared" si="143"/>
        <v>0</v>
      </c>
      <c r="X212" s="36">
        <v>0</v>
      </c>
      <c r="Y212" s="36">
        <v>0</v>
      </c>
      <c r="Z212" s="36">
        <v>0</v>
      </c>
      <c r="AA212" s="164">
        <f t="shared" si="144"/>
        <v>0</v>
      </c>
    </row>
    <row r="213" spans="1:27" s="14" customFormat="1" x14ac:dyDescent="0.25">
      <c r="A213" s="18"/>
      <c r="B213" s="18"/>
      <c r="C213" s="19"/>
      <c r="D213" s="30" t="s">
        <v>204</v>
      </c>
      <c r="E213" s="36">
        <v>0</v>
      </c>
      <c r="F213" s="36">
        <v>0</v>
      </c>
      <c r="G213" s="106">
        <f t="shared" si="139"/>
        <v>0</v>
      </c>
      <c r="H213" s="36">
        <f t="shared" si="145"/>
        <v>0</v>
      </c>
      <c r="I213" s="129">
        <v>0</v>
      </c>
      <c r="J213" s="106">
        <f t="shared" si="140"/>
        <v>0</v>
      </c>
      <c r="K213" s="96"/>
      <c r="L213" s="36">
        <v>0</v>
      </c>
      <c r="M213" s="36">
        <v>0</v>
      </c>
      <c r="N213" s="36">
        <v>0</v>
      </c>
      <c r="O213" s="164">
        <f t="shared" si="141"/>
        <v>0</v>
      </c>
      <c r="P213" s="36">
        <v>0</v>
      </c>
      <c r="Q213" s="36">
        <v>0</v>
      </c>
      <c r="R213" s="36">
        <v>0</v>
      </c>
      <c r="S213" s="164">
        <f t="shared" si="142"/>
        <v>0</v>
      </c>
      <c r="T213" s="36">
        <v>0</v>
      </c>
      <c r="U213" s="36">
        <v>0</v>
      </c>
      <c r="V213" s="36">
        <v>0</v>
      </c>
      <c r="W213" s="164">
        <f t="shared" si="143"/>
        <v>0</v>
      </c>
      <c r="X213" s="36">
        <v>0</v>
      </c>
      <c r="Y213" s="36">
        <v>0</v>
      </c>
      <c r="Z213" s="36">
        <v>0</v>
      </c>
      <c r="AA213" s="164">
        <f t="shared" si="144"/>
        <v>0</v>
      </c>
    </row>
    <row r="214" spans="1:27" s="14" customFormat="1" x14ac:dyDescent="0.25">
      <c r="A214" s="18"/>
      <c r="B214" s="18"/>
      <c r="C214" s="19"/>
      <c r="D214" s="30" t="s">
        <v>205</v>
      </c>
      <c r="E214" s="36">
        <v>0</v>
      </c>
      <c r="F214" s="36">
        <v>0</v>
      </c>
      <c r="G214" s="106">
        <f t="shared" si="139"/>
        <v>0</v>
      </c>
      <c r="H214" s="36">
        <f t="shared" si="145"/>
        <v>0</v>
      </c>
      <c r="I214" s="129">
        <v>0</v>
      </c>
      <c r="J214" s="106">
        <f t="shared" si="140"/>
        <v>0</v>
      </c>
      <c r="K214" s="96"/>
      <c r="L214" s="36">
        <v>0</v>
      </c>
      <c r="M214" s="36">
        <v>0</v>
      </c>
      <c r="N214" s="36">
        <v>0</v>
      </c>
      <c r="O214" s="164">
        <f t="shared" si="141"/>
        <v>0</v>
      </c>
      <c r="P214" s="36">
        <v>0</v>
      </c>
      <c r="Q214" s="36">
        <v>0</v>
      </c>
      <c r="R214" s="36">
        <v>0</v>
      </c>
      <c r="S214" s="164">
        <f t="shared" si="142"/>
        <v>0</v>
      </c>
      <c r="T214" s="36">
        <v>0</v>
      </c>
      <c r="U214" s="36">
        <v>0</v>
      </c>
      <c r="V214" s="36">
        <v>0</v>
      </c>
      <c r="W214" s="164">
        <f t="shared" si="143"/>
        <v>0</v>
      </c>
      <c r="X214" s="36">
        <v>0</v>
      </c>
      <c r="Y214" s="36">
        <v>0</v>
      </c>
      <c r="Z214" s="36">
        <v>0</v>
      </c>
      <c r="AA214" s="164">
        <f t="shared" si="144"/>
        <v>0</v>
      </c>
    </row>
    <row r="215" spans="1:27" s="14" customFormat="1" x14ac:dyDescent="0.25">
      <c r="A215" s="18"/>
      <c r="B215" s="18"/>
      <c r="C215" s="19"/>
      <c r="D215" s="30" t="s">
        <v>206</v>
      </c>
      <c r="E215" s="36">
        <v>0</v>
      </c>
      <c r="F215" s="36">
        <v>0</v>
      </c>
      <c r="G215" s="106">
        <f t="shared" si="139"/>
        <v>0</v>
      </c>
      <c r="H215" s="36">
        <f t="shared" si="145"/>
        <v>0</v>
      </c>
      <c r="I215" s="129">
        <v>0</v>
      </c>
      <c r="J215" s="106">
        <f t="shared" si="140"/>
        <v>0</v>
      </c>
      <c r="K215" s="96"/>
      <c r="L215" s="36">
        <v>0</v>
      </c>
      <c r="M215" s="36">
        <v>0</v>
      </c>
      <c r="N215" s="36">
        <v>0</v>
      </c>
      <c r="O215" s="164">
        <f t="shared" si="141"/>
        <v>0</v>
      </c>
      <c r="P215" s="36">
        <v>0</v>
      </c>
      <c r="Q215" s="36">
        <v>0</v>
      </c>
      <c r="R215" s="36">
        <v>0</v>
      </c>
      <c r="S215" s="164">
        <f t="shared" si="142"/>
        <v>0</v>
      </c>
      <c r="T215" s="36">
        <v>0</v>
      </c>
      <c r="U215" s="36">
        <v>0</v>
      </c>
      <c r="V215" s="36">
        <v>0</v>
      </c>
      <c r="W215" s="164">
        <f t="shared" si="143"/>
        <v>0</v>
      </c>
      <c r="X215" s="36">
        <v>0</v>
      </c>
      <c r="Y215" s="36">
        <v>0</v>
      </c>
      <c r="Z215" s="36">
        <v>0</v>
      </c>
      <c r="AA215" s="164">
        <f t="shared" si="144"/>
        <v>0</v>
      </c>
    </row>
    <row r="216" spans="1:27" s="14" customFormat="1" x14ac:dyDescent="0.25">
      <c r="A216" s="18"/>
      <c r="B216" s="18"/>
      <c r="C216" s="19"/>
      <c r="D216" s="30" t="s">
        <v>207</v>
      </c>
      <c r="E216" s="36">
        <v>0</v>
      </c>
      <c r="F216" s="36">
        <v>0</v>
      </c>
      <c r="G216" s="106">
        <f t="shared" si="139"/>
        <v>0</v>
      </c>
      <c r="H216" s="36">
        <f t="shared" si="145"/>
        <v>0</v>
      </c>
      <c r="I216" s="129">
        <v>0</v>
      </c>
      <c r="J216" s="106">
        <f t="shared" si="140"/>
        <v>0</v>
      </c>
      <c r="K216" s="96"/>
      <c r="L216" s="36">
        <v>0</v>
      </c>
      <c r="M216" s="36">
        <v>0</v>
      </c>
      <c r="N216" s="36">
        <v>0</v>
      </c>
      <c r="O216" s="164">
        <f t="shared" si="141"/>
        <v>0</v>
      </c>
      <c r="P216" s="36">
        <v>0</v>
      </c>
      <c r="Q216" s="36">
        <v>0</v>
      </c>
      <c r="R216" s="36">
        <v>0</v>
      </c>
      <c r="S216" s="164">
        <f t="shared" si="142"/>
        <v>0</v>
      </c>
      <c r="T216" s="36">
        <v>0</v>
      </c>
      <c r="U216" s="36">
        <v>0</v>
      </c>
      <c r="V216" s="36">
        <v>0</v>
      </c>
      <c r="W216" s="164">
        <f t="shared" si="143"/>
        <v>0</v>
      </c>
      <c r="X216" s="36">
        <v>0</v>
      </c>
      <c r="Y216" s="36">
        <v>0</v>
      </c>
      <c r="Z216" s="36">
        <v>0</v>
      </c>
      <c r="AA216" s="164">
        <f t="shared" si="144"/>
        <v>0</v>
      </c>
    </row>
    <row r="217" spans="1:27" s="14" customFormat="1" x14ac:dyDescent="0.25">
      <c r="A217" s="18"/>
      <c r="B217" s="18"/>
      <c r="C217" s="19"/>
      <c r="D217" s="44" t="s">
        <v>208</v>
      </c>
      <c r="E217" s="52">
        <f>SUM(E218:E224)</f>
        <v>0</v>
      </c>
      <c r="F217" s="52">
        <f t="shared" ref="F217:Z217" si="152">SUM(F218:F224)</f>
        <v>0</v>
      </c>
      <c r="G217" s="105">
        <f t="shared" si="139"/>
        <v>0</v>
      </c>
      <c r="H217" s="52">
        <f t="shared" si="145"/>
        <v>0</v>
      </c>
      <c r="I217" s="128">
        <v>0</v>
      </c>
      <c r="J217" s="105">
        <f t="shared" si="140"/>
        <v>0</v>
      </c>
      <c r="K217" s="95"/>
      <c r="L217" s="29">
        <f t="shared" si="152"/>
        <v>0</v>
      </c>
      <c r="M217" s="29">
        <f t="shared" si="152"/>
        <v>0</v>
      </c>
      <c r="N217" s="29">
        <f t="shared" si="152"/>
        <v>0</v>
      </c>
      <c r="O217" s="163">
        <f t="shared" si="141"/>
        <v>0</v>
      </c>
      <c r="P217" s="29">
        <f t="shared" si="152"/>
        <v>0</v>
      </c>
      <c r="Q217" s="29">
        <f t="shared" si="152"/>
        <v>0</v>
      </c>
      <c r="R217" s="29">
        <f t="shared" si="152"/>
        <v>0</v>
      </c>
      <c r="S217" s="163">
        <f t="shared" si="142"/>
        <v>0</v>
      </c>
      <c r="T217" s="29">
        <f t="shared" ref="T217:U217" si="153">SUM(T218:T224)</f>
        <v>0</v>
      </c>
      <c r="U217" s="29">
        <f t="shared" si="153"/>
        <v>0</v>
      </c>
      <c r="V217" s="29">
        <f t="shared" si="152"/>
        <v>0</v>
      </c>
      <c r="W217" s="163">
        <f t="shared" si="143"/>
        <v>0</v>
      </c>
      <c r="X217" s="52">
        <f t="shared" ref="X217" si="154">SUM(X218:X224)</f>
        <v>0</v>
      </c>
      <c r="Y217" s="52">
        <f t="shared" si="152"/>
        <v>0</v>
      </c>
      <c r="Z217" s="52">
        <f t="shared" si="152"/>
        <v>0</v>
      </c>
      <c r="AA217" s="163">
        <f t="shared" si="144"/>
        <v>0</v>
      </c>
    </row>
    <row r="218" spans="1:27" s="14" customFormat="1" x14ac:dyDescent="0.25">
      <c r="A218" s="18"/>
      <c r="B218" s="18"/>
      <c r="C218" s="19"/>
      <c r="D218" s="30" t="s">
        <v>201</v>
      </c>
      <c r="E218" s="36">
        <v>0</v>
      </c>
      <c r="F218" s="36">
        <v>0</v>
      </c>
      <c r="G218" s="106">
        <f t="shared" si="139"/>
        <v>0</v>
      </c>
      <c r="H218" s="36">
        <f t="shared" si="145"/>
        <v>0</v>
      </c>
      <c r="I218" s="129">
        <v>0</v>
      </c>
      <c r="J218" s="106">
        <f t="shared" si="140"/>
        <v>0</v>
      </c>
      <c r="K218" s="96"/>
      <c r="L218" s="36">
        <v>0</v>
      </c>
      <c r="M218" s="36">
        <v>0</v>
      </c>
      <c r="N218" s="36">
        <v>0</v>
      </c>
      <c r="O218" s="164">
        <f t="shared" si="141"/>
        <v>0</v>
      </c>
      <c r="P218" s="36">
        <v>0</v>
      </c>
      <c r="Q218" s="36">
        <v>0</v>
      </c>
      <c r="R218" s="36">
        <v>0</v>
      </c>
      <c r="S218" s="164">
        <f t="shared" si="142"/>
        <v>0</v>
      </c>
      <c r="T218" s="36">
        <v>0</v>
      </c>
      <c r="U218" s="36">
        <v>0</v>
      </c>
      <c r="V218" s="36">
        <v>0</v>
      </c>
      <c r="W218" s="164">
        <f t="shared" si="143"/>
        <v>0</v>
      </c>
      <c r="X218" s="36">
        <v>0</v>
      </c>
      <c r="Y218" s="36">
        <v>0</v>
      </c>
      <c r="Z218" s="36">
        <v>0</v>
      </c>
      <c r="AA218" s="164">
        <f t="shared" si="144"/>
        <v>0</v>
      </c>
    </row>
    <row r="219" spans="1:27" s="14" customFormat="1" x14ac:dyDescent="0.25">
      <c r="A219" s="18"/>
      <c r="B219" s="18"/>
      <c r="C219" s="19"/>
      <c r="D219" s="30" t="s">
        <v>202</v>
      </c>
      <c r="E219" s="36">
        <v>0</v>
      </c>
      <c r="F219" s="36">
        <v>0</v>
      </c>
      <c r="G219" s="106">
        <f t="shared" si="139"/>
        <v>0</v>
      </c>
      <c r="H219" s="36">
        <f t="shared" si="145"/>
        <v>0</v>
      </c>
      <c r="I219" s="129">
        <v>0</v>
      </c>
      <c r="J219" s="106">
        <f t="shared" si="140"/>
        <v>0</v>
      </c>
      <c r="K219" s="96"/>
      <c r="L219" s="36">
        <v>0</v>
      </c>
      <c r="M219" s="36">
        <v>0</v>
      </c>
      <c r="N219" s="36">
        <v>0</v>
      </c>
      <c r="O219" s="164">
        <f t="shared" si="141"/>
        <v>0</v>
      </c>
      <c r="P219" s="36">
        <v>0</v>
      </c>
      <c r="Q219" s="36">
        <v>0</v>
      </c>
      <c r="R219" s="36">
        <v>0</v>
      </c>
      <c r="S219" s="164">
        <f t="shared" si="142"/>
        <v>0</v>
      </c>
      <c r="T219" s="36">
        <v>0</v>
      </c>
      <c r="U219" s="36">
        <v>0</v>
      </c>
      <c r="V219" s="36">
        <v>0</v>
      </c>
      <c r="W219" s="164">
        <f t="shared" si="143"/>
        <v>0</v>
      </c>
      <c r="X219" s="36">
        <v>0</v>
      </c>
      <c r="Y219" s="36">
        <v>0</v>
      </c>
      <c r="Z219" s="36">
        <v>0</v>
      </c>
      <c r="AA219" s="164">
        <f t="shared" si="144"/>
        <v>0</v>
      </c>
    </row>
    <row r="220" spans="1:27" s="14" customFormat="1" x14ac:dyDescent="0.25">
      <c r="A220" s="18"/>
      <c r="B220" s="18"/>
      <c r="C220" s="19"/>
      <c r="D220" s="30" t="s">
        <v>209</v>
      </c>
      <c r="E220" s="36">
        <v>0</v>
      </c>
      <c r="F220" s="36">
        <v>0</v>
      </c>
      <c r="G220" s="106">
        <f t="shared" si="139"/>
        <v>0</v>
      </c>
      <c r="H220" s="36">
        <f t="shared" si="145"/>
        <v>0</v>
      </c>
      <c r="I220" s="129">
        <v>0</v>
      </c>
      <c r="J220" s="106">
        <f t="shared" si="140"/>
        <v>0</v>
      </c>
      <c r="K220" s="96"/>
      <c r="L220" s="36">
        <v>0</v>
      </c>
      <c r="M220" s="36">
        <v>0</v>
      </c>
      <c r="N220" s="36">
        <v>0</v>
      </c>
      <c r="O220" s="164">
        <f t="shared" si="141"/>
        <v>0</v>
      </c>
      <c r="P220" s="36">
        <v>0</v>
      </c>
      <c r="Q220" s="36">
        <v>0</v>
      </c>
      <c r="R220" s="36">
        <v>0</v>
      </c>
      <c r="S220" s="164">
        <f t="shared" si="142"/>
        <v>0</v>
      </c>
      <c r="T220" s="36">
        <v>0</v>
      </c>
      <c r="U220" s="36">
        <v>0</v>
      </c>
      <c r="V220" s="36">
        <v>0</v>
      </c>
      <c r="W220" s="164">
        <f t="shared" si="143"/>
        <v>0</v>
      </c>
      <c r="X220" s="36">
        <v>0</v>
      </c>
      <c r="Y220" s="36">
        <v>0</v>
      </c>
      <c r="Z220" s="36">
        <v>0</v>
      </c>
      <c r="AA220" s="164">
        <f t="shared" si="144"/>
        <v>0</v>
      </c>
    </row>
    <row r="221" spans="1:27" s="14" customFormat="1" x14ac:dyDescent="0.25">
      <c r="A221" s="18"/>
      <c r="B221" s="18"/>
      <c r="C221" s="19"/>
      <c r="D221" s="30" t="s">
        <v>210</v>
      </c>
      <c r="E221" s="36">
        <v>0</v>
      </c>
      <c r="F221" s="36">
        <v>0</v>
      </c>
      <c r="G221" s="106">
        <f t="shared" si="139"/>
        <v>0</v>
      </c>
      <c r="H221" s="36">
        <f t="shared" si="145"/>
        <v>0</v>
      </c>
      <c r="I221" s="129">
        <v>0</v>
      </c>
      <c r="J221" s="106">
        <f t="shared" si="140"/>
        <v>0</v>
      </c>
      <c r="K221" s="96"/>
      <c r="L221" s="36">
        <v>0</v>
      </c>
      <c r="M221" s="36">
        <v>0</v>
      </c>
      <c r="N221" s="36">
        <v>0</v>
      </c>
      <c r="O221" s="164">
        <f t="shared" si="141"/>
        <v>0</v>
      </c>
      <c r="P221" s="36">
        <v>0</v>
      </c>
      <c r="Q221" s="36">
        <v>0</v>
      </c>
      <c r="R221" s="36">
        <v>0</v>
      </c>
      <c r="S221" s="164">
        <f t="shared" si="142"/>
        <v>0</v>
      </c>
      <c r="T221" s="36">
        <v>0</v>
      </c>
      <c r="U221" s="36">
        <v>0</v>
      </c>
      <c r="V221" s="36">
        <v>0</v>
      </c>
      <c r="W221" s="164">
        <f t="shared" si="143"/>
        <v>0</v>
      </c>
      <c r="X221" s="36">
        <v>0</v>
      </c>
      <c r="Y221" s="36">
        <v>0</v>
      </c>
      <c r="Z221" s="36">
        <v>0</v>
      </c>
      <c r="AA221" s="164">
        <f t="shared" si="144"/>
        <v>0</v>
      </c>
    </row>
    <row r="222" spans="1:27" s="14" customFormat="1" x14ac:dyDescent="0.25">
      <c r="A222" s="18"/>
      <c r="B222" s="18"/>
      <c r="C222" s="19"/>
      <c r="D222" s="30" t="s">
        <v>211</v>
      </c>
      <c r="E222" s="36">
        <v>0</v>
      </c>
      <c r="F222" s="36">
        <v>0</v>
      </c>
      <c r="G222" s="106">
        <f t="shared" si="139"/>
        <v>0</v>
      </c>
      <c r="H222" s="36">
        <f t="shared" si="145"/>
        <v>0</v>
      </c>
      <c r="I222" s="129">
        <v>0</v>
      </c>
      <c r="J222" s="106">
        <f t="shared" si="140"/>
        <v>0</v>
      </c>
      <c r="K222" s="96"/>
      <c r="L222" s="36">
        <v>0</v>
      </c>
      <c r="M222" s="36">
        <v>0</v>
      </c>
      <c r="N222" s="36">
        <v>0</v>
      </c>
      <c r="O222" s="164">
        <f t="shared" si="141"/>
        <v>0</v>
      </c>
      <c r="P222" s="36">
        <v>0</v>
      </c>
      <c r="Q222" s="36">
        <v>0</v>
      </c>
      <c r="R222" s="36">
        <v>0</v>
      </c>
      <c r="S222" s="164">
        <f t="shared" si="142"/>
        <v>0</v>
      </c>
      <c r="T222" s="36">
        <v>0</v>
      </c>
      <c r="U222" s="36">
        <v>0</v>
      </c>
      <c r="V222" s="36">
        <v>0</v>
      </c>
      <c r="W222" s="164">
        <f t="shared" si="143"/>
        <v>0</v>
      </c>
      <c r="X222" s="36">
        <v>0</v>
      </c>
      <c r="Y222" s="36">
        <v>0</v>
      </c>
      <c r="Z222" s="36">
        <v>0</v>
      </c>
      <c r="AA222" s="164">
        <f t="shared" si="144"/>
        <v>0</v>
      </c>
    </row>
    <row r="223" spans="1:27" s="14" customFormat="1" x14ac:dyDescent="0.25">
      <c r="A223" s="18"/>
      <c r="B223" s="18"/>
      <c r="C223" s="19"/>
      <c r="D223" s="30" t="s">
        <v>212</v>
      </c>
      <c r="E223" s="36">
        <v>0</v>
      </c>
      <c r="F223" s="36">
        <v>0</v>
      </c>
      <c r="G223" s="106">
        <f t="shared" si="139"/>
        <v>0</v>
      </c>
      <c r="H223" s="36">
        <f t="shared" si="145"/>
        <v>0</v>
      </c>
      <c r="I223" s="129">
        <v>0</v>
      </c>
      <c r="J223" s="106">
        <f t="shared" si="140"/>
        <v>0</v>
      </c>
      <c r="K223" s="96"/>
      <c r="L223" s="36">
        <v>0</v>
      </c>
      <c r="M223" s="36">
        <v>0</v>
      </c>
      <c r="N223" s="36">
        <v>0</v>
      </c>
      <c r="O223" s="164">
        <f t="shared" si="141"/>
        <v>0</v>
      </c>
      <c r="P223" s="36">
        <v>0</v>
      </c>
      <c r="Q223" s="36">
        <v>0</v>
      </c>
      <c r="R223" s="36">
        <v>0</v>
      </c>
      <c r="S223" s="164">
        <f t="shared" si="142"/>
        <v>0</v>
      </c>
      <c r="T223" s="36">
        <v>0</v>
      </c>
      <c r="U223" s="36">
        <v>0</v>
      </c>
      <c r="V223" s="36">
        <v>0</v>
      </c>
      <c r="W223" s="164">
        <f t="shared" si="143"/>
        <v>0</v>
      </c>
      <c r="X223" s="36">
        <v>0</v>
      </c>
      <c r="Y223" s="36">
        <v>0</v>
      </c>
      <c r="Z223" s="36">
        <v>0</v>
      </c>
      <c r="AA223" s="164">
        <f t="shared" si="144"/>
        <v>0</v>
      </c>
    </row>
    <row r="224" spans="1:27" s="14" customFormat="1" x14ac:dyDescent="0.25">
      <c r="A224" s="18"/>
      <c r="B224" s="18"/>
      <c r="C224" s="19"/>
      <c r="D224" s="30" t="s">
        <v>207</v>
      </c>
      <c r="E224" s="36">
        <v>0</v>
      </c>
      <c r="F224" s="36">
        <v>0</v>
      </c>
      <c r="G224" s="106">
        <f t="shared" si="139"/>
        <v>0</v>
      </c>
      <c r="H224" s="36">
        <f t="shared" si="145"/>
        <v>0</v>
      </c>
      <c r="I224" s="129">
        <v>0</v>
      </c>
      <c r="J224" s="106">
        <f t="shared" si="140"/>
        <v>0</v>
      </c>
      <c r="K224" s="96"/>
      <c r="L224" s="36">
        <v>0</v>
      </c>
      <c r="M224" s="36">
        <v>0</v>
      </c>
      <c r="N224" s="36">
        <v>0</v>
      </c>
      <c r="O224" s="164">
        <f t="shared" si="141"/>
        <v>0</v>
      </c>
      <c r="P224" s="36">
        <v>0</v>
      </c>
      <c r="Q224" s="36">
        <v>0</v>
      </c>
      <c r="R224" s="36">
        <v>0</v>
      </c>
      <c r="S224" s="164">
        <f t="shared" si="142"/>
        <v>0</v>
      </c>
      <c r="T224" s="36">
        <v>0</v>
      </c>
      <c r="U224" s="36">
        <v>0</v>
      </c>
      <c r="V224" s="36">
        <v>0</v>
      </c>
      <c r="W224" s="164">
        <f t="shared" si="143"/>
        <v>0</v>
      </c>
      <c r="X224" s="36">
        <v>0</v>
      </c>
      <c r="Y224" s="36">
        <v>0</v>
      </c>
      <c r="Z224" s="36">
        <v>0</v>
      </c>
      <c r="AA224" s="164">
        <f t="shared" si="144"/>
        <v>0</v>
      </c>
    </row>
    <row r="225" spans="1:33" s="14" customFormat="1" ht="36" x14ac:dyDescent="0.25">
      <c r="A225" s="18"/>
      <c r="B225" s="18"/>
      <c r="C225" s="19"/>
      <c r="D225" s="44" t="s">
        <v>213</v>
      </c>
      <c r="E225" s="52">
        <v>0</v>
      </c>
      <c r="F225" s="52">
        <v>0</v>
      </c>
      <c r="G225" s="105">
        <f t="shared" si="139"/>
        <v>0</v>
      </c>
      <c r="H225" s="52">
        <f t="shared" si="145"/>
        <v>0</v>
      </c>
      <c r="I225" s="128">
        <v>0</v>
      </c>
      <c r="J225" s="105">
        <f t="shared" si="140"/>
        <v>0</v>
      </c>
      <c r="K225" s="95"/>
      <c r="L225" s="29">
        <v>0</v>
      </c>
      <c r="M225" s="29">
        <v>0</v>
      </c>
      <c r="N225" s="29">
        <v>0</v>
      </c>
      <c r="O225" s="163">
        <f t="shared" si="141"/>
        <v>0</v>
      </c>
      <c r="P225" s="29">
        <v>0</v>
      </c>
      <c r="Q225" s="29">
        <v>0</v>
      </c>
      <c r="R225" s="29">
        <v>0</v>
      </c>
      <c r="S225" s="163">
        <f t="shared" si="142"/>
        <v>0</v>
      </c>
      <c r="T225" s="29">
        <v>0</v>
      </c>
      <c r="U225" s="29">
        <v>0</v>
      </c>
      <c r="V225" s="29">
        <v>0</v>
      </c>
      <c r="W225" s="163">
        <f t="shared" si="143"/>
        <v>0</v>
      </c>
      <c r="X225" s="52">
        <v>0</v>
      </c>
      <c r="Y225" s="52">
        <v>0</v>
      </c>
      <c r="Z225" s="52">
        <v>0</v>
      </c>
      <c r="AA225" s="163">
        <f t="shared" si="144"/>
        <v>0</v>
      </c>
    </row>
    <row r="226" spans="1:33" s="14" customFormat="1" x14ac:dyDescent="0.2">
      <c r="A226" s="16"/>
      <c r="B226" s="16"/>
      <c r="C226" s="19" t="s">
        <v>271</v>
      </c>
      <c r="D226" s="43" t="s">
        <v>214</v>
      </c>
      <c r="E226" s="53">
        <f>E227+E235</f>
        <v>0</v>
      </c>
      <c r="F226" s="53">
        <f t="shared" ref="F226:Z226" si="155">F227+F235</f>
        <v>598</v>
      </c>
      <c r="G226" s="104">
        <f t="shared" si="139"/>
        <v>-598</v>
      </c>
      <c r="H226" s="53">
        <f t="shared" si="145"/>
        <v>598</v>
      </c>
      <c r="I226" s="127">
        <f>H226/F226</f>
        <v>1</v>
      </c>
      <c r="J226" s="104">
        <f t="shared" si="140"/>
        <v>0</v>
      </c>
      <c r="K226" s="94"/>
      <c r="L226" s="26">
        <f t="shared" si="155"/>
        <v>598</v>
      </c>
      <c r="M226" s="26">
        <f t="shared" si="155"/>
        <v>0</v>
      </c>
      <c r="N226" s="26">
        <f t="shared" si="155"/>
        <v>0</v>
      </c>
      <c r="O226" s="162">
        <f t="shared" si="141"/>
        <v>598</v>
      </c>
      <c r="P226" s="26">
        <f t="shared" si="155"/>
        <v>0</v>
      </c>
      <c r="Q226" s="26">
        <f t="shared" si="155"/>
        <v>0</v>
      </c>
      <c r="R226" s="26">
        <f t="shared" si="155"/>
        <v>0</v>
      </c>
      <c r="S226" s="162">
        <f t="shared" si="142"/>
        <v>0</v>
      </c>
      <c r="T226" s="26">
        <f t="shared" ref="T226:U226" si="156">T227+T235</f>
        <v>0</v>
      </c>
      <c r="U226" s="26">
        <f t="shared" si="156"/>
        <v>0</v>
      </c>
      <c r="V226" s="26">
        <f t="shared" si="155"/>
        <v>0</v>
      </c>
      <c r="W226" s="162">
        <f t="shared" si="143"/>
        <v>0</v>
      </c>
      <c r="X226" s="53">
        <f t="shared" ref="X226" si="157">X227+X235</f>
        <v>0</v>
      </c>
      <c r="Y226" s="53">
        <f t="shared" si="155"/>
        <v>0</v>
      </c>
      <c r="Z226" s="53">
        <f t="shared" si="155"/>
        <v>0</v>
      </c>
      <c r="AA226" s="162">
        <f t="shared" si="144"/>
        <v>0</v>
      </c>
      <c r="AC226" s="14">
        <v>598</v>
      </c>
      <c r="AD226" s="268">
        <f>AC226-SUM(X226,W226,S226,O226)</f>
        <v>0</v>
      </c>
      <c r="AE226" s="269">
        <f>H226-AC226</f>
        <v>0</v>
      </c>
      <c r="AG226" s="249"/>
    </row>
    <row r="227" spans="1:33" s="14" customFormat="1" x14ac:dyDescent="0.25">
      <c r="A227" s="16"/>
      <c r="B227" s="16"/>
      <c r="C227" s="19"/>
      <c r="D227" s="44" t="s">
        <v>200</v>
      </c>
      <c r="E227" s="52">
        <f>SUM(E228:E234)</f>
        <v>0</v>
      </c>
      <c r="F227" s="52">
        <f t="shared" ref="F227:Z227" si="158">SUM(F228:F234)</f>
        <v>598</v>
      </c>
      <c r="G227" s="105">
        <f t="shared" si="139"/>
        <v>-598</v>
      </c>
      <c r="H227" s="52">
        <f t="shared" si="145"/>
        <v>598</v>
      </c>
      <c r="I227" s="128">
        <f>H227/F227</f>
        <v>1</v>
      </c>
      <c r="J227" s="105">
        <f t="shared" si="140"/>
        <v>0</v>
      </c>
      <c r="K227" s="95"/>
      <c r="L227" s="29">
        <f t="shared" si="158"/>
        <v>598</v>
      </c>
      <c r="M227" s="29">
        <f t="shared" si="158"/>
        <v>0</v>
      </c>
      <c r="N227" s="29">
        <f t="shared" si="158"/>
        <v>0</v>
      </c>
      <c r="O227" s="163">
        <f t="shared" si="141"/>
        <v>598</v>
      </c>
      <c r="P227" s="29">
        <f t="shared" si="158"/>
        <v>0</v>
      </c>
      <c r="Q227" s="29">
        <f t="shared" si="158"/>
        <v>0</v>
      </c>
      <c r="R227" s="29">
        <f t="shared" si="158"/>
        <v>0</v>
      </c>
      <c r="S227" s="163">
        <f t="shared" si="142"/>
        <v>0</v>
      </c>
      <c r="T227" s="29">
        <f t="shared" ref="T227:U227" si="159">SUM(T228:T234)</f>
        <v>0</v>
      </c>
      <c r="U227" s="29">
        <f t="shared" si="159"/>
        <v>0</v>
      </c>
      <c r="V227" s="29">
        <f t="shared" si="158"/>
        <v>0</v>
      </c>
      <c r="W227" s="163">
        <f t="shared" si="143"/>
        <v>0</v>
      </c>
      <c r="X227" s="52">
        <f t="shared" ref="X227" si="160">SUM(X228:X234)</f>
        <v>0</v>
      </c>
      <c r="Y227" s="52">
        <f t="shared" si="158"/>
        <v>0</v>
      </c>
      <c r="Z227" s="52">
        <f t="shared" si="158"/>
        <v>0</v>
      </c>
      <c r="AA227" s="163">
        <f t="shared" si="144"/>
        <v>0</v>
      </c>
    </row>
    <row r="228" spans="1:33" s="14" customFormat="1" x14ac:dyDescent="0.25">
      <c r="A228" s="18"/>
      <c r="B228" s="18"/>
      <c r="C228" s="19"/>
      <c r="D228" s="30" t="s">
        <v>201</v>
      </c>
      <c r="E228" s="36">
        <v>0</v>
      </c>
      <c r="F228" s="36">
        <v>0</v>
      </c>
      <c r="G228" s="106">
        <f t="shared" si="139"/>
        <v>0</v>
      </c>
      <c r="H228" s="36">
        <f t="shared" si="145"/>
        <v>0</v>
      </c>
      <c r="I228" s="129">
        <v>0</v>
      </c>
      <c r="J228" s="106">
        <f t="shared" si="140"/>
        <v>0</v>
      </c>
      <c r="K228" s="96"/>
      <c r="L228" s="36">
        <v>0</v>
      </c>
      <c r="M228" s="36">
        <v>0</v>
      </c>
      <c r="N228" s="36">
        <v>0</v>
      </c>
      <c r="O228" s="164">
        <f t="shared" si="141"/>
        <v>0</v>
      </c>
      <c r="P228" s="36">
        <v>0</v>
      </c>
      <c r="Q228" s="36">
        <v>0</v>
      </c>
      <c r="R228" s="36">
        <v>0</v>
      </c>
      <c r="S228" s="164">
        <f t="shared" si="142"/>
        <v>0</v>
      </c>
      <c r="T228" s="36">
        <v>0</v>
      </c>
      <c r="U228" s="36">
        <v>0</v>
      </c>
      <c r="V228" s="36">
        <v>0</v>
      </c>
      <c r="W228" s="164">
        <f t="shared" si="143"/>
        <v>0</v>
      </c>
      <c r="X228" s="36">
        <v>0</v>
      </c>
      <c r="Y228" s="36">
        <v>0</v>
      </c>
      <c r="Z228" s="36">
        <v>0</v>
      </c>
      <c r="AA228" s="164">
        <f t="shared" si="144"/>
        <v>0</v>
      </c>
    </row>
    <row r="229" spans="1:33" s="14" customFormat="1" x14ac:dyDescent="0.25">
      <c r="A229" s="18"/>
      <c r="B229" s="18"/>
      <c r="C229" s="19"/>
      <c r="D229" s="30" t="s">
        <v>215</v>
      </c>
      <c r="E229" s="36">
        <v>0</v>
      </c>
      <c r="F229" s="36">
        <v>0</v>
      </c>
      <c r="G229" s="106">
        <f t="shared" si="139"/>
        <v>0</v>
      </c>
      <c r="H229" s="36">
        <f t="shared" si="145"/>
        <v>0</v>
      </c>
      <c r="I229" s="129">
        <v>0</v>
      </c>
      <c r="J229" s="106">
        <f t="shared" si="140"/>
        <v>0</v>
      </c>
      <c r="K229" s="96"/>
      <c r="L229" s="36">
        <v>0</v>
      </c>
      <c r="M229" s="36">
        <v>0</v>
      </c>
      <c r="N229" s="36">
        <v>0</v>
      </c>
      <c r="O229" s="164">
        <f t="shared" si="141"/>
        <v>0</v>
      </c>
      <c r="P229" s="36">
        <v>0</v>
      </c>
      <c r="Q229" s="36">
        <v>0</v>
      </c>
      <c r="R229" s="36">
        <v>0</v>
      </c>
      <c r="S229" s="164">
        <f t="shared" si="142"/>
        <v>0</v>
      </c>
      <c r="T229" s="36">
        <v>0</v>
      </c>
      <c r="U229" s="36">
        <v>0</v>
      </c>
      <c r="V229" s="36">
        <v>0</v>
      </c>
      <c r="W229" s="164">
        <f t="shared" si="143"/>
        <v>0</v>
      </c>
      <c r="X229" s="36">
        <v>0</v>
      </c>
      <c r="Y229" s="36">
        <v>0</v>
      </c>
      <c r="Z229" s="36">
        <v>0</v>
      </c>
      <c r="AA229" s="164">
        <f t="shared" si="144"/>
        <v>0</v>
      </c>
    </row>
    <row r="230" spans="1:33" s="14" customFormat="1" x14ac:dyDescent="0.25">
      <c r="A230" s="18"/>
      <c r="B230" s="18"/>
      <c r="C230" s="19"/>
      <c r="D230" s="30" t="s">
        <v>209</v>
      </c>
      <c r="E230" s="36">
        <v>0</v>
      </c>
      <c r="F230" s="36">
        <v>0</v>
      </c>
      <c r="G230" s="106">
        <f t="shared" si="139"/>
        <v>0</v>
      </c>
      <c r="H230" s="36">
        <f t="shared" si="145"/>
        <v>0</v>
      </c>
      <c r="I230" s="129">
        <v>0</v>
      </c>
      <c r="J230" s="106">
        <f t="shared" si="140"/>
        <v>0</v>
      </c>
      <c r="K230" s="96"/>
      <c r="L230" s="36">
        <v>0</v>
      </c>
      <c r="M230" s="36">
        <v>0</v>
      </c>
      <c r="N230" s="36">
        <v>0</v>
      </c>
      <c r="O230" s="164">
        <f t="shared" si="141"/>
        <v>0</v>
      </c>
      <c r="P230" s="36">
        <v>0</v>
      </c>
      <c r="Q230" s="36">
        <v>0</v>
      </c>
      <c r="R230" s="36">
        <v>0</v>
      </c>
      <c r="S230" s="164">
        <f t="shared" si="142"/>
        <v>0</v>
      </c>
      <c r="T230" s="36">
        <v>0</v>
      </c>
      <c r="U230" s="36">
        <v>0</v>
      </c>
      <c r="V230" s="36">
        <v>0</v>
      </c>
      <c r="W230" s="164">
        <f t="shared" si="143"/>
        <v>0</v>
      </c>
      <c r="X230" s="36">
        <v>0</v>
      </c>
      <c r="Y230" s="36">
        <v>0</v>
      </c>
      <c r="Z230" s="36">
        <v>0</v>
      </c>
      <c r="AA230" s="164">
        <f t="shared" si="144"/>
        <v>0</v>
      </c>
    </row>
    <row r="231" spans="1:33" s="14" customFormat="1" ht="54" x14ac:dyDescent="0.25">
      <c r="A231" s="18"/>
      <c r="B231" s="18"/>
      <c r="C231" s="19"/>
      <c r="D231" s="30" t="s">
        <v>216</v>
      </c>
      <c r="E231" s="36">
        <v>0</v>
      </c>
      <c r="F231" s="36">
        <v>0</v>
      </c>
      <c r="G231" s="106">
        <f t="shared" si="139"/>
        <v>0</v>
      </c>
      <c r="H231" s="36">
        <f t="shared" si="145"/>
        <v>0</v>
      </c>
      <c r="I231" s="129">
        <v>0</v>
      </c>
      <c r="J231" s="106">
        <f t="shared" si="140"/>
        <v>0</v>
      </c>
      <c r="K231" s="96"/>
      <c r="L231" s="36">
        <v>0</v>
      </c>
      <c r="M231" s="36">
        <v>0</v>
      </c>
      <c r="N231" s="36">
        <v>0</v>
      </c>
      <c r="O231" s="164">
        <f t="shared" si="141"/>
        <v>0</v>
      </c>
      <c r="P231" s="36">
        <v>0</v>
      </c>
      <c r="Q231" s="36">
        <v>0</v>
      </c>
      <c r="R231" s="36">
        <v>0</v>
      </c>
      <c r="S231" s="164">
        <f t="shared" si="142"/>
        <v>0</v>
      </c>
      <c r="T231" s="36">
        <v>0</v>
      </c>
      <c r="U231" s="36">
        <v>0</v>
      </c>
      <c r="V231" s="36">
        <v>0</v>
      </c>
      <c r="W231" s="164">
        <f t="shared" si="143"/>
        <v>0</v>
      </c>
      <c r="X231" s="36">
        <v>0</v>
      </c>
      <c r="Y231" s="36">
        <v>0</v>
      </c>
      <c r="Z231" s="36">
        <v>0</v>
      </c>
      <c r="AA231" s="164">
        <f t="shared" si="144"/>
        <v>0</v>
      </c>
    </row>
    <row r="232" spans="1:33" s="14" customFormat="1" x14ac:dyDescent="0.25">
      <c r="A232" s="18"/>
      <c r="B232" s="18"/>
      <c r="C232" s="19"/>
      <c r="D232" s="30" t="s">
        <v>217</v>
      </c>
      <c r="E232" s="36">
        <v>0</v>
      </c>
      <c r="F232" s="36">
        <v>0</v>
      </c>
      <c r="G232" s="106">
        <f t="shared" si="139"/>
        <v>0</v>
      </c>
      <c r="H232" s="36">
        <f t="shared" si="145"/>
        <v>0</v>
      </c>
      <c r="I232" s="129">
        <v>0</v>
      </c>
      <c r="J232" s="106">
        <f t="shared" si="140"/>
        <v>0</v>
      </c>
      <c r="K232" s="96"/>
      <c r="L232" s="36">
        <v>0</v>
      </c>
      <c r="M232" s="36">
        <v>0</v>
      </c>
      <c r="N232" s="36">
        <v>0</v>
      </c>
      <c r="O232" s="164">
        <f t="shared" si="141"/>
        <v>0</v>
      </c>
      <c r="P232" s="36">
        <v>0</v>
      </c>
      <c r="Q232" s="36">
        <v>0</v>
      </c>
      <c r="R232" s="36">
        <v>0</v>
      </c>
      <c r="S232" s="164">
        <f t="shared" si="142"/>
        <v>0</v>
      </c>
      <c r="T232" s="36">
        <v>0</v>
      </c>
      <c r="U232" s="36">
        <v>0</v>
      </c>
      <c r="V232" s="36">
        <v>0</v>
      </c>
      <c r="W232" s="164">
        <f t="shared" si="143"/>
        <v>0</v>
      </c>
      <c r="X232" s="36">
        <v>0</v>
      </c>
      <c r="Y232" s="36">
        <v>0</v>
      </c>
      <c r="Z232" s="36">
        <v>0</v>
      </c>
      <c r="AA232" s="164">
        <f t="shared" si="144"/>
        <v>0</v>
      </c>
    </row>
    <row r="233" spans="1:33" s="14" customFormat="1" x14ac:dyDescent="0.25">
      <c r="A233" s="18"/>
      <c r="B233" s="18"/>
      <c r="C233" s="19"/>
      <c r="D233" s="30" t="s">
        <v>212</v>
      </c>
      <c r="E233" s="36">
        <v>0</v>
      </c>
      <c r="F233" s="36">
        <v>0</v>
      </c>
      <c r="G233" s="106">
        <f t="shared" si="139"/>
        <v>0</v>
      </c>
      <c r="H233" s="36">
        <f t="shared" si="145"/>
        <v>0</v>
      </c>
      <c r="I233" s="129">
        <v>0</v>
      </c>
      <c r="J233" s="106">
        <f t="shared" si="140"/>
        <v>0</v>
      </c>
      <c r="K233" s="96"/>
      <c r="L233" s="36">
        <v>0</v>
      </c>
      <c r="M233" s="36">
        <v>0</v>
      </c>
      <c r="N233" s="36">
        <v>0</v>
      </c>
      <c r="O233" s="164">
        <f t="shared" si="141"/>
        <v>0</v>
      </c>
      <c r="P233" s="36">
        <v>0</v>
      </c>
      <c r="Q233" s="36">
        <v>0</v>
      </c>
      <c r="R233" s="36">
        <v>0</v>
      </c>
      <c r="S233" s="164">
        <f t="shared" si="142"/>
        <v>0</v>
      </c>
      <c r="T233" s="36">
        <v>0</v>
      </c>
      <c r="U233" s="36">
        <v>0</v>
      </c>
      <c r="V233" s="36">
        <v>0</v>
      </c>
      <c r="W233" s="164">
        <f t="shared" si="143"/>
        <v>0</v>
      </c>
      <c r="X233" s="36">
        <v>0</v>
      </c>
      <c r="Y233" s="36">
        <v>0</v>
      </c>
      <c r="Z233" s="36">
        <v>0</v>
      </c>
      <c r="AA233" s="164">
        <f t="shared" si="144"/>
        <v>0</v>
      </c>
    </row>
    <row r="234" spans="1:33" s="14" customFormat="1" x14ac:dyDescent="0.25">
      <c r="A234" s="16"/>
      <c r="B234" s="16"/>
      <c r="C234" s="19" t="s">
        <v>249</v>
      </c>
      <c r="D234" s="30" t="s">
        <v>218</v>
      </c>
      <c r="E234" s="36">
        <v>0</v>
      </c>
      <c r="F234" s="36">
        <v>598</v>
      </c>
      <c r="G234" s="106">
        <f t="shared" si="139"/>
        <v>-598</v>
      </c>
      <c r="H234" s="36">
        <f t="shared" si="145"/>
        <v>598</v>
      </c>
      <c r="I234" s="129">
        <f>H234/F234</f>
        <v>1</v>
      </c>
      <c r="J234" s="106">
        <f t="shared" si="140"/>
        <v>0</v>
      </c>
      <c r="K234" s="96"/>
      <c r="L234" s="36">
        <f>598</f>
        <v>598</v>
      </c>
      <c r="M234" s="36">
        <v>0</v>
      </c>
      <c r="N234" s="36">
        <v>0</v>
      </c>
      <c r="O234" s="164">
        <f t="shared" si="141"/>
        <v>598</v>
      </c>
      <c r="P234" s="36">
        <v>0</v>
      </c>
      <c r="Q234" s="36">
        <v>0</v>
      </c>
      <c r="R234" s="36">
        <v>0</v>
      </c>
      <c r="S234" s="164">
        <f t="shared" si="142"/>
        <v>0</v>
      </c>
      <c r="T234" s="36">
        <v>0</v>
      </c>
      <c r="U234" s="36">
        <v>0</v>
      </c>
      <c r="V234" s="36">
        <v>0</v>
      </c>
      <c r="W234" s="164">
        <f t="shared" si="143"/>
        <v>0</v>
      </c>
      <c r="X234" s="36">
        <v>0</v>
      </c>
      <c r="Y234" s="36">
        <v>0</v>
      </c>
      <c r="Z234" s="36">
        <v>0</v>
      </c>
      <c r="AA234" s="164">
        <f t="shared" si="144"/>
        <v>0</v>
      </c>
    </row>
    <row r="235" spans="1:33" s="14" customFormat="1" x14ac:dyDescent="0.25">
      <c r="A235" s="18"/>
      <c r="B235" s="18"/>
      <c r="C235" s="19"/>
      <c r="D235" s="44" t="s">
        <v>219</v>
      </c>
      <c r="E235" s="52">
        <f>SUM(E236:E242)</f>
        <v>0</v>
      </c>
      <c r="F235" s="52">
        <f t="shared" ref="F235:Z235" si="161">SUM(F236:F242)</f>
        <v>0</v>
      </c>
      <c r="G235" s="105">
        <f t="shared" si="139"/>
        <v>0</v>
      </c>
      <c r="H235" s="52">
        <f t="shared" si="145"/>
        <v>0</v>
      </c>
      <c r="I235" s="128">
        <v>0</v>
      </c>
      <c r="J235" s="105">
        <f t="shared" si="140"/>
        <v>0</v>
      </c>
      <c r="K235" s="95"/>
      <c r="L235" s="29">
        <f t="shared" si="161"/>
        <v>0</v>
      </c>
      <c r="M235" s="29">
        <f t="shared" si="161"/>
        <v>0</v>
      </c>
      <c r="N235" s="29">
        <f t="shared" si="161"/>
        <v>0</v>
      </c>
      <c r="O235" s="163">
        <f t="shared" si="141"/>
        <v>0</v>
      </c>
      <c r="P235" s="29">
        <f t="shared" si="161"/>
        <v>0</v>
      </c>
      <c r="Q235" s="29">
        <f t="shared" si="161"/>
        <v>0</v>
      </c>
      <c r="R235" s="29">
        <f t="shared" si="161"/>
        <v>0</v>
      </c>
      <c r="S235" s="163">
        <f t="shared" si="142"/>
        <v>0</v>
      </c>
      <c r="T235" s="29">
        <f t="shared" ref="T235:U235" si="162">SUM(T236:T242)</f>
        <v>0</v>
      </c>
      <c r="U235" s="29">
        <f t="shared" si="162"/>
        <v>0</v>
      </c>
      <c r="V235" s="29">
        <f t="shared" si="161"/>
        <v>0</v>
      </c>
      <c r="W235" s="163">
        <f t="shared" si="143"/>
        <v>0</v>
      </c>
      <c r="X235" s="52">
        <f t="shared" ref="X235" si="163">SUM(X236:X242)</f>
        <v>0</v>
      </c>
      <c r="Y235" s="52">
        <f t="shared" si="161"/>
        <v>0</v>
      </c>
      <c r="Z235" s="52">
        <f t="shared" si="161"/>
        <v>0</v>
      </c>
      <c r="AA235" s="163">
        <f t="shared" si="144"/>
        <v>0</v>
      </c>
    </row>
    <row r="236" spans="1:33" s="14" customFormat="1" x14ac:dyDescent="0.25">
      <c r="A236" s="18"/>
      <c r="B236" s="18"/>
      <c r="C236" s="19"/>
      <c r="D236" s="30" t="s">
        <v>220</v>
      </c>
      <c r="E236" s="36">
        <v>0</v>
      </c>
      <c r="F236" s="36">
        <v>0</v>
      </c>
      <c r="G236" s="106">
        <f t="shared" si="139"/>
        <v>0</v>
      </c>
      <c r="H236" s="36">
        <f t="shared" si="145"/>
        <v>0</v>
      </c>
      <c r="I236" s="129">
        <v>0</v>
      </c>
      <c r="J236" s="106">
        <f t="shared" si="140"/>
        <v>0</v>
      </c>
      <c r="K236" s="96"/>
      <c r="L236" s="36">
        <v>0</v>
      </c>
      <c r="M236" s="36">
        <v>0</v>
      </c>
      <c r="N236" s="36">
        <v>0</v>
      </c>
      <c r="O236" s="164">
        <f t="shared" si="141"/>
        <v>0</v>
      </c>
      <c r="P236" s="36">
        <v>0</v>
      </c>
      <c r="Q236" s="36">
        <v>0</v>
      </c>
      <c r="R236" s="36">
        <v>0</v>
      </c>
      <c r="S236" s="164">
        <f t="shared" si="142"/>
        <v>0</v>
      </c>
      <c r="T236" s="36">
        <v>0</v>
      </c>
      <c r="U236" s="36">
        <v>0</v>
      </c>
      <c r="V236" s="36">
        <v>0</v>
      </c>
      <c r="W236" s="164">
        <f t="shared" si="143"/>
        <v>0</v>
      </c>
      <c r="X236" s="36">
        <v>0</v>
      </c>
      <c r="Y236" s="36">
        <v>0</v>
      </c>
      <c r="Z236" s="36">
        <v>0</v>
      </c>
      <c r="AA236" s="164">
        <f t="shared" si="144"/>
        <v>0</v>
      </c>
    </row>
    <row r="237" spans="1:33" s="14" customFormat="1" x14ac:dyDescent="0.25">
      <c r="A237" s="18"/>
      <c r="B237" s="18"/>
      <c r="C237" s="19"/>
      <c r="D237" s="30" t="s">
        <v>215</v>
      </c>
      <c r="E237" s="36">
        <v>0</v>
      </c>
      <c r="F237" s="36">
        <v>0</v>
      </c>
      <c r="G237" s="106">
        <f t="shared" si="139"/>
        <v>0</v>
      </c>
      <c r="H237" s="36">
        <f t="shared" si="145"/>
        <v>0</v>
      </c>
      <c r="I237" s="129">
        <v>0</v>
      </c>
      <c r="J237" s="106">
        <f t="shared" si="140"/>
        <v>0</v>
      </c>
      <c r="K237" s="96"/>
      <c r="L237" s="36">
        <v>0</v>
      </c>
      <c r="M237" s="36">
        <v>0</v>
      </c>
      <c r="N237" s="36">
        <v>0</v>
      </c>
      <c r="O237" s="164">
        <f t="shared" si="141"/>
        <v>0</v>
      </c>
      <c r="P237" s="36">
        <v>0</v>
      </c>
      <c r="Q237" s="36">
        <v>0</v>
      </c>
      <c r="R237" s="36">
        <v>0</v>
      </c>
      <c r="S237" s="164">
        <f t="shared" si="142"/>
        <v>0</v>
      </c>
      <c r="T237" s="36">
        <v>0</v>
      </c>
      <c r="U237" s="36">
        <v>0</v>
      </c>
      <c r="V237" s="36">
        <v>0</v>
      </c>
      <c r="W237" s="164">
        <f t="shared" si="143"/>
        <v>0</v>
      </c>
      <c r="X237" s="36">
        <v>0</v>
      </c>
      <c r="Y237" s="36">
        <v>0</v>
      </c>
      <c r="Z237" s="36">
        <v>0</v>
      </c>
      <c r="AA237" s="164">
        <f t="shared" si="144"/>
        <v>0</v>
      </c>
    </row>
    <row r="238" spans="1:33" s="14" customFormat="1" x14ac:dyDescent="0.25">
      <c r="A238" s="18"/>
      <c r="B238" s="18"/>
      <c r="C238" s="19"/>
      <c r="D238" s="30" t="s">
        <v>209</v>
      </c>
      <c r="E238" s="36">
        <v>0</v>
      </c>
      <c r="F238" s="36">
        <v>0</v>
      </c>
      <c r="G238" s="106">
        <f t="shared" si="139"/>
        <v>0</v>
      </c>
      <c r="H238" s="36">
        <f t="shared" si="145"/>
        <v>0</v>
      </c>
      <c r="I238" s="129">
        <v>0</v>
      </c>
      <c r="J238" s="106">
        <f t="shared" si="140"/>
        <v>0</v>
      </c>
      <c r="K238" s="96"/>
      <c r="L238" s="36">
        <v>0</v>
      </c>
      <c r="M238" s="36">
        <v>0</v>
      </c>
      <c r="N238" s="36">
        <v>0</v>
      </c>
      <c r="O238" s="164">
        <f t="shared" si="141"/>
        <v>0</v>
      </c>
      <c r="P238" s="36">
        <v>0</v>
      </c>
      <c r="Q238" s="36">
        <v>0</v>
      </c>
      <c r="R238" s="36">
        <v>0</v>
      </c>
      <c r="S238" s="164">
        <f t="shared" si="142"/>
        <v>0</v>
      </c>
      <c r="T238" s="36">
        <v>0</v>
      </c>
      <c r="U238" s="36">
        <v>0</v>
      </c>
      <c r="V238" s="36">
        <v>0</v>
      </c>
      <c r="W238" s="164">
        <f t="shared" si="143"/>
        <v>0</v>
      </c>
      <c r="X238" s="36">
        <v>0</v>
      </c>
      <c r="Y238" s="36">
        <v>0</v>
      </c>
      <c r="Z238" s="36">
        <v>0</v>
      </c>
      <c r="AA238" s="164">
        <f t="shared" si="144"/>
        <v>0</v>
      </c>
    </row>
    <row r="239" spans="1:33" s="14" customFormat="1" ht="54" x14ac:dyDescent="0.25">
      <c r="A239" s="18"/>
      <c r="B239" s="18"/>
      <c r="C239" s="19"/>
      <c r="D239" s="30" t="s">
        <v>216</v>
      </c>
      <c r="E239" s="36">
        <v>0</v>
      </c>
      <c r="F239" s="36">
        <v>0</v>
      </c>
      <c r="G239" s="106">
        <f t="shared" si="139"/>
        <v>0</v>
      </c>
      <c r="H239" s="36">
        <f t="shared" si="145"/>
        <v>0</v>
      </c>
      <c r="I239" s="129">
        <v>0</v>
      </c>
      <c r="J239" s="106">
        <f t="shared" si="140"/>
        <v>0</v>
      </c>
      <c r="K239" s="96"/>
      <c r="L239" s="36">
        <v>0</v>
      </c>
      <c r="M239" s="36">
        <v>0</v>
      </c>
      <c r="N239" s="36">
        <v>0</v>
      </c>
      <c r="O239" s="164">
        <f t="shared" si="141"/>
        <v>0</v>
      </c>
      <c r="P239" s="36">
        <v>0</v>
      </c>
      <c r="Q239" s="36">
        <v>0</v>
      </c>
      <c r="R239" s="36">
        <v>0</v>
      </c>
      <c r="S239" s="164">
        <f t="shared" si="142"/>
        <v>0</v>
      </c>
      <c r="T239" s="36">
        <v>0</v>
      </c>
      <c r="U239" s="36">
        <v>0</v>
      </c>
      <c r="V239" s="36">
        <v>0</v>
      </c>
      <c r="W239" s="164">
        <f t="shared" si="143"/>
        <v>0</v>
      </c>
      <c r="X239" s="36">
        <v>0</v>
      </c>
      <c r="Y239" s="36">
        <v>0</v>
      </c>
      <c r="Z239" s="36">
        <v>0</v>
      </c>
      <c r="AA239" s="164">
        <f t="shared" si="144"/>
        <v>0</v>
      </c>
    </row>
    <row r="240" spans="1:33" s="14" customFormat="1" x14ac:dyDescent="0.25">
      <c r="A240" s="18"/>
      <c r="B240" s="18"/>
      <c r="C240" s="19"/>
      <c r="D240" s="30" t="s">
        <v>221</v>
      </c>
      <c r="E240" s="36">
        <v>0</v>
      </c>
      <c r="F240" s="36">
        <v>0</v>
      </c>
      <c r="G240" s="106">
        <f t="shared" si="139"/>
        <v>0</v>
      </c>
      <c r="H240" s="36">
        <f t="shared" ref="H240:H242" si="164">SUM(O240,S240,W240,AA240)</f>
        <v>0</v>
      </c>
      <c r="I240" s="129">
        <v>0</v>
      </c>
      <c r="J240" s="106">
        <f t="shared" si="140"/>
        <v>0</v>
      </c>
      <c r="K240" s="96"/>
      <c r="L240" s="36">
        <v>0</v>
      </c>
      <c r="M240" s="36">
        <v>0</v>
      </c>
      <c r="N240" s="36">
        <v>0</v>
      </c>
      <c r="O240" s="164">
        <f t="shared" si="141"/>
        <v>0</v>
      </c>
      <c r="P240" s="36">
        <v>0</v>
      </c>
      <c r="Q240" s="36">
        <v>0</v>
      </c>
      <c r="R240" s="36">
        <v>0</v>
      </c>
      <c r="S240" s="164">
        <f t="shared" si="142"/>
        <v>0</v>
      </c>
      <c r="T240" s="36">
        <v>0</v>
      </c>
      <c r="U240" s="36">
        <v>0</v>
      </c>
      <c r="V240" s="36">
        <v>0</v>
      </c>
      <c r="W240" s="164">
        <f t="shared" si="143"/>
        <v>0</v>
      </c>
      <c r="X240" s="36">
        <v>0</v>
      </c>
      <c r="Y240" s="36">
        <v>0</v>
      </c>
      <c r="Z240" s="36">
        <v>0</v>
      </c>
      <c r="AA240" s="164">
        <f t="shared" si="144"/>
        <v>0</v>
      </c>
    </row>
    <row r="241" spans="1:27" s="14" customFormat="1" x14ac:dyDescent="0.25">
      <c r="A241" s="18"/>
      <c r="B241" s="18"/>
      <c r="C241" s="19"/>
      <c r="D241" s="30" t="s">
        <v>212</v>
      </c>
      <c r="E241" s="36">
        <v>0</v>
      </c>
      <c r="F241" s="36">
        <v>0</v>
      </c>
      <c r="G241" s="106">
        <f t="shared" si="139"/>
        <v>0</v>
      </c>
      <c r="H241" s="36">
        <f t="shared" si="164"/>
        <v>0</v>
      </c>
      <c r="I241" s="129">
        <v>0</v>
      </c>
      <c r="J241" s="106">
        <f t="shared" si="140"/>
        <v>0</v>
      </c>
      <c r="K241" s="96"/>
      <c r="L241" s="36">
        <v>0</v>
      </c>
      <c r="M241" s="36">
        <v>0</v>
      </c>
      <c r="N241" s="36">
        <v>0</v>
      </c>
      <c r="O241" s="164">
        <f t="shared" si="141"/>
        <v>0</v>
      </c>
      <c r="P241" s="36">
        <v>0</v>
      </c>
      <c r="Q241" s="36">
        <v>0</v>
      </c>
      <c r="R241" s="36">
        <v>0</v>
      </c>
      <c r="S241" s="164">
        <f t="shared" si="142"/>
        <v>0</v>
      </c>
      <c r="T241" s="36">
        <v>0</v>
      </c>
      <c r="U241" s="36">
        <v>0</v>
      </c>
      <c r="V241" s="36">
        <v>0</v>
      </c>
      <c r="W241" s="164">
        <f t="shared" si="143"/>
        <v>0</v>
      </c>
      <c r="X241" s="36">
        <v>0</v>
      </c>
      <c r="Y241" s="36">
        <v>0</v>
      </c>
      <c r="Z241" s="36">
        <v>0</v>
      </c>
      <c r="AA241" s="164">
        <f t="shared" si="144"/>
        <v>0</v>
      </c>
    </row>
    <row r="242" spans="1:27" s="14" customFormat="1" x14ac:dyDescent="0.25">
      <c r="A242" s="18"/>
      <c r="B242" s="18"/>
      <c r="C242" s="19"/>
      <c r="D242" s="48" t="s">
        <v>218</v>
      </c>
      <c r="E242" s="36">
        <v>0</v>
      </c>
      <c r="F242" s="36">
        <v>0</v>
      </c>
      <c r="G242" s="106">
        <f t="shared" si="139"/>
        <v>0</v>
      </c>
      <c r="H242" s="36">
        <f t="shared" si="164"/>
        <v>0</v>
      </c>
      <c r="I242" s="129">
        <v>0</v>
      </c>
      <c r="J242" s="106">
        <f t="shared" si="140"/>
        <v>0</v>
      </c>
      <c r="K242" s="96"/>
      <c r="L242" s="36">
        <v>0</v>
      </c>
      <c r="M242" s="36">
        <v>0</v>
      </c>
      <c r="N242" s="36">
        <v>0</v>
      </c>
      <c r="O242" s="164">
        <f t="shared" si="141"/>
        <v>0</v>
      </c>
      <c r="P242" s="36">
        <v>0</v>
      </c>
      <c r="Q242" s="36">
        <v>0</v>
      </c>
      <c r="R242" s="36">
        <v>0</v>
      </c>
      <c r="S242" s="164">
        <f t="shared" si="142"/>
        <v>0</v>
      </c>
      <c r="T242" s="36">
        <v>0</v>
      </c>
      <c r="U242" s="36">
        <v>0</v>
      </c>
      <c r="V242" s="36">
        <v>0</v>
      </c>
      <c r="W242" s="164">
        <f t="shared" si="143"/>
        <v>0</v>
      </c>
      <c r="X242" s="36">
        <v>0</v>
      </c>
      <c r="Y242" s="36">
        <v>0</v>
      </c>
      <c r="Z242" s="36">
        <v>0</v>
      </c>
      <c r="AA242" s="164">
        <f t="shared" si="144"/>
        <v>0</v>
      </c>
    </row>
    <row r="243" spans="1:27" ht="26.25" customHeight="1" x14ac:dyDescent="0.2"/>
    <row r="244" spans="1:27" ht="26.25" customHeight="1" x14ac:dyDescent="0.2"/>
    <row r="245" spans="1:27" ht="26.25" customHeight="1" x14ac:dyDescent="0.2"/>
    <row r="246" spans="1:27" ht="26.25" customHeight="1" x14ac:dyDescent="0.2">
      <c r="M246" s="50"/>
    </row>
    <row r="247" spans="1:27" ht="26.25" customHeight="1" x14ac:dyDescent="0.2"/>
    <row r="248" spans="1:27" ht="26.25" customHeight="1" x14ac:dyDescent="0.2"/>
    <row r="249" spans="1:27" ht="26.25" customHeight="1" x14ac:dyDescent="0.2"/>
    <row r="250" spans="1:27" ht="26.25" customHeight="1" x14ac:dyDescent="0.2"/>
  </sheetData>
  <autoFilter ref="A10:AC242"/>
  <customSheetViews>
    <customSheetView guid="{2E43D231-6F33-4A62-A0AF-64B9D69D07F8}" scale="60" showPageBreaks="1" fitToPage="1" printArea="1" showAutoFilter="1" view="pageBreakPreview">
      <pane xSplit="4" ySplit="6" topLeftCell="E7" activePane="bottomRight" state="frozen"/>
      <selection pane="bottomRight" activeCell="E15" sqref="E15"/>
      <pageMargins left="0.19685039370078741" right="0.15748031496062992" top="0.23622047244094491" bottom="0.39370078740157483" header="0.31496062992125984" footer="0.31496062992125984"/>
      <printOptions horizontalCentered="1"/>
      <pageSetup scale="31" fitToHeight="50" orientation="landscape" r:id="rId1"/>
      <autoFilter ref="A6:V239"/>
    </customSheetView>
  </customSheetViews>
  <printOptions horizontalCentered="1"/>
  <pageMargins left="0.16" right="0" top="0.06" bottom="0.04" header="0.11" footer="0.16"/>
  <pageSetup paperSize="9" scale="39" fitToHeight="66" orientation="landscape" r:id="rId2"/>
  <rowBreaks count="4" manualBreakCount="4">
    <brk id="54" min="2" max="26" man="1"/>
    <brk id="92" min="2" max="26" man="1"/>
    <brk id="143" min="2" max="26" man="1"/>
    <brk id="199" min="2" max="26" man="1"/>
  </rowBreaks>
  <ignoredErrors>
    <ignoredError sqref="Y125 P17 X16:Z16 L125:N125 L16:N17 P125:R125 V16 V125 X56" formulaRange="1"/>
    <ignoredError sqref="W13:W16 W25:W30 O13:U15 O16 S16 O34:W34 O30:S30 O25:S27 O56:W56" formula="1"/>
    <ignoredError sqref="P16:R16 T16:U16" formula="1" formulaRange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246"/>
  <sheetViews>
    <sheetView showGridLines="0" view="pageBreakPreview" zoomScale="70" zoomScaleNormal="55" zoomScaleSheetLayoutView="70" workbookViewId="0">
      <selection activeCell="AF9" sqref="AF9"/>
    </sheetView>
  </sheetViews>
  <sheetFormatPr defaultRowHeight="18" outlineLevelCol="1" x14ac:dyDescent="0.2"/>
  <cols>
    <col min="1" max="1" width="3.5703125" style="13" customWidth="1"/>
    <col min="2" max="2" width="2.7109375" style="13" customWidth="1"/>
    <col min="3" max="3" width="14.140625" style="14" customWidth="1"/>
    <col min="4" max="4" width="47.42578125" style="14" customWidth="1"/>
    <col min="5" max="5" width="18.28515625" style="38" customWidth="1"/>
    <col min="6" max="6" width="18.85546875" style="38" customWidth="1"/>
    <col min="7" max="7" width="19.140625" style="91" customWidth="1"/>
    <col min="8" max="8" width="19.28515625" style="38" customWidth="1"/>
    <col min="9" max="9" width="10.42578125" style="114" customWidth="1"/>
    <col min="10" max="10" width="16" style="91" customWidth="1"/>
    <col min="11" max="11" width="0.85546875" style="114" customWidth="1"/>
    <col min="12" max="12" width="17.5703125" style="50" hidden="1" customWidth="1" outlineLevel="1"/>
    <col min="13" max="13" width="17.42578125" style="50" hidden="1" customWidth="1" outlineLevel="1"/>
    <col min="14" max="14" width="17.140625" style="50" hidden="1" customWidth="1" outlineLevel="1"/>
    <col min="15" max="15" width="16.5703125" style="169" customWidth="1" collapsed="1"/>
    <col min="16" max="16" width="15.42578125" style="50" hidden="1" customWidth="1" outlineLevel="1"/>
    <col min="17" max="17" width="15.7109375" style="50" hidden="1" customWidth="1" outlineLevel="1"/>
    <col min="18" max="18" width="16.42578125" style="50" hidden="1" customWidth="1" outlineLevel="1"/>
    <col min="19" max="19" width="15.28515625" style="169" customWidth="1" collapsed="1"/>
    <col min="20" max="20" width="13" style="50" hidden="1" customWidth="1" outlineLevel="1"/>
    <col min="21" max="22" width="14.28515625" style="50" hidden="1" customWidth="1" outlineLevel="1"/>
    <col min="23" max="23" width="15.28515625" style="169" customWidth="1" collapsed="1"/>
    <col min="24" max="25" width="15.42578125" style="50" customWidth="1" outlineLevel="1"/>
    <col min="26" max="26" width="13.7109375" style="50" customWidth="1" outlineLevel="1"/>
    <col min="27" max="27" width="15.28515625" style="169" customWidth="1"/>
    <col min="28" max="28" width="9.140625" style="15"/>
    <col min="29" max="29" width="14.7109375" style="15" bestFit="1" customWidth="1"/>
    <col min="30" max="30" width="13.42578125" style="15" bestFit="1" customWidth="1"/>
    <col min="31" max="31" width="14.28515625" style="15" bestFit="1" customWidth="1"/>
    <col min="32" max="32" width="26.28515625" style="264" bestFit="1" customWidth="1"/>
    <col min="33" max="33" width="23.140625" style="264" bestFit="1" customWidth="1"/>
    <col min="34" max="34" width="22.140625" style="264" bestFit="1" customWidth="1"/>
    <col min="35" max="35" width="16.140625" style="15" customWidth="1"/>
    <col min="36" max="16384" width="9.140625" style="15"/>
  </cols>
  <sheetData>
    <row r="2" spans="1:35" x14ac:dyDescent="0.2">
      <c r="D2" s="61" t="s">
        <v>224</v>
      </c>
      <c r="O2" s="153"/>
      <c r="P2" s="64"/>
      <c r="Q2" s="64"/>
      <c r="R2" s="64"/>
      <c r="S2" s="153"/>
      <c r="T2" s="64"/>
      <c r="U2" s="64"/>
      <c r="V2" s="64"/>
      <c r="W2" s="153"/>
      <c r="X2" s="64"/>
      <c r="Y2" s="64"/>
      <c r="Z2" s="64"/>
      <c r="AA2" s="153"/>
      <c r="AC2" s="15">
        <v>1574000</v>
      </c>
    </row>
    <row r="3" spans="1:35" x14ac:dyDescent="0.2">
      <c r="D3" s="55"/>
      <c r="O3" s="153"/>
      <c r="P3" s="64"/>
      <c r="Q3" s="64"/>
      <c r="R3" s="64"/>
      <c r="S3" s="153"/>
      <c r="T3" s="64"/>
      <c r="U3" s="64"/>
      <c r="V3" s="64"/>
      <c r="W3" s="153"/>
      <c r="X3" s="64"/>
      <c r="Y3" s="64"/>
      <c r="Z3" s="64"/>
      <c r="AA3" s="153"/>
      <c r="AC3" s="248">
        <f>AC2+AC10</f>
        <v>1637732.9961000308</v>
      </c>
      <c r="AD3" s="15">
        <f>Sakhazino_kodi_350108!J10</f>
        <v>79271.179999999935</v>
      </c>
      <c r="AE3" s="248">
        <f>AD3+J10-0.91</f>
        <v>143003.26610003077</v>
      </c>
    </row>
    <row r="4" spans="1:35" s="3" customFormat="1" ht="15" x14ac:dyDescent="0.2">
      <c r="A4" s="2"/>
      <c r="B4" s="2"/>
      <c r="C4" s="1"/>
      <c r="D4" s="55"/>
      <c r="E4" s="56"/>
      <c r="F4" s="56"/>
      <c r="G4" s="91"/>
      <c r="H4" s="56"/>
      <c r="I4" s="114"/>
      <c r="J4" s="91"/>
      <c r="K4" s="114"/>
      <c r="L4" s="65"/>
      <c r="M4" s="65"/>
      <c r="N4" s="65"/>
      <c r="O4" s="154"/>
      <c r="P4" s="65"/>
      <c r="Q4" s="65"/>
      <c r="R4" s="65"/>
      <c r="S4" s="154"/>
      <c r="T4" s="65"/>
      <c r="U4" s="65"/>
      <c r="V4" s="65"/>
      <c r="W4" s="154"/>
      <c r="X4" s="88"/>
      <c r="Y4" s="88" t="s">
        <v>14</v>
      </c>
      <c r="Z4" s="88"/>
      <c r="AA4" s="154"/>
      <c r="AF4" s="265"/>
      <c r="AG4" s="265"/>
      <c r="AH4" s="265"/>
    </row>
    <row r="5" spans="1:35" s="7" customFormat="1" ht="16.5" customHeight="1" x14ac:dyDescent="0.2">
      <c r="A5" s="4"/>
      <c r="B5" s="4"/>
      <c r="C5" s="81"/>
      <c r="D5" s="81"/>
      <c r="E5" s="57"/>
      <c r="F5" s="57"/>
      <c r="G5" s="90"/>
      <c r="H5" s="57"/>
      <c r="I5" s="115"/>
      <c r="J5" s="90"/>
      <c r="K5" s="115"/>
      <c r="L5" s="5"/>
      <c r="M5" s="5"/>
      <c r="N5" s="5"/>
      <c r="O5" s="155"/>
      <c r="P5" s="5"/>
      <c r="Q5" s="5"/>
      <c r="R5" s="5"/>
      <c r="S5" s="155"/>
      <c r="T5" s="5"/>
      <c r="U5" s="5"/>
      <c r="V5" s="5"/>
      <c r="W5" s="155"/>
      <c r="X5" s="88"/>
      <c r="Y5" s="88"/>
      <c r="Z5" s="88"/>
      <c r="AA5" s="155"/>
      <c r="AF5" s="266"/>
      <c r="AG5" s="266"/>
      <c r="AH5" s="266"/>
    </row>
    <row r="6" spans="1:35" s="7" customFormat="1" ht="15.75" customHeight="1" x14ac:dyDescent="0.2">
      <c r="A6" s="4"/>
      <c r="B6" s="4"/>
      <c r="C6" s="81"/>
      <c r="D6" s="81"/>
      <c r="E6" s="57"/>
      <c r="F6" s="57"/>
      <c r="G6" s="90"/>
      <c r="H6" s="57"/>
      <c r="I6" s="115"/>
      <c r="J6" s="90"/>
      <c r="K6" s="115"/>
      <c r="L6" s="5"/>
      <c r="M6" s="5"/>
      <c r="N6" s="5"/>
      <c r="O6" s="155"/>
      <c r="P6" s="5"/>
      <c r="Q6" s="5"/>
      <c r="R6" s="5"/>
      <c r="S6" s="155"/>
      <c r="T6" s="5"/>
      <c r="U6" s="5"/>
      <c r="V6" s="5"/>
      <c r="W6" s="155"/>
      <c r="X6" s="66"/>
      <c r="Y6" s="66"/>
      <c r="Z6" s="66"/>
      <c r="AA6" s="155"/>
      <c r="AF6" s="266"/>
      <c r="AG6" s="266"/>
      <c r="AH6" s="266"/>
    </row>
    <row r="7" spans="1:35" s="7" customFormat="1" ht="15" x14ac:dyDescent="0.2">
      <c r="A7" s="4"/>
      <c r="B7" s="4"/>
      <c r="C7" s="6"/>
      <c r="D7" s="6"/>
      <c r="E7" s="56"/>
      <c r="F7" s="58"/>
      <c r="G7" s="92"/>
      <c r="H7" s="58"/>
      <c r="I7" s="114"/>
      <c r="J7" s="92"/>
      <c r="K7" s="114"/>
      <c r="L7" s="9"/>
      <c r="M7" s="9"/>
      <c r="N7" s="9"/>
      <c r="O7" s="156"/>
      <c r="P7" s="9"/>
      <c r="Q7" s="67"/>
      <c r="R7" s="9"/>
      <c r="S7" s="156"/>
      <c r="T7" s="67"/>
      <c r="U7" s="67"/>
      <c r="V7" s="67"/>
      <c r="W7" s="156"/>
      <c r="X7" s="67"/>
      <c r="Y7" s="67"/>
      <c r="Z7" s="10" t="s">
        <v>223</v>
      </c>
      <c r="AA7" s="156"/>
      <c r="AF7" s="266"/>
      <c r="AG7" s="266"/>
      <c r="AH7" s="266"/>
    </row>
    <row r="8" spans="1:35" s="137" customFormat="1" ht="70.5" customHeight="1" x14ac:dyDescent="0.2">
      <c r="A8" s="135"/>
      <c r="B8" s="135"/>
      <c r="C8" s="136" t="s">
        <v>0</v>
      </c>
      <c r="D8" s="141" t="s">
        <v>13</v>
      </c>
      <c r="E8" s="146" t="s">
        <v>280</v>
      </c>
      <c r="F8" s="146" t="s">
        <v>281</v>
      </c>
      <c r="G8" s="142" t="s">
        <v>276</v>
      </c>
      <c r="H8" s="146" t="s">
        <v>278</v>
      </c>
      <c r="I8" s="143" t="s">
        <v>279</v>
      </c>
      <c r="J8" s="142" t="s">
        <v>277</v>
      </c>
      <c r="K8" s="139"/>
      <c r="L8" s="145"/>
      <c r="M8" s="138"/>
      <c r="N8" s="138"/>
      <c r="O8" s="171" t="s">
        <v>222</v>
      </c>
      <c r="P8" s="89"/>
      <c r="Q8" s="89"/>
      <c r="R8" s="89"/>
      <c r="S8" s="157"/>
      <c r="T8" s="89"/>
      <c r="U8" s="89"/>
      <c r="V8" s="89"/>
      <c r="W8" s="157"/>
      <c r="X8" s="89"/>
      <c r="Y8" s="89"/>
      <c r="Z8" s="89"/>
      <c r="AA8" s="157"/>
      <c r="AC8" s="250"/>
      <c r="AD8" s="251"/>
      <c r="AF8" s="267"/>
      <c r="AG8" s="267"/>
      <c r="AH8" s="267"/>
    </row>
    <row r="9" spans="1:35" ht="48" customHeight="1" x14ac:dyDescent="0.25">
      <c r="C9" s="245">
        <v>3503030702</v>
      </c>
      <c r="D9" s="244" t="s">
        <v>283</v>
      </c>
      <c r="E9" s="144"/>
      <c r="F9" s="144"/>
      <c r="G9" s="144"/>
      <c r="H9" s="144"/>
      <c r="I9" s="144"/>
      <c r="J9" s="112"/>
      <c r="K9" s="140"/>
      <c r="L9" s="79" t="s">
        <v>1</v>
      </c>
      <c r="M9" s="68" t="s">
        <v>2</v>
      </c>
      <c r="N9" s="68" t="s">
        <v>3</v>
      </c>
      <c r="O9" s="158" t="s">
        <v>272</v>
      </c>
      <c r="P9" s="68" t="s">
        <v>4</v>
      </c>
      <c r="Q9" s="68" t="s">
        <v>5</v>
      </c>
      <c r="R9" s="68" t="s">
        <v>6</v>
      </c>
      <c r="S9" s="158" t="s">
        <v>273</v>
      </c>
      <c r="T9" s="68" t="s">
        <v>7</v>
      </c>
      <c r="U9" s="68" t="s">
        <v>8</v>
      </c>
      <c r="V9" s="68" t="s">
        <v>9</v>
      </c>
      <c r="W9" s="158" t="s">
        <v>274</v>
      </c>
      <c r="X9" s="68" t="s">
        <v>10</v>
      </c>
      <c r="Y9" s="75" t="s">
        <v>11</v>
      </c>
      <c r="Z9" s="75" t="s">
        <v>12</v>
      </c>
      <c r="AA9" s="158" t="s">
        <v>275</v>
      </c>
      <c r="AC9" s="172" t="s">
        <v>285</v>
      </c>
      <c r="AD9" s="262">
        <v>1618936.21</v>
      </c>
      <c r="AF9" s="275" t="s">
        <v>389</v>
      </c>
      <c r="AG9" s="275" t="s">
        <v>390</v>
      </c>
      <c r="AH9" s="275" t="s">
        <v>388</v>
      </c>
      <c r="AI9" s="275" t="s">
        <v>277</v>
      </c>
    </row>
    <row r="10" spans="1:35" s="74" customFormat="1" ht="39.75" customHeight="1" x14ac:dyDescent="0.25">
      <c r="A10" s="69"/>
      <c r="B10" s="69"/>
      <c r="C10" s="70" t="s">
        <v>226</v>
      </c>
      <c r="D10" s="71" t="s">
        <v>283</v>
      </c>
      <c r="E10" s="72">
        <f t="shared" ref="E10:Z10" si="0">E13+E145+E208+E226</f>
        <v>20723000</v>
      </c>
      <c r="F10" s="72">
        <f>F13+F145+F208+F226</f>
        <v>22631751</v>
      </c>
      <c r="G10" s="102">
        <f>E10-F10</f>
        <v>-1908751</v>
      </c>
      <c r="H10" s="261">
        <f t="shared" ref="H10" si="1">H13+H145+H208+H226</f>
        <v>22568018.003899969</v>
      </c>
      <c r="I10" s="125">
        <f>H10/F10</f>
        <v>0.99718391227881431</v>
      </c>
      <c r="J10" s="102">
        <f>F10-H10</f>
        <v>63732.996100030839</v>
      </c>
      <c r="K10" s="113"/>
      <c r="L10" s="72">
        <f>L13+L145+L208+L226</f>
        <v>222473.69</v>
      </c>
      <c r="M10" s="72">
        <f>M13+M145+M208+M226</f>
        <v>1598347.4499999867</v>
      </c>
      <c r="N10" s="72">
        <f t="shared" si="0"/>
        <v>1735629.8699999999</v>
      </c>
      <c r="O10" s="159">
        <f>SUM(L10:N10)</f>
        <v>3556451.0099999867</v>
      </c>
      <c r="P10" s="72">
        <f t="shared" si="0"/>
        <v>1795490.5000000005</v>
      </c>
      <c r="Q10" s="72">
        <f t="shared" si="0"/>
        <v>1675411.55</v>
      </c>
      <c r="R10" s="72">
        <f t="shared" si="0"/>
        <v>1868418.7300000002</v>
      </c>
      <c r="S10" s="159">
        <f>SUM(P10:R10)</f>
        <v>5339320.7800000012</v>
      </c>
      <c r="T10" s="72">
        <f t="shared" si="0"/>
        <v>1744290.1199999799</v>
      </c>
      <c r="U10" s="72">
        <f t="shared" si="0"/>
        <v>1946849.4200000027</v>
      </c>
      <c r="V10" s="72">
        <f t="shared" si="0"/>
        <v>1937559.7600000002</v>
      </c>
      <c r="W10" s="159">
        <f>SUM(T10:V10)</f>
        <v>5628699.2999999821</v>
      </c>
      <c r="X10" s="72">
        <f t="shared" si="0"/>
        <v>1975735.0800000003</v>
      </c>
      <c r="Y10" s="72">
        <f t="shared" si="0"/>
        <v>2065792.2212999999</v>
      </c>
      <c r="Z10" s="72">
        <f t="shared" si="0"/>
        <v>4002019.6125999996</v>
      </c>
      <c r="AA10" s="159">
        <f>SUM(X10:Z10)</f>
        <v>8043546.9139</v>
      </c>
      <c r="AC10" s="173">
        <f>J10</f>
        <v>63732.996100030839</v>
      </c>
      <c r="AE10" s="73"/>
      <c r="AF10" s="274">
        <f>AF25+AF112+AF122+AF145+AF226</f>
        <v>17934936.329999998</v>
      </c>
      <c r="AG10" s="274">
        <f>AG25+AG112+AG122+AG145+AG226</f>
        <v>1434730.1600000246</v>
      </c>
      <c r="AH10" s="274">
        <f>AH25+AH112+AH122+AH145+AH226</f>
        <v>4633081.6738999728</v>
      </c>
      <c r="AI10" s="274">
        <f>F10-AF10-AH10</f>
        <v>63732.996100028977</v>
      </c>
    </row>
    <row r="11" spans="1:35" s="23" customFormat="1" ht="36.75" customHeight="1" x14ac:dyDescent="0.2">
      <c r="A11" s="17"/>
      <c r="B11" s="18"/>
      <c r="C11" s="19"/>
      <c r="D11" s="20" t="s">
        <v>15</v>
      </c>
      <c r="E11" s="59"/>
      <c r="F11" s="59"/>
      <c r="G11" s="103"/>
      <c r="H11" s="59"/>
      <c r="I11" s="126"/>
      <c r="J11" s="103"/>
      <c r="K11" s="116"/>
      <c r="L11" s="21"/>
      <c r="M11" s="21"/>
      <c r="N11" s="21"/>
      <c r="O11" s="160"/>
      <c r="P11" s="21"/>
      <c r="Q11" s="21"/>
      <c r="R11" s="21"/>
      <c r="S11" s="160"/>
      <c r="T11" s="21"/>
      <c r="U11" s="21"/>
      <c r="V11" s="21"/>
      <c r="W11" s="160"/>
      <c r="X11" s="21"/>
      <c r="Y11" s="21"/>
      <c r="Z11" s="21"/>
      <c r="AA11" s="160"/>
    </row>
    <row r="12" spans="1:35" s="23" customFormat="1" ht="36.75" customHeight="1" x14ac:dyDescent="0.2">
      <c r="A12" s="17"/>
      <c r="B12" s="18"/>
      <c r="C12" s="19"/>
      <c r="D12" s="20" t="s">
        <v>16</v>
      </c>
      <c r="E12" s="59">
        <v>2859</v>
      </c>
      <c r="F12" s="59">
        <v>3220</v>
      </c>
      <c r="G12" s="103">
        <f>F12-E12</f>
        <v>361</v>
      </c>
      <c r="H12" s="59">
        <v>3220</v>
      </c>
      <c r="I12" s="126"/>
      <c r="J12" s="103"/>
      <c r="K12" s="116"/>
      <c r="L12" s="21">
        <v>2859</v>
      </c>
      <c r="M12" s="21">
        <v>2859</v>
      </c>
      <c r="N12" s="21">
        <v>2859</v>
      </c>
      <c r="O12" s="161">
        <v>2859</v>
      </c>
      <c r="P12" s="21">
        <v>2859</v>
      </c>
      <c r="Q12" s="21">
        <v>2859</v>
      </c>
      <c r="R12" s="21">
        <v>2859</v>
      </c>
      <c r="S12" s="161">
        <v>2859</v>
      </c>
      <c r="T12" s="21">
        <v>3220</v>
      </c>
      <c r="U12" s="21">
        <v>3220</v>
      </c>
      <c r="V12" s="21">
        <v>3220</v>
      </c>
      <c r="W12" s="161">
        <v>3220</v>
      </c>
      <c r="X12" s="21">
        <v>3220</v>
      </c>
      <c r="Y12" s="21">
        <v>3220</v>
      </c>
      <c r="Z12" s="21">
        <v>3220</v>
      </c>
      <c r="AA12" s="161">
        <v>3220</v>
      </c>
    </row>
    <row r="13" spans="1:35" s="27" customFormat="1" ht="26.25" customHeight="1" x14ac:dyDescent="0.25">
      <c r="A13" s="24"/>
      <c r="B13" s="16"/>
      <c r="C13" s="19" t="s">
        <v>250</v>
      </c>
      <c r="D13" s="25" t="s">
        <v>17</v>
      </c>
      <c r="E13" s="53">
        <f>E14+E25+E93+E101+E102+E112+E122</f>
        <v>20723000</v>
      </c>
      <c r="F13" s="53">
        <f>F14+F25+F93+F101+F102+F112+F122</f>
        <v>22528527</v>
      </c>
      <c r="G13" s="104">
        <f t="shared" ref="G13:G76" si="2">E13-F13</f>
        <v>-1805527</v>
      </c>
      <c r="H13" s="53">
        <f t="shared" ref="H13:H16" si="3">SUM(O13,S13,W13,AA13)</f>
        <v>22463194.913899969</v>
      </c>
      <c r="I13" s="127">
        <f>H13/F13</f>
        <v>0.99710002850607893</v>
      </c>
      <c r="J13" s="104">
        <f t="shared" ref="J13:J76" si="4">F13-H13</f>
        <v>65332.08610003069</v>
      </c>
      <c r="K13" s="117"/>
      <c r="L13" s="26">
        <f>L14+L25+L93+L101+L102+L112+L122</f>
        <v>119758.48000000001</v>
      </c>
      <c r="M13" s="26">
        <f>M14+M25+M93+M101+M102+M112+M122</f>
        <v>1597839.5699999868</v>
      </c>
      <c r="N13" s="26">
        <f t="shared" ref="N13" si="5">N14+N25+N93+N101+N102+N112+N122</f>
        <v>1735629.8699999999</v>
      </c>
      <c r="O13" s="162">
        <f t="shared" ref="O13:O76" si="6">SUM(L13:N13)</f>
        <v>3453227.9199999869</v>
      </c>
      <c r="P13" s="26">
        <v>1795490.5000000005</v>
      </c>
      <c r="Q13" s="26">
        <v>1675411.55</v>
      </c>
      <c r="R13" s="26">
        <v>1868418.7300000002</v>
      </c>
      <c r="S13" s="162">
        <f t="shared" ref="S13:S76" si="7">SUM(P13:R13)</f>
        <v>5339320.7800000012</v>
      </c>
      <c r="T13" s="26">
        <f t="shared" ref="T13:U13" si="8">T14+T25+T93+T101+T102+T112+T122</f>
        <v>1744290.1199999799</v>
      </c>
      <c r="U13" s="53">
        <f t="shared" si="8"/>
        <v>1946849.4200000027</v>
      </c>
      <c r="V13" s="53">
        <f t="shared" ref="V13:Z13" si="9">V14+V25+V93+V101+V102+V112+V122</f>
        <v>1937559.7600000002</v>
      </c>
      <c r="W13" s="162">
        <f t="shared" ref="W13:W76" si="10">SUM(T13:V13)</f>
        <v>5628699.2999999821</v>
      </c>
      <c r="X13" s="53">
        <f t="shared" ref="X13" si="11">X14+X25+X93+X101+X102+X112+X122</f>
        <v>1975735.0800000003</v>
      </c>
      <c r="Y13" s="53">
        <f t="shared" si="9"/>
        <v>2064992.2212999999</v>
      </c>
      <c r="Z13" s="53">
        <f t="shared" si="9"/>
        <v>4001219.6125999996</v>
      </c>
      <c r="AA13" s="162">
        <f t="shared" ref="AA13:AA76" si="12">SUM(X13:Z13)</f>
        <v>8041946.9139</v>
      </c>
      <c r="AE13" s="247"/>
    </row>
    <row r="14" spans="1:35" x14ac:dyDescent="0.2">
      <c r="A14" s="16"/>
      <c r="B14" s="16"/>
      <c r="C14" s="19">
        <v>2.1</v>
      </c>
      <c r="D14" s="28" t="s">
        <v>18</v>
      </c>
      <c r="E14" s="52">
        <f>E15+E24</f>
        <v>0</v>
      </c>
      <c r="F14" s="52">
        <f>F15+F24</f>
        <v>0</v>
      </c>
      <c r="G14" s="105">
        <f t="shared" si="2"/>
        <v>0</v>
      </c>
      <c r="H14" s="52">
        <f t="shared" si="3"/>
        <v>0</v>
      </c>
      <c r="I14" s="128">
        <v>0</v>
      </c>
      <c r="J14" s="105">
        <f t="shared" si="4"/>
        <v>0</v>
      </c>
      <c r="K14" s="118"/>
      <c r="L14" s="29">
        <f t="shared" ref="L14:Z14" si="13">L15+L24</f>
        <v>0</v>
      </c>
      <c r="M14" s="29">
        <f t="shared" si="13"/>
        <v>0</v>
      </c>
      <c r="N14" s="29">
        <f t="shared" si="13"/>
        <v>0</v>
      </c>
      <c r="O14" s="163">
        <f t="shared" si="6"/>
        <v>0</v>
      </c>
      <c r="P14" s="29">
        <v>0</v>
      </c>
      <c r="Q14" s="29">
        <v>0</v>
      </c>
      <c r="R14" s="29">
        <v>0</v>
      </c>
      <c r="S14" s="163">
        <f t="shared" si="7"/>
        <v>0</v>
      </c>
      <c r="T14" s="29">
        <f t="shared" ref="T14:U14" si="14">T15+T24</f>
        <v>0</v>
      </c>
      <c r="U14" s="52">
        <f t="shared" si="14"/>
        <v>0</v>
      </c>
      <c r="V14" s="52">
        <f t="shared" si="13"/>
        <v>0</v>
      </c>
      <c r="W14" s="163">
        <f t="shared" si="10"/>
        <v>0</v>
      </c>
      <c r="X14" s="52">
        <f t="shared" ref="X14" si="15">X15+X24</f>
        <v>0</v>
      </c>
      <c r="Y14" s="52">
        <f t="shared" si="13"/>
        <v>0</v>
      </c>
      <c r="Z14" s="52">
        <f t="shared" si="13"/>
        <v>0</v>
      </c>
      <c r="AA14" s="163">
        <f t="shared" si="12"/>
        <v>0</v>
      </c>
      <c r="AF14" s="15"/>
      <c r="AG14" s="15"/>
      <c r="AH14" s="15"/>
    </row>
    <row r="15" spans="1:35" ht="16.5" customHeight="1" x14ac:dyDescent="0.2">
      <c r="A15" s="16"/>
      <c r="B15" s="16"/>
      <c r="C15" s="19" t="s">
        <v>309</v>
      </c>
      <c r="D15" s="30" t="s">
        <v>19</v>
      </c>
      <c r="E15" s="36">
        <f>E16+E23</f>
        <v>0</v>
      </c>
      <c r="F15" s="36">
        <f>F16+F23</f>
        <v>0</v>
      </c>
      <c r="G15" s="106">
        <f t="shared" si="2"/>
        <v>0</v>
      </c>
      <c r="H15" s="36">
        <f t="shared" si="3"/>
        <v>0</v>
      </c>
      <c r="I15" s="129">
        <v>0</v>
      </c>
      <c r="J15" s="106">
        <f t="shared" si="4"/>
        <v>0</v>
      </c>
      <c r="K15" s="119"/>
      <c r="L15" s="31">
        <f t="shared" ref="L15:Z15" si="16">L16+L23</f>
        <v>0</v>
      </c>
      <c r="M15" s="31">
        <f t="shared" si="16"/>
        <v>0</v>
      </c>
      <c r="N15" s="31">
        <f t="shared" si="16"/>
        <v>0</v>
      </c>
      <c r="O15" s="164">
        <f t="shared" si="6"/>
        <v>0</v>
      </c>
      <c r="P15" s="31">
        <v>0</v>
      </c>
      <c r="Q15" s="31">
        <v>0</v>
      </c>
      <c r="R15" s="31">
        <v>0</v>
      </c>
      <c r="S15" s="164">
        <f t="shared" si="7"/>
        <v>0</v>
      </c>
      <c r="T15" s="31">
        <f t="shared" ref="T15:U15" si="17">T16+T23</f>
        <v>0</v>
      </c>
      <c r="U15" s="36">
        <f t="shared" si="17"/>
        <v>0</v>
      </c>
      <c r="V15" s="36">
        <f t="shared" si="16"/>
        <v>0</v>
      </c>
      <c r="W15" s="164">
        <f t="shared" si="10"/>
        <v>0</v>
      </c>
      <c r="X15" s="36">
        <f t="shared" ref="X15" si="18">X16+X23</f>
        <v>0</v>
      </c>
      <c r="Y15" s="36">
        <f t="shared" si="16"/>
        <v>0</v>
      </c>
      <c r="Z15" s="36">
        <f t="shared" si="16"/>
        <v>0</v>
      </c>
      <c r="AA15" s="164">
        <f t="shared" si="12"/>
        <v>0</v>
      </c>
      <c r="AF15" s="15"/>
      <c r="AG15" s="15"/>
      <c r="AH15" s="15"/>
    </row>
    <row r="16" spans="1:35" x14ac:dyDescent="0.2">
      <c r="A16" s="16"/>
      <c r="B16" s="16"/>
      <c r="C16" s="19" t="s">
        <v>310</v>
      </c>
      <c r="D16" s="32" t="s">
        <v>20</v>
      </c>
      <c r="E16" s="35">
        <f>SUM(E17:E22)</f>
        <v>0</v>
      </c>
      <c r="F16" s="35">
        <f>SUM(F17:F22)</f>
        <v>0</v>
      </c>
      <c r="G16" s="107">
        <f t="shared" si="2"/>
        <v>0</v>
      </c>
      <c r="H16" s="35">
        <f t="shared" si="3"/>
        <v>0</v>
      </c>
      <c r="I16" s="130">
        <v>0</v>
      </c>
      <c r="J16" s="107">
        <f t="shared" si="4"/>
        <v>0</v>
      </c>
      <c r="K16" s="120"/>
      <c r="L16" s="33">
        <f>SUM(L17:L22)</f>
        <v>0</v>
      </c>
      <c r="M16" s="33">
        <f t="shared" ref="M16:N16" si="19">SUM(M17:M22)</f>
        <v>0</v>
      </c>
      <c r="N16" s="33">
        <f t="shared" si="19"/>
        <v>0</v>
      </c>
      <c r="O16" s="165">
        <f t="shared" si="6"/>
        <v>0</v>
      </c>
      <c r="P16" s="33">
        <v>0</v>
      </c>
      <c r="Q16" s="33">
        <v>0</v>
      </c>
      <c r="R16" s="33">
        <v>0</v>
      </c>
      <c r="S16" s="165">
        <f t="shared" si="7"/>
        <v>0</v>
      </c>
      <c r="T16" s="33">
        <f t="shared" ref="T16:U16" si="20">SUM(T17:T22)</f>
        <v>0</v>
      </c>
      <c r="U16" s="35">
        <f t="shared" si="20"/>
        <v>0</v>
      </c>
      <c r="V16" s="35">
        <f t="shared" ref="V16:Z16" si="21">SUM(V17:V22)</f>
        <v>0</v>
      </c>
      <c r="W16" s="165">
        <f t="shared" si="10"/>
        <v>0</v>
      </c>
      <c r="X16" s="35">
        <f t="shared" ref="X16" si="22">SUM(X17:X22)</f>
        <v>0</v>
      </c>
      <c r="Y16" s="35">
        <f t="shared" si="21"/>
        <v>0</v>
      </c>
      <c r="Z16" s="35">
        <f t="shared" si="21"/>
        <v>0</v>
      </c>
      <c r="AA16" s="165">
        <f t="shared" si="12"/>
        <v>0</v>
      </c>
      <c r="AF16" s="15"/>
      <c r="AG16" s="15"/>
      <c r="AH16" s="15"/>
    </row>
    <row r="17" spans="1:34" x14ac:dyDescent="0.2">
      <c r="A17" s="16"/>
      <c r="B17" s="16"/>
      <c r="C17" s="19" t="s">
        <v>311</v>
      </c>
      <c r="D17" s="34" t="s">
        <v>21</v>
      </c>
      <c r="E17" s="22">
        <v>0</v>
      </c>
      <c r="F17" s="22">
        <v>0</v>
      </c>
      <c r="G17" s="108">
        <f t="shared" si="2"/>
        <v>0</v>
      </c>
      <c r="H17" s="22">
        <f>SUM(O17,S17,W17,AA17)</f>
        <v>0</v>
      </c>
      <c r="I17" s="131">
        <v>0</v>
      </c>
      <c r="J17" s="108">
        <f t="shared" si="4"/>
        <v>0</v>
      </c>
      <c r="K17" s="121"/>
      <c r="L17" s="22">
        <v>0</v>
      </c>
      <c r="M17" s="22">
        <v>0</v>
      </c>
      <c r="N17" s="22">
        <v>0</v>
      </c>
      <c r="O17" s="166">
        <f t="shared" si="6"/>
        <v>0</v>
      </c>
      <c r="P17" s="22">
        <v>0</v>
      </c>
      <c r="Q17" s="22">
        <v>0</v>
      </c>
      <c r="R17" s="22">
        <v>0</v>
      </c>
      <c r="S17" s="166">
        <f t="shared" si="7"/>
        <v>0</v>
      </c>
      <c r="T17" s="22">
        <v>0</v>
      </c>
      <c r="U17" s="22">
        <v>0</v>
      </c>
      <c r="V17" s="22">
        <v>0</v>
      </c>
      <c r="W17" s="166">
        <f t="shared" si="10"/>
        <v>0</v>
      </c>
      <c r="X17" s="22">
        <v>0</v>
      </c>
      <c r="Y17" s="22">
        <v>0</v>
      </c>
      <c r="Z17" s="287">
        <v>0</v>
      </c>
      <c r="AA17" s="166">
        <f t="shared" si="12"/>
        <v>0</v>
      </c>
      <c r="AF17" s="15"/>
      <c r="AG17" s="15"/>
      <c r="AH17" s="15"/>
    </row>
    <row r="18" spans="1:34" x14ac:dyDescent="0.2">
      <c r="A18" s="18"/>
      <c r="B18" s="18"/>
      <c r="C18" s="19" t="s">
        <v>312</v>
      </c>
      <c r="D18" s="34" t="s">
        <v>22</v>
      </c>
      <c r="E18" s="22">
        <v>0</v>
      </c>
      <c r="F18" s="22">
        <v>0</v>
      </c>
      <c r="G18" s="108">
        <f t="shared" si="2"/>
        <v>0</v>
      </c>
      <c r="H18" s="22">
        <f t="shared" ref="H18:H81" si="23">SUM(O18,S18,W18,AA18)</f>
        <v>0</v>
      </c>
      <c r="I18" s="131">
        <v>0</v>
      </c>
      <c r="J18" s="108">
        <f t="shared" si="4"/>
        <v>0</v>
      </c>
      <c r="K18" s="121"/>
      <c r="L18" s="22">
        <v>0</v>
      </c>
      <c r="M18" s="22">
        <v>0</v>
      </c>
      <c r="N18" s="22">
        <v>0</v>
      </c>
      <c r="O18" s="166">
        <f t="shared" si="6"/>
        <v>0</v>
      </c>
      <c r="P18" s="22">
        <v>0</v>
      </c>
      <c r="Q18" s="22">
        <v>0</v>
      </c>
      <c r="R18" s="22">
        <v>0</v>
      </c>
      <c r="S18" s="166">
        <f t="shared" si="7"/>
        <v>0</v>
      </c>
      <c r="T18" s="22">
        <v>0</v>
      </c>
      <c r="U18" s="22">
        <v>0</v>
      </c>
      <c r="V18" s="22">
        <v>0</v>
      </c>
      <c r="W18" s="166">
        <f t="shared" si="10"/>
        <v>0</v>
      </c>
      <c r="X18" s="22">
        <v>0</v>
      </c>
      <c r="Y18" s="22">
        <v>0</v>
      </c>
      <c r="Z18" s="22">
        <v>0</v>
      </c>
      <c r="AA18" s="166">
        <f t="shared" si="12"/>
        <v>0</v>
      </c>
      <c r="AF18" s="15"/>
      <c r="AG18" s="15"/>
      <c r="AH18" s="15"/>
    </row>
    <row r="19" spans="1:34" x14ac:dyDescent="0.2">
      <c r="A19" s="16"/>
      <c r="B19" s="16"/>
      <c r="C19" s="19" t="s">
        <v>313</v>
      </c>
      <c r="D19" s="34" t="s">
        <v>23</v>
      </c>
      <c r="E19" s="22">
        <v>0</v>
      </c>
      <c r="F19" s="22">
        <v>0</v>
      </c>
      <c r="G19" s="108">
        <f t="shared" si="2"/>
        <v>0</v>
      </c>
      <c r="H19" s="22">
        <f t="shared" si="23"/>
        <v>0</v>
      </c>
      <c r="I19" s="131">
        <v>0</v>
      </c>
      <c r="J19" s="108">
        <f t="shared" si="4"/>
        <v>0</v>
      </c>
      <c r="K19" s="121"/>
      <c r="L19" s="22">
        <v>0</v>
      </c>
      <c r="M19" s="22">
        <v>0</v>
      </c>
      <c r="N19" s="22">
        <v>0</v>
      </c>
      <c r="O19" s="166">
        <f t="shared" si="6"/>
        <v>0</v>
      </c>
      <c r="P19" s="22">
        <v>0</v>
      </c>
      <c r="Q19" s="22">
        <v>0</v>
      </c>
      <c r="R19" s="22">
        <v>0</v>
      </c>
      <c r="S19" s="166">
        <f t="shared" si="7"/>
        <v>0</v>
      </c>
      <c r="T19" s="22">
        <v>0</v>
      </c>
      <c r="U19" s="22">
        <v>0</v>
      </c>
      <c r="V19" s="22">
        <v>0</v>
      </c>
      <c r="W19" s="166">
        <f t="shared" si="10"/>
        <v>0</v>
      </c>
      <c r="X19" s="22">
        <v>0</v>
      </c>
      <c r="Y19" s="22">
        <v>0</v>
      </c>
      <c r="Z19" s="22">
        <v>0</v>
      </c>
      <c r="AA19" s="166">
        <f t="shared" si="12"/>
        <v>0</v>
      </c>
      <c r="AF19" s="15"/>
      <c r="AG19" s="15"/>
      <c r="AH19" s="15"/>
    </row>
    <row r="20" spans="1:34" x14ac:dyDescent="0.2">
      <c r="A20" s="16"/>
      <c r="B20" s="16"/>
      <c r="C20" s="19" t="s">
        <v>314</v>
      </c>
      <c r="D20" s="34" t="s">
        <v>24</v>
      </c>
      <c r="E20" s="22">
        <v>0</v>
      </c>
      <c r="F20" s="22">
        <v>0</v>
      </c>
      <c r="G20" s="108">
        <f t="shared" si="2"/>
        <v>0</v>
      </c>
      <c r="H20" s="22">
        <f t="shared" si="23"/>
        <v>0</v>
      </c>
      <c r="I20" s="131">
        <v>0</v>
      </c>
      <c r="J20" s="108">
        <f t="shared" si="4"/>
        <v>0</v>
      </c>
      <c r="K20" s="121"/>
      <c r="L20" s="22">
        <v>0</v>
      </c>
      <c r="M20" s="22">
        <v>0</v>
      </c>
      <c r="N20" s="22">
        <v>0</v>
      </c>
      <c r="O20" s="166">
        <f t="shared" si="6"/>
        <v>0</v>
      </c>
      <c r="P20" s="22">
        <v>0</v>
      </c>
      <c r="Q20" s="22">
        <v>0</v>
      </c>
      <c r="R20" s="22">
        <v>0</v>
      </c>
      <c r="S20" s="166">
        <f t="shared" si="7"/>
        <v>0</v>
      </c>
      <c r="T20" s="22">
        <v>0</v>
      </c>
      <c r="U20" s="22">
        <v>0</v>
      </c>
      <c r="V20" s="22">
        <v>0</v>
      </c>
      <c r="W20" s="166">
        <f t="shared" si="10"/>
        <v>0</v>
      </c>
      <c r="X20" s="22">
        <v>0</v>
      </c>
      <c r="Y20" s="22">
        <v>0</v>
      </c>
      <c r="Z20" s="22">
        <v>0</v>
      </c>
      <c r="AA20" s="166">
        <f t="shared" si="12"/>
        <v>0</v>
      </c>
      <c r="AF20" s="15"/>
      <c r="AG20" s="15"/>
      <c r="AH20" s="15"/>
    </row>
    <row r="21" spans="1:34" x14ac:dyDescent="0.2">
      <c r="A21" s="18"/>
      <c r="B21" s="18"/>
      <c r="C21" s="19" t="s">
        <v>315</v>
      </c>
      <c r="D21" s="34" t="s">
        <v>25</v>
      </c>
      <c r="E21" s="22">
        <v>0</v>
      </c>
      <c r="F21" s="22">
        <v>0</v>
      </c>
      <c r="G21" s="108">
        <f t="shared" si="2"/>
        <v>0</v>
      </c>
      <c r="H21" s="22">
        <f t="shared" si="23"/>
        <v>0</v>
      </c>
      <c r="I21" s="131">
        <v>0</v>
      </c>
      <c r="J21" s="108">
        <f t="shared" si="4"/>
        <v>0</v>
      </c>
      <c r="K21" s="121"/>
      <c r="L21" s="22">
        <v>0</v>
      </c>
      <c r="M21" s="22">
        <v>0</v>
      </c>
      <c r="N21" s="22">
        <v>0</v>
      </c>
      <c r="O21" s="166">
        <f t="shared" si="6"/>
        <v>0</v>
      </c>
      <c r="P21" s="22">
        <v>0</v>
      </c>
      <c r="Q21" s="22">
        <v>0</v>
      </c>
      <c r="R21" s="22">
        <v>0</v>
      </c>
      <c r="S21" s="166">
        <f t="shared" si="7"/>
        <v>0</v>
      </c>
      <c r="T21" s="22">
        <v>0</v>
      </c>
      <c r="U21" s="22">
        <v>0</v>
      </c>
      <c r="V21" s="22">
        <v>0</v>
      </c>
      <c r="W21" s="166">
        <f t="shared" si="10"/>
        <v>0</v>
      </c>
      <c r="X21" s="22">
        <v>0</v>
      </c>
      <c r="Y21" s="22">
        <v>0</v>
      </c>
      <c r="Z21" s="22">
        <v>0</v>
      </c>
      <c r="AA21" s="166">
        <f t="shared" si="12"/>
        <v>0</v>
      </c>
      <c r="AF21" s="15"/>
      <c r="AG21" s="15"/>
      <c r="AH21" s="15"/>
    </row>
    <row r="22" spans="1:34" x14ac:dyDescent="0.2">
      <c r="A22" s="18"/>
      <c r="B22" s="18"/>
      <c r="C22" s="19" t="s">
        <v>316</v>
      </c>
      <c r="D22" s="34" t="s">
        <v>26</v>
      </c>
      <c r="E22" s="22">
        <v>0</v>
      </c>
      <c r="F22" s="22">
        <v>0</v>
      </c>
      <c r="G22" s="108">
        <f t="shared" si="2"/>
        <v>0</v>
      </c>
      <c r="H22" s="22">
        <f t="shared" si="23"/>
        <v>0</v>
      </c>
      <c r="I22" s="131">
        <v>0</v>
      </c>
      <c r="J22" s="108">
        <f t="shared" si="4"/>
        <v>0</v>
      </c>
      <c r="K22" s="121"/>
      <c r="L22" s="22">
        <v>0</v>
      </c>
      <c r="M22" s="22">
        <v>0</v>
      </c>
      <c r="N22" s="22">
        <v>0</v>
      </c>
      <c r="O22" s="166">
        <f t="shared" si="6"/>
        <v>0</v>
      </c>
      <c r="P22" s="22">
        <v>0</v>
      </c>
      <c r="Q22" s="22">
        <v>0</v>
      </c>
      <c r="R22" s="22">
        <v>0</v>
      </c>
      <c r="S22" s="166">
        <f t="shared" si="7"/>
        <v>0</v>
      </c>
      <c r="T22" s="22">
        <v>0</v>
      </c>
      <c r="U22" s="22">
        <v>0</v>
      </c>
      <c r="V22" s="22">
        <v>0</v>
      </c>
      <c r="W22" s="166">
        <f t="shared" si="10"/>
        <v>0</v>
      </c>
      <c r="X22" s="22">
        <v>0</v>
      </c>
      <c r="Y22" s="22">
        <v>0</v>
      </c>
      <c r="Z22" s="22">
        <v>0</v>
      </c>
      <c r="AA22" s="166">
        <f t="shared" si="12"/>
        <v>0</v>
      </c>
      <c r="AF22" s="15"/>
      <c r="AG22" s="15"/>
      <c r="AH22" s="15"/>
    </row>
    <row r="23" spans="1:34" x14ac:dyDescent="0.2">
      <c r="A23" s="18"/>
      <c r="B23" s="18"/>
      <c r="C23" s="19" t="s">
        <v>317</v>
      </c>
      <c r="D23" s="32" t="s">
        <v>27</v>
      </c>
      <c r="E23" s="35">
        <v>0</v>
      </c>
      <c r="F23" s="35">
        <v>0</v>
      </c>
      <c r="G23" s="107">
        <f t="shared" si="2"/>
        <v>0</v>
      </c>
      <c r="H23" s="33">
        <f t="shared" si="23"/>
        <v>0</v>
      </c>
      <c r="I23" s="130">
        <v>0</v>
      </c>
      <c r="J23" s="107">
        <f t="shared" si="4"/>
        <v>0</v>
      </c>
      <c r="K23" s="120"/>
      <c r="L23" s="33">
        <v>0</v>
      </c>
      <c r="M23" s="33">
        <v>0</v>
      </c>
      <c r="N23" s="33">
        <v>0</v>
      </c>
      <c r="O23" s="165">
        <f t="shared" si="6"/>
        <v>0</v>
      </c>
      <c r="P23" s="33">
        <v>0</v>
      </c>
      <c r="Q23" s="33">
        <v>0</v>
      </c>
      <c r="R23" s="33">
        <v>0</v>
      </c>
      <c r="S23" s="165">
        <f t="shared" si="7"/>
        <v>0</v>
      </c>
      <c r="T23" s="33">
        <v>0</v>
      </c>
      <c r="U23" s="35">
        <v>0</v>
      </c>
      <c r="V23" s="35">
        <v>0</v>
      </c>
      <c r="W23" s="165">
        <f t="shared" si="10"/>
        <v>0</v>
      </c>
      <c r="X23" s="35">
        <v>0</v>
      </c>
      <c r="Y23" s="35">
        <v>0</v>
      </c>
      <c r="Z23" s="35">
        <v>0</v>
      </c>
      <c r="AA23" s="165">
        <f t="shared" si="12"/>
        <v>0</v>
      </c>
      <c r="AF23" s="15"/>
      <c r="AG23" s="15"/>
      <c r="AH23" s="15"/>
    </row>
    <row r="24" spans="1:34" x14ac:dyDescent="0.2">
      <c r="A24" s="18"/>
      <c r="B24" s="18"/>
      <c r="C24" s="19" t="s">
        <v>318</v>
      </c>
      <c r="D24" s="30" t="s">
        <v>28</v>
      </c>
      <c r="E24" s="36">
        <v>0</v>
      </c>
      <c r="F24" s="36">
        <v>0</v>
      </c>
      <c r="G24" s="106">
        <f t="shared" si="2"/>
        <v>0</v>
      </c>
      <c r="H24" s="36">
        <f t="shared" si="23"/>
        <v>0</v>
      </c>
      <c r="I24" s="129">
        <v>0</v>
      </c>
      <c r="J24" s="106">
        <f t="shared" si="4"/>
        <v>0</v>
      </c>
      <c r="K24" s="119"/>
      <c r="L24" s="36">
        <v>0</v>
      </c>
      <c r="M24" s="36">
        <v>0</v>
      </c>
      <c r="N24" s="36">
        <v>0</v>
      </c>
      <c r="O24" s="164">
        <f t="shared" si="6"/>
        <v>0</v>
      </c>
      <c r="P24" s="36">
        <v>0</v>
      </c>
      <c r="Q24" s="36">
        <v>0</v>
      </c>
      <c r="R24" s="36">
        <v>0</v>
      </c>
      <c r="S24" s="164">
        <f t="shared" si="7"/>
        <v>0</v>
      </c>
      <c r="T24" s="36">
        <v>0</v>
      </c>
      <c r="U24" s="36">
        <v>0</v>
      </c>
      <c r="V24" s="36">
        <v>0</v>
      </c>
      <c r="W24" s="164">
        <f t="shared" si="10"/>
        <v>0</v>
      </c>
      <c r="X24" s="36">
        <v>0</v>
      </c>
      <c r="Y24" s="36">
        <v>0</v>
      </c>
      <c r="Z24" s="36">
        <v>0</v>
      </c>
      <c r="AA24" s="164">
        <f t="shared" si="12"/>
        <v>0</v>
      </c>
      <c r="AF24" s="15"/>
      <c r="AG24" s="15"/>
      <c r="AH24" s="15"/>
    </row>
    <row r="25" spans="1:34" x14ac:dyDescent="0.25">
      <c r="A25" s="16"/>
      <c r="B25" s="16"/>
      <c r="C25" s="19" t="s">
        <v>251</v>
      </c>
      <c r="D25" s="28" t="s">
        <v>29</v>
      </c>
      <c r="E25" s="52">
        <f>E26+E27+E30+E66+E67+E68+E69+E70+E77+E78</f>
        <v>18831000</v>
      </c>
      <c r="F25" s="52">
        <v>21110929</v>
      </c>
      <c r="G25" s="105">
        <f t="shared" si="2"/>
        <v>-2279929</v>
      </c>
      <c r="H25" s="52">
        <f t="shared" si="23"/>
        <v>20907899.496399969</v>
      </c>
      <c r="I25" s="128">
        <f>H25/F25</f>
        <v>0.99038273002575916</v>
      </c>
      <c r="J25" s="105">
        <f t="shared" si="4"/>
        <v>203029.50360003114</v>
      </c>
      <c r="K25" s="118"/>
      <c r="L25" s="29">
        <f t="shared" ref="L25:Y25" si="24">L26+L27+L30+L66+L67+L68+L69+L70+L77+L78</f>
        <v>119758.48000000001</v>
      </c>
      <c r="M25" s="29">
        <f>M26+M27+M30+M66+M67+M68+M69+M70+M77+M78</f>
        <v>1492200.7299999867</v>
      </c>
      <c r="N25" s="29">
        <f t="shared" ref="N25" si="25">N26+N27+N30+N66+N67+N68+N69+N70+N77+N78</f>
        <v>1631949.17</v>
      </c>
      <c r="O25" s="163">
        <f t="shared" si="6"/>
        <v>3243908.3799999868</v>
      </c>
      <c r="P25" s="29">
        <v>1690211.9100000004</v>
      </c>
      <c r="Q25" s="29">
        <v>1537841.1500000001</v>
      </c>
      <c r="R25" s="29">
        <v>1735748.6700000002</v>
      </c>
      <c r="S25" s="163">
        <f t="shared" si="7"/>
        <v>4963801.7300000004</v>
      </c>
      <c r="T25" s="29">
        <f t="shared" ref="T25:U25" si="26">T26+T27+T30+T66+T67+T68+T69+T70+T77+T78</f>
        <v>1612849.1999999799</v>
      </c>
      <c r="U25" s="52">
        <f t="shared" si="26"/>
        <v>1813456.2800000026</v>
      </c>
      <c r="V25" s="52">
        <f t="shared" si="24"/>
        <v>1800102.3800000001</v>
      </c>
      <c r="W25" s="163">
        <f t="shared" si="10"/>
        <v>5226407.8599999826</v>
      </c>
      <c r="X25" s="52">
        <f t="shared" ref="X25" si="27">X26+X27+X30+X66+X67+X68+X69+X70+X77+X78</f>
        <v>1839945.8800000001</v>
      </c>
      <c r="Y25" s="52">
        <f t="shared" si="24"/>
        <v>1915500.9587999999</v>
      </c>
      <c r="Z25" s="52">
        <f>Z26+Z27+Z30+Z66+Z67+Z68+Z69+Z70+Z77+Z78</f>
        <v>3718334.6875999998</v>
      </c>
      <c r="AA25" s="163">
        <f t="shared" si="12"/>
        <v>7473781.5263999999</v>
      </c>
      <c r="AD25" s="247">
        <f>SUM(AD26:AD92)</f>
        <v>1511518.1099999999</v>
      </c>
      <c r="AE25" s="247"/>
      <c r="AF25" s="264">
        <v>16604516.589999996</v>
      </c>
      <c r="AG25" s="269">
        <f>AF25-SUM(X25,W25,S25,O25)</f>
        <v>1330452.7400000244</v>
      </c>
      <c r="AH25" s="269">
        <f>H25-AF25</f>
        <v>4303382.9063999727</v>
      </c>
    </row>
    <row r="26" spans="1:34" ht="36" x14ac:dyDescent="0.25">
      <c r="A26" s="16"/>
      <c r="B26" s="16"/>
      <c r="C26" s="19" t="s">
        <v>227</v>
      </c>
      <c r="D26" s="30" t="s">
        <v>30</v>
      </c>
      <c r="E26" s="36">
        <v>13500000</v>
      </c>
      <c r="F26" s="36">
        <v>0</v>
      </c>
      <c r="G26" s="106">
        <f t="shared" si="2"/>
        <v>13500000</v>
      </c>
      <c r="H26" s="36">
        <f t="shared" si="23"/>
        <v>16348342.52999997</v>
      </c>
      <c r="I26" s="129">
        <v>0</v>
      </c>
      <c r="J26" s="106">
        <f t="shared" si="4"/>
        <v>-16348342.52999997</v>
      </c>
      <c r="K26" s="119"/>
      <c r="L26" s="36">
        <f>66406.59</f>
        <v>66406.59</v>
      </c>
      <c r="M26" s="36">
        <v>1260292.6099999868</v>
      </c>
      <c r="N26" s="36">
        <f>1212474.44-2000</f>
        <v>1210474.44</v>
      </c>
      <c r="O26" s="164">
        <f t="shared" si="6"/>
        <v>2537173.6399999866</v>
      </c>
      <c r="P26" s="36">
        <v>1287289.9600000002</v>
      </c>
      <c r="Q26" s="36">
        <v>1278046.78</v>
      </c>
      <c r="R26" s="36">
        <v>1320564.07</v>
      </c>
      <c r="S26" s="164">
        <f t="shared" si="7"/>
        <v>3885900.8100000005</v>
      </c>
      <c r="T26" s="36">
        <v>1297673.0999999801</v>
      </c>
      <c r="U26" s="36">
        <v>1341537.9600000025</v>
      </c>
      <c r="V26" s="36">
        <v>1362340.83</v>
      </c>
      <c r="W26" s="164">
        <f t="shared" si="10"/>
        <v>4001551.8899999829</v>
      </c>
      <c r="X26" s="36">
        <v>1360518.94</v>
      </c>
      <c r="Y26" s="36">
        <f>1386448.73+25000+5000</f>
        <v>1416448.73</v>
      </c>
      <c r="Z26" s="36">
        <f>3142137.52-44+5000-75-270</f>
        <v>3146748.52</v>
      </c>
      <c r="AA26" s="164">
        <f t="shared" si="12"/>
        <v>5923716.1899999995</v>
      </c>
      <c r="AC26" s="249"/>
      <c r="AD26" s="247">
        <v>1290880.51</v>
      </c>
      <c r="AE26" s="247"/>
      <c r="AF26" s="269">
        <v>12970889.449999999</v>
      </c>
      <c r="AG26" s="269">
        <f>AF26-SUM(X26,W26,S26,O26)</f>
        <v>1185744.1700000279</v>
      </c>
      <c r="AH26" s="269">
        <f t="shared" ref="AH26" si="28">H26-AF26</f>
        <v>3377453.0799999703</v>
      </c>
    </row>
    <row r="27" spans="1:34" x14ac:dyDescent="0.25">
      <c r="A27" s="16"/>
      <c r="B27" s="16"/>
      <c r="C27" s="19" t="s">
        <v>252</v>
      </c>
      <c r="D27" s="30" t="s">
        <v>31</v>
      </c>
      <c r="E27" s="36">
        <f>SUM(E28:E29)</f>
        <v>5000</v>
      </c>
      <c r="F27" s="36">
        <f>SUM(F28:F29)</f>
        <v>0</v>
      </c>
      <c r="G27" s="106">
        <f t="shared" si="2"/>
        <v>5000</v>
      </c>
      <c r="H27" s="36">
        <f t="shared" si="23"/>
        <v>13562</v>
      </c>
      <c r="I27" s="129" t="e">
        <f>H27/F27</f>
        <v>#DIV/0!</v>
      </c>
      <c r="J27" s="106">
        <f t="shared" si="4"/>
        <v>-13562</v>
      </c>
      <c r="K27" s="119"/>
      <c r="L27" s="31">
        <f t="shared" ref="L27:Z27" si="29">SUM(L28:L29)</f>
        <v>300</v>
      </c>
      <c r="M27" s="31">
        <f t="shared" ref="M27:N27" si="30">SUM(M28:M29)</f>
        <v>870</v>
      </c>
      <c r="N27" s="31">
        <f t="shared" si="30"/>
        <v>360</v>
      </c>
      <c r="O27" s="164">
        <f t="shared" si="6"/>
        <v>1530</v>
      </c>
      <c r="P27" s="31">
        <v>345</v>
      </c>
      <c r="Q27" s="31">
        <v>596</v>
      </c>
      <c r="R27" s="31">
        <v>622</v>
      </c>
      <c r="S27" s="164">
        <f t="shared" si="7"/>
        <v>1563</v>
      </c>
      <c r="T27" s="31">
        <f t="shared" ref="T27" si="31">SUM(T28:T29)</f>
        <v>2129</v>
      </c>
      <c r="U27" s="36">
        <f t="shared" ref="U27" si="32">SUM(U28:U29)</f>
        <v>2010</v>
      </c>
      <c r="V27" s="36">
        <f t="shared" si="29"/>
        <v>990</v>
      </c>
      <c r="W27" s="164">
        <f t="shared" si="10"/>
        <v>5129</v>
      </c>
      <c r="X27" s="36">
        <f t="shared" ref="X27" si="33">SUM(X28:X29)</f>
        <v>840</v>
      </c>
      <c r="Y27" s="36">
        <f t="shared" si="29"/>
        <v>2500</v>
      </c>
      <c r="Z27" s="36">
        <f t="shared" si="29"/>
        <v>2000</v>
      </c>
      <c r="AA27" s="164">
        <f t="shared" si="12"/>
        <v>5340</v>
      </c>
      <c r="AD27" s="27"/>
      <c r="AE27" s="247"/>
      <c r="AF27" s="15"/>
      <c r="AG27" s="15"/>
      <c r="AH27" s="15"/>
    </row>
    <row r="28" spans="1:34" s="14" customFormat="1" x14ac:dyDescent="0.25">
      <c r="A28" s="16"/>
      <c r="B28" s="16"/>
      <c r="C28" s="19" t="s">
        <v>228</v>
      </c>
      <c r="D28" s="32" t="s">
        <v>32</v>
      </c>
      <c r="E28" s="35">
        <v>5000</v>
      </c>
      <c r="F28" s="35">
        <v>0</v>
      </c>
      <c r="G28" s="107">
        <f t="shared" si="2"/>
        <v>5000</v>
      </c>
      <c r="H28" s="35">
        <f t="shared" si="23"/>
        <v>13562</v>
      </c>
      <c r="I28" s="130" t="e">
        <f>H28/F28</f>
        <v>#DIV/0!</v>
      </c>
      <c r="J28" s="107">
        <f t="shared" si="4"/>
        <v>-13562</v>
      </c>
      <c r="K28" s="120"/>
      <c r="L28" s="35">
        <v>300</v>
      </c>
      <c r="M28" s="35">
        <f>885-15</f>
        <v>870</v>
      </c>
      <c r="N28" s="35">
        <v>360</v>
      </c>
      <c r="O28" s="165">
        <f t="shared" si="6"/>
        <v>1530</v>
      </c>
      <c r="P28" s="35">
        <v>345</v>
      </c>
      <c r="Q28" s="35">
        <v>596</v>
      </c>
      <c r="R28" s="35">
        <v>622</v>
      </c>
      <c r="S28" s="165">
        <f t="shared" si="7"/>
        <v>1563</v>
      </c>
      <c r="T28" s="35">
        <v>2129</v>
      </c>
      <c r="U28" s="35">
        <v>2010</v>
      </c>
      <c r="V28" s="35">
        <v>990</v>
      </c>
      <c r="W28" s="165">
        <f t="shared" si="10"/>
        <v>5129</v>
      </c>
      <c r="X28" s="35">
        <v>840</v>
      </c>
      <c r="Y28" s="35">
        <v>2500</v>
      </c>
      <c r="Z28" s="35">
        <v>2000</v>
      </c>
      <c r="AA28" s="165">
        <f t="shared" si="12"/>
        <v>5340</v>
      </c>
      <c r="AD28" s="27">
        <v>840</v>
      </c>
      <c r="AE28" s="247"/>
    </row>
    <row r="29" spans="1:34" s="14" customFormat="1" x14ac:dyDescent="0.25">
      <c r="A29" s="16"/>
      <c r="B29" s="16"/>
      <c r="C29" s="19" t="s">
        <v>319</v>
      </c>
      <c r="D29" s="32" t="s">
        <v>33</v>
      </c>
      <c r="E29" s="35">
        <v>0</v>
      </c>
      <c r="F29" s="35">
        <v>0</v>
      </c>
      <c r="G29" s="107">
        <f t="shared" si="2"/>
        <v>0</v>
      </c>
      <c r="H29" s="35">
        <f t="shared" si="23"/>
        <v>0</v>
      </c>
      <c r="I29" s="130">
        <v>0</v>
      </c>
      <c r="J29" s="107">
        <f t="shared" si="4"/>
        <v>0</v>
      </c>
      <c r="K29" s="120"/>
      <c r="L29" s="35">
        <v>0</v>
      </c>
      <c r="M29" s="35">
        <v>0</v>
      </c>
      <c r="N29" s="35">
        <v>0</v>
      </c>
      <c r="O29" s="165">
        <f t="shared" si="6"/>
        <v>0</v>
      </c>
      <c r="P29" s="35">
        <v>0</v>
      </c>
      <c r="Q29" s="35">
        <v>0</v>
      </c>
      <c r="R29" s="35">
        <v>0</v>
      </c>
      <c r="S29" s="165">
        <f t="shared" si="7"/>
        <v>0</v>
      </c>
      <c r="T29" s="35">
        <v>0</v>
      </c>
      <c r="U29" s="35">
        <v>0</v>
      </c>
      <c r="V29" s="35">
        <v>0</v>
      </c>
      <c r="W29" s="165">
        <f t="shared" si="10"/>
        <v>0</v>
      </c>
      <c r="X29" s="35">
        <v>0</v>
      </c>
      <c r="Y29" s="35">
        <v>0</v>
      </c>
      <c r="Z29" s="35">
        <v>0</v>
      </c>
      <c r="AA29" s="165">
        <f t="shared" si="12"/>
        <v>0</v>
      </c>
    </row>
    <row r="30" spans="1:34" s="14" customFormat="1" x14ac:dyDescent="0.25">
      <c r="A30" s="16"/>
      <c r="B30" s="16"/>
      <c r="C30" s="19" t="s">
        <v>253</v>
      </c>
      <c r="D30" s="30" t="s">
        <v>34</v>
      </c>
      <c r="E30" s="36">
        <f>E31+E32+E33+E34+E46+E50+E51+E52+E53+E54+E55+E56+E64+E65</f>
        <v>92000</v>
      </c>
      <c r="F30" s="36">
        <f>F31+F32+F33+F34+F46+F50+F51+F52+F53+F54+F55+F56+F64+F65</f>
        <v>0</v>
      </c>
      <c r="G30" s="106">
        <f t="shared" si="2"/>
        <v>92000</v>
      </c>
      <c r="H30" s="36">
        <f t="shared" si="23"/>
        <v>342683.79000000004</v>
      </c>
      <c r="I30" s="129" t="e">
        <f>H30/F30</f>
        <v>#DIV/0!</v>
      </c>
      <c r="J30" s="106">
        <f t="shared" si="4"/>
        <v>-342683.79000000004</v>
      </c>
      <c r="K30" s="119"/>
      <c r="L30" s="31">
        <f>L31+L32+L33+L34+L46+L50+L51+L52+L53+L54+L55+L56+L64+L65</f>
        <v>9727.2900000000009</v>
      </c>
      <c r="M30" s="31">
        <f t="shared" ref="M30:N30" si="34">M31+M32+M33+M34+M46+M50+M51+M52+M53+M54+M55+M56+M64+M65</f>
        <v>25734.91</v>
      </c>
      <c r="N30" s="31">
        <f t="shared" si="34"/>
        <v>27275.51</v>
      </c>
      <c r="O30" s="164">
        <f t="shared" si="6"/>
        <v>62737.709999999992</v>
      </c>
      <c r="P30" s="31">
        <v>30004.85</v>
      </c>
      <c r="Q30" s="31">
        <v>31794.44</v>
      </c>
      <c r="R30" s="31">
        <v>28362.81</v>
      </c>
      <c r="S30" s="164">
        <f t="shared" si="7"/>
        <v>90162.099999999991</v>
      </c>
      <c r="T30" s="31">
        <f t="shared" ref="T30:U30" si="35">T31+T32+T33+T34+T46+T50+T51+T52+T53+T54+T55+T56+T64+T65</f>
        <v>20727.900000000001</v>
      </c>
      <c r="U30" s="36">
        <f t="shared" si="35"/>
        <v>37654.370000000003</v>
      </c>
      <c r="V30" s="36">
        <f t="shared" ref="V30:Z30" si="36">V31+V32+V33+V34+V46+V50+V51+V52+V53+V54+V55+V56+V64+V65</f>
        <v>15452.74</v>
      </c>
      <c r="W30" s="164">
        <f t="shared" si="10"/>
        <v>73835.010000000009</v>
      </c>
      <c r="X30" s="36">
        <f t="shared" ref="X30" si="37">X31+X32+X33+X34+X46+X50+X51+X52+X53+X54+X55+X56+X64+X65</f>
        <v>19748.97</v>
      </c>
      <c r="Y30" s="36">
        <f t="shared" si="36"/>
        <v>39100</v>
      </c>
      <c r="Z30" s="36">
        <f t="shared" si="36"/>
        <v>57100</v>
      </c>
      <c r="AA30" s="164">
        <f t="shared" si="12"/>
        <v>115948.97</v>
      </c>
      <c r="AD30" s="27"/>
      <c r="AE30" s="247"/>
    </row>
    <row r="31" spans="1:34" s="14" customFormat="1" ht="72.75" customHeight="1" x14ac:dyDescent="0.25">
      <c r="A31" s="16"/>
      <c r="B31" s="16"/>
      <c r="C31" s="19" t="s">
        <v>320</v>
      </c>
      <c r="D31" s="32" t="s">
        <v>35</v>
      </c>
      <c r="E31" s="35">
        <v>40000</v>
      </c>
      <c r="F31" s="35">
        <v>0</v>
      </c>
      <c r="G31" s="107">
        <f t="shared" si="2"/>
        <v>40000</v>
      </c>
      <c r="H31" s="35">
        <f t="shared" si="23"/>
        <v>10331.5</v>
      </c>
      <c r="I31" s="130" t="e">
        <f>H31/F31</f>
        <v>#DIV/0!</v>
      </c>
      <c r="J31" s="107">
        <f t="shared" si="4"/>
        <v>-10331.5</v>
      </c>
      <c r="K31" s="120"/>
      <c r="L31" s="35">
        <v>0</v>
      </c>
      <c r="M31" s="35">
        <v>0</v>
      </c>
      <c r="N31" s="35">
        <v>0</v>
      </c>
      <c r="O31" s="165">
        <f t="shared" si="6"/>
        <v>0</v>
      </c>
      <c r="P31" s="35">
        <v>0</v>
      </c>
      <c r="Q31" s="35">
        <v>0</v>
      </c>
      <c r="R31" s="35">
        <v>7184</v>
      </c>
      <c r="S31" s="165">
        <f t="shared" si="7"/>
        <v>7184</v>
      </c>
      <c r="T31" s="35">
        <v>1147.5</v>
      </c>
      <c r="U31" s="35">
        <v>0</v>
      </c>
      <c r="V31" s="35">
        <v>0</v>
      </c>
      <c r="W31" s="165">
        <f t="shared" si="10"/>
        <v>1147.5</v>
      </c>
      <c r="X31" s="35">
        <v>0</v>
      </c>
      <c r="Y31" s="35">
        <v>0</v>
      </c>
      <c r="Z31" s="35">
        <v>2000</v>
      </c>
      <c r="AA31" s="165">
        <f t="shared" si="12"/>
        <v>2000</v>
      </c>
      <c r="AD31" s="27"/>
      <c r="AE31" s="247"/>
    </row>
    <row r="32" spans="1:34" s="14" customFormat="1" ht="36" x14ac:dyDescent="0.25">
      <c r="A32" s="18"/>
      <c r="B32" s="18"/>
      <c r="C32" s="19" t="s">
        <v>321</v>
      </c>
      <c r="D32" s="32" t="s">
        <v>36</v>
      </c>
      <c r="E32" s="35">
        <v>0</v>
      </c>
      <c r="F32" s="35">
        <v>0</v>
      </c>
      <c r="G32" s="107">
        <f t="shared" si="2"/>
        <v>0</v>
      </c>
      <c r="H32" s="35">
        <f t="shared" si="23"/>
        <v>0</v>
      </c>
      <c r="I32" s="130">
        <v>0</v>
      </c>
      <c r="J32" s="107">
        <f t="shared" si="4"/>
        <v>0</v>
      </c>
      <c r="K32" s="120"/>
      <c r="L32" s="35">
        <v>0</v>
      </c>
      <c r="M32" s="35">
        <v>0</v>
      </c>
      <c r="N32" s="35">
        <v>0</v>
      </c>
      <c r="O32" s="165">
        <f t="shared" si="6"/>
        <v>0</v>
      </c>
      <c r="P32" s="35">
        <v>0</v>
      </c>
      <c r="Q32" s="35">
        <v>0</v>
      </c>
      <c r="R32" s="35">
        <v>0</v>
      </c>
      <c r="S32" s="165">
        <f t="shared" si="7"/>
        <v>0</v>
      </c>
      <c r="T32" s="35">
        <v>0</v>
      </c>
      <c r="U32" s="35">
        <v>0</v>
      </c>
      <c r="V32" s="35">
        <v>0</v>
      </c>
      <c r="W32" s="165">
        <f t="shared" si="10"/>
        <v>0</v>
      </c>
      <c r="X32" s="35">
        <v>0</v>
      </c>
      <c r="Y32" s="35">
        <v>0</v>
      </c>
      <c r="Z32" s="35">
        <v>0</v>
      </c>
      <c r="AA32" s="165">
        <f t="shared" si="12"/>
        <v>0</v>
      </c>
    </row>
    <row r="33" spans="1:31" s="14" customFormat="1" ht="144" x14ac:dyDescent="0.25">
      <c r="A33" s="16"/>
      <c r="B33" s="16"/>
      <c r="C33" s="19" t="s">
        <v>254</v>
      </c>
      <c r="D33" s="32" t="s">
        <v>240</v>
      </c>
      <c r="E33" s="35">
        <v>0</v>
      </c>
      <c r="F33" s="35">
        <v>0</v>
      </c>
      <c r="G33" s="107">
        <f t="shared" si="2"/>
        <v>0</v>
      </c>
      <c r="H33" s="35">
        <f t="shared" si="23"/>
        <v>53755</v>
      </c>
      <c r="I33" s="130">
        <v>0</v>
      </c>
      <c r="J33" s="107">
        <f t="shared" si="4"/>
        <v>-53755</v>
      </c>
      <c r="K33" s="120"/>
      <c r="L33" s="35">
        <v>0</v>
      </c>
      <c r="M33" s="35">
        <v>0</v>
      </c>
      <c r="N33" s="35">
        <v>0</v>
      </c>
      <c r="O33" s="165">
        <f t="shared" si="6"/>
        <v>0</v>
      </c>
      <c r="P33" s="35">
        <v>9460</v>
      </c>
      <c r="Q33" s="35">
        <v>12600</v>
      </c>
      <c r="R33" s="35">
        <v>9600</v>
      </c>
      <c r="S33" s="165">
        <f t="shared" si="7"/>
        <v>31660</v>
      </c>
      <c r="T33" s="35">
        <v>0</v>
      </c>
      <c r="U33" s="35">
        <v>10920</v>
      </c>
      <c r="V33" s="35">
        <v>610</v>
      </c>
      <c r="W33" s="165">
        <f t="shared" si="10"/>
        <v>11530</v>
      </c>
      <c r="X33" s="35">
        <v>2565</v>
      </c>
      <c r="Y33" s="35">
        <v>4000</v>
      </c>
      <c r="Z33" s="35">
        <v>4000</v>
      </c>
      <c r="AA33" s="165">
        <f t="shared" si="12"/>
        <v>10565</v>
      </c>
      <c r="AD33" s="27">
        <v>2565</v>
      </c>
      <c r="AE33" s="247"/>
    </row>
    <row r="34" spans="1:31" s="14" customFormat="1" ht="54" x14ac:dyDescent="0.25">
      <c r="A34" s="16"/>
      <c r="B34" s="16"/>
      <c r="C34" s="19" t="s">
        <v>322</v>
      </c>
      <c r="D34" s="32" t="s">
        <v>38</v>
      </c>
      <c r="E34" s="35">
        <f>SUM(E35:E45)</f>
        <v>2000</v>
      </c>
      <c r="F34" s="35">
        <f>SUM(F35:F45)</f>
        <v>0</v>
      </c>
      <c r="G34" s="107">
        <f t="shared" si="2"/>
        <v>2000</v>
      </c>
      <c r="H34" s="35">
        <f t="shared" si="23"/>
        <v>5134</v>
      </c>
      <c r="I34" s="130" t="e">
        <f>H34/F34</f>
        <v>#DIV/0!</v>
      </c>
      <c r="J34" s="107">
        <f t="shared" si="4"/>
        <v>-5134</v>
      </c>
      <c r="K34" s="120"/>
      <c r="L34" s="33">
        <f t="shared" ref="L34:Z34" si="38">SUM(L35:L45)</f>
        <v>0</v>
      </c>
      <c r="M34" s="33">
        <f t="shared" si="38"/>
        <v>0</v>
      </c>
      <c r="N34" s="33">
        <f t="shared" si="38"/>
        <v>0</v>
      </c>
      <c r="O34" s="165">
        <f t="shared" si="6"/>
        <v>0</v>
      </c>
      <c r="P34" s="33">
        <v>0</v>
      </c>
      <c r="Q34" s="33">
        <v>80</v>
      </c>
      <c r="R34" s="33">
        <v>0</v>
      </c>
      <c r="S34" s="165">
        <f t="shared" si="7"/>
        <v>80</v>
      </c>
      <c r="T34" s="33">
        <f t="shared" ref="T34" si="39">SUM(T35:T45)</f>
        <v>0</v>
      </c>
      <c r="U34" s="35">
        <f t="shared" ref="U34" si="40">SUM(U35:U45)</f>
        <v>4054</v>
      </c>
      <c r="V34" s="35">
        <f t="shared" si="38"/>
        <v>0</v>
      </c>
      <c r="W34" s="165">
        <f t="shared" si="10"/>
        <v>4054</v>
      </c>
      <c r="X34" s="35">
        <f t="shared" ref="X34" si="41">SUM(X35:X45)</f>
        <v>0</v>
      </c>
      <c r="Y34" s="35">
        <f t="shared" si="38"/>
        <v>1000</v>
      </c>
      <c r="Z34" s="35">
        <f t="shared" si="38"/>
        <v>0</v>
      </c>
      <c r="AA34" s="165">
        <f t="shared" si="12"/>
        <v>1000</v>
      </c>
      <c r="AD34" s="27"/>
      <c r="AE34" s="247"/>
    </row>
    <row r="35" spans="1:31" s="14" customFormat="1" x14ac:dyDescent="0.25">
      <c r="A35" s="18"/>
      <c r="B35" s="18"/>
      <c r="C35" s="19" t="s">
        <v>323</v>
      </c>
      <c r="D35" s="34" t="s">
        <v>39</v>
      </c>
      <c r="E35" s="22">
        <v>0</v>
      </c>
      <c r="F35" s="22">
        <v>0</v>
      </c>
      <c r="G35" s="108">
        <f t="shared" si="2"/>
        <v>0</v>
      </c>
      <c r="H35" s="22">
        <f t="shared" si="23"/>
        <v>0</v>
      </c>
      <c r="I35" s="131">
        <v>0</v>
      </c>
      <c r="J35" s="108">
        <f t="shared" si="4"/>
        <v>0</v>
      </c>
      <c r="K35" s="121"/>
      <c r="L35" s="22">
        <v>0</v>
      </c>
      <c r="M35" s="22">
        <v>0</v>
      </c>
      <c r="N35" s="22">
        <v>0</v>
      </c>
      <c r="O35" s="166">
        <f t="shared" si="6"/>
        <v>0</v>
      </c>
      <c r="P35" s="22">
        <v>0</v>
      </c>
      <c r="Q35" s="22">
        <v>0</v>
      </c>
      <c r="R35" s="22">
        <v>0</v>
      </c>
      <c r="S35" s="166">
        <f t="shared" si="7"/>
        <v>0</v>
      </c>
      <c r="T35" s="22">
        <v>0</v>
      </c>
      <c r="U35" s="22">
        <v>0</v>
      </c>
      <c r="V35" s="22">
        <v>0</v>
      </c>
      <c r="W35" s="166">
        <f t="shared" si="10"/>
        <v>0</v>
      </c>
      <c r="X35" s="22">
        <v>0</v>
      </c>
      <c r="Y35" s="22">
        <v>0</v>
      </c>
      <c r="Z35" s="22">
        <v>0</v>
      </c>
      <c r="AA35" s="166">
        <f t="shared" si="12"/>
        <v>0</v>
      </c>
    </row>
    <row r="36" spans="1:31" s="14" customFormat="1" x14ac:dyDescent="0.25">
      <c r="A36" s="18"/>
      <c r="B36" s="18"/>
      <c r="C36" s="19" t="s">
        <v>324</v>
      </c>
      <c r="D36" s="34" t="s">
        <v>40</v>
      </c>
      <c r="E36" s="22">
        <v>0</v>
      </c>
      <c r="F36" s="22">
        <v>0</v>
      </c>
      <c r="G36" s="108">
        <f t="shared" si="2"/>
        <v>0</v>
      </c>
      <c r="H36" s="22">
        <f t="shared" si="23"/>
        <v>0</v>
      </c>
      <c r="I36" s="131">
        <v>0</v>
      </c>
      <c r="J36" s="108">
        <f t="shared" si="4"/>
        <v>0</v>
      </c>
      <c r="K36" s="121"/>
      <c r="L36" s="22">
        <v>0</v>
      </c>
      <c r="M36" s="22">
        <v>0</v>
      </c>
      <c r="N36" s="22">
        <v>0</v>
      </c>
      <c r="O36" s="166">
        <f t="shared" si="6"/>
        <v>0</v>
      </c>
      <c r="P36" s="22">
        <v>0</v>
      </c>
      <c r="Q36" s="22">
        <v>0</v>
      </c>
      <c r="R36" s="22">
        <v>0</v>
      </c>
      <c r="S36" s="166">
        <f t="shared" si="7"/>
        <v>0</v>
      </c>
      <c r="T36" s="22">
        <v>0</v>
      </c>
      <c r="U36" s="22">
        <v>0</v>
      </c>
      <c r="V36" s="22">
        <v>0</v>
      </c>
      <c r="W36" s="166">
        <f t="shared" si="10"/>
        <v>0</v>
      </c>
      <c r="X36" s="22">
        <v>0</v>
      </c>
      <c r="Y36" s="22">
        <v>0</v>
      </c>
      <c r="Z36" s="22">
        <v>0</v>
      </c>
      <c r="AA36" s="166">
        <f t="shared" si="12"/>
        <v>0</v>
      </c>
    </row>
    <row r="37" spans="1:31" s="14" customFormat="1" x14ac:dyDescent="0.25">
      <c r="A37" s="16"/>
      <c r="B37" s="16"/>
      <c r="C37" s="19" t="s">
        <v>325</v>
      </c>
      <c r="D37" s="34" t="s">
        <v>41</v>
      </c>
      <c r="E37" s="22">
        <v>0</v>
      </c>
      <c r="F37" s="22">
        <v>0</v>
      </c>
      <c r="G37" s="108">
        <f t="shared" si="2"/>
        <v>0</v>
      </c>
      <c r="H37" s="22">
        <f t="shared" si="23"/>
        <v>0</v>
      </c>
      <c r="I37" s="131">
        <v>0</v>
      </c>
      <c r="J37" s="108">
        <f t="shared" si="4"/>
        <v>0</v>
      </c>
      <c r="K37" s="121"/>
      <c r="L37" s="22">
        <v>0</v>
      </c>
      <c r="M37" s="22">
        <v>0</v>
      </c>
      <c r="N37" s="22">
        <v>0</v>
      </c>
      <c r="O37" s="166">
        <f t="shared" si="6"/>
        <v>0</v>
      </c>
      <c r="P37" s="22">
        <v>0</v>
      </c>
      <c r="Q37" s="22">
        <v>0</v>
      </c>
      <c r="R37" s="22">
        <v>0</v>
      </c>
      <c r="S37" s="166">
        <f t="shared" si="7"/>
        <v>0</v>
      </c>
      <c r="T37" s="22">
        <v>0</v>
      </c>
      <c r="U37" s="22">
        <v>0</v>
      </c>
      <c r="V37" s="22">
        <v>0</v>
      </c>
      <c r="W37" s="166">
        <f t="shared" si="10"/>
        <v>0</v>
      </c>
      <c r="X37" s="22">
        <v>0</v>
      </c>
      <c r="Y37" s="22">
        <v>0</v>
      </c>
      <c r="Z37" s="22">
        <v>0</v>
      </c>
      <c r="AA37" s="166">
        <f t="shared" si="12"/>
        <v>0</v>
      </c>
    </row>
    <row r="38" spans="1:31" s="14" customFormat="1" x14ac:dyDescent="0.25">
      <c r="A38" s="18"/>
      <c r="B38" s="18"/>
      <c r="C38" s="19" t="s">
        <v>326</v>
      </c>
      <c r="D38" s="34" t="s">
        <v>42</v>
      </c>
      <c r="E38" s="22">
        <v>0</v>
      </c>
      <c r="F38" s="22">
        <v>0</v>
      </c>
      <c r="G38" s="108">
        <f t="shared" si="2"/>
        <v>0</v>
      </c>
      <c r="H38" s="22">
        <f t="shared" si="23"/>
        <v>0</v>
      </c>
      <c r="I38" s="131">
        <v>0</v>
      </c>
      <c r="J38" s="108">
        <f t="shared" si="4"/>
        <v>0</v>
      </c>
      <c r="K38" s="121"/>
      <c r="L38" s="22">
        <v>0</v>
      </c>
      <c r="M38" s="22">
        <v>0</v>
      </c>
      <c r="N38" s="22">
        <v>0</v>
      </c>
      <c r="O38" s="166">
        <f t="shared" si="6"/>
        <v>0</v>
      </c>
      <c r="P38" s="22">
        <v>0</v>
      </c>
      <c r="Q38" s="22">
        <v>0</v>
      </c>
      <c r="R38" s="22">
        <v>0</v>
      </c>
      <c r="S38" s="166">
        <f t="shared" si="7"/>
        <v>0</v>
      </c>
      <c r="T38" s="22">
        <v>0</v>
      </c>
      <c r="U38" s="22">
        <v>0</v>
      </c>
      <c r="V38" s="22">
        <v>0</v>
      </c>
      <c r="W38" s="166">
        <f t="shared" si="10"/>
        <v>0</v>
      </c>
      <c r="X38" s="22">
        <v>0</v>
      </c>
      <c r="Y38" s="22">
        <v>0</v>
      </c>
      <c r="Z38" s="22">
        <v>0</v>
      </c>
      <c r="AA38" s="166">
        <f t="shared" si="12"/>
        <v>0</v>
      </c>
    </row>
    <row r="39" spans="1:31" s="14" customFormat="1" ht="36" x14ac:dyDescent="0.25">
      <c r="A39" s="18"/>
      <c r="B39" s="18"/>
      <c r="C39" s="19" t="s">
        <v>327</v>
      </c>
      <c r="D39" s="34" t="s">
        <v>43</v>
      </c>
      <c r="E39" s="22">
        <v>2000</v>
      </c>
      <c r="F39" s="22">
        <v>0</v>
      </c>
      <c r="G39" s="108">
        <f t="shared" si="2"/>
        <v>2000</v>
      </c>
      <c r="H39" s="22">
        <f t="shared" si="23"/>
        <v>3484</v>
      </c>
      <c r="I39" s="131" t="e">
        <f>H39/F39</f>
        <v>#DIV/0!</v>
      </c>
      <c r="J39" s="108">
        <f t="shared" si="4"/>
        <v>-3484</v>
      </c>
      <c r="K39" s="121"/>
      <c r="L39" s="22">
        <v>0</v>
      </c>
      <c r="M39" s="22">
        <v>0</v>
      </c>
      <c r="N39" s="22">
        <v>0</v>
      </c>
      <c r="O39" s="166">
        <f t="shared" si="6"/>
        <v>0</v>
      </c>
      <c r="P39" s="22">
        <v>0</v>
      </c>
      <c r="Q39" s="22">
        <v>0</v>
      </c>
      <c r="R39" s="22">
        <v>0</v>
      </c>
      <c r="S39" s="166">
        <f t="shared" si="7"/>
        <v>0</v>
      </c>
      <c r="T39" s="22">
        <v>0</v>
      </c>
      <c r="U39" s="22">
        <v>2484</v>
      </c>
      <c r="V39" s="22">
        <v>0</v>
      </c>
      <c r="W39" s="166">
        <f t="shared" si="10"/>
        <v>2484</v>
      </c>
      <c r="X39" s="22">
        <v>0</v>
      </c>
      <c r="Y39" s="22">
        <v>1000</v>
      </c>
      <c r="Z39" s="22">
        <v>0</v>
      </c>
      <c r="AA39" s="166">
        <f t="shared" si="12"/>
        <v>1000</v>
      </c>
      <c r="AD39" s="27"/>
      <c r="AE39" s="247"/>
    </row>
    <row r="40" spans="1:31" s="14" customFormat="1" ht="36" x14ac:dyDescent="0.25">
      <c r="A40" s="16"/>
      <c r="B40" s="16"/>
      <c r="C40" s="19" t="s">
        <v>328</v>
      </c>
      <c r="D40" s="34" t="s">
        <v>44</v>
      </c>
      <c r="E40" s="22">
        <v>0</v>
      </c>
      <c r="F40" s="22">
        <v>0</v>
      </c>
      <c r="G40" s="108">
        <f t="shared" si="2"/>
        <v>0</v>
      </c>
      <c r="H40" s="22">
        <f t="shared" si="23"/>
        <v>0</v>
      </c>
      <c r="I40" s="131">
        <v>0</v>
      </c>
      <c r="J40" s="108">
        <f t="shared" si="4"/>
        <v>0</v>
      </c>
      <c r="K40" s="121"/>
      <c r="L40" s="22">
        <v>0</v>
      </c>
      <c r="M40" s="22">
        <v>0</v>
      </c>
      <c r="N40" s="22">
        <v>0</v>
      </c>
      <c r="O40" s="166">
        <f t="shared" si="6"/>
        <v>0</v>
      </c>
      <c r="P40" s="22">
        <v>0</v>
      </c>
      <c r="Q40" s="22">
        <v>0</v>
      </c>
      <c r="R40" s="22">
        <v>0</v>
      </c>
      <c r="S40" s="166">
        <f t="shared" si="7"/>
        <v>0</v>
      </c>
      <c r="T40" s="22">
        <v>0</v>
      </c>
      <c r="U40" s="22">
        <v>0</v>
      </c>
      <c r="V40" s="22">
        <v>0</v>
      </c>
      <c r="W40" s="166">
        <f t="shared" si="10"/>
        <v>0</v>
      </c>
      <c r="X40" s="22">
        <v>0</v>
      </c>
      <c r="Y40" s="22">
        <v>0</v>
      </c>
      <c r="Z40" s="22">
        <v>0</v>
      </c>
      <c r="AA40" s="166">
        <f t="shared" si="12"/>
        <v>0</v>
      </c>
    </row>
    <row r="41" spans="1:31" s="14" customFormat="1" x14ac:dyDescent="0.25">
      <c r="A41" s="18"/>
      <c r="B41" s="18"/>
      <c r="C41" s="19" t="s">
        <v>329</v>
      </c>
      <c r="D41" s="34" t="s">
        <v>45</v>
      </c>
      <c r="E41" s="22">
        <v>0</v>
      </c>
      <c r="F41" s="22">
        <v>0</v>
      </c>
      <c r="G41" s="108">
        <f t="shared" si="2"/>
        <v>0</v>
      </c>
      <c r="H41" s="22">
        <f t="shared" si="23"/>
        <v>1350</v>
      </c>
      <c r="I41" s="131">
        <v>0</v>
      </c>
      <c r="J41" s="108">
        <f t="shared" si="4"/>
        <v>-1350</v>
      </c>
      <c r="K41" s="121"/>
      <c r="L41" s="22">
        <v>0</v>
      </c>
      <c r="M41" s="22">
        <v>0</v>
      </c>
      <c r="N41" s="22">
        <v>0</v>
      </c>
      <c r="O41" s="166">
        <f t="shared" si="6"/>
        <v>0</v>
      </c>
      <c r="P41" s="22">
        <v>0</v>
      </c>
      <c r="Q41" s="22">
        <v>0</v>
      </c>
      <c r="R41" s="22">
        <v>0</v>
      </c>
      <c r="S41" s="166">
        <f t="shared" si="7"/>
        <v>0</v>
      </c>
      <c r="T41" s="22">
        <v>0</v>
      </c>
      <c r="U41" s="22">
        <v>1350</v>
      </c>
      <c r="V41" s="22">
        <v>0</v>
      </c>
      <c r="W41" s="166">
        <f t="shared" si="10"/>
        <v>1350</v>
      </c>
      <c r="X41" s="22">
        <v>0</v>
      </c>
      <c r="Y41" s="22">
        <v>0</v>
      </c>
      <c r="Z41" s="22">
        <v>0</v>
      </c>
      <c r="AA41" s="166">
        <f t="shared" si="12"/>
        <v>0</v>
      </c>
    </row>
    <row r="42" spans="1:31" s="14" customFormat="1" x14ac:dyDescent="0.25">
      <c r="A42" s="18"/>
      <c r="B42" s="18"/>
      <c r="C42" s="19" t="s">
        <v>330</v>
      </c>
      <c r="D42" s="34" t="s">
        <v>46</v>
      </c>
      <c r="E42" s="22">
        <v>0</v>
      </c>
      <c r="F42" s="22">
        <v>0</v>
      </c>
      <c r="G42" s="108">
        <f t="shared" si="2"/>
        <v>0</v>
      </c>
      <c r="H42" s="22">
        <f t="shared" si="23"/>
        <v>0</v>
      </c>
      <c r="I42" s="131">
        <v>0</v>
      </c>
      <c r="J42" s="108">
        <f t="shared" si="4"/>
        <v>0</v>
      </c>
      <c r="K42" s="121"/>
      <c r="L42" s="22">
        <v>0</v>
      </c>
      <c r="M42" s="22">
        <v>0</v>
      </c>
      <c r="N42" s="22">
        <v>0</v>
      </c>
      <c r="O42" s="166">
        <f t="shared" si="6"/>
        <v>0</v>
      </c>
      <c r="P42" s="22">
        <v>0</v>
      </c>
      <c r="Q42" s="22">
        <v>0</v>
      </c>
      <c r="R42" s="22">
        <v>0</v>
      </c>
      <c r="S42" s="166">
        <f t="shared" si="7"/>
        <v>0</v>
      </c>
      <c r="T42" s="22">
        <v>0</v>
      </c>
      <c r="U42" s="22">
        <v>0</v>
      </c>
      <c r="V42" s="22">
        <v>0</v>
      </c>
      <c r="W42" s="166">
        <f t="shared" si="10"/>
        <v>0</v>
      </c>
      <c r="X42" s="22">
        <v>0</v>
      </c>
      <c r="Y42" s="22">
        <v>0</v>
      </c>
      <c r="Z42" s="22">
        <v>0</v>
      </c>
      <c r="AA42" s="166">
        <f t="shared" si="12"/>
        <v>0</v>
      </c>
    </row>
    <row r="43" spans="1:31" s="14" customFormat="1" x14ac:dyDescent="0.25">
      <c r="A43" s="18"/>
      <c r="B43" s="18"/>
      <c r="C43" s="19" t="s">
        <v>331</v>
      </c>
      <c r="D43" s="34" t="s">
        <v>47</v>
      </c>
      <c r="E43" s="22">
        <v>0</v>
      </c>
      <c r="F43" s="22">
        <v>0</v>
      </c>
      <c r="G43" s="108">
        <f t="shared" si="2"/>
        <v>0</v>
      </c>
      <c r="H43" s="22">
        <f t="shared" si="23"/>
        <v>0</v>
      </c>
      <c r="I43" s="131">
        <v>0</v>
      </c>
      <c r="J43" s="108">
        <f t="shared" si="4"/>
        <v>0</v>
      </c>
      <c r="K43" s="121"/>
      <c r="L43" s="22">
        <v>0</v>
      </c>
      <c r="M43" s="22">
        <v>0</v>
      </c>
      <c r="N43" s="22">
        <v>0</v>
      </c>
      <c r="O43" s="166">
        <f t="shared" si="6"/>
        <v>0</v>
      </c>
      <c r="P43" s="22">
        <v>0</v>
      </c>
      <c r="Q43" s="22">
        <v>0</v>
      </c>
      <c r="R43" s="22">
        <v>0</v>
      </c>
      <c r="S43" s="166">
        <f t="shared" si="7"/>
        <v>0</v>
      </c>
      <c r="T43" s="22">
        <v>0</v>
      </c>
      <c r="U43" s="22">
        <v>0</v>
      </c>
      <c r="V43" s="22">
        <v>0</v>
      </c>
      <c r="W43" s="166">
        <f t="shared" si="10"/>
        <v>0</v>
      </c>
      <c r="X43" s="22">
        <v>0</v>
      </c>
      <c r="Y43" s="22">
        <v>0</v>
      </c>
      <c r="Z43" s="22">
        <v>0</v>
      </c>
      <c r="AA43" s="166">
        <f t="shared" si="12"/>
        <v>0</v>
      </c>
    </row>
    <row r="44" spans="1:31" s="14" customFormat="1" ht="36" x14ac:dyDescent="0.25">
      <c r="A44" s="18"/>
      <c r="B44" s="18"/>
      <c r="C44" s="19" t="s">
        <v>332</v>
      </c>
      <c r="D44" s="34" t="s">
        <v>48</v>
      </c>
      <c r="E44" s="22">
        <v>0</v>
      </c>
      <c r="F44" s="22">
        <v>0</v>
      </c>
      <c r="G44" s="108">
        <f t="shared" si="2"/>
        <v>0</v>
      </c>
      <c r="H44" s="22">
        <f t="shared" si="23"/>
        <v>0</v>
      </c>
      <c r="I44" s="131">
        <v>0</v>
      </c>
      <c r="J44" s="108">
        <f t="shared" si="4"/>
        <v>0</v>
      </c>
      <c r="K44" s="121"/>
      <c r="L44" s="22">
        <v>0</v>
      </c>
      <c r="M44" s="22">
        <v>0</v>
      </c>
      <c r="N44" s="22">
        <v>0</v>
      </c>
      <c r="O44" s="166">
        <f t="shared" si="6"/>
        <v>0</v>
      </c>
      <c r="P44" s="22">
        <v>0</v>
      </c>
      <c r="Q44" s="22">
        <v>0</v>
      </c>
      <c r="R44" s="22">
        <v>0</v>
      </c>
      <c r="S44" s="166">
        <f t="shared" si="7"/>
        <v>0</v>
      </c>
      <c r="T44" s="22">
        <v>0</v>
      </c>
      <c r="U44" s="22">
        <v>0</v>
      </c>
      <c r="V44" s="22">
        <v>0</v>
      </c>
      <c r="W44" s="166">
        <f t="shared" si="10"/>
        <v>0</v>
      </c>
      <c r="X44" s="22">
        <v>0</v>
      </c>
      <c r="Y44" s="22">
        <v>0</v>
      </c>
      <c r="Z44" s="22">
        <v>0</v>
      </c>
      <c r="AA44" s="166">
        <f t="shared" si="12"/>
        <v>0</v>
      </c>
    </row>
    <row r="45" spans="1:31" s="14" customFormat="1" ht="72" x14ac:dyDescent="0.25">
      <c r="A45" s="16"/>
      <c r="B45" s="16"/>
      <c r="C45" s="19" t="s">
        <v>333</v>
      </c>
      <c r="D45" s="34" t="s">
        <v>49</v>
      </c>
      <c r="E45" s="22">
        <v>0</v>
      </c>
      <c r="F45" s="22">
        <v>0</v>
      </c>
      <c r="G45" s="108">
        <f t="shared" si="2"/>
        <v>0</v>
      </c>
      <c r="H45" s="22">
        <f t="shared" si="23"/>
        <v>300</v>
      </c>
      <c r="I45" s="131">
        <v>0</v>
      </c>
      <c r="J45" s="108">
        <f t="shared" si="4"/>
        <v>-300</v>
      </c>
      <c r="K45" s="121"/>
      <c r="L45" s="22">
        <v>0</v>
      </c>
      <c r="M45" s="22">
        <v>0</v>
      </c>
      <c r="N45" s="22">
        <v>0</v>
      </c>
      <c r="O45" s="166">
        <f t="shared" si="6"/>
        <v>0</v>
      </c>
      <c r="P45" s="22">
        <v>0</v>
      </c>
      <c r="Q45" s="22">
        <v>80</v>
      </c>
      <c r="R45" s="22">
        <v>0</v>
      </c>
      <c r="S45" s="166">
        <f t="shared" si="7"/>
        <v>80</v>
      </c>
      <c r="T45" s="22">
        <v>0</v>
      </c>
      <c r="U45" s="22">
        <v>220</v>
      </c>
      <c r="V45" s="22">
        <v>0</v>
      </c>
      <c r="W45" s="166">
        <f t="shared" si="10"/>
        <v>220</v>
      </c>
      <c r="X45" s="22">
        <v>0</v>
      </c>
      <c r="Y45" s="22">
        <v>0</v>
      </c>
      <c r="Z45" s="22">
        <v>0</v>
      </c>
      <c r="AA45" s="166">
        <f t="shared" si="12"/>
        <v>0</v>
      </c>
    </row>
    <row r="46" spans="1:31" s="14" customFormat="1" ht="36" x14ac:dyDescent="0.25">
      <c r="A46" s="16"/>
      <c r="B46" s="16"/>
      <c r="C46" s="19" t="s">
        <v>255</v>
      </c>
      <c r="D46" s="32" t="s">
        <v>50</v>
      </c>
      <c r="E46" s="35">
        <f>SUM(E47:E49)</f>
        <v>0</v>
      </c>
      <c r="F46" s="35">
        <f>SUM(F47:F49)</f>
        <v>0</v>
      </c>
      <c r="G46" s="107">
        <f t="shared" si="2"/>
        <v>0</v>
      </c>
      <c r="H46" s="35">
        <f t="shared" si="23"/>
        <v>2110</v>
      </c>
      <c r="I46" s="130">
        <v>0</v>
      </c>
      <c r="J46" s="107">
        <f t="shared" si="4"/>
        <v>-2110</v>
      </c>
      <c r="K46" s="120"/>
      <c r="L46" s="35">
        <f t="shared" ref="L46:Z46" si="42">SUM(L47:L49)</f>
        <v>0</v>
      </c>
      <c r="M46" s="35">
        <f t="shared" si="42"/>
        <v>410</v>
      </c>
      <c r="N46" s="35">
        <f t="shared" si="42"/>
        <v>0</v>
      </c>
      <c r="O46" s="165">
        <f t="shared" si="6"/>
        <v>410</v>
      </c>
      <c r="P46" s="35">
        <v>0</v>
      </c>
      <c r="Q46" s="35">
        <v>0</v>
      </c>
      <c r="R46" s="35">
        <v>0</v>
      </c>
      <c r="S46" s="165">
        <f t="shared" si="7"/>
        <v>0</v>
      </c>
      <c r="T46" s="35">
        <f t="shared" ref="T46" si="43">SUM(T47:T49)</f>
        <v>0</v>
      </c>
      <c r="U46" s="35">
        <f t="shared" ref="U46" si="44">SUM(U47:U49)</f>
        <v>1500</v>
      </c>
      <c r="V46" s="35">
        <f t="shared" si="42"/>
        <v>0</v>
      </c>
      <c r="W46" s="165">
        <f t="shared" si="10"/>
        <v>1500</v>
      </c>
      <c r="X46" s="35">
        <f t="shared" ref="X46" si="45">SUM(X47:X49)</f>
        <v>0</v>
      </c>
      <c r="Y46" s="35">
        <f t="shared" si="42"/>
        <v>100</v>
      </c>
      <c r="Z46" s="35">
        <f t="shared" si="42"/>
        <v>100</v>
      </c>
      <c r="AA46" s="165">
        <f t="shared" si="12"/>
        <v>200</v>
      </c>
      <c r="AD46" s="27"/>
      <c r="AE46" s="247"/>
    </row>
    <row r="47" spans="1:31" s="14" customFormat="1" x14ac:dyDescent="0.25">
      <c r="A47" s="18"/>
      <c r="B47" s="18"/>
      <c r="C47" s="19" t="s">
        <v>334</v>
      </c>
      <c r="D47" s="34" t="s">
        <v>51</v>
      </c>
      <c r="E47" s="22">
        <v>0</v>
      </c>
      <c r="F47" s="22">
        <v>0</v>
      </c>
      <c r="G47" s="108">
        <f t="shared" si="2"/>
        <v>0</v>
      </c>
      <c r="H47" s="22">
        <f t="shared" si="23"/>
        <v>0</v>
      </c>
      <c r="I47" s="131">
        <v>0</v>
      </c>
      <c r="J47" s="108">
        <f t="shared" si="4"/>
        <v>0</v>
      </c>
      <c r="K47" s="121"/>
      <c r="L47" s="22">
        <v>0</v>
      </c>
      <c r="M47" s="22">
        <v>0</v>
      </c>
      <c r="N47" s="22">
        <v>0</v>
      </c>
      <c r="O47" s="166">
        <f t="shared" si="6"/>
        <v>0</v>
      </c>
      <c r="P47" s="22">
        <v>0</v>
      </c>
      <c r="Q47" s="22">
        <v>0</v>
      </c>
      <c r="R47" s="22">
        <v>0</v>
      </c>
      <c r="S47" s="166">
        <f t="shared" si="7"/>
        <v>0</v>
      </c>
      <c r="T47" s="22">
        <v>0</v>
      </c>
      <c r="U47" s="22">
        <v>0</v>
      </c>
      <c r="V47" s="22">
        <v>0</v>
      </c>
      <c r="W47" s="166">
        <f t="shared" si="10"/>
        <v>0</v>
      </c>
      <c r="X47" s="22">
        <v>0</v>
      </c>
      <c r="Y47" s="22">
        <v>0</v>
      </c>
      <c r="Z47" s="22">
        <v>0</v>
      </c>
      <c r="AA47" s="166">
        <f t="shared" si="12"/>
        <v>0</v>
      </c>
    </row>
    <row r="48" spans="1:31" s="14" customFormat="1" x14ac:dyDescent="0.25">
      <c r="A48" s="18"/>
      <c r="B48" s="18"/>
      <c r="C48" s="19" t="s">
        <v>335</v>
      </c>
      <c r="D48" s="34" t="s">
        <v>52</v>
      </c>
      <c r="E48" s="22">
        <v>0</v>
      </c>
      <c r="F48" s="22">
        <v>0</v>
      </c>
      <c r="G48" s="108">
        <f t="shared" si="2"/>
        <v>0</v>
      </c>
      <c r="H48" s="22">
        <f t="shared" si="23"/>
        <v>0</v>
      </c>
      <c r="I48" s="131">
        <v>0</v>
      </c>
      <c r="J48" s="108">
        <f t="shared" si="4"/>
        <v>0</v>
      </c>
      <c r="K48" s="121"/>
      <c r="L48" s="22">
        <v>0</v>
      </c>
      <c r="M48" s="22">
        <v>0</v>
      </c>
      <c r="N48" s="22">
        <v>0</v>
      </c>
      <c r="O48" s="166">
        <f t="shared" si="6"/>
        <v>0</v>
      </c>
      <c r="P48" s="22">
        <v>0</v>
      </c>
      <c r="Q48" s="22">
        <v>0</v>
      </c>
      <c r="R48" s="22">
        <v>0</v>
      </c>
      <c r="S48" s="166">
        <f t="shared" si="7"/>
        <v>0</v>
      </c>
      <c r="T48" s="22">
        <v>0</v>
      </c>
      <c r="U48" s="22">
        <v>0</v>
      </c>
      <c r="V48" s="22">
        <v>0</v>
      </c>
      <c r="W48" s="166">
        <f t="shared" si="10"/>
        <v>0</v>
      </c>
      <c r="X48" s="22">
        <v>0</v>
      </c>
      <c r="Y48" s="22">
        <v>0</v>
      </c>
      <c r="Z48" s="22">
        <v>0</v>
      </c>
      <c r="AA48" s="166">
        <f t="shared" si="12"/>
        <v>0</v>
      </c>
    </row>
    <row r="49" spans="1:31" s="14" customFormat="1" ht="72" x14ac:dyDescent="0.25">
      <c r="A49" s="16"/>
      <c r="B49" s="16"/>
      <c r="C49" s="19" t="s">
        <v>256</v>
      </c>
      <c r="D49" s="34" t="s">
        <v>242</v>
      </c>
      <c r="E49" s="22">
        <v>0</v>
      </c>
      <c r="F49" s="22">
        <v>0</v>
      </c>
      <c r="G49" s="108">
        <f t="shared" si="2"/>
        <v>0</v>
      </c>
      <c r="H49" s="22">
        <f t="shared" si="23"/>
        <v>2110</v>
      </c>
      <c r="I49" s="131">
        <v>0</v>
      </c>
      <c r="J49" s="108">
        <f t="shared" si="4"/>
        <v>-2110</v>
      </c>
      <c r="K49" s="121"/>
      <c r="L49" s="22">
        <v>0</v>
      </c>
      <c r="M49" s="22">
        <v>410</v>
      </c>
      <c r="N49" s="22">
        <v>0</v>
      </c>
      <c r="O49" s="166">
        <f t="shared" si="6"/>
        <v>410</v>
      </c>
      <c r="P49" s="22">
        <v>0</v>
      </c>
      <c r="Q49" s="22">
        <v>0</v>
      </c>
      <c r="R49" s="22">
        <v>0</v>
      </c>
      <c r="S49" s="166">
        <f t="shared" si="7"/>
        <v>0</v>
      </c>
      <c r="T49" s="22">
        <v>0</v>
      </c>
      <c r="U49" s="22">
        <v>1500</v>
      </c>
      <c r="V49" s="22">
        <v>0</v>
      </c>
      <c r="W49" s="166">
        <f t="shared" si="10"/>
        <v>1500</v>
      </c>
      <c r="X49" s="22">
        <v>0</v>
      </c>
      <c r="Y49" s="22">
        <v>100</v>
      </c>
      <c r="Z49" s="22">
        <v>100</v>
      </c>
      <c r="AA49" s="166">
        <f t="shared" si="12"/>
        <v>200</v>
      </c>
      <c r="AD49" s="27"/>
      <c r="AE49" s="247"/>
    </row>
    <row r="50" spans="1:31" s="14" customFormat="1" ht="36" x14ac:dyDescent="0.25">
      <c r="A50" s="16"/>
      <c r="B50" s="16"/>
      <c r="C50" s="19" t="s">
        <v>245</v>
      </c>
      <c r="D50" s="32" t="s">
        <v>248</v>
      </c>
      <c r="E50" s="35">
        <v>10000</v>
      </c>
      <c r="F50" s="35">
        <v>0</v>
      </c>
      <c r="G50" s="107">
        <f t="shared" si="2"/>
        <v>10000</v>
      </c>
      <c r="H50" s="35">
        <f t="shared" si="23"/>
        <v>12828.4</v>
      </c>
      <c r="I50" s="130" t="e">
        <f>H50/F50</f>
        <v>#DIV/0!</v>
      </c>
      <c r="J50" s="107">
        <f t="shared" si="4"/>
        <v>-12828.4</v>
      </c>
      <c r="K50" s="120"/>
      <c r="L50" s="35">
        <v>2272</v>
      </c>
      <c r="M50" s="35">
        <v>2500</v>
      </c>
      <c r="N50" s="35">
        <v>145.4</v>
      </c>
      <c r="O50" s="165">
        <f t="shared" si="6"/>
        <v>4917.3999999999996</v>
      </c>
      <c r="P50" s="35">
        <v>0</v>
      </c>
      <c r="Q50" s="35">
        <v>0</v>
      </c>
      <c r="R50" s="35">
        <v>0</v>
      </c>
      <c r="S50" s="165">
        <f t="shared" si="7"/>
        <v>0</v>
      </c>
      <c r="T50" s="35">
        <v>600</v>
      </c>
      <c r="U50" s="35">
        <v>6207</v>
      </c>
      <c r="V50" s="35">
        <v>950</v>
      </c>
      <c r="W50" s="165">
        <f t="shared" si="10"/>
        <v>7757</v>
      </c>
      <c r="X50" s="35">
        <v>154</v>
      </c>
      <c r="Y50" s="35">
        <v>0</v>
      </c>
      <c r="Z50" s="35">
        <v>0</v>
      </c>
      <c r="AA50" s="165">
        <f t="shared" si="12"/>
        <v>154</v>
      </c>
      <c r="AD50" s="27"/>
      <c r="AE50" s="247"/>
    </row>
    <row r="51" spans="1:31" s="14" customFormat="1" ht="54" x14ac:dyDescent="0.25">
      <c r="A51" s="18"/>
      <c r="B51" s="18"/>
      <c r="C51" s="19" t="s">
        <v>246</v>
      </c>
      <c r="D51" s="32" t="s">
        <v>247</v>
      </c>
      <c r="E51" s="35">
        <v>0</v>
      </c>
      <c r="F51" s="35">
        <v>0</v>
      </c>
      <c r="G51" s="107">
        <f t="shared" si="2"/>
        <v>0</v>
      </c>
      <c r="H51" s="35">
        <f t="shared" si="23"/>
        <v>30682.620000000003</v>
      </c>
      <c r="I51" s="130">
        <v>0</v>
      </c>
      <c r="J51" s="107">
        <f t="shared" si="4"/>
        <v>-30682.620000000003</v>
      </c>
      <c r="K51" s="120"/>
      <c r="L51" s="35">
        <v>0</v>
      </c>
      <c r="M51" s="35">
        <v>0</v>
      </c>
      <c r="N51" s="35">
        <v>3900</v>
      </c>
      <c r="O51" s="165">
        <f t="shared" si="6"/>
        <v>3900</v>
      </c>
      <c r="P51" s="35">
        <v>0</v>
      </c>
      <c r="Q51" s="35">
        <v>0</v>
      </c>
      <c r="R51" s="35">
        <v>0</v>
      </c>
      <c r="S51" s="165">
        <f t="shared" si="7"/>
        <v>0</v>
      </c>
      <c r="T51" s="35">
        <v>8753.1200000000008</v>
      </c>
      <c r="U51" s="35">
        <v>5165.1000000000004</v>
      </c>
      <c r="V51" s="35">
        <v>0</v>
      </c>
      <c r="W51" s="165">
        <f t="shared" si="10"/>
        <v>13918.220000000001</v>
      </c>
      <c r="X51" s="35">
        <v>5864.4</v>
      </c>
      <c r="Y51" s="35">
        <v>7000</v>
      </c>
      <c r="Z51" s="35">
        <v>0</v>
      </c>
      <c r="AA51" s="165">
        <f t="shared" si="12"/>
        <v>12864.4</v>
      </c>
      <c r="AD51" s="27">
        <v>5864.4</v>
      </c>
      <c r="AE51" s="247"/>
    </row>
    <row r="52" spans="1:31" s="14" customFormat="1" ht="55.5" customHeight="1" x14ac:dyDescent="0.25">
      <c r="A52" s="16"/>
      <c r="B52" s="16"/>
      <c r="C52" s="19" t="s">
        <v>336</v>
      </c>
      <c r="D52" s="32" t="s">
        <v>56</v>
      </c>
      <c r="E52" s="35">
        <v>0</v>
      </c>
      <c r="F52" s="35">
        <v>0</v>
      </c>
      <c r="G52" s="107">
        <f t="shared" si="2"/>
        <v>0</v>
      </c>
      <c r="H52" s="35">
        <f t="shared" si="23"/>
        <v>0</v>
      </c>
      <c r="I52" s="130">
        <v>0</v>
      </c>
      <c r="J52" s="107">
        <f t="shared" si="4"/>
        <v>0</v>
      </c>
      <c r="K52" s="120"/>
      <c r="L52" s="35">
        <v>0</v>
      </c>
      <c r="M52" s="35">
        <v>0</v>
      </c>
      <c r="N52" s="35">
        <v>0</v>
      </c>
      <c r="O52" s="165">
        <f t="shared" si="6"/>
        <v>0</v>
      </c>
      <c r="P52" s="35">
        <v>0</v>
      </c>
      <c r="Q52" s="35">
        <v>0</v>
      </c>
      <c r="R52" s="35">
        <v>0</v>
      </c>
      <c r="S52" s="165">
        <f t="shared" si="7"/>
        <v>0</v>
      </c>
      <c r="T52" s="35">
        <v>0</v>
      </c>
      <c r="U52" s="35">
        <v>0</v>
      </c>
      <c r="V52" s="35">
        <v>0</v>
      </c>
      <c r="W52" s="165">
        <f t="shared" si="10"/>
        <v>0</v>
      </c>
      <c r="X52" s="35">
        <v>0</v>
      </c>
      <c r="Y52" s="35">
        <v>0</v>
      </c>
      <c r="Z52" s="35">
        <v>0</v>
      </c>
      <c r="AA52" s="165">
        <f t="shared" si="12"/>
        <v>0</v>
      </c>
    </row>
    <row r="53" spans="1:31" s="14" customFormat="1" ht="72" x14ac:dyDescent="0.25">
      <c r="A53" s="16"/>
      <c r="B53" s="16"/>
      <c r="C53" s="19" t="s">
        <v>337</v>
      </c>
      <c r="D53" s="32" t="s">
        <v>57</v>
      </c>
      <c r="E53" s="35">
        <v>0</v>
      </c>
      <c r="F53" s="35">
        <v>0</v>
      </c>
      <c r="G53" s="107">
        <f t="shared" si="2"/>
        <v>0</v>
      </c>
      <c r="H53" s="35">
        <f t="shared" si="23"/>
        <v>0</v>
      </c>
      <c r="I53" s="130">
        <v>0</v>
      </c>
      <c r="J53" s="107">
        <f t="shared" si="4"/>
        <v>0</v>
      </c>
      <c r="K53" s="120"/>
      <c r="L53" s="35">
        <v>0</v>
      </c>
      <c r="M53" s="35">
        <v>0</v>
      </c>
      <c r="N53" s="35">
        <v>0</v>
      </c>
      <c r="O53" s="165">
        <f t="shared" si="6"/>
        <v>0</v>
      </c>
      <c r="P53" s="35">
        <v>0</v>
      </c>
      <c r="Q53" s="35">
        <v>0</v>
      </c>
      <c r="R53" s="35">
        <v>0</v>
      </c>
      <c r="S53" s="165">
        <f t="shared" si="7"/>
        <v>0</v>
      </c>
      <c r="T53" s="35">
        <v>0</v>
      </c>
      <c r="U53" s="35">
        <v>0</v>
      </c>
      <c r="V53" s="35">
        <v>0</v>
      </c>
      <c r="W53" s="165">
        <f t="shared" si="10"/>
        <v>0</v>
      </c>
      <c r="X53" s="35">
        <v>0</v>
      </c>
      <c r="Y53" s="35">
        <v>0</v>
      </c>
      <c r="Z53" s="35">
        <v>0</v>
      </c>
      <c r="AA53" s="165">
        <f t="shared" si="12"/>
        <v>0</v>
      </c>
    </row>
    <row r="54" spans="1:31" s="14" customFormat="1" x14ac:dyDescent="0.25">
      <c r="A54" s="16"/>
      <c r="B54" s="16"/>
      <c r="C54" s="19" t="s">
        <v>229</v>
      </c>
      <c r="D54" s="32" t="s">
        <v>58</v>
      </c>
      <c r="E54" s="35">
        <v>40000</v>
      </c>
      <c r="F54" s="35">
        <v>0</v>
      </c>
      <c r="G54" s="107">
        <f t="shared" si="2"/>
        <v>40000</v>
      </c>
      <c r="H54" s="35">
        <f t="shared" si="23"/>
        <v>52145.78</v>
      </c>
      <c r="I54" s="130" t="e">
        <f>H54/F54</f>
        <v>#DIV/0!</v>
      </c>
      <c r="J54" s="107">
        <f t="shared" si="4"/>
        <v>-52145.78</v>
      </c>
      <c r="K54" s="120"/>
      <c r="L54" s="35">
        <v>0</v>
      </c>
      <c r="M54" s="35">
        <v>4137.43</v>
      </c>
      <c r="N54" s="35">
        <v>4033.51</v>
      </c>
      <c r="O54" s="165">
        <f t="shared" si="6"/>
        <v>8170.9400000000005</v>
      </c>
      <c r="P54" s="35">
        <v>4133.6000000000004</v>
      </c>
      <c r="Q54" s="35">
        <v>4000.93</v>
      </c>
      <c r="R54" s="35">
        <v>4006.61</v>
      </c>
      <c r="S54" s="165">
        <f t="shared" si="7"/>
        <v>12141.140000000001</v>
      </c>
      <c r="T54" s="35">
        <v>4260.9399999999996</v>
      </c>
      <c r="U54" s="35">
        <v>4105.9699999999993</v>
      </c>
      <c r="V54" s="35">
        <v>4347.01</v>
      </c>
      <c r="W54" s="165">
        <f t="shared" si="10"/>
        <v>12713.92</v>
      </c>
      <c r="X54" s="35">
        <v>4119.78</v>
      </c>
      <c r="Y54" s="35">
        <v>5000</v>
      </c>
      <c r="Z54" s="35">
        <v>10000</v>
      </c>
      <c r="AA54" s="165">
        <f t="shared" si="12"/>
        <v>19119.78</v>
      </c>
      <c r="AD54" s="27">
        <v>4119.78</v>
      </c>
      <c r="AE54" s="247"/>
    </row>
    <row r="55" spans="1:31" s="14" customFormat="1" x14ac:dyDescent="0.25">
      <c r="A55" s="16"/>
      <c r="B55" s="16"/>
      <c r="C55" s="19" t="s">
        <v>382</v>
      </c>
      <c r="D55" s="32" t="s">
        <v>59</v>
      </c>
      <c r="E55" s="35">
        <v>0</v>
      </c>
      <c r="F55" s="35">
        <v>0</v>
      </c>
      <c r="G55" s="107">
        <f t="shared" si="2"/>
        <v>0</v>
      </c>
      <c r="H55" s="35">
        <f t="shared" si="23"/>
        <v>0</v>
      </c>
      <c r="I55" s="130">
        <v>0</v>
      </c>
      <c r="J55" s="107">
        <f t="shared" si="4"/>
        <v>0</v>
      </c>
      <c r="K55" s="120"/>
      <c r="L55" s="35">
        <v>0</v>
      </c>
      <c r="M55" s="35">
        <v>0</v>
      </c>
      <c r="N55" s="35">
        <v>0</v>
      </c>
      <c r="O55" s="165">
        <f t="shared" si="6"/>
        <v>0</v>
      </c>
      <c r="P55" s="35">
        <v>0</v>
      </c>
      <c r="Q55" s="35">
        <v>0</v>
      </c>
      <c r="R55" s="35">
        <v>0</v>
      </c>
      <c r="S55" s="165">
        <f t="shared" si="7"/>
        <v>0</v>
      </c>
      <c r="T55" s="35">
        <v>0</v>
      </c>
      <c r="U55" s="35">
        <v>0</v>
      </c>
      <c r="V55" s="35">
        <v>0</v>
      </c>
      <c r="W55" s="165">
        <f t="shared" si="10"/>
        <v>0</v>
      </c>
      <c r="X55" s="35">
        <v>0</v>
      </c>
      <c r="Y55" s="35">
        <v>0</v>
      </c>
      <c r="Z55" s="35">
        <v>0</v>
      </c>
      <c r="AA55" s="165">
        <f t="shared" si="12"/>
        <v>0</v>
      </c>
    </row>
    <row r="56" spans="1:31" s="14" customFormat="1" x14ac:dyDescent="0.25">
      <c r="A56" s="16"/>
      <c r="B56" s="16"/>
      <c r="C56" s="19" t="s">
        <v>257</v>
      </c>
      <c r="D56" s="32" t="s">
        <v>60</v>
      </c>
      <c r="E56" s="33">
        <f t="shared" ref="E56" si="46">SUM(E57:E63)</f>
        <v>0</v>
      </c>
      <c r="F56" s="33">
        <f t="shared" ref="F56" si="47">SUM(F57:F63)</f>
        <v>0</v>
      </c>
      <c r="G56" s="107">
        <f t="shared" si="2"/>
        <v>0</v>
      </c>
      <c r="H56" s="35">
        <f t="shared" si="23"/>
        <v>175696.49</v>
      </c>
      <c r="I56" s="130" t="e">
        <f>H56/F56</f>
        <v>#DIV/0!</v>
      </c>
      <c r="J56" s="107">
        <f t="shared" si="4"/>
        <v>-175696.49</v>
      </c>
      <c r="K56" s="120"/>
      <c r="L56" s="33">
        <f>SUM(L57:L63)</f>
        <v>7455.29</v>
      </c>
      <c r="M56" s="33">
        <f t="shared" ref="M56" si="48">SUM(M57:M63)</f>
        <v>18687.48</v>
      </c>
      <c r="N56" s="33">
        <f>SUM(N57:N63)</f>
        <v>19196.599999999999</v>
      </c>
      <c r="O56" s="165">
        <f t="shared" si="6"/>
        <v>45339.369999999995</v>
      </c>
      <c r="P56" s="33">
        <v>16411.25</v>
      </c>
      <c r="Q56" s="33">
        <v>15113.509999999998</v>
      </c>
      <c r="R56" s="33">
        <v>7572.2000000000007</v>
      </c>
      <c r="S56" s="165">
        <f t="shared" si="7"/>
        <v>39096.959999999999</v>
      </c>
      <c r="T56" s="33">
        <f t="shared" ref="T56" si="49">SUM(T57:T63)</f>
        <v>5966.34</v>
      </c>
      <c r="U56" s="35">
        <f>SUM(U57:U63)</f>
        <v>5702.3</v>
      </c>
      <c r="V56" s="35">
        <f t="shared" ref="V56:Z56" si="50">SUM(V57:V63)</f>
        <v>9545.73</v>
      </c>
      <c r="W56" s="165">
        <f t="shared" si="10"/>
        <v>21214.37</v>
      </c>
      <c r="X56" s="35">
        <f t="shared" ref="X56" si="51">SUM(X57:X63)</f>
        <v>7045.79</v>
      </c>
      <c r="Y56" s="35">
        <f t="shared" si="50"/>
        <v>22000</v>
      </c>
      <c r="Z56" s="35">
        <f t="shared" si="50"/>
        <v>41000</v>
      </c>
      <c r="AA56" s="165">
        <f t="shared" si="12"/>
        <v>70045.790000000008</v>
      </c>
      <c r="AD56" s="27"/>
      <c r="AE56" s="247"/>
    </row>
    <row r="57" spans="1:31" s="14" customFormat="1" x14ac:dyDescent="0.25">
      <c r="A57" s="16"/>
      <c r="B57" s="16"/>
      <c r="C57" s="19" t="s">
        <v>230</v>
      </c>
      <c r="D57" s="34" t="s">
        <v>61</v>
      </c>
      <c r="E57" s="22">
        <v>0</v>
      </c>
      <c r="F57" s="22">
        <v>0</v>
      </c>
      <c r="G57" s="108">
        <f t="shared" si="2"/>
        <v>0</v>
      </c>
      <c r="H57" s="22">
        <f t="shared" si="23"/>
        <v>69294.31</v>
      </c>
      <c r="I57" s="131">
        <v>0</v>
      </c>
      <c r="J57" s="108">
        <f t="shared" si="4"/>
        <v>-69294.31</v>
      </c>
      <c r="K57" s="121"/>
      <c r="L57" s="22">
        <v>728.83</v>
      </c>
      <c r="M57" s="22">
        <v>8049.9599999999991</v>
      </c>
      <c r="N57" s="22">
        <v>6589.36</v>
      </c>
      <c r="O57" s="166">
        <f t="shared" si="6"/>
        <v>15368.149999999998</v>
      </c>
      <c r="P57" s="22">
        <v>7187.52</v>
      </c>
      <c r="Q57" s="22">
        <v>5880.54</v>
      </c>
      <c r="R57" s="22">
        <v>3455.17</v>
      </c>
      <c r="S57" s="166">
        <f t="shared" si="7"/>
        <v>16523.230000000003</v>
      </c>
      <c r="T57" s="22">
        <v>1729.01</v>
      </c>
      <c r="U57" s="22">
        <v>1921.7899999999995</v>
      </c>
      <c r="V57" s="22">
        <v>2775.98</v>
      </c>
      <c r="W57" s="166">
        <f t="shared" si="10"/>
        <v>6426.7799999999988</v>
      </c>
      <c r="X57" s="22">
        <v>2976.15</v>
      </c>
      <c r="Y57" s="22">
        <v>10000</v>
      </c>
      <c r="Z57" s="22">
        <v>18000</v>
      </c>
      <c r="AA57" s="166">
        <f t="shared" si="12"/>
        <v>30976.15</v>
      </c>
      <c r="AD57" s="27">
        <v>2976.15</v>
      </c>
      <c r="AE57" s="247"/>
    </row>
    <row r="58" spans="1:31" s="14" customFormat="1" x14ac:dyDescent="0.25">
      <c r="A58" s="16"/>
      <c r="B58" s="16"/>
      <c r="C58" s="19" t="s">
        <v>231</v>
      </c>
      <c r="D58" s="34" t="s">
        <v>62</v>
      </c>
      <c r="E58" s="22">
        <v>0</v>
      </c>
      <c r="F58" s="22">
        <v>0</v>
      </c>
      <c r="G58" s="108">
        <f t="shared" si="2"/>
        <v>0</v>
      </c>
      <c r="H58" s="22">
        <f t="shared" si="23"/>
        <v>49883.199999999997</v>
      </c>
      <c r="I58" s="131">
        <v>0</v>
      </c>
      <c r="J58" s="108">
        <f t="shared" si="4"/>
        <v>-49883.199999999997</v>
      </c>
      <c r="K58" s="121"/>
      <c r="L58" s="22">
        <v>122.5</v>
      </c>
      <c r="M58" s="22">
        <v>4094.6000000000004</v>
      </c>
      <c r="N58" s="22">
        <v>3677</v>
      </c>
      <c r="O58" s="166">
        <f t="shared" si="6"/>
        <v>7894.1</v>
      </c>
      <c r="P58" s="22">
        <v>3242.82</v>
      </c>
      <c r="Q58" s="22">
        <v>3493.11</v>
      </c>
      <c r="R58" s="22">
        <v>3248.86</v>
      </c>
      <c r="S58" s="166">
        <f t="shared" si="7"/>
        <v>9984.7900000000009</v>
      </c>
      <c r="T58" s="22">
        <v>4001.51</v>
      </c>
      <c r="U58" s="22">
        <v>3604.2</v>
      </c>
      <c r="V58" s="22">
        <v>6620.02</v>
      </c>
      <c r="W58" s="166">
        <f t="shared" si="10"/>
        <v>14225.73</v>
      </c>
      <c r="X58" s="22">
        <v>3778.58</v>
      </c>
      <c r="Y58" s="22">
        <f t="shared" ref="Y58:Z58" si="52">Y57*50%</f>
        <v>5000</v>
      </c>
      <c r="Z58" s="22">
        <f t="shared" si="52"/>
        <v>9000</v>
      </c>
      <c r="AA58" s="166">
        <f t="shared" si="12"/>
        <v>17778.580000000002</v>
      </c>
      <c r="AD58" s="27">
        <v>3778.58</v>
      </c>
      <c r="AE58" s="247"/>
    </row>
    <row r="59" spans="1:31" s="14" customFormat="1" ht="36" x14ac:dyDescent="0.25">
      <c r="A59" s="16"/>
      <c r="B59" s="16"/>
      <c r="C59" s="19" t="s">
        <v>232</v>
      </c>
      <c r="D59" s="34" t="s">
        <v>63</v>
      </c>
      <c r="E59" s="22">
        <v>0</v>
      </c>
      <c r="F59" s="22">
        <v>0</v>
      </c>
      <c r="G59" s="108">
        <f t="shared" si="2"/>
        <v>0</v>
      </c>
      <c r="H59" s="22">
        <f t="shared" si="23"/>
        <v>56413.979999999996</v>
      </c>
      <c r="I59" s="131">
        <v>0</v>
      </c>
      <c r="J59" s="108">
        <f t="shared" si="4"/>
        <v>-56413.979999999996</v>
      </c>
      <c r="K59" s="121"/>
      <c r="L59" s="22">
        <v>6603.96</v>
      </c>
      <c r="M59" s="22">
        <v>6542.9199999999992</v>
      </c>
      <c r="N59" s="22">
        <v>8930.24</v>
      </c>
      <c r="O59" s="166">
        <f t="shared" si="6"/>
        <v>22077.119999999999</v>
      </c>
      <c r="P59" s="22">
        <v>5980.9100000000008</v>
      </c>
      <c r="Q59" s="22">
        <v>5739.86</v>
      </c>
      <c r="R59" s="22">
        <v>793.17</v>
      </c>
      <c r="S59" s="166">
        <f t="shared" si="7"/>
        <v>12513.94</v>
      </c>
      <c r="T59" s="22">
        <v>205.82</v>
      </c>
      <c r="U59" s="22">
        <v>176.31</v>
      </c>
      <c r="V59" s="22">
        <v>149.72999999999999</v>
      </c>
      <c r="W59" s="166">
        <f t="shared" si="10"/>
        <v>531.86</v>
      </c>
      <c r="X59" s="22">
        <v>291.06</v>
      </c>
      <c r="Y59" s="22">
        <v>7000</v>
      </c>
      <c r="Z59" s="22">
        <f>Y59*2</f>
        <v>14000</v>
      </c>
      <c r="AA59" s="166">
        <f t="shared" si="12"/>
        <v>21291.06</v>
      </c>
      <c r="AD59" s="27">
        <v>143.38</v>
      </c>
      <c r="AE59" s="247"/>
    </row>
    <row r="60" spans="1:31" s="14" customFormat="1" ht="36" x14ac:dyDescent="0.25">
      <c r="A60" s="18"/>
      <c r="B60" s="18"/>
      <c r="C60" s="19" t="s">
        <v>338</v>
      </c>
      <c r="D60" s="34" t="s">
        <v>64</v>
      </c>
      <c r="E60" s="22">
        <v>0</v>
      </c>
      <c r="F60" s="22">
        <v>0</v>
      </c>
      <c r="G60" s="108">
        <f t="shared" si="2"/>
        <v>0</v>
      </c>
      <c r="H60" s="22">
        <f t="shared" si="23"/>
        <v>0</v>
      </c>
      <c r="I60" s="131">
        <v>0</v>
      </c>
      <c r="J60" s="108">
        <f t="shared" si="4"/>
        <v>0</v>
      </c>
      <c r="K60" s="121"/>
      <c r="L60" s="22">
        <v>0</v>
      </c>
      <c r="M60" s="22">
        <v>0</v>
      </c>
      <c r="N60" s="22">
        <v>0</v>
      </c>
      <c r="O60" s="166">
        <f t="shared" si="6"/>
        <v>0</v>
      </c>
      <c r="P60" s="22">
        <v>0</v>
      </c>
      <c r="Q60" s="22">
        <v>0</v>
      </c>
      <c r="R60" s="22">
        <v>0</v>
      </c>
      <c r="S60" s="166">
        <f t="shared" si="7"/>
        <v>0</v>
      </c>
      <c r="T60" s="22">
        <v>0</v>
      </c>
      <c r="U60" s="22">
        <v>0</v>
      </c>
      <c r="V60" s="22">
        <v>0</v>
      </c>
      <c r="W60" s="166">
        <f t="shared" si="10"/>
        <v>0</v>
      </c>
      <c r="X60" s="22">
        <v>0</v>
      </c>
      <c r="Y60" s="22">
        <v>0</v>
      </c>
      <c r="Z60" s="22">
        <v>0</v>
      </c>
      <c r="AA60" s="166">
        <f t="shared" si="12"/>
        <v>0</v>
      </c>
    </row>
    <row r="61" spans="1:31" s="14" customFormat="1" ht="90" x14ac:dyDescent="0.25">
      <c r="A61" s="18"/>
      <c r="B61" s="18"/>
      <c r="C61" s="19" t="s">
        <v>339</v>
      </c>
      <c r="D61" s="34" t="s">
        <v>65</v>
      </c>
      <c r="E61" s="22">
        <v>0</v>
      </c>
      <c r="F61" s="22">
        <v>0</v>
      </c>
      <c r="G61" s="108">
        <f t="shared" si="2"/>
        <v>0</v>
      </c>
      <c r="H61" s="22">
        <f t="shared" si="23"/>
        <v>0</v>
      </c>
      <c r="I61" s="131">
        <v>0</v>
      </c>
      <c r="J61" s="108">
        <f t="shared" si="4"/>
        <v>0</v>
      </c>
      <c r="K61" s="121"/>
      <c r="L61" s="22">
        <v>0</v>
      </c>
      <c r="M61" s="22">
        <v>0</v>
      </c>
      <c r="N61" s="22">
        <v>0</v>
      </c>
      <c r="O61" s="166">
        <f t="shared" si="6"/>
        <v>0</v>
      </c>
      <c r="P61" s="22">
        <v>0</v>
      </c>
      <c r="Q61" s="22">
        <v>0</v>
      </c>
      <c r="R61" s="22">
        <v>0</v>
      </c>
      <c r="S61" s="166">
        <f t="shared" si="7"/>
        <v>0</v>
      </c>
      <c r="T61" s="22">
        <v>0</v>
      </c>
      <c r="U61" s="22">
        <v>0</v>
      </c>
      <c r="V61" s="22">
        <v>0</v>
      </c>
      <c r="W61" s="166">
        <f t="shared" si="10"/>
        <v>0</v>
      </c>
      <c r="X61" s="22">
        <v>0</v>
      </c>
      <c r="Y61" s="22">
        <v>0</v>
      </c>
      <c r="Z61" s="22">
        <v>0</v>
      </c>
      <c r="AA61" s="166">
        <f t="shared" si="12"/>
        <v>0</v>
      </c>
    </row>
    <row r="62" spans="1:31" s="14" customFormat="1" ht="54" x14ac:dyDescent="0.25">
      <c r="A62" s="16"/>
      <c r="B62" s="16"/>
      <c r="C62" s="19" t="s">
        <v>258</v>
      </c>
      <c r="D62" s="34" t="s">
        <v>66</v>
      </c>
      <c r="E62" s="22">
        <v>0</v>
      </c>
      <c r="F62" s="22">
        <v>0</v>
      </c>
      <c r="G62" s="108">
        <f t="shared" si="2"/>
        <v>0</v>
      </c>
      <c r="H62" s="22">
        <f t="shared" si="23"/>
        <v>105</v>
      </c>
      <c r="I62" s="131">
        <v>0</v>
      </c>
      <c r="J62" s="108">
        <f t="shared" si="4"/>
        <v>-105</v>
      </c>
      <c r="K62" s="121"/>
      <c r="L62" s="22">
        <v>0</v>
      </c>
      <c r="M62" s="22">
        <v>0</v>
      </c>
      <c r="N62" s="22">
        <v>0</v>
      </c>
      <c r="O62" s="166">
        <f t="shared" si="6"/>
        <v>0</v>
      </c>
      <c r="P62" s="22">
        <v>0</v>
      </c>
      <c r="Q62" s="22">
        <v>0</v>
      </c>
      <c r="R62" s="22">
        <v>75</v>
      </c>
      <c r="S62" s="166">
        <f t="shared" si="7"/>
        <v>75</v>
      </c>
      <c r="T62" s="22">
        <v>30</v>
      </c>
      <c r="U62" s="22">
        <v>0</v>
      </c>
      <c r="V62" s="22">
        <v>0</v>
      </c>
      <c r="W62" s="166">
        <f t="shared" si="10"/>
        <v>30</v>
      </c>
      <c r="X62" s="22">
        <v>0</v>
      </c>
      <c r="Y62" s="22">
        <v>0</v>
      </c>
      <c r="Z62" s="22">
        <v>0</v>
      </c>
      <c r="AA62" s="166">
        <f t="shared" si="12"/>
        <v>0</v>
      </c>
    </row>
    <row r="63" spans="1:31" s="14" customFormat="1" ht="90" x14ac:dyDescent="0.25">
      <c r="A63" s="18"/>
      <c r="B63" s="18"/>
      <c r="C63" s="19" t="s">
        <v>340</v>
      </c>
      <c r="D63" s="34" t="s">
        <v>67</v>
      </c>
      <c r="E63" s="22">
        <v>0</v>
      </c>
      <c r="F63" s="22">
        <v>0</v>
      </c>
      <c r="G63" s="108">
        <f t="shared" si="2"/>
        <v>0</v>
      </c>
      <c r="H63" s="22">
        <f t="shared" si="23"/>
        <v>0</v>
      </c>
      <c r="I63" s="131">
        <v>0</v>
      </c>
      <c r="J63" s="108">
        <f t="shared" si="4"/>
        <v>0</v>
      </c>
      <c r="K63" s="121"/>
      <c r="L63" s="22">
        <v>0</v>
      </c>
      <c r="M63" s="22">
        <v>0</v>
      </c>
      <c r="N63" s="22">
        <v>0</v>
      </c>
      <c r="O63" s="166">
        <f t="shared" si="6"/>
        <v>0</v>
      </c>
      <c r="P63" s="22">
        <v>0</v>
      </c>
      <c r="Q63" s="22">
        <v>0</v>
      </c>
      <c r="R63" s="22">
        <v>0</v>
      </c>
      <c r="S63" s="166">
        <f t="shared" si="7"/>
        <v>0</v>
      </c>
      <c r="T63" s="22">
        <v>0</v>
      </c>
      <c r="U63" s="22">
        <v>0</v>
      </c>
      <c r="V63" s="22">
        <v>0</v>
      </c>
      <c r="W63" s="166">
        <f t="shared" si="10"/>
        <v>0</v>
      </c>
      <c r="X63" s="22">
        <v>0</v>
      </c>
      <c r="Y63" s="22">
        <v>0</v>
      </c>
      <c r="Z63" s="22">
        <v>0</v>
      </c>
      <c r="AA63" s="166">
        <f t="shared" si="12"/>
        <v>0</v>
      </c>
    </row>
    <row r="64" spans="1:31" s="38" customFormat="1" ht="72" x14ac:dyDescent="0.25">
      <c r="A64" s="37"/>
      <c r="B64" s="18"/>
      <c r="C64" s="19" t="s">
        <v>341</v>
      </c>
      <c r="D64" s="32" t="s">
        <v>68</v>
      </c>
      <c r="E64" s="35">
        <v>0</v>
      </c>
      <c r="F64" s="35">
        <v>0</v>
      </c>
      <c r="G64" s="107">
        <f t="shared" si="2"/>
        <v>0</v>
      </c>
      <c r="H64" s="35">
        <f t="shared" si="23"/>
        <v>0</v>
      </c>
      <c r="I64" s="130">
        <v>0</v>
      </c>
      <c r="J64" s="107">
        <f t="shared" si="4"/>
        <v>0</v>
      </c>
      <c r="K64" s="120"/>
      <c r="L64" s="35">
        <v>0</v>
      </c>
      <c r="M64" s="35">
        <v>0</v>
      </c>
      <c r="N64" s="35">
        <v>0</v>
      </c>
      <c r="O64" s="165">
        <f t="shared" si="6"/>
        <v>0</v>
      </c>
      <c r="P64" s="35">
        <v>0</v>
      </c>
      <c r="Q64" s="35">
        <v>0</v>
      </c>
      <c r="R64" s="35">
        <v>0</v>
      </c>
      <c r="S64" s="165">
        <f t="shared" si="7"/>
        <v>0</v>
      </c>
      <c r="T64" s="35">
        <v>0</v>
      </c>
      <c r="U64" s="35">
        <v>0</v>
      </c>
      <c r="V64" s="35">
        <v>0</v>
      </c>
      <c r="W64" s="165">
        <f t="shared" si="10"/>
        <v>0</v>
      </c>
      <c r="X64" s="35">
        <v>0</v>
      </c>
      <c r="Y64" s="35">
        <v>0</v>
      </c>
      <c r="Z64" s="35">
        <v>0</v>
      </c>
      <c r="AA64" s="165">
        <f t="shared" si="12"/>
        <v>0</v>
      </c>
    </row>
    <row r="65" spans="1:31" s="14" customFormat="1" ht="36" x14ac:dyDescent="0.25">
      <c r="A65" s="18"/>
      <c r="B65" s="18"/>
      <c r="C65" s="19" t="s">
        <v>342</v>
      </c>
      <c r="D65" s="32" t="s">
        <v>69</v>
      </c>
      <c r="E65" s="35">
        <v>0</v>
      </c>
      <c r="F65" s="35">
        <v>0</v>
      </c>
      <c r="G65" s="107">
        <f t="shared" si="2"/>
        <v>0</v>
      </c>
      <c r="H65" s="35">
        <f t="shared" si="23"/>
        <v>0</v>
      </c>
      <c r="I65" s="130">
        <v>0</v>
      </c>
      <c r="J65" s="107">
        <f t="shared" si="4"/>
        <v>0</v>
      </c>
      <c r="K65" s="120"/>
      <c r="L65" s="35">
        <v>0</v>
      </c>
      <c r="M65" s="35">
        <v>0</v>
      </c>
      <c r="N65" s="35">
        <v>0</v>
      </c>
      <c r="O65" s="165">
        <f t="shared" si="6"/>
        <v>0</v>
      </c>
      <c r="P65" s="35">
        <v>0</v>
      </c>
      <c r="Q65" s="35">
        <v>0</v>
      </c>
      <c r="R65" s="35">
        <v>0</v>
      </c>
      <c r="S65" s="165">
        <f t="shared" si="7"/>
        <v>0</v>
      </c>
      <c r="T65" s="35">
        <v>0</v>
      </c>
      <c r="U65" s="35">
        <v>0</v>
      </c>
      <c r="V65" s="35">
        <v>0</v>
      </c>
      <c r="W65" s="165">
        <f t="shared" si="10"/>
        <v>0</v>
      </c>
      <c r="X65" s="35">
        <v>0</v>
      </c>
      <c r="Y65" s="35">
        <v>0</v>
      </c>
      <c r="Z65" s="35">
        <v>0</v>
      </c>
      <c r="AA65" s="165">
        <f t="shared" si="12"/>
        <v>0</v>
      </c>
    </row>
    <row r="66" spans="1:31" s="14" customFormat="1" x14ac:dyDescent="0.25">
      <c r="A66" s="16"/>
      <c r="B66" s="16"/>
      <c r="C66" s="19" t="s">
        <v>344</v>
      </c>
      <c r="D66" s="30" t="s">
        <v>70</v>
      </c>
      <c r="E66" s="36">
        <v>0</v>
      </c>
      <c r="F66" s="36">
        <v>0</v>
      </c>
      <c r="G66" s="106">
        <f t="shared" si="2"/>
        <v>0</v>
      </c>
      <c r="H66" s="36">
        <f t="shared" si="23"/>
        <v>0</v>
      </c>
      <c r="I66" s="129">
        <v>0</v>
      </c>
      <c r="J66" s="106">
        <f t="shared" si="4"/>
        <v>0</v>
      </c>
      <c r="K66" s="119"/>
      <c r="L66" s="36">
        <v>0</v>
      </c>
      <c r="M66" s="36">
        <v>0</v>
      </c>
      <c r="N66" s="36">
        <v>0</v>
      </c>
      <c r="O66" s="164">
        <f t="shared" si="6"/>
        <v>0</v>
      </c>
      <c r="P66" s="36">
        <v>0</v>
      </c>
      <c r="Q66" s="36">
        <v>0</v>
      </c>
      <c r="R66" s="36">
        <v>0</v>
      </c>
      <c r="S66" s="164">
        <f t="shared" si="7"/>
        <v>0</v>
      </c>
      <c r="T66" s="36">
        <v>0</v>
      </c>
      <c r="U66" s="36">
        <v>0</v>
      </c>
      <c r="V66" s="36">
        <v>0</v>
      </c>
      <c r="W66" s="164">
        <f t="shared" si="10"/>
        <v>0</v>
      </c>
      <c r="X66" s="36">
        <v>0</v>
      </c>
      <c r="Y66" s="36">
        <v>0</v>
      </c>
      <c r="Z66" s="36">
        <v>0</v>
      </c>
      <c r="AA66" s="164">
        <f t="shared" si="12"/>
        <v>0</v>
      </c>
    </row>
    <row r="67" spans="1:31" s="14" customFormat="1" x14ac:dyDescent="0.25">
      <c r="A67" s="18"/>
      <c r="B67" s="18"/>
      <c r="C67" s="19" t="s">
        <v>343</v>
      </c>
      <c r="D67" s="30" t="s">
        <v>71</v>
      </c>
      <c r="E67" s="36">
        <v>0</v>
      </c>
      <c r="F67" s="36">
        <v>0</v>
      </c>
      <c r="G67" s="106">
        <f t="shared" si="2"/>
        <v>0</v>
      </c>
      <c r="H67" s="36">
        <f t="shared" si="23"/>
        <v>0</v>
      </c>
      <c r="I67" s="129">
        <v>0</v>
      </c>
      <c r="J67" s="106">
        <f t="shared" si="4"/>
        <v>0</v>
      </c>
      <c r="K67" s="119"/>
      <c r="L67" s="36">
        <v>0</v>
      </c>
      <c r="M67" s="36">
        <v>0</v>
      </c>
      <c r="N67" s="36">
        <v>0</v>
      </c>
      <c r="O67" s="164">
        <f t="shared" si="6"/>
        <v>0</v>
      </c>
      <c r="P67" s="36">
        <v>0</v>
      </c>
      <c r="Q67" s="36">
        <v>0</v>
      </c>
      <c r="R67" s="36">
        <v>0</v>
      </c>
      <c r="S67" s="164">
        <f t="shared" si="7"/>
        <v>0</v>
      </c>
      <c r="T67" s="36">
        <v>0</v>
      </c>
      <c r="U67" s="36">
        <v>0</v>
      </c>
      <c r="V67" s="36">
        <v>0</v>
      </c>
      <c r="W67" s="164">
        <f t="shared" si="10"/>
        <v>0</v>
      </c>
      <c r="X67" s="36">
        <v>0</v>
      </c>
      <c r="Y67" s="36">
        <v>0</v>
      </c>
      <c r="Z67" s="36">
        <v>0</v>
      </c>
      <c r="AA67" s="164">
        <f t="shared" si="12"/>
        <v>0</v>
      </c>
    </row>
    <row r="68" spans="1:31" s="14" customFormat="1" x14ac:dyDescent="0.25">
      <c r="A68" s="16"/>
      <c r="B68" s="16"/>
      <c r="C68" s="19" t="s">
        <v>233</v>
      </c>
      <c r="D68" s="30" t="s">
        <v>72</v>
      </c>
      <c r="E68" s="36">
        <v>1500000</v>
      </c>
      <c r="F68" s="36">
        <v>0</v>
      </c>
      <c r="G68" s="106">
        <f t="shared" si="2"/>
        <v>1500000</v>
      </c>
      <c r="H68" s="36">
        <f t="shared" si="23"/>
        <v>553318.93999999994</v>
      </c>
      <c r="I68" s="129">
        <v>0</v>
      </c>
      <c r="J68" s="106">
        <f t="shared" si="4"/>
        <v>-553318.93999999994</v>
      </c>
      <c r="K68" s="119"/>
      <c r="L68" s="36">
        <v>0</v>
      </c>
      <c r="M68" s="36">
        <v>8041.15</v>
      </c>
      <c r="N68" s="36">
        <v>43540.37</v>
      </c>
      <c r="O68" s="164">
        <f t="shared" si="6"/>
        <v>51581.520000000004</v>
      </c>
      <c r="P68" s="36">
        <v>48806.45</v>
      </c>
      <c r="Q68" s="36">
        <v>48888.08</v>
      </c>
      <c r="R68" s="36">
        <v>27624.5</v>
      </c>
      <c r="S68" s="164">
        <f t="shared" si="7"/>
        <v>125319.03</v>
      </c>
      <c r="T68" s="36">
        <v>51137.07</v>
      </c>
      <c r="U68" s="36">
        <v>30891.919999999998</v>
      </c>
      <c r="V68" s="36">
        <v>26606.87</v>
      </c>
      <c r="W68" s="164">
        <f t="shared" si="10"/>
        <v>108635.85999999999</v>
      </c>
      <c r="X68" s="36">
        <v>137782.53</v>
      </c>
      <c r="Y68" s="36">
        <v>75000</v>
      </c>
      <c r="Z68" s="36">
        <v>55000</v>
      </c>
      <c r="AA68" s="164">
        <f t="shared" si="12"/>
        <v>267782.53000000003</v>
      </c>
      <c r="AD68" s="27">
        <v>99470.720000000001</v>
      </c>
      <c r="AE68" s="247"/>
    </row>
    <row r="69" spans="1:31" s="14" customFormat="1" ht="48.75" customHeight="1" x14ac:dyDescent="0.25">
      <c r="A69" s="18"/>
      <c r="B69" s="18"/>
      <c r="C69" s="19" t="s">
        <v>345</v>
      </c>
      <c r="D69" s="30" t="s">
        <v>73</v>
      </c>
      <c r="E69" s="36">
        <v>30000</v>
      </c>
      <c r="F69" s="36">
        <v>0</v>
      </c>
      <c r="G69" s="106">
        <f t="shared" si="2"/>
        <v>30000</v>
      </c>
      <c r="H69" s="36">
        <f t="shared" si="23"/>
        <v>0</v>
      </c>
      <c r="I69" s="129">
        <v>0</v>
      </c>
      <c r="J69" s="106">
        <f t="shared" si="4"/>
        <v>0</v>
      </c>
      <c r="K69" s="119"/>
      <c r="L69" s="36">
        <v>0</v>
      </c>
      <c r="M69" s="36">
        <v>0</v>
      </c>
      <c r="N69" s="36">
        <v>0</v>
      </c>
      <c r="O69" s="164">
        <f t="shared" si="6"/>
        <v>0</v>
      </c>
      <c r="P69" s="36">
        <v>0</v>
      </c>
      <c r="Q69" s="36">
        <v>0</v>
      </c>
      <c r="R69" s="36">
        <v>0</v>
      </c>
      <c r="S69" s="164">
        <f t="shared" si="7"/>
        <v>0</v>
      </c>
      <c r="T69" s="36">
        <v>0</v>
      </c>
      <c r="U69" s="36">
        <v>0</v>
      </c>
      <c r="V69" s="36">
        <v>0</v>
      </c>
      <c r="W69" s="164">
        <f t="shared" si="10"/>
        <v>0</v>
      </c>
      <c r="X69" s="36">
        <v>0</v>
      </c>
      <c r="Y69" s="36">
        <v>0</v>
      </c>
      <c r="Z69" s="36">
        <v>0</v>
      </c>
      <c r="AA69" s="164">
        <f t="shared" si="12"/>
        <v>0</v>
      </c>
      <c r="AD69" s="27"/>
      <c r="AE69" s="247"/>
    </row>
    <row r="70" spans="1:31" s="14" customFormat="1" ht="53.25" customHeight="1" x14ac:dyDescent="0.25">
      <c r="A70" s="16"/>
      <c r="B70" s="16"/>
      <c r="C70" s="19" t="s">
        <v>259</v>
      </c>
      <c r="D70" s="30" t="s">
        <v>74</v>
      </c>
      <c r="E70" s="36">
        <f>SUM(E71:E76)</f>
        <v>3704000</v>
      </c>
      <c r="F70" s="36">
        <f>SUM(F71:F76)</f>
        <v>0</v>
      </c>
      <c r="G70" s="106">
        <f t="shared" si="2"/>
        <v>3704000</v>
      </c>
      <c r="H70" s="36">
        <f t="shared" si="23"/>
        <v>3519386.68</v>
      </c>
      <c r="I70" s="129" t="e">
        <f>H70/F70</f>
        <v>#DIV/0!</v>
      </c>
      <c r="J70" s="106">
        <f t="shared" si="4"/>
        <v>-3519386.68</v>
      </c>
      <c r="K70" s="119"/>
      <c r="L70" s="36">
        <f t="shared" ref="L70:Z70" si="53">SUM(L71:L76)</f>
        <v>43223.1</v>
      </c>
      <c r="M70" s="36">
        <f t="shared" ref="M70:N70" si="54">SUM(M71:M76)</f>
        <v>193094.28</v>
      </c>
      <c r="N70" s="36">
        <f t="shared" si="54"/>
        <v>347175.17</v>
      </c>
      <c r="O70" s="164">
        <f t="shared" si="6"/>
        <v>583492.55000000005</v>
      </c>
      <c r="P70" s="36">
        <v>304691.58</v>
      </c>
      <c r="Q70" s="36">
        <v>172847.76</v>
      </c>
      <c r="R70" s="36">
        <v>347345.25</v>
      </c>
      <c r="S70" s="164">
        <f t="shared" si="7"/>
        <v>824884.59000000008</v>
      </c>
      <c r="T70" s="36">
        <f t="shared" ref="T70" si="55">SUM(T71:T76)</f>
        <v>225004.47999999998</v>
      </c>
      <c r="U70" s="36">
        <f t="shared" ref="U70" si="56">SUM(U71:U76)</f>
        <v>396186.76999999996</v>
      </c>
      <c r="V70" s="36">
        <f t="shared" si="53"/>
        <v>384124.17</v>
      </c>
      <c r="W70" s="164">
        <f t="shared" si="10"/>
        <v>1005315.4199999999</v>
      </c>
      <c r="X70" s="36">
        <f t="shared" ref="X70" si="57">SUM(X71:X76)</f>
        <v>312194.12</v>
      </c>
      <c r="Y70" s="36">
        <f t="shared" si="53"/>
        <v>366500</v>
      </c>
      <c r="Z70" s="36">
        <f t="shared" si="53"/>
        <v>427000</v>
      </c>
      <c r="AA70" s="164">
        <f t="shared" si="12"/>
        <v>1105694.1200000001</v>
      </c>
      <c r="AD70" s="27"/>
      <c r="AE70" s="247"/>
    </row>
    <row r="71" spans="1:31" s="14" customFormat="1" ht="36" x14ac:dyDescent="0.25">
      <c r="A71" s="16"/>
      <c r="B71" s="16"/>
      <c r="C71" s="19" t="s">
        <v>234</v>
      </c>
      <c r="D71" s="32" t="s">
        <v>75</v>
      </c>
      <c r="E71" s="35">
        <v>3000000</v>
      </c>
      <c r="F71" s="35">
        <v>0</v>
      </c>
      <c r="G71" s="107">
        <f t="shared" si="2"/>
        <v>3000000</v>
      </c>
      <c r="H71" s="35">
        <f t="shared" si="23"/>
        <v>2591042.34</v>
      </c>
      <c r="I71" s="130" t="e">
        <f>H71/F71</f>
        <v>#DIV/0!</v>
      </c>
      <c r="J71" s="107">
        <f t="shared" si="4"/>
        <v>-2591042.34</v>
      </c>
      <c r="K71" s="120"/>
      <c r="L71" s="35">
        <v>42380</v>
      </c>
      <c r="M71" s="35">
        <v>160548.07999999999</v>
      </c>
      <c r="N71" s="35">
        <v>281703.46999999997</v>
      </c>
      <c r="O71" s="165">
        <f t="shared" si="6"/>
        <v>484631.54999999993</v>
      </c>
      <c r="P71" s="35">
        <v>252494.71000000002</v>
      </c>
      <c r="Q71" s="35">
        <v>105244.29000000001</v>
      </c>
      <c r="R71" s="35">
        <v>269832.48</v>
      </c>
      <c r="S71" s="165">
        <f t="shared" si="7"/>
        <v>627571.48</v>
      </c>
      <c r="T71" s="35">
        <v>126916.44</v>
      </c>
      <c r="U71" s="35">
        <v>276667.23</v>
      </c>
      <c r="V71" s="35">
        <v>305007.78999999998</v>
      </c>
      <c r="W71" s="165">
        <f t="shared" si="10"/>
        <v>708591.46</v>
      </c>
      <c r="X71" s="35">
        <v>210247.85</v>
      </c>
      <c r="Y71" s="35">
        <v>250000</v>
      </c>
      <c r="Z71" s="35">
        <v>310000</v>
      </c>
      <c r="AA71" s="165">
        <f t="shared" si="12"/>
        <v>770247.85</v>
      </c>
      <c r="AD71" s="27">
        <v>8100</v>
      </c>
      <c r="AE71" s="247"/>
    </row>
    <row r="72" spans="1:31" s="14" customFormat="1" x14ac:dyDescent="0.25">
      <c r="A72" s="16"/>
      <c r="B72" s="16"/>
      <c r="C72" s="19" t="s">
        <v>346</v>
      </c>
      <c r="D72" s="32" t="s">
        <v>76</v>
      </c>
      <c r="E72" s="35">
        <v>0</v>
      </c>
      <c r="F72" s="35">
        <v>0</v>
      </c>
      <c r="G72" s="107">
        <f t="shared" si="2"/>
        <v>0</v>
      </c>
      <c r="H72" s="35">
        <f t="shared" si="23"/>
        <v>0</v>
      </c>
      <c r="I72" s="130">
        <v>0</v>
      </c>
      <c r="J72" s="107">
        <f t="shared" si="4"/>
        <v>0</v>
      </c>
      <c r="K72" s="120"/>
      <c r="L72" s="35">
        <v>0</v>
      </c>
      <c r="M72" s="35">
        <v>0</v>
      </c>
      <c r="N72" s="35">
        <v>0</v>
      </c>
      <c r="O72" s="165">
        <f t="shared" si="6"/>
        <v>0</v>
      </c>
      <c r="P72" s="35">
        <v>0</v>
      </c>
      <c r="Q72" s="35">
        <v>0</v>
      </c>
      <c r="R72" s="35">
        <v>0</v>
      </c>
      <c r="S72" s="165">
        <f t="shared" si="7"/>
        <v>0</v>
      </c>
      <c r="T72" s="35">
        <v>0</v>
      </c>
      <c r="U72" s="35">
        <v>0</v>
      </c>
      <c r="V72" s="35">
        <v>0</v>
      </c>
      <c r="W72" s="165">
        <f t="shared" si="10"/>
        <v>0</v>
      </c>
      <c r="X72" s="35">
        <v>0</v>
      </c>
      <c r="Y72" s="35">
        <v>0</v>
      </c>
      <c r="Z72" s="35">
        <v>0</v>
      </c>
      <c r="AA72" s="165">
        <f t="shared" si="12"/>
        <v>0</v>
      </c>
    </row>
    <row r="73" spans="1:31" s="14" customFormat="1" ht="54" x14ac:dyDescent="0.25">
      <c r="A73" s="16"/>
      <c r="B73" s="16"/>
      <c r="C73" s="19" t="s">
        <v>260</v>
      </c>
      <c r="D73" s="32" t="s">
        <v>241</v>
      </c>
      <c r="E73" s="35">
        <v>704000</v>
      </c>
      <c r="F73" s="35">
        <v>0</v>
      </c>
      <c r="G73" s="107">
        <f t="shared" si="2"/>
        <v>704000</v>
      </c>
      <c r="H73" s="35">
        <f t="shared" si="23"/>
        <v>920893.94</v>
      </c>
      <c r="I73" s="130" t="e">
        <f>H73/F73</f>
        <v>#DIV/0!</v>
      </c>
      <c r="J73" s="107">
        <f t="shared" si="4"/>
        <v>-920893.94</v>
      </c>
      <c r="K73" s="120"/>
      <c r="L73" s="35">
        <v>843.1</v>
      </c>
      <c r="M73" s="35">
        <v>31148.2</v>
      </c>
      <c r="N73" s="35">
        <v>64119.3</v>
      </c>
      <c r="O73" s="165">
        <f t="shared" si="6"/>
        <v>96110.6</v>
      </c>
      <c r="P73" s="35">
        <v>52196.869999999995</v>
      </c>
      <c r="Q73" s="35">
        <v>67303.47</v>
      </c>
      <c r="R73" s="35">
        <v>77512.77</v>
      </c>
      <c r="S73" s="165">
        <f t="shared" si="7"/>
        <v>197013.11</v>
      </c>
      <c r="T73" s="35">
        <v>98088.04</v>
      </c>
      <c r="U73" s="35">
        <v>118619.54</v>
      </c>
      <c r="V73" s="35">
        <v>79116.38</v>
      </c>
      <c r="W73" s="165">
        <f t="shared" si="10"/>
        <v>295823.95999999996</v>
      </c>
      <c r="X73" s="35">
        <v>101946.27</v>
      </c>
      <c r="Y73" s="35">
        <v>115000</v>
      </c>
      <c r="Z73" s="35">
        <v>115000</v>
      </c>
      <c r="AA73" s="165">
        <f t="shared" si="12"/>
        <v>331946.27</v>
      </c>
      <c r="AD73" s="27">
        <v>84098.27</v>
      </c>
      <c r="AE73" s="247"/>
    </row>
    <row r="74" spans="1:31" s="14" customFormat="1" ht="36" x14ac:dyDescent="0.25">
      <c r="A74" s="16"/>
      <c r="B74" s="16"/>
      <c r="C74" s="19" t="s">
        <v>235</v>
      </c>
      <c r="D74" s="32" t="s">
        <v>78</v>
      </c>
      <c r="E74" s="35">
        <v>0</v>
      </c>
      <c r="F74" s="35">
        <v>0</v>
      </c>
      <c r="G74" s="107">
        <f t="shared" si="2"/>
        <v>0</v>
      </c>
      <c r="H74" s="35">
        <f t="shared" si="23"/>
        <v>7450.4</v>
      </c>
      <c r="I74" s="130">
        <v>0</v>
      </c>
      <c r="J74" s="107">
        <f t="shared" si="4"/>
        <v>-7450.4</v>
      </c>
      <c r="K74" s="120"/>
      <c r="L74" s="35">
        <v>0</v>
      </c>
      <c r="M74" s="35">
        <v>1398</v>
      </c>
      <c r="N74" s="35">
        <v>1352.4</v>
      </c>
      <c r="O74" s="165">
        <f t="shared" si="6"/>
        <v>2750.4</v>
      </c>
      <c r="P74" s="35">
        <v>0</v>
      </c>
      <c r="Q74" s="35">
        <v>300</v>
      </c>
      <c r="R74" s="35">
        <v>0</v>
      </c>
      <c r="S74" s="165">
        <f t="shared" si="7"/>
        <v>300</v>
      </c>
      <c r="T74" s="35">
        <v>0</v>
      </c>
      <c r="U74" s="35">
        <v>900</v>
      </c>
      <c r="V74" s="35">
        <v>0</v>
      </c>
      <c r="W74" s="165">
        <f t="shared" si="10"/>
        <v>900</v>
      </c>
      <c r="X74" s="35">
        <v>0</v>
      </c>
      <c r="Y74" s="35">
        <v>1500</v>
      </c>
      <c r="Z74" s="35">
        <v>2000</v>
      </c>
      <c r="AA74" s="165">
        <f t="shared" si="12"/>
        <v>3500</v>
      </c>
      <c r="AD74" s="27"/>
      <c r="AE74" s="247"/>
    </row>
    <row r="75" spans="1:31" s="14" customFormat="1" ht="72" x14ac:dyDescent="0.25">
      <c r="A75" s="18"/>
      <c r="B75" s="18"/>
      <c r="C75" s="19" t="s">
        <v>347</v>
      </c>
      <c r="D75" s="32" t="s">
        <v>79</v>
      </c>
      <c r="E75" s="35">
        <v>0</v>
      </c>
      <c r="F75" s="35">
        <v>0</v>
      </c>
      <c r="G75" s="107">
        <f t="shared" si="2"/>
        <v>0</v>
      </c>
      <c r="H75" s="35">
        <f t="shared" si="23"/>
        <v>0</v>
      </c>
      <c r="I75" s="130">
        <v>0</v>
      </c>
      <c r="J75" s="107">
        <f t="shared" si="4"/>
        <v>0</v>
      </c>
      <c r="K75" s="120"/>
      <c r="L75" s="35">
        <v>0</v>
      </c>
      <c r="M75" s="35">
        <v>0</v>
      </c>
      <c r="N75" s="35">
        <v>0</v>
      </c>
      <c r="O75" s="165">
        <f t="shared" si="6"/>
        <v>0</v>
      </c>
      <c r="P75" s="35">
        <v>0</v>
      </c>
      <c r="Q75" s="35">
        <v>0</v>
      </c>
      <c r="R75" s="35">
        <v>0</v>
      </c>
      <c r="S75" s="165">
        <f t="shared" si="7"/>
        <v>0</v>
      </c>
      <c r="T75" s="35">
        <v>0</v>
      </c>
      <c r="U75" s="35">
        <v>0</v>
      </c>
      <c r="V75" s="35">
        <v>0</v>
      </c>
      <c r="W75" s="165">
        <f t="shared" si="10"/>
        <v>0</v>
      </c>
      <c r="X75" s="35">
        <v>0</v>
      </c>
      <c r="Y75" s="35">
        <v>0</v>
      </c>
      <c r="Z75" s="35">
        <v>0</v>
      </c>
      <c r="AA75" s="165">
        <f t="shared" si="12"/>
        <v>0</v>
      </c>
    </row>
    <row r="76" spans="1:31" s="14" customFormat="1" ht="72" x14ac:dyDescent="0.25">
      <c r="A76" s="18"/>
      <c r="B76" s="18"/>
      <c r="C76" s="19" t="s">
        <v>348</v>
      </c>
      <c r="D76" s="32" t="s">
        <v>80</v>
      </c>
      <c r="E76" s="35">
        <v>0</v>
      </c>
      <c r="F76" s="35">
        <v>0</v>
      </c>
      <c r="G76" s="107">
        <f t="shared" si="2"/>
        <v>0</v>
      </c>
      <c r="H76" s="35">
        <f t="shared" si="23"/>
        <v>0</v>
      </c>
      <c r="I76" s="130">
        <v>0</v>
      </c>
      <c r="J76" s="107">
        <f t="shared" si="4"/>
        <v>0</v>
      </c>
      <c r="K76" s="120"/>
      <c r="L76" s="35">
        <v>0</v>
      </c>
      <c r="M76" s="35">
        <v>0</v>
      </c>
      <c r="N76" s="35">
        <v>0</v>
      </c>
      <c r="O76" s="165">
        <f t="shared" si="6"/>
        <v>0</v>
      </c>
      <c r="P76" s="35">
        <v>0</v>
      </c>
      <c r="Q76" s="35">
        <v>0</v>
      </c>
      <c r="R76" s="35">
        <v>0</v>
      </c>
      <c r="S76" s="165">
        <f t="shared" si="7"/>
        <v>0</v>
      </c>
      <c r="T76" s="35">
        <v>0</v>
      </c>
      <c r="U76" s="35">
        <v>0</v>
      </c>
      <c r="V76" s="35">
        <v>0</v>
      </c>
      <c r="W76" s="165">
        <f t="shared" si="10"/>
        <v>0</v>
      </c>
      <c r="X76" s="35">
        <v>0</v>
      </c>
      <c r="Y76" s="35">
        <v>0</v>
      </c>
      <c r="Z76" s="35">
        <v>0</v>
      </c>
      <c r="AA76" s="165">
        <f t="shared" si="12"/>
        <v>0</v>
      </c>
    </row>
    <row r="77" spans="1:31" s="14" customFormat="1" ht="36" x14ac:dyDescent="0.25">
      <c r="A77" s="18"/>
      <c r="B77" s="18"/>
      <c r="C77" s="19" t="s">
        <v>349</v>
      </c>
      <c r="D77" s="30" t="s">
        <v>81</v>
      </c>
      <c r="E77" s="36">
        <v>0</v>
      </c>
      <c r="F77" s="36">
        <v>0</v>
      </c>
      <c r="G77" s="106">
        <f t="shared" ref="G77:G140" si="58">E77-F77</f>
        <v>0</v>
      </c>
      <c r="H77" s="36">
        <f t="shared" si="23"/>
        <v>0</v>
      </c>
      <c r="I77" s="129">
        <v>0</v>
      </c>
      <c r="J77" s="106">
        <f t="shared" ref="J77:J140" si="59">F77-H77</f>
        <v>0</v>
      </c>
      <c r="K77" s="119"/>
      <c r="L77" s="31">
        <v>0</v>
      </c>
      <c r="M77" s="31">
        <v>0</v>
      </c>
      <c r="N77" s="31">
        <v>0</v>
      </c>
      <c r="O77" s="164">
        <f t="shared" ref="O77:O140" si="60">SUM(L77:N77)</f>
        <v>0</v>
      </c>
      <c r="P77" s="31">
        <v>0</v>
      </c>
      <c r="Q77" s="31">
        <v>0</v>
      </c>
      <c r="R77" s="31">
        <v>0</v>
      </c>
      <c r="S77" s="164">
        <f t="shared" ref="S77:S140" si="61">SUM(P77:R77)</f>
        <v>0</v>
      </c>
      <c r="T77" s="31">
        <v>0</v>
      </c>
      <c r="U77" s="36">
        <v>0</v>
      </c>
      <c r="V77" s="36">
        <v>0</v>
      </c>
      <c r="W77" s="164">
        <f t="shared" ref="W77:W140" si="62">SUM(T77:V77)</f>
        <v>0</v>
      </c>
      <c r="X77" s="36">
        <v>0</v>
      </c>
      <c r="Y77" s="36">
        <v>0</v>
      </c>
      <c r="Z77" s="36">
        <v>0</v>
      </c>
      <c r="AA77" s="164">
        <f t="shared" ref="AA77:AA140" si="63">SUM(X77:Z77)</f>
        <v>0</v>
      </c>
    </row>
    <row r="78" spans="1:31" s="14" customFormat="1" ht="36" x14ac:dyDescent="0.25">
      <c r="A78" s="16"/>
      <c r="B78" s="16"/>
      <c r="C78" s="19" t="s">
        <v>261</v>
      </c>
      <c r="D78" s="30" t="s">
        <v>82</v>
      </c>
      <c r="E78" s="36">
        <f t="shared" ref="E78:Z78" si="64">SUM(E79:E92)</f>
        <v>0</v>
      </c>
      <c r="F78" s="36">
        <f t="shared" si="64"/>
        <v>0</v>
      </c>
      <c r="G78" s="106">
        <f t="shared" si="58"/>
        <v>0</v>
      </c>
      <c r="H78" s="36">
        <f t="shared" si="23"/>
        <v>130605.5564</v>
      </c>
      <c r="I78" s="129" t="e">
        <f>H78/F78</f>
        <v>#DIV/0!</v>
      </c>
      <c r="J78" s="106">
        <f t="shared" si="59"/>
        <v>-130605.5564</v>
      </c>
      <c r="K78" s="119"/>
      <c r="L78" s="31">
        <f t="shared" si="64"/>
        <v>101.5</v>
      </c>
      <c r="M78" s="31">
        <f t="shared" ref="M78:N78" si="65">SUM(M79:M92)</f>
        <v>4167.7800000000007</v>
      </c>
      <c r="N78" s="31">
        <f t="shared" si="65"/>
        <v>3123.68</v>
      </c>
      <c r="O78" s="164">
        <f t="shared" si="60"/>
        <v>7392.9600000000009</v>
      </c>
      <c r="P78" s="31">
        <v>19074.07</v>
      </c>
      <c r="Q78" s="31">
        <v>5668.09</v>
      </c>
      <c r="R78" s="31">
        <v>11230.04</v>
      </c>
      <c r="S78" s="164">
        <f t="shared" si="61"/>
        <v>35972.199999999997</v>
      </c>
      <c r="T78" s="31">
        <f t="shared" ref="T78" si="66">SUM(T79:T92)</f>
        <v>16177.65</v>
      </c>
      <c r="U78" s="36">
        <f t="shared" ref="U78" si="67">SUM(U79:U92)</f>
        <v>5175.26</v>
      </c>
      <c r="V78" s="36">
        <f t="shared" si="64"/>
        <v>10587.77</v>
      </c>
      <c r="W78" s="164">
        <f t="shared" si="62"/>
        <v>31940.68</v>
      </c>
      <c r="X78" s="36">
        <f t="shared" ref="X78" si="68">SUM(X79:X92)</f>
        <v>8861.32</v>
      </c>
      <c r="Y78" s="36">
        <f t="shared" si="64"/>
        <v>15952.228800000001</v>
      </c>
      <c r="Z78" s="36">
        <f t="shared" si="64"/>
        <v>30486.167600000001</v>
      </c>
      <c r="AA78" s="164">
        <f t="shared" si="63"/>
        <v>55299.716400000005</v>
      </c>
      <c r="AD78" s="27"/>
      <c r="AE78" s="247"/>
    </row>
    <row r="79" spans="1:31" s="14" customFormat="1" x14ac:dyDescent="0.25">
      <c r="A79" s="18"/>
      <c r="B79" s="18"/>
      <c r="C79" s="19" t="s">
        <v>350</v>
      </c>
      <c r="D79" s="32" t="s">
        <v>83</v>
      </c>
      <c r="E79" s="35">
        <v>0</v>
      </c>
      <c r="F79" s="35">
        <v>0</v>
      </c>
      <c r="G79" s="107">
        <f t="shared" si="58"/>
        <v>0</v>
      </c>
      <c r="H79" s="35">
        <f t="shared" si="23"/>
        <v>0</v>
      </c>
      <c r="I79" s="130">
        <v>0</v>
      </c>
      <c r="J79" s="107">
        <f t="shared" si="59"/>
        <v>0</v>
      </c>
      <c r="K79" s="120"/>
      <c r="L79" s="35">
        <v>0</v>
      </c>
      <c r="M79" s="35">
        <v>0</v>
      </c>
      <c r="N79" s="35">
        <v>0</v>
      </c>
      <c r="O79" s="165">
        <f t="shared" si="60"/>
        <v>0</v>
      </c>
      <c r="P79" s="35">
        <v>0</v>
      </c>
      <c r="Q79" s="35">
        <v>0</v>
      </c>
      <c r="R79" s="35">
        <v>0</v>
      </c>
      <c r="S79" s="165">
        <f t="shared" si="61"/>
        <v>0</v>
      </c>
      <c r="T79" s="35">
        <v>0</v>
      </c>
      <c r="U79" s="35">
        <v>0</v>
      </c>
      <c r="V79" s="35">
        <v>0</v>
      </c>
      <c r="W79" s="165">
        <f t="shared" si="62"/>
        <v>0</v>
      </c>
      <c r="X79" s="35">
        <v>0</v>
      </c>
      <c r="Y79" s="35">
        <v>0</v>
      </c>
      <c r="Z79" s="35">
        <v>0</v>
      </c>
      <c r="AA79" s="165">
        <f t="shared" si="63"/>
        <v>0</v>
      </c>
    </row>
    <row r="80" spans="1:31" s="14" customFormat="1" ht="54" x14ac:dyDescent="0.25">
      <c r="A80" s="18"/>
      <c r="B80" s="18"/>
      <c r="C80" s="19" t="s">
        <v>351</v>
      </c>
      <c r="D80" s="32" t="s">
        <v>84</v>
      </c>
      <c r="E80" s="35">
        <v>0</v>
      </c>
      <c r="F80" s="35">
        <v>0</v>
      </c>
      <c r="G80" s="107">
        <f t="shared" si="58"/>
        <v>0</v>
      </c>
      <c r="H80" s="35">
        <f t="shared" si="23"/>
        <v>0</v>
      </c>
      <c r="I80" s="130">
        <v>0</v>
      </c>
      <c r="J80" s="107">
        <f t="shared" si="59"/>
        <v>0</v>
      </c>
      <c r="K80" s="120"/>
      <c r="L80" s="35">
        <v>0</v>
      </c>
      <c r="M80" s="35">
        <v>0</v>
      </c>
      <c r="N80" s="35">
        <v>0</v>
      </c>
      <c r="O80" s="165">
        <f t="shared" si="60"/>
        <v>0</v>
      </c>
      <c r="P80" s="35">
        <v>0</v>
      </c>
      <c r="Q80" s="35">
        <v>0</v>
      </c>
      <c r="R80" s="35">
        <v>0</v>
      </c>
      <c r="S80" s="165">
        <f t="shared" si="61"/>
        <v>0</v>
      </c>
      <c r="T80" s="35">
        <v>0</v>
      </c>
      <c r="U80" s="35">
        <v>0</v>
      </c>
      <c r="V80" s="35">
        <v>0</v>
      </c>
      <c r="W80" s="165">
        <f t="shared" si="62"/>
        <v>0</v>
      </c>
      <c r="X80" s="35">
        <v>0</v>
      </c>
      <c r="Y80" s="35">
        <v>0</v>
      </c>
      <c r="Z80" s="35">
        <v>0</v>
      </c>
      <c r="AA80" s="165">
        <f t="shared" si="63"/>
        <v>0</v>
      </c>
    </row>
    <row r="81" spans="1:31" s="14" customFormat="1" ht="36" x14ac:dyDescent="0.25">
      <c r="A81" s="18"/>
      <c r="B81" s="18"/>
      <c r="C81" s="19" t="s">
        <v>262</v>
      </c>
      <c r="D81" s="32" t="s">
        <v>85</v>
      </c>
      <c r="E81" s="35">
        <v>0</v>
      </c>
      <c r="F81" s="35">
        <v>0</v>
      </c>
      <c r="G81" s="107">
        <f t="shared" si="58"/>
        <v>0</v>
      </c>
      <c r="H81" s="35">
        <f t="shared" si="23"/>
        <v>559</v>
      </c>
      <c r="I81" s="130">
        <v>0</v>
      </c>
      <c r="J81" s="107">
        <f t="shared" si="59"/>
        <v>-559</v>
      </c>
      <c r="K81" s="120"/>
      <c r="L81" s="35">
        <v>0</v>
      </c>
      <c r="M81" s="35">
        <v>284</v>
      </c>
      <c r="N81" s="35">
        <v>0</v>
      </c>
      <c r="O81" s="165">
        <f t="shared" si="60"/>
        <v>284</v>
      </c>
      <c r="P81" s="35">
        <v>0</v>
      </c>
      <c r="Q81" s="35">
        <v>0</v>
      </c>
      <c r="R81" s="35">
        <v>0</v>
      </c>
      <c r="S81" s="165">
        <f t="shared" si="61"/>
        <v>0</v>
      </c>
      <c r="T81" s="35">
        <v>0</v>
      </c>
      <c r="U81" s="35">
        <v>23</v>
      </c>
      <c r="V81" s="35">
        <v>0</v>
      </c>
      <c r="W81" s="165">
        <f t="shared" si="62"/>
        <v>23</v>
      </c>
      <c r="X81" s="35">
        <v>252</v>
      </c>
      <c r="Y81" s="35">
        <v>0</v>
      </c>
      <c r="Z81" s="35">
        <v>0</v>
      </c>
      <c r="AA81" s="165">
        <f t="shared" si="63"/>
        <v>252</v>
      </c>
      <c r="AD81" s="14">
        <v>252</v>
      </c>
    </row>
    <row r="82" spans="1:31" s="14" customFormat="1" ht="90" x14ac:dyDescent="0.25">
      <c r="A82" s="18"/>
      <c r="B82" s="18"/>
      <c r="C82" s="19" t="s">
        <v>352</v>
      </c>
      <c r="D82" s="32" t="s">
        <v>86</v>
      </c>
      <c r="E82" s="35">
        <v>0</v>
      </c>
      <c r="F82" s="35">
        <v>0</v>
      </c>
      <c r="G82" s="107">
        <f t="shared" si="58"/>
        <v>0</v>
      </c>
      <c r="H82" s="35">
        <f t="shared" ref="H82:H145" si="69">SUM(O82,S82,W82,AA82)</f>
        <v>0</v>
      </c>
      <c r="I82" s="130">
        <v>0</v>
      </c>
      <c r="J82" s="107">
        <f t="shared" si="59"/>
        <v>0</v>
      </c>
      <c r="K82" s="120"/>
      <c r="L82" s="35">
        <v>0</v>
      </c>
      <c r="M82" s="35">
        <v>0</v>
      </c>
      <c r="N82" s="35">
        <v>0</v>
      </c>
      <c r="O82" s="165">
        <f t="shared" si="60"/>
        <v>0</v>
      </c>
      <c r="P82" s="35">
        <v>0</v>
      </c>
      <c r="Q82" s="35">
        <v>0</v>
      </c>
      <c r="R82" s="35">
        <v>0</v>
      </c>
      <c r="S82" s="165">
        <f t="shared" si="61"/>
        <v>0</v>
      </c>
      <c r="T82" s="35">
        <v>0</v>
      </c>
      <c r="U82" s="35">
        <v>0</v>
      </c>
      <c r="V82" s="35">
        <v>0</v>
      </c>
      <c r="W82" s="165">
        <f t="shared" si="62"/>
        <v>0</v>
      </c>
      <c r="X82" s="35">
        <v>0</v>
      </c>
      <c r="Y82" s="35">
        <v>0</v>
      </c>
      <c r="Z82" s="35">
        <v>0</v>
      </c>
      <c r="AA82" s="165">
        <f t="shared" si="63"/>
        <v>0</v>
      </c>
    </row>
    <row r="83" spans="1:31" s="14" customFormat="1" x14ac:dyDescent="0.25">
      <c r="A83" s="18"/>
      <c r="B83" s="18"/>
      <c r="C83" s="19" t="s">
        <v>353</v>
      </c>
      <c r="D83" s="32" t="s">
        <v>87</v>
      </c>
      <c r="E83" s="35">
        <v>0</v>
      </c>
      <c r="F83" s="35">
        <v>0</v>
      </c>
      <c r="G83" s="107">
        <f t="shared" si="58"/>
        <v>0</v>
      </c>
      <c r="H83" s="35">
        <f t="shared" si="69"/>
        <v>0</v>
      </c>
      <c r="I83" s="130">
        <v>0</v>
      </c>
      <c r="J83" s="107">
        <f t="shared" si="59"/>
        <v>0</v>
      </c>
      <c r="K83" s="120"/>
      <c r="L83" s="35">
        <v>0</v>
      </c>
      <c r="M83" s="35">
        <v>0</v>
      </c>
      <c r="N83" s="35">
        <v>0</v>
      </c>
      <c r="O83" s="165">
        <f t="shared" si="60"/>
        <v>0</v>
      </c>
      <c r="P83" s="35">
        <v>0</v>
      </c>
      <c r="Q83" s="35">
        <v>0</v>
      </c>
      <c r="R83" s="35">
        <v>0</v>
      </c>
      <c r="S83" s="165">
        <f t="shared" si="61"/>
        <v>0</v>
      </c>
      <c r="T83" s="35">
        <v>0</v>
      </c>
      <c r="U83" s="35">
        <v>0</v>
      </c>
      <c r="V83" s="35">
        <v>0</v>
      </c>
      <c r="W83" s="165">
        <f t="shared" si="62"/>
        <v>0</v>
      </c>
      <c r="X83" s="35">
        <v>0</v>
      </c>
      <c r="Y83" s="35">
        <v>0</v>
      </c>
      <c r="Z83" s="35">
        <v>0</v>
      </c>
      <c r="AA83" s="165">
        <f t="shared" si="63"/>
        <v>0</v>
      </c>
    </row>
    <row r="84" spans="1:31" s="14" customFormat="1" ht="72" x14ac:dyDescent="0.25">
      <c r="A84" s="18"/>
      <c r="B84" s="18"/>
      <c r="C84" s="19" t="s">
        <v>354</v>
      </c>
      <c r="D84" s="32" t="s">
        <v>88</v>
      </c>
      <c r="E84" s="35">
        <v>0</v>
      </c>
      <c r="F84" s="35">
        <v>0</v>
      </c>
      <c r="G84" s="107">
        <f t="shared" si="58"/>
        <v>0</v>
      </c>
      <c r="H84" s="35">
        <f t="shared" si="69"/>
        <v>0</v>
      </c>
      <c r="I84" s="130">
        <v>0</v>
      </c>
      <c r="J84" s="107">
        <f t="shared" si="59"/>
        <v>0</v>
      </c>
      <c r="K84" s="120"/>
      <c r="L84" s="35">
        <v>0</v>
      </c>
      <c r="M84" s="35">
        <v>0</v>
      </c>
      <c r="N84" s="35">
        <v>0</v>
      </c>
      <c r="O84" s="165">
        <f t="shared" si="60"/>
        <v>0</v>
      </c>
      <c r="P84" s="35">
        <v>0</v>
      </c>
      <c r="Q84" s="35">
        <v>0</v>
      </c>
      <c r="R84" s="35">
        <v>0</v>
      </c>
      <c r="S84" s="165">
        <f t="shared" si="61"/>
        <v>0</v>
      </c>
      <c r="T84" s="35">
        <v>0</v>
      </c>
      <c r="U84" s="35">
        <v>0</v>
      </c>
      <c r="V84" s="35">
        <v>0</v>
      </c>
      <c r="W84" s="165">
        <f t="shared" si="62"/>
        <v>0</v>
      </c>
      <c r="X84" s="35">
        <v>0</v>
      </c>
      <c r="Y84" s="35">
        <v>0</v>
      </c>
      <c r="Z84" s="35">
        <v>0</v>
      </c>
      <c r="AA84" s="165">
        <f t="shared" si="63"/>
        <v>0</v>
      </c>
    </row>
    <row r="85" spans="1:31" s="14" customFormat="1" ht="54" x14ac:dyDescent="0.25">
      <c r="A85" s="16"/>
      <c r="B85" s="16"/>
      <c r="C85" s="19" t="s">
        <v>355</v>
      </c>
      <c r="D85" s="32" t="s">
        <v>89</v>
      </c>
      <c r="E85" s="35">
        <v>0</v>
      </c>
      <c r="F85" s="35">
        <v>0</v>
      </c>
      <c r="G85" s="107">
        <f t="shared" si="58"/>
        <v>0</v>
      </c>
      <c r="H85" s="35">
        <f t="shared" si="69"/>
        <v>0</v>
      </c>
      <c r="I85" s="130">
        <v>0</v>
      </c>
      <c r="J85" s="107">
        <f t="shared" si="59"/>
        <v>0</v>
      </c>
      <c r="K85" s="120"/>
      <c r="L85" s="35">
        <v>0</v>
      </c>
      <c r="M85" s="35">
        <v>0</v>
      </c>
      <c r="N85" s="35">
        <v>0</v>
      </c>
      <c r="O85" s="165">
        <f t="shared" si="60"/>
        <v>0</v>
      </c>
      <c r="P85" s="35">
        <v>0</v>
      </c>
      <c r="Q85" s="35">
        <v>0</v>
      </c>
      <c r="R85" s="35">
        <v>0</v>
      </c>
      <c r="S85" s="165">
        <f t="shared" si="61"/>
        <v>0</v>
      </c>
      <c r="T85" s="35">
        <v>0</v>
      </c>
      <c r="U85" s="35">
        <v>0</v>
      </c>
      <c r="V85" s="35">
        <v>0</v>
      </c>
      <c r="W85" s="165">
        <f t="shared" si="62"/>
        <v>0</v>
      </c>
      <c r="X85" s="35">
        <v>0</v>
      </c>
      <c r="Y85" s="35">
        <v>0</v>
      </c>
      <c r="Z85" s="35">
        <v>0</v>
      </c>
      <c r="AA85" s="165">
        <f t="shared" si="63"/>
        <v>0</v>
      </c>
    </row>
    <row r="86" spans="1:31" s="14" customFormat="1" ht="36" x14ac:dyDescent="0.25">
      <c r="A86" s="18"/>
      <c r="B86" s="18"/>
      <c r="C86" s="19" t="s">
        <v>356</v>
      </c>
      <c r="D86" s="32" t="s">
        <v>90</v>
      </c>
      <c r="E86" s="35">
        <v>0</v>
      </c>
      <c r="F86" s="35">
        <v>0</v>
      </c>
      <c r="G86" s="107">
        <f t="shared" si="58"/>
        <v>0</v>
      </c>
      <c r="H86" s="35">
        <f t="shared" si="69"/>
        <v>0</v>
      </c>
      <c r="I86" s="130">
        <v>0</v>
      </c>
      <c r="J86" s="107">
        <f t="shared" si="59"/>
        <v>0</v>
      </c>
      <c r="K86" s="120"/>
      <c r="L86" s="35">
        <v>0</v>
      </c>
      <c r="M86" s="35">
        <v>0</v>
      </c>
      <c r="N86" s="35">
        <v>0</v>
      </c>
      <c r="O86" s="165">
        <f t="shared" si="60"/>
        <v>0</v>
      </c>
      <c r="P86" s="35">
        <v>0</v>
      </c>
      <c r="Q86" s="35">
        <v>0</v>
      </c>
      <c r="R86" s="35">
        <v>0</v>
      </c>
      <c r="S86" s="165">
        <f t="shared" si="61"/>
        <v>0</v>
      </c>
      <c r="T86" s="35">
        <v>0</v>
      </c>
      <c r="U86" s="35">
        <v>0</v>
      </c>
      <c r="V86" s="35">
        <v>0</v>
      </c>
      <c r="W86" s="165">
        <f t="shared" si="62"/>
        <v>0</v>
      </c>
      <c r="X86" s="35">
        <v>0</v>
      </c>
      <c r="Y86" s="35">
        <v>0</v>
      </c>
      <c r="Z86" s="35">
        <v>0</v>
      </c>
      <c r="AA86" s="165">
        <f t="shared" si="63"/>
        <v>0</v>
      </c>
    </row>
    <row r="87" spans="1:31" s="14" customFormat="1" x14ac:dyDescent="0.25">
      <c r="A87" s="18"/>
      <c r="B87" s="18"/>
      <c r="C87" s="19" t="s">
        <v>357</v>
      </c>
      <c r="D87" s="32" t="s">
        <v>91</v>
      </c>
      <c r="E87" s="35">
        <v>0</v>
      </c>
      <c r="F87" s="35">
        <v>0</v>
      </c>
      <c r="G87" s="107">
        <f t="shared" si="58"/>
        <v>0</v>
      </c>
      <c r="H87" s="35">
        <f t="shared" si="69"/>
        <v>0</v>
      </c>
      <c r="I87" s="130">
        <v>0</v>
      </c>
      <c r="J87" s="107">
        <f t="shared" si="59"/>
        <v>0</v>
      </c>
      <c r="K87" s="120"/>
      <c r="L87" s="35">
        <v>0</v>
      </c>
      <c r="M87" s="35">
        <v>0</v>
      </c>
      <c r="N87" s="35">
        <v>0</v>
      </c>
      <c r="O87" s="165">
        <f t="shared" si="60"/>
        <v>0</v>
      </c>
      <c r="P87" s="35">
        <v>0</v>
      </c>
      <c r="Q87" s="35">
        <v>0</v>
      </c>
      <c r="R87" s="35">
        <v>0</v>
      </c>
      <c r="S87" s="165">
        <f t="shared" si="61"/>
        <v>0</v>
      </c>
      <c r="T87" s="35">
        <v>0</v>
      </c>
      <c r="U87" s="35">
        <v>0</v>
      </c>
      <c r="V87" s="35">
        <v>0</v>
      </c>
      <c r="W87" s="165">
        <f t="shared" si="62"/>
        <v>0</v>
      </c>
      <c r="X87" s="35">
        <v>0</v>
      </c>
      <c r="Y87" s="35">
        <v>0</v>
      </c>
      <c r="Z87" s="35">
        <v>0</v>
      </c>
      <c r="AA87" s="165">
        <f t="shared" si="63"/>
        <v>0</v>
      </c>
    </row>
    <row r="88" spans="1:31" s="14" customFormat="1" ht="36" x14ac:dyDescent="0.25">
      <c r="A88" s="16"/>
      <c r="B88" s="16"/>
      <c r="C88" s="19" t="s">
        <v>236</v>
      </c>
      <c r="D88" s="32" t="s">
        <v>92</v>
      </c>
      <c r="E88" s="35">
        <v>0</v>
      </c>
      <c r="F88" s="35">
        <v>0</v>
      </c>
      <c r="G88" s="107">
        <f t="shared" si="58"/>
        <v>0</v>
      </c>
      <c r="H88" s="35">
        <f t="shared" si="69"/>
        <v>4200</v>
      </c>
      <c r="I88" s="130">
        <v>0</v>
      </c>
      <c r="J88" s="107">
        <f t="shared" si="59"/>
        <v>-4200</v>
      </c>
      <c r="K88" s="120"/>
      <c r="L88" s="35">
        <v>0</v>
      </c>
      <c r="M88" s="35">
        <v>0</v>
      </c>
      <c r="N88" s="35">
        <v>0</v>
      </c>
      <c r="O88" s="165">
        <f t="shared" si="60"/>
        <v>0</v>
      </c>
      <c r="P88" s="35">
        <v>0</v>
      </c>
      <c r="Q88" s="35">
        <v>1680</v>
      </c>
      <c r="R88" s="35">
        <v>2100</v>
      </c>
      <c r="S88" s="165">
        <f t="shared" si="61"/>
        <v>3780</v>
      </c>
      <c r="T88" s="35">
        <v>0</v>
      </c>
      <c r="U88" s="35">
        <v>0</v>
      </c>
      <c r="V88" s="35">
        <v>420</v>
      </c>
      <c r="W88" s="165">
        <f t="shared" si="62"/>
        <v>420</v>
      </c>
      <c r="X88" s="35">
        <v>0</v>
      </c>
      <c r="Y88" s="35">
        <v>0</v>
      </c>
      <c r="Z88" s="35">
        <v>0</v>
      </c>
      <c r="AA88" s="165">
        <f t="shared" si="63"/>
        <v>0</v>
      </c>
      <c r="AD88" s="27"/>
      <c r="AE88" s="247"/>
    </row>
    <row r="89" spans="1:31" s="14" customFormat="1" x14ac:dyDescent="0.25">
      <c r="A89" s="18"/>
      <c r="B89" s="18"/>
      <c r="C89" s="19" t="s">
        <v>263</v>
      </c>
      <c r="D89" s="32" t="s">
        <v>93</v>
      </c>
      <c r="E89" s="35">
        <v>0</v>
      </c>
      <c r="F89" s="35">
        <v>0</v>
      </c>
      <c r="G89" s="107">
        <f t="shared" si="58"/>
        <v>0</v>
      </c>
      <c r="H89" s="35">
        <f t="shared" si="69"/>
        <v>0</v>
      </c>
      <c r="I89" s="130">
        <v>0</v>
      </c>
      <c r="J89" s="107">
        <f t="shared" si="59"/>
        <v>0</v>
      </c>
      <c r="K89" s="120"/>
      <c r="L89" s="35">
        <v>0</v>
      </c>
      <c r="M89" s="35">
        <v>0</v>
      </c>
      <c r="N89" s="35">
        <v>0</v>
      </c>
      <c r="O89" s="165">
        <f t="shared" si="60"/>
        <v>0</v>
      </c>
      <c r="P89" s="35">
        <v>0</v>
      </c>
      <c r="Q89" s="35">
        <v>0</v>
      </c>
      <c r="R89" s="35">
        <v>0</v>
      </c>
      <c r="S89" s="165">
        <f t="shared" si="61"/>
        <v>0</v>
      </c>
      <c r="T89" s="35">
        <v>0</v>
      </c>
      <c r="U89" s="35">
        <v>0</v>
      </c>
      <c r="V89" s="35">
        <v>0</v>
      </c>
      <c r="W89" s="165">
        <f t="shared" si="62"/>
        <v>0</v>
      </c>
      <c r="X89" s="35">
        <v>0</v>
      </c>
      <c r="Y89" s="35">
        <v>0</v>
      </c>
      <c r="Z89" s="35">
        <v>0</v>
      </c>
      <c r="AA89" s="165">
        <f t="shared" si="63"/>
        <v>0</v>
      </c>
    </row>
    <row r="90" spans="1:31" s="38" customFormat="1" ht="72" x14ac:dyDescent="0.25">
      <c r="A90" s="37"/>
      <c r="B90" s="18"/>
      <c r="C90" s="19" t="s">
        <v>358</v>
      </c>
      <c r="D90" s="32" t="s">
        <v>94</v>
      </c>
      <c r="E90" s="35">
        <v>0</v>
      </c>
      <c r="F90" s="35">
        <v>0</v>
      </c>
      <c r="G90" s="107">
        <f t="shared" si="58"/>
        <v>0</v>
      </c>
      <c r="H90" s="35">
        <f t="shared" si="69"/>
        <v>0</v>
      </c>
      <c r="I90" s="130">
        <v>0</v>
      </c>
      <c r="J90" s="107">
        <f t="shared" si="59"/>
        <v>0</v>
      </c>
      <c r="K90" s="120"/>
      <c r="L90" s="35">
        <v>0</v>
      </c>
      <c r="M90" s="35">
        <v>0</v>
      </c>
      <c r="N90" s="35">
        <v>0</v>
      </c>
      <c r="O90" s="165">
        <f t="shared" si="60"/>
        <v>0</v>
      </c>
      <c r="P90" s="35">
        <v>0</v>
      </c>
      <c r="Q90" s="35">
        <v>0</v>
      </c>
      <c r="R90" s="35">
        <v>0</v>
      </c>
      <c r="S90" s="165">
        <f t="shared" si="61"/>
        <v>0</v>
      </c>
      <c r="T90" s="35">
        <v>0</v>
      </c>
      <c r="U90" s="35">
        <v>0</v>
      </c>
      <c r="V90" s="35">
        <v>0</v>
      </c>
      <c r="W90" s="165">
        <f t="shared" si="62"/>
        <v>0</v>
      </c>
      <c r="X90" s="35">
        <v>0</v>
      </c>
      <c r="Y90" s="35">
        <v>0</v>
      </c>
      <c r="Z90" s="35">
        <v>0</v>
      </c>
      <c r="AA90" s="165">
        <f t="shared" si="63"/>
        <v>0</v>
      </c>
    </row>
    <row r="91" spans="1:31" s="38" customFormat="1" x14ac:dyDescent="0.25">
      <c r="A91" s="37"/>
      <c r="B91" s="18"/>
      <c r="C91" s="19" t="s">
        <v>359</v>
      </c>
      <c r="D91" s="32" t="s">
        <v>95</v>
      </c>
      <c r="E91" s="35">
        <v>0</v>
      </c>
      <c r="F91" s="35">
        <v>0</v>
      </c>
      <c r="G91" s="107">
        <f t="shared" si="58"/>
        <v>0</v>
      </c>
      <c r="H91" s="35">
        <f t="shared" si="69"/>
        <v>0</v>
      </c>
      <c r="I91" s="130">
        <v>0</v>
      </c>
      <c r="J91" s="107">
        <f t="shared" si="59"/>
        <v>0</v>
      </c>
      <c r="K91" s="120"/>
      <c r="L91" s="35">
        <v>0</v>
      </c>
      <c r="M91" s="35">
        <v>0</v>
      </c>
      <c r="N91" s="35">
        <v>0</v>
      </c>
      <c r="O91" s="165">
        <f t="shared" si="60"/>
        <v>0</v>
      </c>
      <c r="P91" s="35">
        <v>0</v>
      </c>
      <c r="Q91" s="35">
        <v>0</v>
      </c>
      <c r="R91" s="35">
        <v>0</v>
      </c>
      <c r="S91" s="165">
        <f t="shared" si="61"/>
        <v>0</v>
      </c>
      <c r="T91" s="35">
        <v>0</v>
      </c>
      <c r="U91" s="35">
        <v>0</v>
      </c>
      <c r="V91" s="35">
        <v>0</v>
      </c>
      <c r="W91" s="165">
        <f t="shared" si="62"/>
        <v>0</v>
      </c>
      <c r="X91" s="35">
        <v>0</v>
      </c>
      <c r="Y91" s="35">
        <v>0</v>
      </c>
      <c r="Z91" s="35">
        <v>0</v>
      </c>
      <c r="AA91" s="165">
        <f t="shared" si="63"/>
        <v>0</v>
      </c>
    </row>
    <row r="92" spans="1:31" s="14" customFormat="1" ht="18" customHeight="1" x14ac:dyDescent="0.25">
      <c r="A92" s="16"/>
      <c r="B92" s="16"/>
      <c r="C92" s="19" t="s">
        <v>237</v>
      </c>
      <c r="D92" s="32" t="s">
        <v>96</v>
      </c>
      <c r="E92" s="35"/>
      <c r="F92" s="35">
        <v>0</v>
      </c>
      <c r="G92" s="107">
        <f t="shared" si="58"/>
        <v>0</v>
      </c>
      <c r="H92" s="35">
        <f t="shared" si="69"/>
        <v>125846.5564</v>
      </c>
      <c r="I92" s="130">
        <v>0</v>
      </c>
      <c r="J92" s="107">
        <f t="shared" si="59"/>
        <v>-125846.5564</v>
      </c>
      <c r="K92" s="120"/>
      <c r="L92" s="35">
        <v>101.5</v>
      </c>
      <c r="M92" s="35">
        <f>3883.78</f>
        <v>3883.78</v>
      </c>
      <c r="N92" s="35">
        <v>3123.68</v>
      </c>
      <c r="O92" s="165">
        <f t="shared" si="60"/>
        <v>7108.96</v>
      </c>
      <c r="P92" s="35">
        <v>19074.07</v>
      </c>
      <c r="Q92" s="35">
        <v>3988.09</v>
      </c>
      <c r="R92" s="35">
        <v>9130.0400000000009</v>
      </c>
      <c r="S92" s="165">
        <f t="shared" si="61"/>
        <v>32192.2</v>
      </c>
      <c r="T92" s="35">
        <v>16177.65</v>
      </c>
      <c r="U92" s="35">
        <v>5152.26</v>
      </c>
      <c r="V92" s="35">
        <v>10167.77</v>
      </c>
      <c r="W92" s="165">
        <f t="shared" si="62"/>
        <v>31497.68</v>
      </c>
      <c r="X92" s="35">
        <v>8609.32</v>
      </c>
      <c r="Y92" s="35">
        <v>15952.228800000001</v>
      </c>
      <c r="Z92" s="35">
        <v>30486.167600000001</v>
      </c>
      <c r="AA92" s="165">
        <f t="shared" si="63"/>
        <v>55047.716400000005</v>
      </c>
      <c r="AD92" s="27">
        <v>8429.32</v>
      </c>
      <c r="AE92" s="247"/>
    </row>
    <row r="93" spans="1:31" s="14" customFormat="1" x14ac:dyDescent="0.25">
      <c r="A93" s="18"/>
      <c r="B93" s="18"/>
      <c r="C93" s="19"/>
      <c r="D93" s="28" t="s">
        <v>97</v>
      </c>
      <c r="E93" s="52">
        <f>E94+E99+E100</f>
        <v>0</v>
      </c>
      <c r="F93" s="52">
        <f>F94+F99+F100</f>
        <v>0</v>
      </c>
      <c r="G93" s="105">
        <f t="shared" si="58"/>
        <v>0</v>
      </c>
      <c r="H93" s="52">
        <f t="shared" si="69"/>
        <v>0</v>
      </c>
      <c r="I93" s="128">
        <v>0</v>
      </c>
      <c r="J93" s="105">
        <f t="shared" si="59"/>
        <v>0</v>
      </c>
      <c r="K93" s="118"/>
      <c r="L93" s="29">
        <f t="shared" ref="L93:Z93" si="70">L94+L99+L100</f>
        <v>0</v>
      </c>
      <c r="M93" s="29">
        <f t="shared" si="70"/>
        <v>0</v>
      </c>
      <c r="N93" s="29">
        <f t="shared" si="70"/>
        <v>0</v>
      </c>
      <c r="O93" s="163">
        <f t="shared" si="60"/>
        <v>0</v>
      </c>
      <c r="P93" s="29">
        <v>0</v>
      </c>
      <c r="Q93" s="29">
        <v>0</v>
      </c>
      <c r="R93" s="29">
        <v>0</v>
      </c>
      <c r="S93" s="163">
        <f t="shared" si="61"/>
        <v>0</v>
      </c>
      <c r="T93" s="29">
        <f t="shared" ref="T93:U93" si="71">T94+T99+T100</f>
        <v>0</v>
      </c>
      <c r="U93" s="52">
        <f t="shared" si="71"/>
        <v>0</v>
      </c>
      <c r="V93" s="52">
        <f t="shared" si="70"/>
        <v>0</v>
      </c>
      <c r="W93" s="163">
        <f t="shared" si="62"/>
        <v>0</v>
      </c>
      <c r="X93" s="52">
        <f t="shared" ref="X93" si="72">X94+X99+X100</f>
        <v>0</v>
      </c>
      <c r="Y93" s="52">
        <f t="shared" si="70"/>
        <v>0</v>
      </c>
      <c r="Z93" s="52">
        <f t="shared" si="70"/>
        <v>0</v>
      </c>
      <c r="AA93" s="163">
        <f t="shared" si="63"/>
        <v>0</v>
      </c>
    </row>
    <row r="94" spans="1:31" s="14" customFormat="1" x14ac:dyDescent="0.25">
      <c r="A94" s="18"/>
      <c r="B94" s="18"/>
      <c r="C94" s="19"/>
      <c r="D94" s="30" t="s">
        <v>98</v>
      </c>
      <c r="E94" s="54">
        <f>SUM(E95:E98)</f>
        <v>0</v>
      </c>
      <c r="F94" s="54">
        <f>SUM(F95:F98)</f>
        <v>0</v>
      </c>
      <c r="G94" s="109">
        <f t="shared" si="58"/>
        <v>0</v>
      </c>
      <c r="H94" s="54">
        <f t="shared" si="69"/>
        <v>0</v>
      </c>
      <c r="I94" s="132">
        <v>0</v>
      </c>
      <c r="J94" s="109">
        <f t="shared" si="59"/>
        <v>0</v>
      </c>
      <c r="K94" s="122"/>
      <c r="L94" s="39">
        <f t="shared" ref="L94:Z94" si="73">SUM(L95:L98)</f>
        <v>0</v>
      </c>
      <c r="M94" s="39">
        <f t="shared" si="73"/>
        <v>0</v>
      </c>
      <c r="N94" s="39">
        <f t="shared" si="73"/>
        <v>0</v>
      </c>
      <c r="O94" s="164">
        <f t="shared" si="60"/>
        <v>0</v>
      </c>
      <c r="P94" s="39">
        <v>0</v>
      </c>
      <c r="Q94" s="39">
        <v>0</v>
      </c>
      <c r="R94" s="39">
        <v>0</v>
      </c>
      <c r="S94" s="164">
        <f t="shared" si="61"/>
        <v>0</v>
      </c>
      <c r="T94" s="39">
        <f t="shared" ref="T94:U94" si="74">SUM(T95:T98)</f>
        <v>0</v>
      </c>
      <c r="U94" s="54">
        <f t="shared" si="74"/>
        <v>0</v>
      </c>
      <c r="V94" s="54">
        <f t="shared" si="73"/>
        <v>0</v>
      </c>
      <c r="W94" s="164">
        <f t="shared" si="62"/>
        <v>0</v>
      </c>
      <c r="X94" s="54">
        <f t="shared" ref="X94" si="75">SUM(X95:X98)</f>
        <v>0</v>
      </c>
      <c r="Y94" s="54">
        <f t="shared" si="73"/>
        <v>0</v>
      </c>
      <c r="Z94" s="54">
        <f t="shared" si="73"/>
        <v>0</v>
      </c>
      <c r="AA94" s="164">
        <f t="shared" si="63"/>
        <v>0</v>
      </c>
    </row>
    <row r="95" spans="1:31" s="14" customFormat="1" x14ac:dyDescent="0.25">
      <c r="A95" s="18"/>
      <c r="B95" s="18"/>
      <c r="C95" s="19"/>
      <c r="D95" s="32" t="s">
        <v>99</v>
      </c>
      <c r="E95" s="35">
        <v>0</v>
      </c>
      <c r="F95" s="35">
        <v>0</v>
      </c>
      <c r="G95" s="107">
        <f t="shared" si="58"/>
        <v>0</v>
      </c>
      <c r="H95" s="35">
        <f t="shared" si="69"/>
        <v>0</v>
      </c>
      <c r="I95" s="130">
        <v>0</v>
      </c>
      <c r="J95" s="107">
        <f t="shared" si="59"/>
        <v>0</v>
      </c>
      <c r="K95" s="120"/>
      <c r="L95" s="35">
        <v>0</v>
      </c>
      <c r="M95" s="35">
        <v>0</v>
      </c>
      <c r="N95" s="35">
        <v>0</v>
      </c>
      <c r="O95" s="165">
        <f t="shared" si="60"/>
        <v>0</v>
      </c>
      <c r="P95" s="35">
        <v>0</v>
      </c>
      <c r="Q95" s="35">
        <v>0</v>
      </c>
      <c r="R95" s="35">
        <v>0</v>
      </c>
      <c r="S95" s="165">
        <f t="shared" si="61"/>
        <v>0</v>
      </c>
      <c r="T95" s="35">
        <v>0</v>
      </c>
      <c r="U95" s="35">
        <v>0</v>
      </c>
      <c r="V95" s="35">
        <v>0</v>
      </c>
      <c r="W95" s="165">
        <f t="shared" si="62"/>
        <v>0</v>
      </c>
      <c r="X95" s="35">
        <v>0</v>
      </c>
      <c r="Y95" s="35">
        <v>0</v>
      </c>
      <c r="Z95" s="35">
        <v>0</v>
      </c>
      <c r="AA95" s="165">
        <f t="shared" si="63"/>
        <v>0</v>
      </c>
    </row>
    <row r="96" spans="1:31" s="14" customFormat="1" x14ac:dyDescent="0.25">
      <c r="A96" s="18"/>
      <c r="B96" s="18"/>
      <c r="C96" s="19"/>
      <c r="D96" s="32" t="s">
        <v>100</v>
      </c>
      <c r="E96" s="35">
        <v>0</v>
      </c>
      <c r="F96" s="35">
        <v>0</v>
      </c>
      <c r="G96" s="107">
        <f t="shared" si="58"/>
        <v>0</v>
      </c>
      <c r="H96" s="35">
        <f t="shared" si="69"/>
        <v>0</v>
      </c>
      <c r="I96" s="130">
        <v>0</v>
      </c>
      <c r="J96" s="107">
        <f t="shared" si="59"/>
        <v>0</v>
      </c>
      <c r="K96" s="120"/>
      <c r="L96" s="35">
        <v>0</v>
      </c>
      <c r="M96" s="35">
        <v>0</v>
      </c>
      <c r="N96" s="35">
        <v>0</v>
      </c>
      <c r="O96" s="165">
        <f t="shared" si="60"/>
        <v>0</v>
      </c>
      <c r="P96" s="35">
        <v>0</v>
      </c>
      <c r="Q96" s="35">
        <v>0</v>
      </c>
      <c r="R96" s="35">
        <v>0</v>
      </c>
      <c r="S96" s="165">
        <f t="shared" si="61"/>
        <v>0</v>
      </c>
      <c r="T96" s="35">
        <v>0</v>
      </c>
      <c r="U96" s="35">
        <v>0</v>
      </c>
      <c r="V96" s="35">
        <v>0</v>
      </c>
      <c r="W96" s="165">
        <f t="shared" si="62"/>
        <v>0</v>
      </c>
      <c r="X96" s="35">
        <v>0</v>
      </c>
      <c r="Y96" s="35">
        <v>0</v>
      </c>
      <c r="Z96" s="35">
        <v>0</v>
      </c>
      <c r="AA96" s="165">
        <f t="shared" si="63"/>
        <v>0</v>
      </c>
    </row>
    <row r="97" spans="1:34" s="14" customFormat="1" x14ac:dyDescent="0.25">
      <c r="A97" s="18"/>
      <c r="B97" s="18"/>
      <c r="C97" s="19"/>
      <c r="D97" s="32" t="s">
        <v>101</v>
      </c>
      <c r="E97" s="35">
        <v>0</v>
      </c>
      <c r="F97" s="35">
        <v>0</v>
      </c>
      <c r="G97" s="107">
        <f t="shared" si="58"/>
        <v>0</v>
      </c>
      <c r="H97" s="35">
        <f t="shared" si="69"/>
        <v>0</v>
      </c>
      <c r="I97" s="130">
        <v>0</v>
      </c>
      <c r="J97" s="107">
        <f t="shared" si="59"/>
        <v>0</v>
      </c>
      <c r="K97" s="120"/>
      <c r="L97" s="35">
        <v>0</v>
      </c>
      <c r="M97" s="35">
        <v>0</v>
      </c>
      <c r="N97" s="35">
        <v>0</v>
      </c>
      <c r="O97" s="165">
        <f t="shared" si="60"/>
        <v>0</v>
      </c>
      <c r="P97" s="35">
        <v>0</v>
      </c>
      <c r="Q97" s="35">
        <v>0</v>
      </c>
      <c r="R97" s="35">
        <v>0</v>
      </c>
      <c r="S97" s="165">
        <f t="shared" si="61"/>
        <v>0</v>
      </c>
      <c r="T97" s="35">
        <v>0</v>
      </c>
      <c r="U97" s="35">
        <v>0</v>
      </c>
      <c r="V97" s="35">
        <v>0</v>
      </c>
      <c r="W97" s="165">
        <f t="shared" si="62"/>
        <v>0</v>
      </c>
      <c r="X97" s="35">
        <v>0</v>
      </c>
      <c r="Y97" s="35">
        <v>0</v>
      </c>
      <c r="Z97" s="35">
        <v>0</v>
      </c>
      <c r="AA97" s="165">
        <f t="shared" si="63"/>
        <v>0</v>
      </c>
    </row>
    <row r="98" spans="1:34" s="14" customFormat="1" x14ac:dyDescent="0.25">
      <c r="A98" s="18"/>
      <c r="B98" s="18"/>
      <c r="C98" s="19"/>
      <c r="D98" s="32" t="s">
        <v>102</v>
      </c>
      <c r="E98" s="35">
        <v>0</v>
      </c>
      <c r="F98" s="35">
        <v>0</v>
      </c>
      <c r="G98" s="107">
        <f t="shared" si="58"/>
        <v>0</v>
      </c>
      <c r="H98" s="35">
        <f t="shared" si="69"/>
        <v>0</v>
      </c>
      <c r="I98" s="130">
        <v>0</v>
      </c>
      <c r="J98" s="107">
        <f t="shared" si="59"/>
        <v>0</v>
      </c>
      <c r="K98" s="120"/>
      <c r="L98" s="35">
        <v>0</v>
      </c>
      <c r="M98" s="35">
        <v>0</v>
      </c>
      <c r="N98" s="35">
        <v>0</v>
      </c>
      <c r="O98" s="165">
        <f t="shared" si="60"/>
        <v>0</v>
      </c>
      <c r="P98" s="35">
        <v>0</v>
      </c>
      <c r="Q98" s="35">
        <v>0</v>
      </c>
      <c r="R98" s="35">
        <v>0</v>
      </c>
      <c r="S98" s="165">
        <f t="shared" si="61"/>
        <v>0</v>
      </c>
      <c r="T98" s="35">
        <v>0</v>
      </c>
      <c r="U98" s="35">
        <v>0</v>
      </c>
      <c r="V98" s="35">
        <v>0</v>
      </c>
      <c r="W98" s="165">
        <f t="shared" si="62"/>
        <v>0</v>
      </c>
      <c r="X98" s="35">
        <v>0</v>
      </c>
      <c r="Y98" s="35">
        <v>0</v>
      </c>
      <c r="Z98" s="35">
        <v>0</v>
      </c>
      <c r="AA98" s="165">
        <f t="shared" si="63"/>
        <v>0</v>
      </c>
    </row>
    <row r="99" spans="1:34" s="14" customFormat="1" ht="36" x14ac:dyDescent="0.25">
      <c r="A99" s="18"/>
      <c r="B99" s="18"/>
      <c r="C99" s="19"/>
      <c r="D99" s="30" t="s">
        <v>103</v>
      </c>
      <c r="E99" s="54">
        <v>0</v>
      </c>
      <c r="F99" s="54">
        <v>0</v>
      </c>
      <c r="G99" s="109">
        <f t="shared" si="58"/>
        <v>0</v>
      </c>
      <c r="H99" s="54">
        <f t="shared" si="69"/>
        <v>0</v>
      </c>
      <c r="I99" s="132">
        <v>0</v>
      </c>
      <c r="J99" s="109">
        <f t="shared" si="59"/>
        <v>0</v>
      </c>
      <c r="K99" s="122"/>
      <c r="L99" s="39">
        <v>0</v>
      </c>
      <c r="M99" s="39">
        <v>0</v>
      </c>
      <c r="N99" s="39">
        <v>0</v>
      </c>
      <c r="O99" s="164">
        <f t="shared" si="60"/>
        <v>0</v>
      </c>
      <c r="P99" s="39">
        <v>0</v>
      </c>
      <c r="Q99" s="39">
        <v>0</v>
      </c>
      <c r="R99" s="39">
        <v>0</v>
      </c>
      <c r="S99" s="164">
        <f t="shared" si="61"/>
        <v>0</v>
      </c>
      <c r="T99" s="39">
        <v>0</v>
      </c>
      <c r="U99" s="54">
        <v>0</v>
      </c>
      <c r="V99" s="54">
        <v>0</v>
      </c>
      <c r="W99" s="164">
        <f t="shared" si="62"/>
        <v>0</v>
      </c>
      <c r="X99" s="54">
        <v>0</v>
      </c>
      <c r="Y99" s="54">
        <v>0</v>
      </c>
      <c r="Z99" s="54">
        <v>0</v>
      </c>
      <c r="AA99" s="164">
        <f t="shared" si="63"/>
        <v>0</v>
      </c>
    </row>
    <row r="100" spans="1:34" s="14" customFormat="1" ht="54" x14ac:dyDescent="0.25">
      <c r="A100" s="18"/>
      <c r="B100" s="18"/>
      <c r="C100" s="19"/>
      <c r="D100" s="30" t="s">
        <v>104</v>
      </c>
      <c r="E100" s="54">
        <v>0</v>
      </c>
      <c r="F100" s="54">
        <v>0</v>
      </c>
      <c r="G100" s="109">
        <f t="shared" si="58"/>
        <v>0</v>
      </c>
      <c r="H100" s="54">
        <f t="shared" si="69"/>
        <v>0</v>
      </c>
      <c r="I100" s="132">
        <v>0</v>
      </c>
      <c r="J100" s="109">
        <f t="shared" si="59"/>
        <v>0</v>
      </c>
      <c r="K100" s="122"/>
      <c r="L100" s="39">
        <v>0</v>
      </c>
      <c r="M100" s="39">
        <v>0</v>
      </c>
      <c r="N100" s="39">
        <v>0</v>
      </c>
      <c r="O100" s="164">
        <f t="shared" si="60"/>
        <v>0</v>
      </c>
      <c r="P100" s="39">
        <v>0</v>
      </c>
      <c r="Q100" s="39">
        <v>0</v>
      </c>
      <c r="R100" s="39">
        <v>0</v>
      </c>
      <c r="S100" s="164">
        <f t="shared" si="61"/>
        <v>0</v>
      </c>
      <c r="T100" s="39">
        <v>0</v>
      </c>
      <c r="U100" s="54">
        <v>0</v>
      </c>
      <c r="V100" s="54">
        <v>0</v>
      </c>
      <c r="W100" s="164">
        <f t="shared" si="62"/>
        <v>0</v>
      </c>
      <c r="X100" s="54">
        <v>0</v>
      </c>
      <c r="Y100" s="54">
        <v>0</v>
      </c>
      <c r="Z100" s="54">
        <v>0</v>
      </c>
      <c r="AA100" s="164">
        <f t="shared" si="63"/>
        <v>0</v>
      </c>
    </row>
    <row r="101" spans="1:34" s="14" customFormat="1" x14ac:dyDescent="0.25">
      <c r="A101" s="18"/>
      <c r="B101" s="18"/>
      <c r="C101" s="19"/>
      <c r="D101" s="28" t="s">
        <v>105</v>
      </c>
      <c r="E101" s="52">
        <v>0</v>
      </c>
      <c r="F101" s="52">
        <v>0</v>
      </c>
      <c r="G101" s="105">
        <f t="shared" si="58"/>
        <v>0</v>
      </c>
      <c r="H101" s="52">
        <f t="shared" si="69"/>
        <v>0</v>
      </c>
      <c r="I101" s="128">
        <v>0</v>
      </c>
      <c r="J101" s="105">
        <f t="shared" si="59"/>
        <v>0</v>
      </c>
      <c r="K101" s="118"/>
      <c r="L101" s="29">
        <v>0</v>
      </c>
      <c r="M101" s="29">
        <v>0</v>
      </c>
      <c r="N101" s="29">
        <v>0</v>
      </c>
      <c r="O101" s="163">
        <f t="shared" si="60"/>
        <v>0</v>
      </c>
      <c r="P101" s="29">
        <v>0</v>
      </c>
      <c r="Q101" s="29">
        <v>0</v>
      </c>
      <c r="R101" s="29">
        <v>0</v>
      </c>
      <c r="S101" s="163">
        <f t="shared" si="61"/>
        <v>0</v>
      </c>
      <c r="T101" s="29">
        <v>0</v>
      </c>
      <c r="U101" s="52">
        <v>0</v>
      </c>
      <c r="V101" s="52">
        <v>0</v>
      </c>
      <c r="W101" s="163">
        <f t="shared" si="62"/>
        <v>0</v>
      </c>
      <c r="X101" s="52">
        <v>0</v>
      </c>
      <c r="Y101" s="52">
        <v>0</v>
      </c>
      <c r="Z101" s="52">
        <v>0</v>
      </c>
      <c r="AA101" s="163">
        <f t="shared" si="63"/>
        <v>0</v>
      </c>
    </row>
    <row r="102" spans="1:34" s="14" customFormat="1" x14ac:dyDescent="0.25">
      <c r="A102" s="18"/>
      <c r="B102" s="18"/>
      <c r="C102" s="19"/>
      <c r="D102" s="28" t="s">
        <v>106</v>
      </c>
      <c r="E102" s="52">
        <f>E103+E106+E109</f>
        <v>0</v>
      </c>
      <c r="F102" s="52">
        <f>F103+F106+F109</f>
        <v>0</v>
      </c>
      <c r="G102" s="105">
        <f t="shared" si="58"/>
        <v>0</v>
      </c>
      <c r="H102" s="52">
        <f t="shared" si="69"/>
        <v>0</v>
      </c>
      <c r="I102" s="128">
        <v>0</v>
      </c>
      <c r="J102" s="105">
        <f t="shared" si="59"/>
        <v>0</v>
      </c>
      <c r="K102" s="118"/>
      <c r="L102" s="29">
        <f t="shared" ref="L102:Z102" si="76">L103+L106+L109</f>
        <v>0</v>
      </c>
      <c r="M102" s="29">
        <f t="shared" si="76"/>
        <v>0</v>
      </c>
      <c r="N102" s="29">
        <f t="shared" si="76"/>
        <v>0</v>
      </c>
      <c r="O102" s="163">
        <f t="shared" si="60"/>
        <v>0</v>
      </c>
      <c r="P102" s="29">
        <v>0</v>
      </c>
      <c r="Q102" s="29">
        <v>0</v>
      </c>
      <c r="R102" s="29">
        <v>0</v>
      </c>
      <c r="S102" s="163">
        <f t="shared" si="61"/>
        <v>0</v>
      </c>
      <c r="T102" s="29">
        <f t="shared" ref="T102:U102" si="77">T103+T106+T109</f>
        <v>0</v>
      </c>
      <c r="U102" s="52">
        <f t="shared" si="77"/>
        <v>0</v>
      </c>
      <c r="V102" s="52">
        <f t="shared" si="76"/>
        <v>0</v>
      </c>
      <c r="W102" s="163">
        <f t="shared" si="62"/>
        <v>0</v>
      </c>
      <c r="X102" s="52">
        <f t="shared" ref="X102" si="78">X103+X106+X109</f>
        <v>0</v>
      </c>
      <c r="Y102" s="52">
        <f t="shared" si="76"/>
        <v>0</v>
      </c>
      <c r="Z102" s="52">
        <f t="shared" si="76"/>
        <v>0</v>
      </c>
      <c r="AA102" s="163">
        <f t="shared" si="63"/>
        <v>0</v>
      </c>
    </row>
    <row r="103" spans="1:34" s="14" customFormat="1" ht="36" x14ac:dyDescent="0.25">
      <c r="A103" s="18"/>
      <c r="B103" s="18"/>
      <c r="C103" s="19"/>
      <c r="D103" s="30" t="s">
        <v>107</v>
      </c>
      <c r="E103" s="54">
        <f>SUM(E104:E105)</f>
        <v>0</v>
      </c>
      <c r="F103" s="54">
        <f>SUM(F104:F105)</f>
        <v>0</v>
      </c>
      <c r="G103" s="109">
        <f t="shared" si="58"/>
        <v>0</v>
      </c>
      <c r="H103" s="54">
        <f t="shared" si="69"/>
        <v>0</v>
      </c>
      <c r="I103" s="132">
        <v>0</v>
      </c>
      <c r="J103" s="109">
        <f t="shared" si="59"/>
        <v>0</v>
      </c>
      <c r="K103" s="122"/>
      <c r="L103" s="39">
        <f t="shared" ref="L103:Z103" si="79">SUM(L104:L105)</f>
        <v>0</v>
      </c>
      <c r="M103" s="39">
        <f t="shared" si="79"/>
        <v>0</v>
      </c>
      <c r="N103" s="39">
        <f t="shared" si="79"/>
        <v>0</v>
      </c>
      <c r="O103" s="164">
        <f t="shared" si="60"/>
        <v>0</v>
      </c>
      <c r="P103" s="39">
        <v>0</v>
      </c>
      <c r="Q103" s="39">
        <v>0</v>
      </c>
      <c r="R103" s="39">
        <v>0</v>
      </c>
      <c r="S103" s="164">
        <f t="shared" si="61"/>
        <v>0</v>
      </c>
      <c r="T103" s="39">
        <f t="shared" ref="T103:U103" si="80">SUM(T104:T105)</f>
        <v>0</v>
      </c>
      <c r="U103" s="54">
        <f t="shared" si="80"/>
        <v>0</v>
      </c>
      <c r="V103" s="54">
        <f t="shared" si="79"/>
        <v>0</v>
      </c>
      <c r="W103" s="164">
        <f t="shared" si="62"/>
        <v>0</v>
      </c>
      <c r="X103" s="54">
        <f t="shared" ref="X103" si="81">SUM(X104:X105)</f>
        <v>0</v>
      </c>
      <c r="Y103" s="54">
        <f t="shared" si="79"/>
        <v>0</v>
      </c>
      <c r="Z103" s="54">
        <f t="shared" si="79"/>
        <v>0</v>
      </c>
      <c r="AA103" s="164">
        <f t="shared" si="63"/>
        <v>0</v>
      </c>
    </row>
    <row r="104" spans="1:34" s="14" customFormat="1" x14ac:dyDescent="0.25">
      <c r="A104" s="18"/>
      <c r="B104" s="18"/>
      <c r="C104" s="19"/>
      <c r="D104" s="32" t="s">
        <v>108</v>
      </c>
      <c r="E104" s="35">
        <v>0</v>
      </c>
      <c r="F104" s="35">
        <v>0</v>
      </c>
      <c r="G104" s="107">
        <f t="shared" si="58"/>
        <v>0</v>
      </c>
      <c r="H104" s="35">
        <f t="shared" si="69"/>
        <v>0</v>
      </c>
      <c r="I104" s="130">
        <v>0</v>
      </c>
      <c r="J104" s="107">
        <f t="shared" si="59"/>
        <v>0</v>
      </c>
      <c r="K104" s="120"/>
      <c r="L104" s="35">
        <v>0</v>
      </c>
      <c r="M104" s="35">
        <v>0</v>
      </c>
      <c r="N104" s="35">
        <v>0</v>
      </c>
      <c r="O104" s="165">
        <f t="shared" si="60"/>
        <v>0</v>
      </c>
      <c r="P104" s="35">
        <v>0</v>
      </c>
      <c r="Q104" s="35">
        <v>0</v>
      </c>
      <c r="R104" s="35">
        <v>0</v>
      </c>
      <c r="S104" s="165">
        <f t="shared" si="61"/>
        <v>0</v>
      </c>
      <c r="T104" s="35">
        <v>0</v>
      </c>
      <c r="U104" s="35">
        <v>0</v>
      </c>
      <c r="V104" s="35">
        <v>0</v>
      </c>
      <c r="W104" s="165">
        <f t="shared" si="62"/>
        <v>0</v>
      </c>
      <c r="X104" s="35">
        <v>0</v>
      </c>
      <c r="Y104" s="35">
        <v>0</v>
      </c>
      <c r="Z104" s="35">
        <v>0</v>
      </c>
      <c r="AA104" s="165">
        <f t="shared" si="63"/>
        <v>0</v>
      </c>
    </row>
    <row r="105" spans="1:34" s="14" customFormat="1" x14ac:dyDescent="0.25">
      <c r="A105" s="18"/>
      <c r="B105" s="18"/>
      <c r="C105" s="19"/>
      <c r="D105" s="32" t="s">
        <v>109</v>
      </c>
      <c r="E105" s="35">
        <v>0</v>
      </c>
      <c r="F105" s="35">
        <v>0</v>
      </c>
      <c r="G105" s="107">
        <f t="shared" si="58"/>
        <v>0</v>
      </c>
      <c r="H105" s="35">
        <f t="shared" si="69"/>
        <v>0</v>
      </c>
      <c r="I105" s="130">
        <v>0</v>
      </c>
      <c r="J105" s="107">
        <f t="shared" si="59"/>
        <v>0</v>
      </c>
      <c r="K105" s="120"/>
      <c r="L105" s="35">
        <v>0</v>
      </c>
      <c r="M105" s="35">
        <v>0</v>
      </c>
      <c r="N105" s="35">
        <v>0</v>
      </c>
      <c r="O105" s="165">
        <f t="shared" si="60"/>
        <v>0</v>
      </c>
      <c r="P105" s="35">
        <v>0</v>
      </c>
      <c r="Q105" s="35">
        <v>0</v>
      </c>
      <c r="R105" s="35">
        <v>0</v>
      </c>
      <c r="S105" s="165">
        <f t="shared" si="61"/>
        <v>0</v>
      </c>
      <c r="T105" s="35">
        <v>0</v>
      </c>
      <c r="U105" s="35">
        <v>0</v>
      </c>
      <c r="V105" s="35">
        <v>0</v>
      </c>
      <c r="W105" s="165">
        <f t="shared" si="62"/>
        <v>0</v>
      </c>
      <c r="X105" s="35">
        <v>0</v>
      </c>
      <c r="Y105" s="35">
        <v>0</v>
      </c>
      <c r="Z105" s="35">
        <v>0</v>
      </c>
      <c r="AA105" s="165">
        <f t="shared" si="63"/>
        <v>0</v>
      </c>
    </row>
    <row r="106" spans="1:34" s="14" customFormat="1" ht="36" x14ac:dyDescent="0.25">
      <c r="A106" s="18"/>
      <c r="B106" s="18"/>
      <c r="C106" s="19"/>
      <c r="D106" s="30" t="s">
        <v>110</v>
      </c>
      <c r="E106" s="54">
        <f>SUM(E107:E108)</f>
        <v>0</v>
      </c>
      <c r="F106" s="54">
        <f>SUM(F107:F108)</f>
        <v>0</v>
      </c>
      <c r="G106" s="109">
        <f t="shared" si="58"/>
        <v>0</v>
      </c>
      <c r="H106" s="54">
        <f t="shared" si="69"/>
        <v>0</v>
      </c>
      <c r="I106" s="132">
        <v>0</v>
      </c>
      <c r="J106" s="109">
        <f t="shared" si="59"/>
        <v>0</v>
      </c>
      <c r="K106" s="122"/>
      <c r="L106" s="39">
        <f t="shared" ref="L106:Z106" si="82">SUM(L107:L108)</f>
        <v>0</v>
      </c>
      <c r="M106" s="39">
        <f t="shared" si="82"/>
        <v>0</v>
      </c>
      <c r="N106" s="39">
        <f t="shared" si="82"/>
        <v>0</v>
      </c>
      <c r="O106" s="164">
        <f t="shared" si="60"/>
        <v>0</v>
      </c>
      <c r="P106" s="39">
        <v>0</v>
      </c>
      <c r="Q106" s="39">
        <v>0</v>
      </c>
      <c r="R106" s="39">
        <v>0</v>
      </c>
      <c r="S106" s="164">
        <f t="shared" si="61"/>
        <v>0</v>
      </c>
      <c r="T106" s="39">
        <f t="shared" ref="T106:U106" si="83">SUM(T107:T108)</f>
        <v>0</v>
      </c>
      <c r="U106" s="54">
        <f t="shared" si="83"/>
        <v>0</v>
      </c>
      <c r="V106" s="54">
        <f t="shared" si="82"/>
        <v>0</v>
      </c>
      <c r="W106" s="164">
        <f t="shared" si="62"/>
        <v>0</v>
      </c>
      <c r="X106" s="54">
        <f t="shared" ref="X106" si="84">SUM(X107:X108)</f>
        <v>0</v>
      </c>
      <c r="Y106" s="54">
        <f t="shared" si="82"/>
        <v>0</v>
      </c>
      <c r="Z106" s="54">
        <f t="shared" si="82"/>
        <v>0</v>
      </c>
      <c r="AA106" s="164">
        <f t="shared" si="63"/>
        <v>0</v>
      </c>
    </row>
    <row r="107" spans="1:34" s="14" customFormat="1" x14ac:dyDescent="0.25">
      <c r="A107" s="18"/>
      <c r="B107" s="18"/>
      <c r="C107" s="19"/>
      <c r="D107" s="32" t="s">
        <v>108</v>
      </c>
      <c r="E107" s="35">
        <v>0</v>
      </c>
      <c r="F107" s="35">
        <v>0</v>
      </c>
      <c r="G107" s="107">
        <f t="shared" si="58"/>
        <v>0</v>
      </c>
      <c r="H107" s="35">
        <f t="shared" si="69"/>
        <v>0</v>
      </c>
      <c r="I107" s="130">
        <v>0</v>
      </c>
      <c r="J107" s="107">
        <f t="shared" si="59"/>
        <v>0</v>
      </c>
      <c r="K107" s="120"/>
      <c r="L107" s="35">
        <v>0</v>
      </c>
      <c r="M107" s="35">
        <v>0</v>
      </c>
      <c r="N107" s="35">
        <v>0</v>
      </c>
      <c r="O107" s="165">
        <f t="shared" si="60"/>
        <v>0</v>
      </c>
      <c r="P107" s="35">
        <v>0</v>
      </c>
      <c r="Q107" s="35">
        <v>0</v>
      </c>
      <c r="R107" s="35">
        <v>0</v>
      </c>
      <c r="S107" s="165">
        <f t="shared" si="61"/>
        <v>0</v>
      </c>
      <c r="T107" s="35">
        <v>0</v>
      </c>
      <c r="U107" s="35">
        <v>0</v>
      </c>
      <c r="V107" s="35">
        <v>0</v>
      </c>
      <c r="W107" s="165">
        <f t="shared" si="62"/>
        <v>0</v>
      </c>
      <c r="X107" s="35">
        <v>0</v>
      </c>
      <c r="Y107" s="35">
        <v>0</v>
      </c>
      <c r="Z107" s="35">
        <v>0</v>
      </c>
      <c r="AA107" s="165">
        <f t="shared" si="63"/>
        <v>0</v>
      </c>
    </row>
    <row r="108" spans="1:34" s="14" customFormat="1" x14ac:dyDescent="0.25">
      <c r="A108" s="18"/>
      <c r="B108" s="18"/>
      <c r="C108" s="19"/>
      <c r="D108" s="32" t="s">
        <v>109</v>
      </c>
      <c r="E108" s="35">
        <v>0</v>
      </c>
      <c r="F108" s="35">
        <v>0</v>
      </c>
      <c r="G108" s="107">
        <f t="shared" si="58"/>
        <v>0</v>
      </c>
      <c r="H108" s="35">
        <f t="shared" si="69"/>
        <v>0</v>
      </c>
      <c r="I108" s="130">
        <v>0</v>
      </c>
      <c r="J108" s="107">
        <f t="shared" si="59"/>
        <v>0</v>
      </c>
      <c r="K108" s="120"/>
      <c r="L108" s="35">
        <v>0</v>
      </c>
      <c r="M108" s="35">
        <v>0</v>
      </c>
      <c r="N108" s="35">
        <v>0</v>
      </c>
      <c r="O108" s="165">
        <f t="shared" si="60"/>
        <v>0</v>
      </c>
      <c r="P108" s="35">
        <v>0</v>
      </c>
      <c r="Q108" s="35">
        <v>0</v>
      </c>
      <c r="R108" s="35">
        <v>0</v>
      </c>
      <c r="S108" s="165">
        <f t="shared" si="61"/>
        <v>0</v>
      </c>
      <c r="T108" s="35">
        <v>0</v>
      </c>
      <c r="U108" s="35">
        <v>0</v>
      </c>
      <c r="V108" s="35">
        <v>0</v>
      </c>
      <c r="W108" s="165">
        <f t="shared" si="62"/>
        <v>0</v>
      </c>
      <c r="X108" s="35">
        <v>0</v>
      </c>
      <c r="Y108" s="35">
        <v>0</v>
      </c>
      <c r="Z108" s="35">
        <v>0</v>
      </c>
      <c r="AA108" s="165">
        <f t="shared" si="63"/>
        <v>0</v>
      </c>
    </row>
    <row r="109" spans="1:34" s="14" customFormat="1" ht="36" x14ac:dyDescent="0.25">
      <c r="A109" s="18"/>
      <c r="B109" s="18"/>
      <c r="C109" s="19"/>
      <c r="D109" s="30" t="s">
        <v>111</v>
      </c>
      <c r="E109" s="54">
        <f>SUM(E110:E111)</f>
        <v>0</v>
      </c>
      <c r="F109" s="54">
        <f>SUM(F110:F111)</f>
        <v>0</v>
      </c>
      <c r="G109" s="109">
        <f t="shared" si="58"/>
        <v>0</v>
      </c>
      <c r="H109" s="54">
        <f t="shared" si="69"/>
        <v>0</v>
      </c>
      <c r="I109" s="132">
        <v>0</v>
      </c>
      <c r="J109" s="109">
        <f t="shared" si="59"/>
        <v>0</v>
      </c>
      <c r="K109" s="122"/>
      <c r="L109" s="39">
        <f t="shared" ref="L109:Z109" si="85">SUM(L110:L111)</f>
        <v>0</v>
      </c>
      <c r="M109" s="39">
        <f t="shared" si="85"/>
        <v>0</v>
      </c>
      <c r="N109" s="39">
        <f t="shared" si="85"/>
        <v>0</v>
      </c>
      <c r="O109" s="164">
        <f t="shared" si="60"/>
        <v>0</v>
      </c>
      <c r="P109" s="39">
        <v>0</v>
      </c>
      <c r="Q109" s="39">
        <v>0</v>
      </c>
      <c r="R109" s="39">
        <v>0</v>
      </c>
      <c r="S109" s="164">
        <f t="shared" si="61"/>
        <v>0</v>
      </c>
      <c r="T109" s="39">
        <f t="shared" ref="T109:U109" si="86">SUM(T110:T111)</f>
        <v>0</v>
      </c>
      <c r="U109" s="54">
        <f t="shared" si="86"/>
        <v>0</v>
      </c>
      <c r="V109" s="54">
        <f t="shared" si="85"/>
        <v>0</v>
      </c>
      <c r="W109" s="164">
        <f t="shared" si="62"/>
        <v>0</v>
      </c>
      <c r="X109" s="54">
        <f t="shared" ref="X109" si="87">SUM(X110:X111)</f>
        <v>0</v>
      </c>
      <c r="Y109" s="54">
        <f t="shared" si="85"/>
        <v>0</v>
      </c>
      <c r="Z109" s="54">
        <f t="shared" si="85"/>
        <v>0</v>
      </c>
      <c r="AA109" s="164">
        <f t="shared" si="63"/>
        <v>0</v>
      </c>
    </row>
    <row r="110" spans="1:34" s="14" customFormat="1" x14ac:dyDescent="0.25">
      <c r="A110" s="18"/>
      <c r="B110" s="18"/>
      <c r="C110" s="19"/>
      <c r="D110" s="32" t="s">
        <v>108</v>
      </c>
      <c r="E110" s="35">
        <v>0</v>
      </c>
      <c r="F110" s="35">
        <v>0</v>
      </c>
      <c r="G110" s="107">
        <f t="shared" si="58"/>
        <v>0</v>
      </c>
      <c r="H110" s="35">
        <f t="shared" si="69"/>
        <v>0</v>
      </c>
      <c r="I110" s="130">
        <v>0</v>
      </c>
      <c r="J110" s="107">
        <f t="shared" si="59"/>
        <v>0</v>
      </c>
      <c r="K110" s="120"/>
      <c r="L110" s="35">
        <v>0</v>
      </c>
      <c r="M110" s="35">
        <v>0</v>
      </c>
      <c r="N110" s="35">
        <v>0</v>
      </c>
      <c r="O110" s="165">
        <f t="shared" si="60"/>
        <v>0</v>
      </c>
      <c r="P110" s="35">
        <v>0</v>
      </c>
      <c r="Q110" s="35">
        <v>0</v>
      </c>
      <c r="R110" s="35">
        <v>0</v>
      </c>
      <c r="S110" s="165">
        <f t="shared" si="61"/>
        <v>0</v>
      </c>
      <c r="T110" s="35">
        <v>0</v>
      </c>
      <c r="U110" s="35">
        <v>0</v>
      </c>
      <c r="V110" s="35">
        <v>0</v>
      </c>
      <c r="W110" s="165">
        <f t="shared" si="62"/>
        <v>0</v>
      </c>
      <c r="X110" s="35">
        <v>0</v>
      </c>
      <c r="Y110" s="35">
        <v>0</v>
      </c>
      <c r="Z110" s="35">
        <v>0</v>
      </c>
      <c r="AA110" s="165">
        <f t="shared" si="63"/>
        <v>0</v>
      </c>
    </row>
    <row r="111" spans="1:34" s="14" customFormat="1" x14ac:dyDescent="0.25">
      <c r="A111" s="18"/>
      <c r="B111" s="18"/>
      <c r="C111" s="19"/>
      <c r="D111" s="32" t="s">
        <v>109</v>
      </c>
      <c r="E111" s="35">
        <v>0</v>
      </c>
      <c r="F111" s="35">
        <v>0</v>
      </c>
      <c r="G111" s="107">
        <f t="shared" si="58"/>
        <v>0</v>
      </c>
      <c r="H111" s="35">
        <f t="shared" si="69"/>
        <v>0</v>
      </c>
      <c r="I111" s="130">
        <v>0</v>
      </c>
      <c r="J111" s="107">
        <f t="shared" si="59"/>
        <v>0</v>
      </c>
      <c r="K111" s="120"/>
      <c r="L111" s="35">
        <v>0</v>
      </c>
      <c r="M111" s="35">
        <v>0</v>
      </c>
      <c r="N111" s="35">
        <v>0</v>
      </c>
      <c r="O111" s="165">
        <f t="shared" si="60"/>
        <v>0</v>
      </c>
      <c r="P111" s="35">
        <v>0</v>
      </c>
      <c r="Q111" s="35">
        <v>0</v>
      </c>
      <c r="R111" s="35">
        <v>0</v>
      </c>
      <c r="S111" s="165">
        <f t="shared" si="61"/>
        <v>0</v>
      </c>
      <c r="T111" s="35">
        <v>0</v>
      </c>
      <c r="U111" s="35">
        <v>0</v>
      </c>
      <c r="V111" s="35">
        <v>0</v>
      </c>
      <c r="W111" s="165">
        <f t="shared" si="62"/>
        <v>0</v>
      </c>
      <c r="X111" s="35">
        <v>0</v>
      </c>
      <c r="Y111" s="35">
        <v>0</v>
      </c>
      <c r="Z111" s="35">
        <v>0</v>
      </c>
      <c r="AA111" s="165">
        <f t="shared" si="63"/>
        <v>0</v>
      </c>
    </row>
    <row r="112" spans="1:34" s="14" customFormat="1" x14ac:dyDescent="0.25">
      <c r="A112" s="16"/>
      <c r="B112" s="16"/>
      <c r="C112" s="19" t="s">
        <v>264</v>
      </c>
      <c r="D112" s="28" t="s">
        <v>112</v>
      </c>
      <c r="E112" s="52">
        <f>E113+E116+E119</f>
        <v>1227000</v>
      </c>
      <c r="F112" s="52">
        <v>1157000</v>
      </c>
      <c r="G112" s="105">
        <f t="shared" si="58"/>
        <v>70000</v>
      </c>
      <c r="H112" s="52">
        <f t="shared" si="69"/>
        <v>1294985.5899999999</v>
      </c>
      <c r="I112" s="128">
        <f>H112/F112</f>
        <v>1.119261529818496</v>
      </c>
      <c r="J112" s="105">
        <f t="shared" si="59"/>
        <v>-137985.58999999985</v>
      </c>
      <c r="K112" s="118"/>
      <c r="L112" s="29">
        <f t="shared" ref="L112:Z112" si="88">L113+L116+L119</f>
        <v>0</v>
      </c>
      <c r="M112" s="29">
        <f t="shared" si="88"/>
        <v>105438.84</v>
      </c>
      <c r="N112" s="29">
        <f t="shared" si="88"/>
        <v>103680.7</v>
      </c>
      <c r="O112" s="163">
        <f t="shared" si="60"/>
        <v>209119.53999999998</v>
      </c>
      <c r="P112" s="29">
        <v>105278.59</v>
      </c>
      <c r="Q112" s="29">
        <v>109147.47</v>
      </c>
      <c r="R112" s="29">
        <v>103619.03</v>
      </c>
      <c r="S112" s="163">
        <f t="shared" si="61"/>
        <v>318045.08999999997</v>
      </c>
      <c r="T112" s="29">
        <f t="shared" ref="T112:U112" si="89">T113+T116+T119</f>
        <v>103192.02</v>
      </c>
      <c r="U112" s="52">
        <f t="shared" si="89"/>
        <v>104214.31</v>
      </c>
      <c r="V112" s="52">
        <f t="shared" si="88"/>
        <v>107031.53</v>
      </c>
      <c r="W112" s="163">
        <f t="shared" si="62"/>
        <v>314437.86</v>
      </c>
      <c r="X112" s="52">
        <f t="shared" ref="X112" si="90">X113+X116+X119</f>
        <v>107418.1</v>
      </c>
      <c r="Y112" s="52">
        <f t="shared" si="88"/>
        <v>120232</v>
      </c>
      <c r="Z112" s="52">
        <f t="shared" si="88"/>
        <v>225733</v>
      </c>
      <c r="AA112" s="163">
        <f t="shared" si="63"/>
        <v>453383.1</v>
      </c>
      <c r="AD112" s="247">
        <f>SUM(AD113:AD121)</f>
        <v>107418.1</v>
      </c>
      <c r="AE112" s="247"/>
      <c r="AF112" s="270">
        <v>1053298.01</v>
      </c>
      <c r="AG112" s="269">
        <f>AF112-SUM(X112,W112,S112,O112)</f>
        <v>104277.42000000016</v>
      </c>
      <c r="AH112" s="269">
        <f>H112-AF112</f>
        <v>241687.57999999984</v>
      </c>
    </row>
    <row r="113" spans="1:34" s="14" customFormat="1" x14ac:dyDescent="0.25">
      <c r="A113" s="18"/>
      <c r="B113" s="18"/>
      <c r="C113" s="19" t="s">
        <v>360</v>
      </c>
      <c r="D113" s="30" t="s">
        <v>113</v>
      </c>
      <c r="E113" s="54">
        <f>SUM(E114:E115)</f>
        <v>0</v>
      </c>
      <c r="F113" s="54">
        <f>SUM(F114:F115)</f>
        <v>0</v>
      </c>
      <c r="G113" s="109">
        <f t="shared" si="58"/>
        <v>0</v>
      </c>
      <c r="H113" s="54">
        <f t="shared" si="69"/>
        <v>0</v>
      </c>
      <c r="I113" s="132">
        <v>0</v>
      </c>
      <c r="J113" s="109">
        <f t="shared" si="59"/>
        <v>0</v>
      </c>
      <c r="K113" s="122"/>
      <c r="L113" s="39">
        <f t="shared" ref="L113:Z113" si="91">SUM(L114:L115)</f>
        <v>0</v>
      </c>
      <c r="M113" s="39">
        <f t="shared" si="91"/>
        <v>0</v>
      </c>
      <c r="N113" s="39">
        <f t="shared" si="91"/>
        <v>0</v>
      </c>
      <c r="O113" s="164">
        <f t="shared" si="60"/>
        <v>0</v>
      </c>
      <c r="P113" s="39">
        <v>0</v>
      </c>
      <c r="Q113" s="39">
        <v>0</v>
      </c>
      <c r="R113" s="39">
        <v>0</v>
      </c>
      <c r="S113" s="164">
        <f t="shared" si="61"/>
        <v>0</v>
      </c>
      <c r="T113" s="39">
        <f t="shared" ref="T113:U113" si="92">SUM(T114:T115)</f>
        <v>0</v>
      </c>
      <c r="U113" s="54">
        <f t="shared" si="92"/>
        <v>0</v>
      </c>
      <c r="V113" s="54">
        <f t="shared" si="91"/>
        <v>0</v>
      </c>
      <c r="W113" s="164">
        <f t="shared" si="62"/>
        <v>0</v>
      </c>
      <c r="X113" s="54">
        <f t="shared" ref="X113" si="93">SUM(X114:X115)</f>
        <v>0</v>
      </c>
      <c r="Y113" s="54">
        <f t="shared" si="91"/>
        <v>0</v>
      </c>
      <c r="Z113" s="54">
        <f t="shared" si="91"/>
        <v>0</v>
      </c>
      <c r="AA113" s="164">
        <f t="shared" si="63"/>
        <v>0</v>
      </c>
    </row>
    <row r="114" spans="1:34" s="14" customFormat="1" x14ac:dyDescent="0.25">
      <c r="A114" s="18"/>
      <c r="B114" s="18"/>
      <c r="C114" s="19" t="s">
        <v>361</v>
      </c>
      <c r="D114" s="32" t="s">
        <v>114</v>
      </c>
      <c r="E114" s="35">
        <v>0</v>
      </c>
      <c r="F114" s="35">
        <v>0</v>
      </c>
      <c r="G114" s="107">
        <f t="shared" si="58"/>
        <v>0</v>
      </c>
      <c r="H114" s="35">
        <f t="shared" si="69"/>
        <v>0</v>
      </c>
      <c r="I114" s="130">
        <v>0</v>
      </c>
      <c r="J114" s="107">
        <f t="shared" si="59"/>
        <v>0</v>
      </c>
      <c r="K114" s="120"/>
      <c r="L114" s="35">
        <v>0</v>
      </c>
      <c r="M114" s="35">
        <v>0</v>
      </c>
      <c r="N114" s="35">
        <v>0</v>
      </c>
      <c r="O114" s="165">
        <f t="shared" si="60"/>
        <v>0</v>
      </c>
      <c r="P114" s="35">
        <v>0</v>
      </c>
      <c r="Q114" s="35">
        <v>0</v>
      </c>
      <c r="R114" s="35">
        <v>0</v>
      </c>
      <c r="S114" s="165">
        <f t="shared" si="61"/>
        <v>0</v>
      </c>
      <c r="T114" s="35">
        <v>0</v>
      </c>
      <c r="U114" s="35">
        <v>0</v>
      </c>
      <c r="V114" s="35">
        <v>0</v>
      </c>
      <c r="W114" s="165">
        <f t="shared" si="62"/>
        <v>0</v>
      </c>
      <c r="X114" s="35">
        <v>0</v>
      </c>
      <c r="Y114" s="35">
        <v>0</v>
      </c>
      <c r="Z114" s="35">
        <v>0</v>
      </c>
      <c r="AA114" s="165">
        <f t="shared" si="63"/>
        <v>0</v>
      </c>
    </row>
    <row r="115" spans="1:34" s="14" customFormat="1" x14ac:dyDescent="0.25">
      <c r="A115" s="18"/>
      <c r="B115" s="18"/>
      <c r="C115" s="19" t="s">
        <v>362</v>
      </c>
      <c r="D115" s="32" t="s">
        <v>115</v>
      </c>
      <c r="E115" s="35">
        <v>0</v>
      </c>
      <c r="F115" s="35">
        <v>0</v>
      </c>
      <c r="G115" s="107">
        <f t="shared" si="58"/>
        <v>0</v>
      </c>
      <c r="H115" s="35">
        <f t="shared" si="69"/>
        <v>0</v>
      </c>
      <c r="I115" s="130">
        <v>0</v>
      </c>
      <c r="J115" s="107">
        <f t="shared" si="59"/>
        <v>0</v>
      </c>
      <c r="K115" s="120"/>
      <c r="L115" s="35">
        <v>0</v>
      </c>
      <c r="M115" s="35">
        <v>0</v>
      </c>
      <c r="N115" s="35">
        <v>0</v>
      </c>
      <c r="O115" s="165">
        <f t="shared" si="60"/>
        <v>0</v>
      </c>
      <c r="P115" s="35">
        <v>0</v>
      </c>
      <c r="Q115" s="35">
        <v>0</v>
      </c>
      <c r="R115" s="35">
        <v>0</v>
      </c>
      <c r="S115" s="165">
        <f t="shared" si="61"/>
        <v>0</v>
      </c>
      <c r="T115" s="35">
        <v>0</v>
      </c>
      <c r="U115" s="35">
        <v>0</v>
      </c>
      <c r="V115" s="35">
        <v>0</v>
      </c>
      <c r="W115" s="165">
        <f t="shared" si="62"/>
        <v>0</v>
      </c>
      <c r="X115" s="35">
        <v>0</v>
      </c>
      <c r="Y115" s="35">
        <v>0</v>
      </c>
      <c r="Z115" s="35">
        <v>0</v>
      </c>
      <c r="AA115" s="165">
        <f t="shared" si="63"/>
        <v>0</v>
      </c>
    </row>
    <row r="116" spans="1:34" s="14" customFormat="1" x14ac:dyDescent="0.25">
      <c r="A116" s="18"/>
      <c r="B116" s="18"/>
      <c r="C116" s="19" t="s">
        <v>265</v>
      </c>
      <c r="D116" s="30" t="s">
        <v>116</v>
      </c>
      <c r="E116" s="54">
        <f>SUM(E117:E118)</f>
        <v>1227000</v>
      </c>
      <c r="F116" s="54">
        <f>SUM(F117:F118)</f>
        <v>0</v>
      </c>
      <c r="G116" s="109">
        <f t="shared" si="58"/>
        <v>1227000</v>
      </c>
      <c r="H116" s="54">
        <f t="shared" si="69"/>
        <v>1142784</v>
      </c>
      <c r="I116" s="132">
        <v>0</v>
      </c>
      <c r="J116" s="109">
        <f t="shared" si="59"/>
        <v>-1142784</v>
      </c>
      <c r="K116" s="122"/>
      <c r="L116" s="39">
        <f t="shared" ref="L116:Z116" si="94">SUM(L117:L118)</f>
        <v>0</v>
      </c>
      <c r="M116" s="39">
        <f t="shared" si="94"/>
        <v>95232</v>
      </c>
      <c r="N116" s="39">
        <f t="shared" si="94"/>
        <v>95232</v>
      </c>
      <c r="O116" s="164">
        <f t="shared" si="60"/>
        <v>190464</v>
      </c>
      <c r="P116" s="39">
        <v>95232</v>
      </c>
      <c r="Q116" s="39">
        <v>95232</v>
      </c>
      <c r="R116" s="39">
        <v>95232</v>
      </c>
      <c r="S116" s="164">
        <f t="shared" si="61"/>
        <v>285696</v>
      </c>
      <c r="T116" s="39">
        <f t="shared" ref="T116:U116" si="95">SUM(T117:T118)</f>
        <v>95232</v>
      </c>
      <c r="U116" s="54">
        <f t="shared" si="95"/>
        <v>95232</v>
      </c>
      <c r="V116" s="54">
        <f t="shared" si="94"/>
        <v>95232</v>
      </c>
      <c r="W116" s="164">
        <f t="shared" si="62"/>
        <v>285696</v>
      </c>
      <c r="X116" s="54">
        <f t="shared" ref="X116" si="96">SUM(X117:X118)</f>
        <v>95232</v>
      </c>
      <c r="Y116" s="54">
        <f t="shared" si="94"/>
        <v>95232</v>
      </c>
      <c r="Z116" s="54">
        <f t="shared" si="94"/>
        <v>190464</v>
      </c>
      <c r="AA116" s="164">
        <f t="shared" si="63"/>
        <v>380928</v>
      </c>
      <c r="AD116" s="27"/>
      <c r="AE116" s="247"/>
    </row>
    <row r="117" spans="1:34" s="14" customFormat="1" x14ac:dyDescent="0.25">
      <c r="A117" s="18"/>
      <c r="B117" s="18"/>
      <c r="C117" s="19" t="s">
        <v>243</v>
      </c>
      <c r="D117" s="32" t="s">
        <v>114</v>
      </c>
      <c r="E117" s="35">
        <v>1227000</v>
      </c>
      <c r="F117" s="35">
        <v>0</v>
      </c>
      <c r="G117" s="107">
        <f t="shared" si="58"/>
        <v>1227000</v>
      </c>
      <c r="H117" s="35">
        <f t="shared" si="69"/>
        <v>1142784</v>
      </c>
      <c r="I117" s="130">
        <v>0</v>
      </c>
      <c r="J117" s="107">
        <f t="shared" si="59"/>
        <v>-1142784</v>
      </c>
      <c r="K117" s="120"/>
      <c r="L117" s="33">
        <v>0</v>
      </c>
      <c r="M117" s="33">
        <v>95232</v>
      </c>
      <c r="N117" s="33">
        <v>95232</v>
      </c>
      <c r="O117" s="165">
        <f t="shared" si="60"/>
        <v>190464</v>
      </c>
      <c r="P117" s="33">
        <v>95232</v>
      </c>
      <c r="Q117" s="33">
        <v>95232</v>
      </c>
      <c r="R117" s="33">
        <v>95232</v>
      </c>
      <c r="S117" s="165">
        <f t="shared" si="61"/>
        <v>285696</v>
      </c>
      <c r="T117" s="33">
        <v>95232</v>
      </c>
      <c r="U117" s="35">
        <v>95232</v>
      </c>
      <c r="V117" s="35">
        <v>95232</v>
      </c>
      <c r="W117" s="165">
        <f t="shared" si="62"/>
        <v>285696</v>
      </c>
      <c r="X117" s="35">
        <v>95232</v>
      </c>
      <c r="Y117" s="35">
        <v>95232</v>
      </c>
      <c r="Z117" s="35">
        <f>95232*2</f>
        <v>190464</v>
      </c>
      <c r="AA117" s="165">
        <f t="shared" si="63"/>
        <v>380928</v>
      </c>
      <c r="AD117" s="27">
        <v>95232</v>
      </c>
      <c r="AE117" s="247"/>
    </row>
    <row r="118" spans="1:34" s="14" customFormat="1" x14ac:dyDescent="0.25">
      <c r="A118" s="18"/>
      <c r="B118" s="18"/>
      <c r="C118" s="19" t="s">
        <v>363</v>
      </c>
      <c r="D118" s="32" t="s">
        <v>115</v>
      </c>
      <c r="E118" s="35">
        <v>0</v>
      </c>
      <c r="F118" s="35">
        <v>0</v>
      </c>
      <c r="G118" s="107">
        <f t="shared" si="58"/>
        <v>0</v>
      </c>
      <c r="H118" s="35">
        <f t="shared" si="69"/>
        <v>0</v>
      </c>
      <c r="I118" s="130">
        <v>0</v>
      </c>
      <c r="J118" s="107">
        <f t="shared" si="59"/>
        <v>0</v>
      </c>
      <c r="K118" s="120"/>
      <c r="L118" s="33">
        <v>0</v>
      </c>
      <c r="M118" s="33">
        <v>0</v>
      </c>
      <c r="N118" s="33">
        <v>0</v>
      </c>
      <c r="O118" s="165">
        <f t="shared" si="60"/>
        <v>0</v>
      </c>
      <c r="P118" s="33">
        <v>0</v>
      </c>
      <c r="Q118" s="33">
        <v>0</v>
      </c>
      <c r="R118" s="33">
        <v>0</v>
      </c>
      <c r="S118" s="165">
        <f t="shared" si="61"/>
        <v>0</v>
      </c>
      <c r="T118" s="33">
        <v>0</v>
      </c>
      <c r="U118" s="35">
        <v>0</v>
      </c>
      <c r="V118" s="35">
        <v>0</v>
      </c>
      <c r="W118" s="165">
        <f t="shared" si="62"/>
        <v>0</v>
      </c>
      <c r="X118" s="35">
        <v>0</v>
      </c>
      <c r="Y118" s="35">
        <v>0</v>
      </c>
      <c r="Z118" s="35">
        <v>0</v>
      </c>
      <c r="AA118" s="165">
        <f t="shared" si="63"/>
        <v>0</v>
      </c>
    </row>
    <row r="119" spans="1:34" s="14" customFormat="1" ht="36" x14ac:dyDescent="0.25">
      <c r="A119" s="16"/>
      <c r="B119" s="16"/>
      <c r="C119" s="19" t="s">
        <v>266</v>
      </c>
      <c r="D119" s="40" t="s">
        <v>117</v>
      </c>
      <c r="E119" s="54">
        <f>SUM(E120:E121)</f>
        <v>0</v>
      </c>
      <c r="F119" s="54">
        <f>SUM(F120:F121)</f>
        <v>0</v>
      </c>
      <c r="G119" s="109">
        <f t="shared" si="58"/>
        <v>0</v>
      </c>
      <c r="H119" s="54">
        <f t="shared" si="69"/>
        <v>152201.59</v>
      </c>
      <c r="I119" s="132">
        <v>0</v>
      </c>
      <c r="J119" s="109">
        <f t="shared" si="59"/>
        <v>-152201.59</v>
      </c>
      <c r="K119" s="122"/>
      <c r="L119" s="39">
        <f t="shared" ref="L119:N119" si="97">SUM(L120:L121)</f>
        <v>0</v>
      </c>
      <c r="M119" s="39">
        <f t="shared" si="97"/>
        <v>10206.839999999995</v>
      </c>
      <c r="N119" s="39">
        <f t="shared" si="97"/>
        <v>8448.7000000000007</v>
      </c>
      <c r="O119" s="164">
        <f t="shared" si="60"/>
        <v>18655.539999999994</v>
      </c>
      <c r="P119" s="39">
        <v>10046.590000000002</v>
      </c>
      <c r="Q119" s="39">
        <v>13915.47</v>
      </c>
      <c r="R119" s="39">
        <v>8387.0300000000007</v>
      </c>
      <c r="S119" s="164">
        <f t="shared" si="61"/>
        <v>32349.090000000004</v>
      </c>
      <c r="T119" s="39">
        <f t="shared" ref="T119:Z119" si="98">SUM(T120:T121)</f>
        <v>7960.02</v>
      </c>
      <c r="U119" s="54">
        <f t="shared" si="98"/>
        <v>8982.31</v>
      </c>
      <c r="V119" s="54">
        <f t="shared" si="98"/>
        <v>11799.53</v>
      </c>
      <c r="W119" s="164">
        <f t="shared" si="62"/>
        <v>28741.86</v>
      </c>
      <c r="X119" s="54">
        <f t="shared" ref="X119" si="99">SUM(X120:X121)</f>
        <v>12186.1</v>
      </c>
      <c r="Y119" s="54">
        <f t="shared" si="98"/>
        <v>25000</v>
      </c>
      <c r="Z119" s="54">
        <f t="shared" si="98"/>
        <v>35269</v>
      </c>
      <c r="AA119" s="164">
        <f t="shared" si="63"/>
        <v>72455.100000000006</v>
      </c>
      <c r="AD119" s="247"/>
      <c r="AE119" s="247"/>
    </row>
    <row r="120" spans="1:34" s="14" customFormat="1" x14ac:dyDescent="0.25">
      <c r="A120" s="16"/>
      <c r="B120" s="16"/>
      <c r="C120" s="19" t="s">
        <v>244</v>
      </c>
      <c r="D120" s="32" t="s">
        <v>114</v>
      </c>
      <c r="E120" s="35">
        <v>0</v>
      </c>
      <c r="F120" s="35">
        <v>0</v>
      </c>
      <c r="G120" s="107">
        <f t="shared" si="58"/>
        <v>0</v>
      </c>
      <c r="H120" s="35">
        <f t="shared" si="69"/>
        <v>152201.59</v>
      </c>
      <c r="I120" s="130">
        <v>0</v>
      </c>
      <c r="J120" s="107">
        <f t="shared" si="59"/>
        <v>-152201.59</v>
      </c>
      <c r="K120" s="120"/>
      <c r="L120" s="33">
        <v>0</v>
      </c>
      <c r="M120" s="33">
        <v>10206.839999999995</v>
      </c>
      <c r="N120" s="33">
        <v>8448.7000000000007</v>
      </c>
      <c r="O120" s="165">
        <f t="shared" si="60"/>
        <v>18655.539999999994</v>
      </c>
      <c r="P120" s="33">
        <v>10046.590000000002</v>
      </c>
      <c r="Q120" s="33">
        <v>13915.47</v>
      </c>
      <c r="R120" s="33">
        <v>8387.0300000000007</v>
      </c>
      <c r="S120" s="165">
        <f t="shared" si="61"/>
        <v>32349.090000000004</v>
      </c>
      <c r="T120" s="33">
        <v>7960.02</v>
      </c>
      <c r="U120" s="35">
        <v>8982.31</v>
      </c>
      <c r="V120" s="35">
        <v>11799.53</v>
      </c>
      <c r="W120" s="165">
        <f t="shared" si="62"/>
        <v>28741.86</v>
      </c>
      <c r="X120" s="35">
        <v>12186.1</v>
      </c>
      <c r="Y120" s="35">
        <v>25000</v>
      </c>
      <c r="Z120" s="35">
        <f>35000+269</f>
        <v>35269</v>
      </c>
      <c r="AA120" s="165">
        <f t="shared" si="63"/>
        <v>72455.100000000006</v>
      </c>
      <c r="AD120" s="27">
        <v>12186.1</v>
      </c>
      <c r="AE120" s="247"/>
    </row>
    <row r="121" spans="1:34" s="14" customFormat="1" x14ac:dyDescent="0.25">
      <c r="A121" s="18"/>
      <c r="B121" s="18"/>
      <c r="C121" s="19" t="s">
        <v>364</v>
      </c>
      <c r="D121" s="32" t="s">
        <v>115</v>
      </c>
      <c r="E121" s="35">
        <v>0</v>
      </c>
      <c r="F121" s="35">
        <v>0</v>
      </c>
      <c r="G121" s="107">
        <f t="shared" si="58"/>
        <v>0</v>
      </c>
      <c r="H121" s="35">
        <f t="shared" si="69"/>
        <v>0</v>
      </c>
      <c r="I121" s="130">
        <v>0</v>
      </c>
      <c r="J121" s="107">
        <f t="shared" si="59"/>
        <v>0</v>
      </c>
      <c r="K121" s="120"/>
      <c r="L121" s="33">
        <v>0</v>
      </c>
      <c r="M121" s="33">
        <v>0</v>
      </c>
      <c r="N121" s="33">
        <v>0</v>
      </c>
      <c r="O121" s="165">
        <f t="shared" si="60"/>
        <v>0</v>
      </c>
      <c r="P121" s="33">
        <v>0</v>
      </c>
      <c r="Q121" s="33">
        <v>0</v>
      </c>
      <c r="R121" s="33">
        <v>0</v>
      </c>
      <c r="S121" s="165">
        <f t="shared" si="61"/>
        <v>0</v>
      </c>
      <c r="T121" s="33">
        <v>0</v>
      </c>
      <c r="U121" s="35">
        <v>0</v>
      </c>
      <c r="V121" s="35">
        <v>0</v>
      </c>
      <c r="W121" s="165">
        <f t="shared" si="62"/>
        <v>0</v>
      </c>
      <c r="X121" s="35">
        <v>0</v>
      </c>
      <c r="Y121" s="35">
        <v>0</v>
      </c>
      <c r="Z121" s="35">
        <v>0</v>
      </c>
      <c r="AA121" s="165">
        <f t="shared" si="63"/>
        <v>0</v>
      </c>
    </row>
    <row r="122" spans="1:34" s="14" customFormat="1" x14ac:dyDescent="0.25">
      <c r="A122" s="16"/>
      <c r="B122" s="16"/>
      <c r="C122" s="19" t="s">
        <v>267</v>
      </c>
      <c r="D122" s="28" t="s">
        <v>118</v>
      </c>
      <c r="E122" s="52">
        <f>E123+E124</f>
        <v>665000</v>
      </c>
      <c r="F122" s="52">
        <v>260598</v>
      </c>
      <c r="G122" s="105">
        <f t="shared" si="58"/>
        <v>404402</v>
      </c>
      <c r="H122" s="52">
        <f t="shared" si="69"/>
        <v>260309.82749999998</v>
      </c>
      <c r="I122" s="128">
        <f>H122/F122</f>
        <v>0.99889418759929083</v>
      </c>
      <c r="J122" s="105">
        <f t="shared" si="59"/>
        <v>288.17250000001513</v>
      </c>
      <c r="K122" s="118"/>
      <c r="L122" s="29">
        <f t="shared" ref="L122:Z122" si="100">L123+L124</f>
        <v>0</v>
      </c>
      <c r="M122" s="29">
        <f t="shared" si="100"/>
        <v>200</v>
      </c>
      <c r="N122" s="29">
        <f t="shared" si="100"/>
        <v>0</v>
      </c>
      <c r="O122" s="163">
        <f t="shared" si="60"/>
        <v>200</v>
      </c>
      <c r="P122" s="29">
        <v>0</v>
      </c>
      <c r="Q122" s="29">
        <v>28422.93</v>
      </c>
      <c r="R122" s="29">
        <v>29051.03</v>
      </c>
      <c r="S122" s="163">
        <f t="shared" si="61"/>
        <v>57473.96</v>
      </c>
      <c r="T122" s="29">
        <f t="shared" ref="T122:U122" si="101">T123+T124</f>
        <v>28248.9</v>
      </c>
      <c r="U122" s="52">
        <f t="shared" si="101"/>
        <v>29178.829999999998</v>
      </c>
      <c r="V122" s="52">
        <f t="shared" si="100"/>
        <v>30425.85</v>
      </c>
      <c r="W122" s="163">
        <f t="shared" si="62"/>
        <v>87853.579999999987</v>
      </c>
      <c r="X122" s="52">
        <f t="shared" ref="X122" si="102">X123+X124</f>
        <v>28371.100000000002</v>
      </c>
      <c r="Y122" s="52">
        <f t="shared" si="100"/>
        <v>29259.262500000001</v>
      </c>
      <c r="Z122" s="52">
        <f t="shared" si="100"/>
        <v>57151.925000000003</v>
      </c>
      <c r="AA122" s="163">
        <f t="shared" si="63"/>
        <v>114782.28750000001</v>
      </c>
      <c r="AD122" s="247">
        <f>SUM(AD123:AD144)</f>
        <v>0</v>
      </c>
      <c r="AE122" s="247"/>
      <c r="AF122" s="270">
        <v>173898.64</v>
      </c>
      <c r="AG122" s="269">
        <f>AF122-SUM(X122,W122,S122,O122)</f>
        <v>0</v>
      </c>
      <c r="AH122" s="269">
        <f>H122-AF122</f>
        <v>86411.187499999971</v>
      </c>
    </row>
    <row r="123" spans="1:34" s="14" customFormat="1" ht="36" x14ac:dyDescent="0.25">
      <c r="A123" s="18"/>
      <c r="B123" s="18"/>
      <c r="C123" s="19" t="s">
        <v>365</v>
      </c>
      <c r="D123" s="30" t="s">
        <v>119</v>
      </c>
      <c r="E123" s="36">
        <v>0</v>
      </c>
      <c r="F123" s="36">
        <v>0</v>
      </c>
      <c r="G123" s="106">
        <f t="shared" si="58"/>
        <v>0</v>
      </c>
      <c r="H123" s="36">
        <f t="shared" si="69"/>
        <v>0</v>
      </c>
      <c r="I123" s="129">
        <v>0</v>
      </c>
      <c r="J123" s="106">
        <f t="shared" si="59"/>
        <v>0</v>
      </c>
      <c r="K123" s="119"/>
      <c r="L123" s="36">
        <v>0</v>
      </c>
      <c r="M123" s="36">
        <v>0</v>
      </c>
      <c r="N123" s="36">
        <v>0</v>
      </c>
      <c r="O123" s="164">
        <f t="shared" si="60"/>
        <v>0</v>
      </c>
      <c r="P123" s="36">
        <v>0</v>
      </c>
      <c r="Q123" s="36">
        <v>0</v>
      </c>
      <c r="R123" s="36">
        <v>0</v>
      </c>
      <c r="S123" s="164">
        <f t="shared" si="61"/>
        <v>0</v>
      </c>
      <c r="T123" s="36">
        <v>0</v>
      </c>
      <c r="U123" s="36">
        <v>0</v>
      </c>
      <c r="V123" s="36">
        <v>0</v>
      </c>
      <c r="W123" s="164">
        <f t="shared" si="62"/>
        <v>0</v>
      </c>
      <c r="X123" s="36">
        <v>0</v>
      </c>
      <c r="Y123" s="36">
        <v>0</v>
      </c>
      <c r="Z123" s="36">
        <v>0</v>
      </c>
      <c r="AA123" s="164">
        <f t="shared" si="63"/>
        <v>0</v>
      </c>
    </row>
    <row r="124" spans="1:34" s="38" customFormat="1" x14ac:dyDescent="0.25">
      <c r="A124" s="41"/>
      <c r="B124" s="41"/>
      <c r="C124" s="19" t="s">
        <v>268</v>
      </c>
      <c r="D124" s="30" t="s">
        <v>120</v>
      </c>
      <c r="E124" s="36">
        <f>E125+E144</f>
        <v>665000</v>
      </c>
      <c r="F124" s="36">
        <f>F125+F144</f>
        <v>0</v>
      </c>
      <c r="G124" s="106">
        <f t="shared" si="58"/>
        <v>665000</v>
      </c>
      <c r="H124" s="36">
        <f t="shared" si="69"/>
        <v>260309.82749999998</v>
      </c>
      <c r="I124" s="129" t="e">
        <f>H124/F124</f>
        <v>#DIV/0!</v>
      </c>
      <c r="J124" s="106">
        <f t="shared" si="59"/>
        <v>-260309.82749999998</v>
      </c>
      <c r="K124" s="119"/>
      <c r="L124" s="36">
        <f t="shared" ref="L124:Z124" si="103">L125+L144</f>
        <v>0</v>
      </c>
      <c r="M124" s="36">
        <f t="shared" si="103"/>
        <v>200</v>
      </c>
      <c r="N124" s="36">
        <f t="shared" si="103"/>
        <v>0</v>
      </c>
      <c r="O124" s="164">
        <f t="shared" si="60"/>
        <v>200</v>
      </c>
      <c r="P124" s="36">
        <v>0</v>
      </c>
      <c r="Q124" s="36">
        <v>28422.93</v>
      </c>
      <c r="R124" s="36">
        <v>29051.03</v>
      </c>
      <c r="S124" s="164">
        <f t="shared" si="61"/>
        <v>57473.96</v>
      </c>
      <c r="T124" s="36">
        <f t="shared" ref="T124:U124" si="104">T125+T144</f>
        <v>28248.9</v>
      </c>
      <c r="U124" s="36">
        <f t="shared" si="104"/>
        <v>29178.829999999998</v>
      </c>
      <c r="V124" s="36">
        <f t="shared" si="103"/>
        <v>30425.85</v>
      </c>
      <c r="W124" s="164">
        <f t="shared" si="62"/>
        <v>87853.579999999987</v>
      </c>
      <c r="X124" s="36">
        <f t="shared" ref="X124" si="105">X125+X144</f>
        <v>28371.100000000002</v>
      </c>
      <c r="Y124" s="36">
        <f t="shared" si="103"/>
        <v>29259.262500000001</v>
      </c>
      <c r="Z124" s="36">
        <f t="shared" si="103"/>
        <v>57151.925000000003</v>
      </c>
      <c r="AA124" s="164">
        <f t="shared" si="63"/>
        <v>114782.28750000001</v>
      </c>
      <c r="AD124" s="27"/>
      <c r="AE124" s="247"/>
    </row>
    <row r="125" spans="1:34" s="14" customFormat="1" x14ac:dyDescent="0.25">
      <c r="A125" s="16"/>
      <c r="B125" s="16"/>
      <c r="C125" s="19" t="s">
        <v>269</v>
      </c>
      <c r="D125" s="42" t="s">
        <v>121</v>
      </c>
      <c r="E125" s="35">
        <f>SUM(E126:E143)</f>
        <v>665000</v>
      </c>
      <c r="F125" s="35">
        <f>SUM(F126:F143)</f>
        <v>0</v>
      </c>
      <c r="G125" s="107">
        <f t="shared" si="58"/>
        <v>665000</v>
      </c>
      <c r="H125" s="35">
        <f t="shared" si="69"/>
        <v>258919.64749999999</v>
      </c>
      <c r="I125" s="130" t="e">
        <f>H125/F125</f>
        <v>#DIV/0!</v>
      </c>
      <c r="J125" s="107">
        <f t="shared" si="59"/>
        <v>-258919.64749999999</v>
      </c>
      <c r="K125" s="120"/>
      <c r="L125" s="33">
        <f t="shared" ref="L125:Z125" si="106">SUM(L126:L143)</f>
        <v>0</v>
      </c>
      <c r="M125" s="33">
        <f t="shared" si="106"/>
        <v>0</v>
      </c>
      <c r="N125" s="33">
        <f t="shared" si="106"/>
        <v>0</v>
      </c>
      <c r="O125" s="165">
        <f t="shared" si="60"/>
        <v>0</v>
      </c>
      <c r="P125" s="33">
        <v>0</v>
      </c>
      <c r="Q125" s="33">
        <v>28113.9</v>
      </c>
      <c r="R125" s="33">
        <v>29051.03</v>
      </c>
      <c r="S125" s="165">
        <f t="shared" si="61"/>
        <v>57164.93</v>
      </c>
      <c r="T125" s="33">
        <f t="shared" ref="T125:U125" si="107">SUM(T126:T143)</f>
        <v>28248.9</v>
      </c>
      <c r="U125" s="35">
        <f t="shared" si="107"/>
        <v>29178.829999999998</v>
      </c>
      <c r="V125" s="35">
        <f t="shared" si="106"/>
        <v>30144.699999999997</v>
      </c>
      <c r="W125" s="165">
        <f t="shared" si="62"/>
        <v>87572.43</v>
      </c>
      <c r="X125" s="35">
        <f t="shared" ref="X125" si="108">SUM(X126:X143)</f>
        <v>28171.100000000002</v>
      </c>
      <c r="Y125" s="35">
        <f t="shared" si="106"/>
        <v>29059.262500000001</v>
      </c>
      <c r="Z125" s="35">
        <f t="shared" si="106"/>
        <v>56951.925000000003</v>
      </c>
      <c r="AA125" s="165">
        <f t="shared" si="63"/>
        <v>114182.28750000001</v>
      </c>
      <c r="AD125" s="27"/>
      <c r="AE125" s="247"/>
    </row>
    <row r="126" spans="1:34" s="14" customFormat="1" ht="108" x14ac:dyDescent="0.25">
      <c r="A126" s="18"/>
      <c r="B126" s="18"/>
      <c r="C126" s="19" t="s">
        <v>366</v>
      </c>
      <c r="D126" s="34" t="s">
        <v>122</v>
      </c>
      <c r="E126" s="62">
        <v>0</v>
      </c>
      <c r="F126" s="62">
        <v>0</v>
      </c>
      <c r="G126" s="110">
        <f t="shared" si="58"/>
        <v>0</v>
      </c>
      <c r="H126" s="62">
        <f t="shared" si="69"/>
        <v>0</v>
      </c>
      <c r="I126" s="133">
        <v>0</v>
      </c>
      <c r="J126" s="110">
        <f t="shared" si="59"/>
        <v>0</v>
      </c>
      <c r="K126" s="123"/>
      <c r="L126" s="62">
        <v>0</v>
      </c>
      <c r="M126" s="62">
        <v>0</v>
      </c>
      <c r="N126" s="62">
        <v>0</v>
      </c>
      <c r="O126" s="167">
        <f t="shared" si="60"/>
        <v>0</v>
      </c>
      <c r="P126" s="62">
        <v>0</v>
      </c>
      <c r="Q126" s="62">
        <v>0</v>
      </c>
      <c r="R126" s="62">
        <v>0</v>
      </c>
      <c r="S126" s="167">
        <f t="shared" si="61"/>
        <v>0</v>
      </c>
      <c r="T126" s="62">
        <v>0</v>
      </c>
      <c r="U126" s="62">
        <v>0</v>
      </c>
      <c r="V126" s="62">
        <v>0</v>
      </c>
      <c r="W126" s="167">
        <f t="shared" si="62"/>
        <v>0</v>
      </c>
      <c r="X126" s="62">
        <v>0</v>
      </c>
      <c r="Y126" s="62">
        <v>0</v>
      </c>
      <c r="Z126" s="62">
        <v>0</v>
      </c>
      <c r="AA126" s="167">
        <f t="shared" si="63"/>
        <v>0</v>
      </c>
    </row>
    <row r="127" spans="1:34" s="14" customFormat="1" ht="36" x14ac:dyDescent="0.25">
      <c r="A127" s="18"/>
      <c r="B127" s="18"/>
      <c r="C127" s="19" t="s">
        <v>367</v>
      </c>
      <c r="D127" s="34" t="s">
        <v>123</v>
      </c>
      <c r="E127" s="62">
        <v>0</v>
      </c>
      <c r="F127" s="62">
        <v>0</v>
      </c>
      <c r="G127" s="110">
        <f t="shared" si="58"/>
        <v>0</v>
      </c>
      <c r="H127" s="62">
        <f t="shared" si="69"/>
        <v>0</v>
      </c>
      <c r="I127" s="133">
        <v>0</v>
      </c>
      <c r="J127" s="110">
        <f t="shared" si="59"/>
        <v>0</v>
      </c>
      <c r="K127" s="123"/>
      <c r="L127" s="62">
        <v>0</v>
      </c>
      <c r="M127" s="62">
        <v>0</v>
      </c>
      <c r="N127" s="62">
        <v>0</v>
      </c>
      <c r="O127" s="167">
        <f t="shared" si="60"/>
        <v>0</v>
      </c>
      <c r="P127" s="62">
        <v>0</v>
      </c>
      <c r="Q127" s="62">
        <v>0</v>
      </c>
      <c r="R127" s="62">
        <v>0</v>
      </c>
      <c r="S127" s="167">
        <f t="shared" si="61"/>
        <v>0</v>
      </c>
      <c r="T127" s="62">
        <v>0</v>
      </c>
      <c r="U127" s="62">
        <v>0</v>
      </c>
      <c r="V127" s="62">
        <v>0</v>
      </c>
      <c r="W127" s="167">
        <f t="shared" si="62"/>
        <v>0</v>
      </c>
      <c r="X127" s="62">
        <v>0</v>
      </c>
      <c r="Y127" s="62">
        <v>0</v>
      </c>
      <c r="Z127" s="62">
        <v>0</v>
      </c>
      <c r="AA127" s="167">
        <f t="shared" si="63"/>
        <v>0</v>
      </c>
    </row>
    <row r="128" spans="1:34" s="14" customFormat="1" ht="36" x14ac:dyDescent="0.25">
      <c r="A128" s="18"/>
      <c r="B128" s="18"/>
      <c r="C128" s="19" t="s">
        <v>368</v>
      </c>
      <c r="D128" s="34" t="s">
        <v>124</v>
      </c>
      <c r="E128" s="62">
        <v>0</v>
      </c>
      <c r="F128" s="62">
        <v>0</v>
      </c>
      <c r="G128" s="110">
        <f t="shared" si="58"/>
        <v>0</v>
      </c>
      <c r="H128" s="62">
        <f t="shared" si="69"/>
        <v>0</v>
      </c>
      <c r="I128" s="133">
        <v>0</v>
      </c>
      <c r="J128" s="110">
        <f t="shared" si="59"/>
        <v>0</v>
      </c>
      <c r="K128" s="123"/>
      <c r="L128" s="62">
        <v>0</v>
      </c>
      <c r="M128" s="62">
        <v>0</v>
      </c>
      <c r="N128" s="62">
        <v>0</v>
      </c>
      <c r="O128" s="167">
        <f t="shared" si="60"/>
        <v>0</v>
      </c>
      <c r="P128" s="62">
        <v>0</v>
      </c>
      <c r="Q128" s="62">
        <v>0</v>
      </c>
      <c r="R128" s="62">
        <v>0</v>
      </c>
      <c r="S128" s="167">
        <f t="shared" si="61"/>
        <v>0</v>
      </c>
      <c r="T128" s="62">
        <v>0</v>
      </c>
      <c r="U128" s="62">
        <v>0</v>
      </c>
      <c r="V128" s="62">
        <v>0</v>
      </c>
      <c r="W128" s="167">
        <f t="shared" si="62"/>
        <v>0</v>
      </c>
      <c r="X128" s="62">
        <v>0</v>
      </c>
      <c r="Y128" s="62">
        <v>0</v>
      </c>
      <c r="Z128" s="62">
        <v>0</v>
      </c>
      <c r="AA128" s="167">
        <f t="shared" si="63"/>
        <v>0</v>
      </c>
    </row>
    <row r="129" spans="1:31" s="14" customFormat="1" ht="54" x14ac:dyDescent="0.25">
      <c r="A129" s="18"/>
      <c r="B129" s="18"/>
      <c r="C129" s="19" t="s">
        <v>238</v>
      </c>
      <c r="D129" s="34" t="s">
        <v>125</v>
      </c>
      <c r="E129" s="62">
        <v>665000</v>
      </c>
      <c r="F129" s="62">
        <v>0</v>
      </c>
      <c r="G129" s="110">
        <f t="shared" si="58"/>
        <v>665000</v>
      </c>
      <c r="H129" s="62">
        <f t="shared" si="69"/>
        <v>257505.97749999998</v>
      </c>
      <c r="I129" s="133">
        <v>0</v>
      </c>
      <c r="J129" s="110">
        <f t="shared" si="59"/>
        <v>-257505.97749999998</v>
      </c>
      <c r="K129" s="123"/>
      <c r="L129" s="62">
        <v>0</v>
      </c>
      <c r="M129" s="62">
        <v>0</v>
      </c>
      <c r="N129" s="62">
        <v>0</v>
      </c>
      <c r="O129" s="167">
        <f t="shared" si="60"/>
        <v>0</v>
      </c>
      <c r="P129" s="62">
        <v>0</v>
      </c>
      <c r="Q129" s="62">
        <v>28113.9</v>
      </c>
      <c r="R129" s="62">
        <v>29051.03</v>
      </c>
      <c r="S129" s="167">
        <f t="shared" si="61"/>
        <v>57164.93</v>
      </c>
      <c r="T129" s="62">
        <v>28113.9</v>
      </c>
      <c r="U129" s="62">
        <v>29051.03</v>
      </c>
      <c r="V129" s="62">
        <v>29051.03</v>
      </c>
      <c r="W129" s="167">
        <f t="shared" si="62"/>
        <v>86215.959999999992</v>
      </c>
      <c r="X129" s="62">
        <v>28113.9</v>
      </c>
      <c r="Y129" s="62">
        <v>29059.262500000001</v>
      </c>
      <c r="Z129" s="62">
        <v>56951.925000000003</v>
      </c>
      <c r="AA129" s="167">
        <f t="shared" si="63"/>
        <v>114125.08750000001</v>
      </c>
      <c r="AD129" s="27"/>
      <c r="AE129" s="247"/>
    </row>
    <row r="130" spans="1:31" s="14" customFormat="1" ht="36" x14ac:dyDescent="0.25">
      <c r="A130" s="18"/>
      <c r="B130" s="18"/>
      <c r="C130" s="19" t="s">
        <v>369</v>
      </c>
      <c r="D130" s="34" t="s">
        <v>126</v>
      </c>
      <c r="E130" s="62">
        <v>0</v>
      </c>
      <c r="F130" s="62">
        <v>0</v>
      </c>
      <c r="G130" s="110">
        <f t="shared" si="58"/>
        <v>0</v>
      </c>
      <c r="H130" s="62">
        <f t="shared" si="69"/>
        <v>0</v>
      </c>
      <c r="I130" s="133">
        <v>0</v>
      </c>
      <c r="J130" s="110">
        <f t="shared" si="59"/>
        <v>0</v>
      </c>
      <c r="K130" s="123"/>
      <c r="L130" s="62">
        <v>0</v>
      </c>
      <c r="M130" s="62">
        <v>0</v>
      </c>
      <c r="N130" s="62">
        <v>0</v>
      </c>
      <c r="O130" s="167">
        <f t="shared" si="60"/>
        <v>0</v>
      </c>
      <c r="P130" s="62">
        <v>0</v>
      </c>
      <c r="Q130" s="62">
        <v>0</v>
      </c>
      <c r="R130" s="62">
        <v>0</v>
      </c>
      <c r="S130" s="167">
        <f t="shared" si="61"/>
        <v>0</v>
      </c>
      <c r="T130" s="62">
        <v>0</v>
      </c>
      <c r="U130" s="62">
        <v>0</v>
      </c>
      <c r="V130" s="62">
        <v>0</v>
      </c>
      <c r="W130" s="167">
        <f t="shared" si="62"/>
        <v>0</v>
      </c>
      <c r="X130" s="62">
        <v>0</v>
      </c>
      <c r="Y130" s="62">
        <v>0</v>
      </c>
      <c r="Z130" s="62">
        <v>0</v>
      </c>
      <c r="AA130" s="167">
        <f t="shared" si="63"/>
        <v>0</v>
      </c>
    </row>
    <row r="131" spans="1:31" s="14" customFormat="1" x14ac:dyDescent="0.25">
      <c r="A131" s="18"/>
      <c r="B131" s="18"/>
      <c r="C131" s="19" t="s">
        <v>370</v>
      </c>
      <c r="D131" s="34" t="s">
        <v>127</v>
      </c>
      <c r="E131" s="62">
        <v>0</v>
      </c>
      <c r="F131" s="62">
        <v>0</v>
      </c>
      <c r="G131" s="110">
        <f t="shared" si="58"/>
        <v>0</v>
      </c>
      <c r="H131" s="62">
        <f t="shared" si="69"/>
        <v>0</v>
      </c>
      <c r="I131" s="133">
        <v>0</v>
      </c>
      <c r="J131" s="110">
        <f t="shared" si="59"/>
        <v>0</v>
      </c>
      <c r="K131" s="123"/>
      <c r="L131" s="62">
        <v>0</v>
      </c>
      <c r="M131" s="62">
        <v>0</v>
      </c>
      <c r="N131" s="62">
        <v>0</v>
      </c>
      <c r="O131" s="167">
        <f t="shared" si="60"/>
        <v>0</v>
      </c>
      <c r="P131" s="62">
        <v>0</v>
      </c>
      <c r="Q131" s="62">
        <v>0</v>
      </c>
      <c r="R131" s="62">
        <v>0</v>
      </c>
      <c r="S131" s="167">
        <f t="shared" si="61"/>
        <v>0</v>
      </c>
      <c r="T131" s="62">
        <v>0</v>
      </c>
      <c r="U131" s="62">
        <v>0</v>
      </c>
      <c r="V131" s="62">
        <v>0</v>
      </c>
      <c r="W131" s="167">
        <f t="shared" si="62"/>
        <v>0</v>
      </c>
      <c r="X131" s="62">
        <v>0</v>
      </c>
      <c r="Y131" s="62">
        <v>0</v>
      </c>
      <c r="Z131" s="62">
        <v>0</v>
      </c>
      <c r="AA131" s="167">
        <f t="shared" si="63"/>
        <v>0</v>
      </c>
    </row>
    <row r="132" spans="1:31" s="14" customFormat="1" ht="36" x14ac:dyDescent="0.25">
      <c r="A132" s="18"/>
      <c r="B132" s="18"/>
      <c r="C132" s="19" t="s">
        <v>371</v>
      </c>
      <c r="D132" s="34" t="s">
        <v>128</v>
      </c>
      <c r="E132" s="62">
        <v>0</v>
      </c>
      <c r="F132" s="62">
        <v>0</v>
      </c>
      <c r="G132" s="110">
        <f t="shared" si="58"/>
        <v>0</v>
      </c>
      <c r="H132" s="62">
        <f t="shared" si="69"/>
        <v>0</v>
      </c>
      <c r="I132" s="133">
        <v>0</v>
      </c>
      <c r="J132" s="110">
        <f t="shared" si="59"/>
        <v>0</v>
      </c>
      <c r="K132" s="123"/>
      <c r="L132" s="62">
        <v>0</v>
      </c>
      <c r="M132" s="62">
        <v>0</v>
      </c>
      <c r="N132" s="62">
        <v>0</v>
      </c>
      <c r="O132" s="167">
        <f t="shared" si="60"/>
        <v>0</v>
      </c>
      <c r="P132" s="62">
        <v>0</v>
      </c>
      <c r="Q132" s="62">
        <v>0</v>
      </c>
      <c r="R132" s="62">
        <v>0</v>
      </c>
      <c r="S132" s="167">
        <f t="shared" si="61"/>
        <v>0</v>
      </c>
      <c r="T132" s="62">
        <v>0</v>
      </c>
      <c r="U132" s="62">
        <v>0</v>
      </c>
      <c r="V132" s="62">
        <v>0</v>
      </c>
      <c r="W132" s="167">
        <f t="shared" si="62"/>
        <v>0</v>
      </c>
      <c r="X132" s="62">
        <v>0</v>
      </c>
      <c r="Y132" s="62">
        <v>0</v>
      </c>
      <c r="Z132" s="62">
        <v>0</v>
      </c>
      <c r="AA132" s="167">
        <f t="shared" si="63"/>
        <v>0</v>
      </c>
    </row>
    <row r="133" spans="1:31" s="14" customFormat="1" ht="36" x14ac:dyDescent="0.25">
      <c r="A133" s="18"/>
      <c r="B133" s="18"/>
      <c r="C133" s="19" t="s">
        <v>372</v>
      </c>
      <c r="D133" s="34" t="s">
        <v>129</v>
      </c>
      <c r="E133" s="62">
        <v>0</v>
      </c>
      <c r="F133" s="62">
        <v>0</v>
      </c>
      <c r="G133" s="110">
        <f t="shared" si="58"/>
        <v>0</v>
      </c>
      <c r="H133" s="62">
        <f t="shared" si="69"/>
        <v>0</v>
      </c>
      <c r="I133" s="133">
        <v>0</v>
      </c>
      <c r="J133" s="110">
        <f t="shared" si="59"/>
        <v>0</v>
      </c>
      <c r="K133" s="123"/>
      <c r="L133" s="62">
        <v>0</v>
      </c>
      <c r="M133" s="62">
        <v>0</v>
      </c>
      <c r="N133" s="62">
        <v>0</v>
      </c>
      <c r="O133" s="167">
        <f t="shared" si="60"/>
        <v>0</v>
      </c>
      <c r="P133" s="62">
        <v>0</v>
      </c>
      <c r="Q133" s="62">
        <v>0</v>
      </c>
      <c r="R133" s="62">
        <v>0</v>
      </c>
      <c r="S133" s="167">
        <f t="shared" si="61"/>
        <v>0</v>
      </c>
      <c r="T133" s="62">
        <v>0</v>
      </c>
      <c r="U133" s="62">
        <v>0</v>
      </c>
      <c r="V133" s="62">
        <v>0</v>
      </c>
      <c r="W133" s="167">
        <f t="shared" si="62"/>
        <v>0</v>
      </c>
      <c r="X133" s="62">
        <v>0</v>
      </c>
      <c r="Y133" s="62">
        <v>0</v>
      </c>
      <c r="Z133" s="62">
        <v>0</v>
      </c>
      <c r="AA133" s="167">
        <f t="shared" si="63"/>
        <v>0</v>
      </c>
    </row>
    <row r="134" spans="1:31" s="14" customFormat="1" ht="36" x14ac:dyDescent="0.25">
      <c r="A134" s="18"/>
      <c r="B134" s="18"/>
      <c r="C134" s="19" t="s">
        <v>373</v>
      </c>
      <c r="D134" s="34" t="s">
        <v>130</v>
      </c>
      <c r="E134" s="62">
        <v>0</v>
      </c>
      <c r="F134" s="62">
        <v>0</v>
      </c>
      <c r="G134" s="110">
        <f t="shared" si="58"/>
        <v>0</v>
      </c>
      <c r="H134" s="62">
        <f t="shared" si="69"/>
        <v>0</v>
      </c>
      <c r="I134" s="133">
        <v>0</v>
      </c>
      <c r="J134" s="110">
        <f t="shared" si="59"/>
        <v>0</v>
      </c>
      <c r="K134" s="123"/>
      <c r="L134" s="62">
        <v>0</v>
      </c>
      <c r="M134" s="62">
        <v>0</v>
      </c>
      <c r="N134" s="62">
        <v>0</v>
      </c>
      <c r="O134" s="167">
        <f t="shared" si="60"/>
        <v>0</v>
      </c>
      <c r="P134" s="62">
        <v>0</v>
      </c>
      <c r="Q134" s="62">
        <v>0</v>
      </c>
      <c r="R134" s="62">
        <v>0</v>
      </c>
      <c r="S134" s="167">
        <f t="shared" si="61"/>
        <v>0</v>
      </c>
      <c r="T134" s="62">
        <v>0</v>
      </c>
      <c r="U134" s="62">
        <v>0</v>
      </c>
      <c r="V134" s="62">
        <v>0</v>
      </c>
      <c r="W134" s="167">
        <f t="shared" si="62"/>
        <v>0</v>
      </c>
      <c r="X134" s="62">
        <v>0</v>
      </c>
      <c r="Y134" s="62">
        <v>0</v>
      </c>
      <c r="Z134" s="62">
        <v>0</v>
      </c>
      <c r="AA134" s="167">
        <f t="shared" si="63"/>
        <v>0</v>
      </c>
    </row>
    <row r="135" spans="1:31" s="14" customFormat="1" ht="36" x14ac:dyDescent="0.25">
      <c r="A135" s="18"/>
      <c r="B135" s="18"/>
      <c r="C135" s="19" t="s">
        <v>374</v>
      </c>
      <c r="D135" s="34" t="s">
        <v>131</v>
      </c>
      <c r="E135" s="62">
        <v>0</v>
      </c>
      <c r="F135" s="62">
        <v>0</v>
      </c>
      <c r="G135" s="110">
        <f t="shared" si="58"/>
        <v>0</v>
      </c>
      <c r="H135" s="62">
        <f t="shared" si="69"/>
        <v>0</v>
      </c>
      <c r="I135" s="133">
        <v>0</v>
      </c>
      <c r="J135" s="110">
        <f t="shared" si="59"/>
        <v>0</v>
      </c>
      <c r="K135" s="123"/>
      <c r="L135" s="62">
        <v>0</v>
      </c>
      <c r="M135" s="62">
        <v>0</v>
      </c>
      <c r="N135" s="62">
        <v>0</v>
      </c>
      <c r="O135" s="167">
        <f t="shared" si="60"/>
        <v>0</v>
      </c>
      <c r="P135" s="62">
        <v>0</v>
      </c>
      <c r="Q135" s="62">
        <v>0</v>
      </c>
      <c r="R135" s="62">
        <v>0</v>
      </c>
      <c r="S135" s="167">
        <f t="shared" si="61"/>
        <v>0</v>
      </c>
      <c r="T135" s="62">
        <v>0</v>
      </c>
      <c r="U135" s="62">
        <v>0</v>
      </c>
      <c r="V135" s="62">
        <v>0</v>
      </c>
      <c r="W135" s="167">
        <f t="shared" si="62"/>
        <v>0</v>
      </c>
      <c r="X135" s="62">
        <v>0</v>
      </c>
      <c r="Y135" s="62">
        <v>0</v>
      </c>
      <c r="Z135" s="62">
        <v>0</v>
      </c>
      <c r="AA135" s="167">
        <f t="shared" si="63"/>
        <v>0</v>
      </c>
    </row>
    <row r="136" spans="1:31" s="14" customFormat="1" ht="36" x14ac:dyDescent="0.25">
      <c r="A136" s="18"/>
      <c r="B136" s="18"/>
      <c r="C136" s="19" t="s">
        <v>375</v>
      </c>
      <c r="D136" s="34" t="s">
        <v>132</v>
      </c>
      <c r="E136" s="62">
        <v>0</v>
      </c>
      <c r="F136" s="62">
        <v>0</v>
      </c>
      <c r="G136" s="110">
        <f t="shared" si="58"/>
        <v>0</v>
      </c>
      <c r="H136" s="62">
        <f t="shared" si="69"/>
        <v>0</v>
      </c>
      <c r="I136" s="133">
        <v>0</v>
      </c>
      <c r="J136" s="110">
        <f t="shared" si="59"/>
        <v>0</v>
      </c>
      <c r="K136" s="123"/>
      <c r="L136" s="62">
        <v>0</v>
      </c>
      <c r="M136" s="62">
        <v>0</v>
      </c>
      <c r="N136" s="62">
        <v>0</v>
      </c>
      <c r="O136" s="167">
        <f t="shared" si="60"/>
        <v>0</v>
      </c>
      <c r="P136" s="62">
        <v>0</v>
      </c>
      <c r="Q136" s="62">
        <v>0</v>
      </c>
      <c r="R136" s="62">
        <v>0</v>
      </c>
      <c r="S136" s="167">
        <f t="shared" si="61"/>
        <v>0</v>
      </c>
      <c r="T136" s="62">
        <v>0</v>
      </c>
      <c r="U136" s="62">
        <v>0</v>
      </c>
      <c r="V136" s="62">
        <v>0</v>
      </c>
      <c r="W136" s="167">
        <f t="shared" si="62"/>
        <v>0</v>
      </c>
      <c r="X136" s="62">
        <v>0</v>
      </c>
      <c r="Y136" s="62">
        <v>0</v>
      </c>
      <c r="Z136" s="62">
        <v>0</v>
      </c>
      <c r="AA136" s="167">
        <f t="shared" si="63"/>
        <v>0</v>
      </c>
    </row>
    <row r="137" spans="1:31" s="14" customFormat="1" ht="36" x14ac:dyDescent="0.25">
      <c r="A137" s="18"/>
      <c r="B137" s="18"/>
      <c r="C137" s="19" t="s">
        <v>376</v>
      </c>
      <c r="D137" s="34" t="s">
        <v>133</v>
      </c>
      <c r="E137" s="62">
        <v>0</v>
      </c>
      <c r="F137" s="62">
        <v>0</v>
      </c>
      <c r="G137" s="110">
        <f t="shared" si="58"/>
        <v>0</v>
      </c>
      <c r="H137" s="62">
        <f t="shared" si="69"/>
        <v>0</v>
      </c>
      <c r="I137" s="133">
        <v>0</v>
      </c>
      <c r="J137" s="110">
        <f t="shared" si="59"/>
        <v>0</v>
      </c>
      <c r="K137" s="123"/>
      <c r="L137" s="62">
        <v>0</v>
      </c>
      <c r="M137" s="62">
        <v>0</v>
      </c>
      <c r="N137" s="62">
        <v>0</v>
      </c>
      <c r="O137" s="167">
        <f t="shared" si="60"/>
        <v>0</v>
      </c>
      <c r="P137" s="62">
        <v>0</v>
      </c>
      <c r="Q137" s="62">
        <v>0</v>
      </c>
      <c r="R137" s="62">
        <v>0</v>
      </c>
      <c r="S137" s="167">
        <f t="shared" si="61"/>
        <v>0</v>
      </c>
      <c r="T137" s="62">
        <v>0</v>
      </c>
      <c r="U137" s="62">
        <v>0</v>
      </c>
      <c r="V137" s="62">
        <v>0</v>
      </c>
      <c r="W137" s="167">
        <f t="shared" si="62"/>
        <v>0</v>
      </c>
      <c r="X137" s="62">
        <v>0</v>
      </c>
      <c r="Y137" s="62">
        <v>0</v>
      </c>
      <c r="Z137" s="62">
        <v>0</v>
      </c>
      <c r="AA137" s="167">
        <f t="shared" si="63"/>
        <v>0</v>
      </c>
    </row>
    <row r="138" spans="1:31" s="14" customFormat="1" ht="54" x14ac:dyDescent="0.25">
      <c r="A138" s="18"/>
      <c r="B138" s="18"/>
      <c r="C138" s="19" t="s">
        <v>377</v>
      </c>
      <c r="D138" s="34" t="s">
        <v>134</v>
      </c>
      <c r="E138" s="62">
        <v>0</v>
      </c>
      <c r="F138" s="62">
        <v>0</v>
      </c>
      <c r="G138" s="110">
        <f t="shared" si="58"/>
        <v>0</v>
      </c>
      <c r="H138" s="62">
        <f t="shared" si="69"/>
        <v>0</v>
      </c>
      <c r="I138" s="133">
        <v>0</v>
      </c>
      <c r="J138" s="110">
        <f t="shared" si="59"/>
        <v>0</v>
      </c>
      <c r="K138" s="123"/>
      <c r="L138" s="62">
        <v>0</v>
      </c>
      <c r="M138" s="62">
        <v>0</v>
      </c>
      <c r="N138" s="62">
        <v>0</v>
      </c>
      <c r="O138" s="167">
        <f t="shared" si="60"/>
        <v>0</v>
      </c>
      <c r="P138" s="62">
        <v>0</v>
      </c>
      <c r="Q138" s="62">
        <v>0</v>
      </c>
      <c r="R138" s="62">
        <v>0</v>
      </c>
      <c r="S138" s="167">
        <f t="shared" si="61"/>
        <v>0</v>
      </c>
      <c r="T138" s="62">
        <v>0</v>
      </c>
      <c r="U138" s="62">
        <v>0</v>
      </c>
      <c r="V138" s="62">
        <v>0</v>
      </c>
      <c r="W138" s="167">
        <f t="shared" si="62"/>
        <v>0</v>
      </c>
      <c r="X138" s="62">
        <v>0</v>
      </c>
      <c r="Y138" s="62">
        <v>0</v>
      </c>
      <c r="Z138" s="62">
        <v>0</v>
      </c>
      <c r="AA138" s="167">
        <f t="shared" si="63"/>
        <v>0</v>
      </c>
    </row>
    <row r="139" spans="1:31" s="14" customFormat="1" ht="54" x14ac:dyDescent="0.25">
      <c r="A139" s="18"/>
      <c r="B139" s="18"/>
      <c r="C139" s="19" t="s">
        <v>378</v>
      </c>
      <c r="D139" s="34" t="s">
        <v>135</v>
      </c>
      <c r="E139" s="62">
        <v>0</v>
      </c>
      <c r="F139" s="62">
        <v>0</v>
      </c>
      <c r="G139" s="110">
        <f t="shared" si="58"/>
        <v>0</v>
      </c>
      <c r="H139" s="62">
        <f t="shared" si="69"/>
        <v>0</v>
      </c>
      <c r="I139" s="133">
        <v>0</v>
      </c>
      <c r="J139" s="110">
        <f t="shared" si="59"/>
        <v>0</v>
      </c>
      <c r="K139" s="123"/>
      <c r="L139" s="62">
        <v>0</v>
      </c>
      <c r="M139" s="62">
        <v>0</v>
      </c>
      <c r="N139" s="62">
        <v>0</v>
      </c>
      <c r="O139" s="167">
        <f t="shared" si="60"/>
        <v>0</v>
      </c>
      <c r="P139" s="62">
        <v>0</v>
      </c>
      <c r="Q139" s="62">
        <v>0</v>
      </c>
      <c r="R139" s="62">
        <v>0</v>
      </c>
      <c r="S139" s="167">
        <f t="shared" si="61"/>
        <v>0</v>
      </c>
      <c r="T139" s="62">
        <v>0</v>
      </c>
      <c r="U139" s="62">
        <v>0</v>
      </c>
      <c r="V139" s="62">
        <v>0</v>
      </c>
      <c r="W139" s="167">
        <f t="shared" si="62"/>
        <v>0</v>
      </c>
      <c r="X139" s="62">
        <v>0</v>
      </c>
      <c r="Y139" s="62">
        <v>0</v>
      </c>
      <c r="Z139" s="62">
        <v>0</v>
      </c>
      <c r="AA139" s="167">
        <f t="shared" si="63"/>
        <v>0</v>
      </c>
    </row>
    <row r="140" spans="1:31" s="14" customFormat="1" ht="72" x14ac:dyDescent="0.25">
      <c r="A140" s="18"/>
      <c r="B140" s="18"/>
      <c r="C140" s="19" t="s">
        <v>379</v>
      </c>
      <c r="D140" s="34" t="s">
        <v>136</v>
      </c>
      <c r="E140" s="62">
        <v>0</v>
      </c>
      <c r="F140" s="62">
        <v>0</v>
      </c>
      <c r="G140" s="110">
        <f t="shared" si="58"/>
        <v>0</v>
      </c>
      <c r="H140" s="62">
        <f t="shared" si="69"/>
        <v>0</v>
      </c>
      <c r="I140" s="133">
        <v>0</v>
      </c>
      <c r="J140" s="110">
        <f t="shared" si="59"/>
        <v>0</v>
      </c>
      <c r="K140" s="123"/>
      <c r="L140" s="62">
        <v>0</v>
      </c>
      <c r="M140" s="62">
        <v>0</v>
      </c>
      <c r="N140" s="62">
        <v>0</v>
      </c>
      <c r="O140" s="167">
        <f t="shared" si="60"/>
        <v>0</v>
      </c>
      <c r="P140" s="62">
        <v>0</v>
      </c>
      <c r="Q140" s="62">
        <v>0</v>
      </c>
      <c r="R140" s="62">
        <v>0</v>
      </c>
      <c r="S140" s="167">
        <f t="shared" si="61"/>
        <v>0</v>
      </c>
      <c r="T140" s="62">
        <v>0</v>
      </c>
      <c r="U140" s="62">
        <v>0</v>
      </c>
      <c r="V140" s="62">
        <v>0</v>
      </c>
      <c r="W140" s="167">
        <f t="shared" si="62"/>
        <v>0</v>
      </c>
      <c r="X140" s="62">
        <v>0</v>
      </c>
      <c r="Y140" s="62">
        <v>0</v>
      </c>
      <c r="Z140" s="62">
        <v>0</v>
      </c>
      <c r="AA140" s="167">
        <f t="shared" si="63"/>
        <v>0</v>
      </c>
    </row>
    <row r="141" spans="1:31" s="14" customFormat="1" x14ac:dyDescent="0.25">
      <c r="A141" s="18"/>
      <c r="B141" s="18"/>
      <c r="C141" s="19" t="s">
        <v>270</v>
      </c>
      <c r="D141" s="34" t="s">
        <v>137</v>
      </c>
      <c r="E141" s="62">
        <v>0</v>
      </c>
      <c r="F141" s="62">
        <v>0</v>
      </c>
      <c r="G141" s="110">
        <f t="shared" ref="G141:G204" si="109">E141-F141</f>
        <v>0</v>
      </c>
      <c r="H141" s="62">
        <f t="shared" si="69"/>
        <v>334</v>
      </c>
      <c r="I141" s="133">
        <v>0</v>
      </c>
      <c r="J141" s="110">
        <f t="shared" ref="J141:J204" si="110">F141-H141</f>
        <v>-334</v>
      </c>
      <c r="K141" s="123"/>
      <c r="L141" s="62"/>
      <c r="M141" s="62">
        <v>0</v>
      </c>
      <c r="N141" s="62">
        <v>0</v>
      </c>
      <c r="O141" s="167">
        <f t="shared" ref="O141:O204" si="111">SUM(L141:N141)</f>
        <v>0</v>
      </c>
      <c r="P141" s="62">
        <v>0</v>
      </c>
      <c r="Q141" s="62">
        <v>0</v>
      </c>
      <c r="R141" s="62">
        <v>0</v>
      </c>
      <c r="S141" s="167">
        <f t="shared" ref="S141:S204" si="112">SUM(P141:R141)</f>
        <v>0</v>
      </c>
      <c r="T141" s="62">
        <v>135</v>
      </c>
      <c r="U141" s="62">
        <v>127.80000000000001</v>
      </c>
      <c r="V141" s="62">
        <v>14</v>
      </c>
      <c r="W141" s="167">
        <f t="shared" ref="W141:W204" si="113">SUM(T141:V141)</f>
        <v>276.8</v>
      </c>
      <c r="X141" s="62">
        <v>57.2</v>
      </c>
      <c r="Y141" s="62">
        <v>0</v>
      </c>
      <c r="Z141" s="62">
        <v>0</v>
      </c>
      <c r="AA141" s="167">
        <f t="shared" ref="AA141:AA204" si="114">SUM(X141:Z141)</f>
        <v>57.2</v>
      </c>
    </row>
    <row r="142" spans="1:31" s="14" customFormat="1" x14ac:dyDescent="0.25">
      <c r="A142" s="18"/>
      <c r="B142" s="18"/>
      <c r="C142" s="19" t="s">
        <v>380</v>
      </c>
      <c r="D142" s="34" t="s">
        <v>138</v>
      </c>
      <c r="E142" s="62">
        <v>0</v>
      </c>
      <c r="F142" s="62">
        <v>0</v>
      </c>
      <c r="G142" s="110">
        <f t="shared" si="109"/>
        <v>0</v>
      </c>
      <c r="H142" s="62">
        <f t="shared" si="69"/>
        <v>0</v>
      </c>
      <c r="I142" s="133">
        <v>0</v>
      </c>
      <c r="J142" s="110">
        <f t="shared" si="110"/>
        <v>0</v>
      </c>
      <c r="K142" s="123"/>
      <c r="L142" s="62">
        <v>0</v>
      </c>
      <c r="M142" s="62">
        <v>0</v>
      </c>
      <c r="N142" s="62">
        <v>0</v>
      </c>
      <c r="O142" s="167">
        <f t="shared" si="111"/>
        <v>0</v>
      </c>
      <c r="P142" s="62">
        <v>0</v>
      </c>
      <c r="Q142" s="62">
        <v>0</v>
      </c>
      <c r="R142" s="62">
        <v>0</v>
      </c>
      <c r="S142" s="167">
        <f t="shared" si="112"/>
        <v>0</v>
      </c>
      <c r="T142" s="62">
        <v>0</v>
      </c>
      <c r="U142" s="62">
        <v>0</v>
      </c>
      <c r="V142" s="62">
        <v>0</v>
      </c>
      <c r="W142" s="167">
        <f t="shared" si="113"/>
        <v>0</v>
      </c>
      <c r="X142" s="62">
        <v>0</v>
      </c>
      <c r="Y142" s="62">
        <v>0</v>
      </c>
      <c r="Z142" s="62">
        <v>0</v>
      </c>
      <c r="AA142" s="167">
        <f t="shared" si="114"/>
        <v>0</v>
      </c>
    </row>
    <row r="143" spans="1:31" s="14" customFormat="1" ht="54" x14ac:dyDescent="0.25">
      <c r="A143" s="16"/>
      <c r="B143" s="16"/>
      <c r="C143" s="19" t="s">
        <v>381</v>
      </c>
      <c r="D143" s="34" t="s">
        <v>139</v>
      </c>
      <c r="E143" s="62">
        <v>0</v>
      </c>
      <c r="F143" s="62">
        <v>0</v>
      </c>
      <c r="G143" s="110">
        <f t="shared" si="109"/>
        <v>0</v>
      </c>
      <c r="H143" s="62">
        <f t="shared" si="69"/>
        <v>1079.67</v>
      </c>
      <c r="I143" s="133">
        <v>0</v>
      </c>
      <c r="J143" s="110">
        <f t="shared" si="110"/>
        <v>-1079.67</v>
      </c>
      <c r="K143" s="123"/>
      <c r="L143" s="62">
        <v>0</v>
      </c>
      <c r="M143" s="62">
        <v>0</v>
      </c>
      <c r="N143" s="62">
        <v>0</v>
      </c>
      <c r="O143" s="167">
        <f t="shared" si="111"/>
        <v>0</v>
      </c>
      <c r="P143" s="62">
        <v>0</v>
      </c>
      <c r="Q143" s="62">
        <v>0</v>
      </c>
      <c r="R143" s="62">
        <v>0</v>
      </c>
      <c r="S143" s="167">
        <f t="shared" si="112"/>
        <v>0</v>
      </c>
      <c r="T143" s="62">
        <v>0</v>
      </c>
      <c r="U143" s="62">
        <v>0</v>
      </c>
      <c r="V143" s="62">
        <v>1079.67</v>
      </c>
      <c r="W143" s="167">
        <f t="shared" si="113"/>
        <v>1079.67</v>
      </c>
      <c r="X143" s="62">
        <v>0</v>
      </c>
      <c r="Y143" s="62">
        <v>0</v>
      </c>
      <c r="Z143" s="62">
        <v>0</v>
      </c>
      <c r="AA143" s="167">
        <f t="shared" si="114"/>
        <v>0</v>
      </c>
    </row>
    <row r="144" spans="1:31" s="14" customFormat="1" ht="36" x14ac:dyDescent="0.25">
      <c r="A144" s="18"/>
      <c r="B144" s="18"/>
      <c r="C144" s="19" t="s">
        <v>239</v>
      </c>
      <c r="D144" s="32" t="s">
        <v>140</v>
      </c>
      <c r="E144" s="35">
        <v>0</v>
      </c>
      <c r="F144" s="35">
        <v>0</v>
      </c>
      <c r="G144" s="107">
        <f t="shared" si="109"/>
        <v>0</v>
      </c>
      <c r="H144" s="35">
        <f t="shared" si="69"/>
        <v>1390.1799999999998</v>
      </c>
      <c r="I144" s="130">
        <v>0</v>
      </c>
      <c r="J144" s="107">
        <f t="shared" si="110"/>
        <v>-1390.1799999999998</v>
      </c>
      <c r="K144" s="120"/>
      <c r="L144" s="33">
        <v>0</v>
      </c>
      <c r="M144" s="33">
        <v>200</v>
      </c>
      <c r="N144" s="33">
        <v>0</v>
      </c>
      <c r="O144" s="165">
        <f t="shared" si="111"/>
        <v>200</v>
      </c>
      <c r="P144" s="33">
        <v>0</v>
      </c>
      <c r="Q144" s="33">
        <v>309.02999999999997</v>
      </c>
      <c r="R144" s="33">
        <v>0</v>
      </c>
      <c r="S144" s="165">
        <f t="shared" si="112"/>
        <v>309.02999999999997</v>
      </c>
      <c r="T144" s="33">
        <v>0</v>
      </c>
      <c r="U144" s="35">
        <v>0</v>
      </c>
      <c r="V144" s="35">
        <v>281.14999999999998</v>
      </c>
      <c r="W144" s="165">
        <f t="shared" si="113"/>
        <v>281.14999999999998</v>
      </c>
      <c r="X144" s="35">
        <v>200</v>
      </c>
      <c r="Y144" s="35">
        <v>200</v>
      </c>
      <c r="Z144" s="35">
        <v>200</v>
      </c>
      <c r="AA144" s="165">
        <f t="shared" si="114"/>
        <v>600</v>
      </c>
    </row>
    <row r="145" spans="1:34" s="14" customFormat="1" x14ac:dyDescent="0.25">
      <c r="A145" s="16"/>
      <c r="B145" s="16"/>
      <c r="C145" s="19">
        <v>31</v>
      </c>
      <c r="D145" s="43" t="s">
        <v>141</v>
      </c>
      <c r="E145" s="53">
        <f>E146+E193+E200+E201</f>
        <v>0</v>
      </c>
      <c r="F145" s="53">
        <f>F146+F193+F200+F201</f>
        <v>0</v>
      </c>
      <c r="G145" s="104">
        <f t="shared" si="109"/>
        <v>0</v>
      </c>
      <c r="H145" s="53">
        <f t="shared" si="69"/>
        <v>1600</v>
      </c>
      <c r="I145" s="127">
        <v>0</v>
      </c>
      <c r="J145" s="104">
        <f t="shared" si="110"/>
        <v>-1600</v>
      </c>
      <c r="K145" s="117"/>
      <c r="L145" s="26">
        <f t="shared" ref="L145:Z145" si="115">L146+L193+L200+L201</f>
        <v>0</v>
      </c>
      <c r="M145" s="26">
        <f t="shared" si="115"/>
        <v>0</v>
      </c>
      <c r="N145" s="26">
        <f t="shared" si="115"/>
        <v>0</v>
      </c>
      <c r="O145" s="162">
        <f t="shared" si="111"/>
        <v>0</v>
      </c>
      <c r="P145" s="26">
        <v>0</v>
      </c>
      <c r="Q145" s="26">
        <v>0</v>
      </c>
      <c r="R145" s="26">
        <v>0</v>
      </c>
      <c r="S145" s="162">
        <f t="shared" si="112"/>
        <v>0</v>
      </c>
      <c r="T145" s="26">
        <f t="shared" ref="T145:U145" si="116">T146+T193+T200+T201</f>
        <v>0</v>
      </c>
      <c r="U145" s="53">
        <f t="shared" si="116"/>
        <v>0</v>
      </c>
      <c r="V145" s="53">
        <f t="shared" si="115"/>
        <v>0</v>
      </c>
      <c r="W145" s="162">
        <f t="shared" si="113"/>
        <v>0</v>
      </c>
      <c r="X145" s="53">
        <f t="shared" ref="X145" si="117">X146+X193+X200+X201</f>
        <v>0</v>
      </c>
      <c r="Y145" s="53">
        <f t="shared" si="115"/>
        <v>800</v>
      </c>
      <c r="Z145" s="53">
        <f t="shared" si="115"/>
        <v>800</v>
      </c>
      <c r="AA145" s="162">
        <f t="shared" si="114"/>
        <v>1600</v>
      </c>
      <c r="AD145" s="27"/>
      <c r="AE145" s="247"/>
      <c r="AF145" s="270">
        <v>0</v>
      </c>
      <c r="AG145" s="269">
        <f>AF145-SUM(X145,W145,S145,O145)</f>
        <v>0</v>
      </c>
      <c r="AH145" s="269">
        <f>H145-AF145</f>
        <v>1600</v>
      </c>
    </row>
    <row r="146" spans="1:34" s="14" customFormat="1" x14ac:dyDescent="0.25">
      <c r="A146" s="16"/>
      <c r="B146" s="16"/>
      <c r="C146" s="19"/>
      <c r="D146" s="44" t="s">
        <v>142</v>
      </c>
      <c r="E146" s="52">
        <f>E147+E159+E188</f>
        <v>0</v>
      </c>
      <c r="F146" s="52">
        <f>F147+F159+F188</f>
        <v>0</v>
      </c>
      <c r="G146" s="105">
        <f t="shared" si="109"/>
        <v>0</v>
      </c>
      <c r="H146" s="52">
        <f t="shared" ref="H146:H209" si="118">SUM(O146,S146,W146,AA146)</f>
        <v>1600</v>
      </c>
      <c r="I146" s="128">
        <v>0</v>
      </c>
      <c r="J146" s="105">
        <f t="shared" si="110"/>
        <v>-1600</v>
      </c>
      <c r="K146" s="118"/>
      <c r="L146" s="29">
        <f t="shared" ref="L146:Z146" si="119">L147+L159+L188</f>
        <v>0</v>
      </c>
      <c r="M146" s="29">
        <f t="shared" si="119"/>
        <v>0</v>
      </c>
      <c r="N146" s="29">
        <f t="shared" si="119"/>
        <v>0</v>
      </c>
      <c r="O146" s="163">
        <f t="shared" si="111"/>
        <v>0</v>
      </c>
      <c r="P146" s="29">
        <v>0</v>
      </c>
      <c r="Q146" s="29">
        <v>0</v>
      </c>
      <c r="R146" s="29">
        <v>0</v>
      </c>
      <c r="S146" s="163">
        <f t="shared" si="112"/>
        <v>0</v>
      </c>
      <c r="T146" s="29">
        <f t="shared" ref="T146:U146" si="120">T147+T159+T188</f>
        <v>0</v>
      </c>
      <c r="U146" s="52">
        <f t="shared" si="120"/>
        <v>0</v>
      </c>
      <c r="V146" s="52">
        <f t="shared" si="119"/>
        <v>0</v>
      </c>
      <c r="W146" s="163">
        <f t="shared" si="113"/>
        <v>0</v>
      </c>
      <c r="X146" s="52">
        <f t="shared" ref="X146" si="121">X147+X159+X188</f>
        <v>0</v>
      </c>
      <c r="Y146" s="52">
        <f t="shared" si="119"/>
        <v>800</v>
      </c>
      <c r="Z146" s="52">
        <f t="shared" si="119"/>
        <v>800</v>
      </c>
      <c r="AA146" s="163">
        <f t="shared" si="114"/>
        <v>1600</v>
      </c>
      <c r="AD146" s="27"/>
      <c r="AE146" s="247"/>
    </row>
    <row r="147" spans="1:34" s="14" customFormat="1" x14ac:dyDescent="0.25">
      <c r="A147" s="18"/>
      <c r="B147" s="18"/>
      <c r="C147" s="19"/>
      <c r="D147" s="30" t="s">
        <v>143</v>
      </c>
      <c r="E147" s="36">
        <f>SUM(E148:E158)</f>
        <v>0</v>
      </c>
      <c r="F147" s="36">
        <f>SUM(F148:F158)</f>
        <v>0</v>
      </c>
      <c r="G147" s="106">
        <f t="shared" si="109"/>
        <v>0</v>
      </c>
      <c r="H147" s="36">
        <f t="shared" si="118"/>
        <v>1600</v>
      </c>
      <c r="I147" s="129">
        <v>0</v>
      </c>
      <c r="J147" s="106">
        <f t="shared" si="110"/>
        <v>-1600</v>
      </c>
      <c r="K147" s="119"/>
      <c r="L147" s="36">
        <f t="shared" ref="L147:Z147" si="122">SUM(L148:L158)</f>
        <v>0</v>
      </c>
      <c r="M147" s="36">
        <f t="shared" si="122"/>
        <v>0</v>
      </c>
      <c r="N147" s="36">
        <f t="shared" si="122"/>
        <v>0</v>
      </c>
      <c r="O147" s="164">
        <f t="shared" si="111"/>
        <v>0</v>
      </c>
      <c r="P147" s="36">
        <v>0</v>
      </c>
      <c r="Q147" s="36">
        <v>0</v>
      </c>
      <c r="R147" s="36">
        <v>0</v>
      </c>
      <c r="S147" s="164">
        <f t="shared" si="112"/>
        <v>0</v>
      </c>
      <c r="T147" s="36">
        <f t="shared" ref="T147:U147" si="123">SUM(T148:T158)</f>
        <v>0</v>
      </c>
      <c r="U147" s="36">
        <f t="shared" si="123"/>
        <v>0</v>
      </c>
      <c r="V147" s="36">
        <f t="shared" si="122"/>
        <v>0</v>
      </c>
      <c r="W147" s="164">
        <f t="shared" si="113"/>
        <v>0</v>
      </c>
      <c r="X147" s="36">
        <f t="shared" ref="X147" si="124">SUM(X148:X158)</f>
        <v>0</v>
      </c>
      <c r="Y147" s="36">
        <f t="shared" si="122"/>
        <v>800</v>
      </c>
      <c r="Z147" s="36">
        <f t="shared" si="122"/>
        <v>800</v>
      </c>
      <c r="AA147" s="164">
        <f t="shared" si="114"/>
        <v>1600</v>
      </c>
      <c r="AD147" s="27"/>
      <c r="AE147" s="247"/>
    </row>
    <row r="148" spans="1:34" s="14" customFormat="1" x14ac:dyDescent="0.25">
      <c r="A148" s="18"/>
      <c r="B148" s="18"/>
      <c r="C148" s="19"/>
      <c r="D148" s="32" t="s">
        <v>144</v>
      </c>
      <c r="E148" s="35">
        <v>0</v>
      </c>
      <c r="F148" s="35">
        <v>0</v>
      </c>
      <c r="G148" s="107">
        <f t="shared" si="109"/>
        <v>0</v>
      </c>
      <c r="H148" s="35">
        <f t="shared" si="118"/>
        <v>0</v>
      </c>
      <c r="I148" s="130">
        <v>0</v>
      </c>
      <c r="J148" s="107">
        <f t="shared" si="110"/>
        <v>0</v>
      </c>
      <c r="K148" s="120"/>
      <c r="L148" s="33">
        <v>0</v>
      </c>
      <c r="M148" s="33">
        <v>0</v>
      </c>
      <c r="N148" s="33">
        <v>0</v>
      </c>
      <c r="O148" s="165">
        <f t="shared" si="111"/>
        <v>0</v>
      </c>
      <c r="P148" s="33">
        <v>0</v>
      </c>
      <c r="Q148" s="33">
        <v>0</v>
      </c>
      <c r="R148" s="33">
        <v>0</v>
      </c>
      <c r="S148" s="165">
        <f t="shared" si="112"/>
        <v>0</v>
      </c>
      <c r="T148" s="33">
        <v>0</v>
      </c>
      <c r="U148" s="35">
        <v>0</v>
      </c>
      <c r="V148" s="35">
        <v>0</v>
      </c>
      <c r="W148" s="165">
        <f t="shared" si="113"/>
        <v>0</v>
      </c>
      <c r="X148" s="35">
        <v>0</v>
      </c>
      <c r="Y148" s="35">
        <v>0</v>
      </c>
      <c r="Z148" s="35">
        <v>0</v>
      </c>
      <c r="AA148" s="165">
        <f t="shared" si="114"/>
        <v>0</v>
      </c>
    </row>
    <row r="149" spans="1:34" s="14" customFormat="1" x14ac:dyDescent="0.25">
      <c r="A149" s="18"/>
      <c r="B149" s="18"/>
      <c r="C149" s="19"/>
      <c r="D149" s="32" t="s">
        <v>145</v>
      </c>
      <c r="E149" s="35">
        <v>0</v>
      </c>
      <c r="F149" s="35">
        <v>0</v>
      </c>
      <c r="G149" s="107">
        <f t="shared" si="109"/>
        <v>0</v>
      </c>
      <c r="H149" s="35">
        <f t="shared" si="118"/>
        <v>0</v>
      </c>
      <c r="I149" s="130">
        <v>0</v>
      </c>
      <c r="J149" s="107">
        <f t="shared" si="110"/>
        <v>0</v>
      </c>
      <c r="K149" s="120"/>
      <c r="L149" s="33">
        <v>0</v>
      </c>
      <c r="M149" s="33">
        <v>0</v>
      </c>
      <c r="N149" s="33">
        <v>0</v>
      </c>
      <c r="O149" s="165">
        <f t="shared" si="111"/>
        <v>0</v>
      </c>
      <c r="P149" s="33">
        <v>0</v>
      </c>
      <c r="Q149" s="33">
        <v>0</v>
      </c>
      <c r="R149" s="33">
        <v>0</v>
      </c>
      <c r="S149" s="165">
        <f t="shared" si="112"/>
        <v>0</v>
      </c>
      <c r="T149" s="33">
        <v>0</v>
      </c>
      <c r="U149" s="35">
        <v>0</v>
      </c>
      <c r="V149" s="35">
        <v>0</v>
      </c>
      <c r="W149" s="165">
        <f t="shared" si="113"/>
        <v>0</v>
      </c>
      <c r="X149" s="35">
        <v>0</v>
      </c>
      <c r="Y149" s="35">
        <v>0</v>
      </c>
      <c r="Z149" s="35">
        <v>0</v>
      </c>
      <c r="AA149" s="165">
        <f t="shared" si="114"/>
        <v>0</v>
      </c>
    </row>
    <row r="150" spans="1:34" s="14" customFormat="1" x14ac:dyDescent="0.25">
      <c r="A150" s="18"/>
      <c r="B150" s="18"/>
      <c r="C150" s="19"/>
      <c r="D150" s="32" t="s">
        <v>146</v>
      </c>
      <c r="E150" s="35">
        <v>0</v>
      </c>
      <c r="F150" s="35">
        <v>0</v>
      </c>
      <c r="G150" s="107">
        <f t="shared" si="109"/>
        <v>0</v>
      </c>
      <c r="H150" s="35">
        <f t="shared" si="118"/>
        <v>0</v>
      </c>
      <c r="I150" s="130">
        <v>0</v>
      </c>
      <c r="J150" s="107">
        <f t="shared" si="110"/>
        <v>0</v>
      </c>
      <c r="K150" s="120"/>
      <c r="L150" s="33">
        <v>0</v>
      </c>
      <c r="M150" s="33">
        <v>0</v>
      </c>
      <c r="N150" s="33">
        <v>0</v>
      </c>
      <c r="O150" s="165">
        <f t="shared" si="111"/>
        <v>0</v>
      </c>
      <c r="P150" s="33">
        <v>0</v>
      </c>
      <c r="Q150" s="33">
        <v>0</v>
      </c>
      <c r="R150" s="33">
        <v>0</v>
      </c>
      <c r="S150" s="165">
        <f t="shared" si="112"/>
        <v>0</v>
      </c>
      <c r="T150" s="33">
        <v>0</v>
      </c>
      <c r="U150" s="35">
        <v>0</v>
      </c>
      <c r="V150" s="35">
        <v>0</v>
      </c>
      <c r="W150" s="165">
        <f t="shared" si="113"/>
        <v>0</v>
      </c>
      <c r="X150" s="35">
        <v>0</v>
      </c>
      <c r="Y150" s="35">
        <v>0</v>
      </c>
      <c r="Z150" s="35">
        <v>0</v>
      </c>
      <c r="AA150" s="165">
        <f t="shared" si="114"/>
        <v>0</v>
      </c>
    </row>
    <row r="151" spans="1:34" s="14" customFormat="1" x14ac:dyDescent="0.25">
      <c r="A151" s="18"/>
      <c r="B151" s="18"/>
      <c r="C151" s="19"/>
      <c r="D151" s="32" t="s">
        <v>147</v>
      </c>
      <c r="E151" s="35">
        <v>0</v>
      </c>
      <c r="F151" s="35">
        <v>0</v>
      </c>
      <c r="G151" s="107">
        <f t="shared" si="109"/>
        <v>0</v>
      </c>
      <c r="H151" s="35">
        <f t="shared" si="118"/>
        <v>0</v>
      </c>
      <c r="I151" s="130">
        <v>0</v>
      </c>
      <c r="J151" s="107">
        <f t="shared" si="110"/>
        <v>0</v>
      </c>
      <c r="K151" s="120"/>
      <c r="L151" s="33">
        <v>0</v>
      </c>
      <c r="M151" s="33">
        <v>0</v>
      </c>
      <c r="N151" s="33">
        <v>0</v>
      </c>
      <c r="O151" s="165">
        <f t="shared" si="111"/>
        <v>0</v>
      </c>
      <c r="P151" s="33">
        <v>0</v>
      </c>
      <c r="Q151" s="33">
        <v>0</v>
      </c>
      <c r="R151" s="33">
        <v>0</v>
      </c>
      <c r="S151" s="165">
        <f t="shared" si="112"/>
        <v>0</v>
      </c>
      <c r="T151" s="33">
        <v>0</v>
      </c>
      <c r="U151" s="35">
        <v>0</v>
      </c>
      <c r="V151" s="35">
        <v>0</v>
      </c>
      <c r="W151" s="165">
        <f t="shared" si="113"/>
        <v>0</v>
      </c>
      <c r="X151" s="35">
        <v>0</v>
      </c>
      <c r="Y151" s="35">
        <v>0</v>
      </c>
      <c r="Z151" s="35">
        <v>0</v>
      </c>
      <c r="AA151" s="165">
        <f t="shared" si="114"/>
        <v>0</v>
      </c>
    </row>
    <row r="152" spans="1:34" s="14" customFormat="1" x14ac:dyDescent="0.25">
      <c r="A152" s="18"/>
      <c r="B152" s="18"/>
      <c r="C152" s="19"/>
      <c r="D152" s="32" t="s">
        <v>148</v>
      </c>
      <c r="E152" s="35">
        <v>0</v>
      </c>
      <c r="F152" s="35">
        <v>0</v>
      </c>
      <c r="G152" s="107">
        <f t="shared" si="109"/>
        <v>0</v>
      </c>
      <c r="H152" s="35">
        <f t="shared" si="118"/>
        <v>0</v>
      </c>
      <c r="I152" s="130">
        <v>0</v>
      </c>
      <c r="J152" s="107">
        <f t="shared" si="110"/>
        <v>0</v>
      </c>
      <c r="K152" s="120"/>
      <c r="L152" s="33">
        <v>0</v>
      </c>
      <c r="M152" s="33">
        <v>0</v>
      </c>
      <c r="N152" s="33">
        <v>0</v>
      </c>
      <c r="O152" s="165">
        <f t="shared" si="111"/>
        <v>0</v>
      </c>
      <c r="P152" s="33">
        <v>0</v>
      </c>
      <c r="Q152" s="33">
        <v>0</v>
      </c>
      <c r="R152" s="33">
        <v>0</v>
      </c>
      <c r="S152" s="165">
        <f t="shared" si="112"/>
        <v>0</v>
      </c>
      <c r="T152" s="33">
        <v>0</v>
      </c>
      <c r="U152" s="35">
        <v>0</v>
      </c>
      <c r="V152" s="35">
        <v>0</v>
      </c>
      <c r="W152" s="165">
        <f t="shared" si="113"/>
        <v>0</v>
      </c>
      <c r="X152" s="35">
        <v>0</v>
      </c>
      <c r="Y152" s="35">
        <v>0</v>
      </c>
      <c r="Z152" s="35">
        <v>0</v>
      </c>
      <c r="AA152" s="165">
        <f t="shared" si="114"/>
        <v>0</v>
      </c>
    </row>
    <row r="153" spans="1:34" s="14" customFormat="1" x14ac:dyDescent="0.25">
      <c r="A153" s="18"/>
      <c r="B153" s="18"/>
      <c r="C153" s="19"/>
      <c r="D153" s="32" t="s">
        <v>149</v>
      </c>
      <c r="E153" s="35">
        <v>0</v>
      </c>
      <c r="F153" s="35">
        <v>0</v>
      </c>
      <c r="G153" s="107">
        <f t="shared" si="109"/>
        <v>0</v>
      </c>
      <c r="H153" s="35">
        <f t="shared" si="118"/>
        <v>0</v>
      </c>
      <c r="I153" s="130">
        <v>0</v>
      </c>
      <c r="J153" s="107">
        <f t="shared" si="110"/>
        <v>0</v>
      </c>
      <c r="K153" s="120"/>
      <c r="L153" s="33">
        <v>0</v>
      </c>
      <c r="M153" s="33">
        <v>0</v>
      </c>
      <c r="N153" s="33">
        <v>0</v>
      </c>
      <c r="O153" s="165">
        <f t="shared" si="111"/>
        <v>0</v>
      </c>
      <c r="P153" s="33">
        <v>0</v>
      </c>
      <c r="Q153" s="33">
        <v>0</v>
      </c>
      <c r="R153" s="33">
        <v>0</v>
      </c>
      <c r="S153" s="165">
        <f t="shared" si="112"/>
        <v>0</v>
      </c>
      <c r="T153" s="33">
        <v>0</v>
      </c>
      <c r="U153" s="35">
        <v>0</v>
      </c>
      <c r="V153" s="35">
        <v>0</v>
      </c>
      <c r="W153" s="165">
        <f t="shared" si="113"/>
        <v>0</v>
      </c>
      <c r="X153" s="35">
        <v>0</v>
      </c>
      <c r="Y153" s="35">
        <v>0</v>
      </c>
      <c r="Z153" s="35">
        <v>0</v>
      </c>
      <c r="AA153" s="165">
        <f t="shared" si="114"/>
        <v>0</v>
      </c>
    </row>
    <row r="154" spans="1:34" s="14" customFormat="1" x14ac:dyDescent="0.25">
      <c r="A154" s="18"/>
      <c r="B154" s="18"/>
      <c r="C154" s="19"/>
      <c r="D154" s="32" t="s">
        <v>150</v>
      </c>
      <c r="E154" s="35">
        <v>0</v>
      </c>
      <c r="F154" s="35">
        <v>0</v>
      </c>
      <c r="G154" s="107">
        <f t="shared" si="109"/>
        <v>0</v>
      </c>
      <c r="H154" s="35">
        <f t="shared" si="118"/>
        <v>0</v>
      </c>
      <c r="I154" s="130">
        <v>0</v>
      </c>
      <c r="J154" s="107">
        <f t="shared" si="110"/>
        <v>0</v>
      </c>
      <c r="K154" s="120"/>
      <c r="L154" s="33">
        <v>0</v>
      </c>
      <c r="M154" s="33">
        <v>0</v>
      </c>
      <c r="N154" s="33">
        <v>0</v>
      </c>
      <c r="O154" s="165">
        <f t="shared" si="111"/>
        <v>0</v>
      </c>
      <c r="P154" s="33">
        <v>0</v>
      </c>
      <c r="Q154" s="33">
        <v>0</v>
      </c>
      <c r="R154" s="33">
        <v>0</v>
      </c>
      <c r="S154" s="165">
        <f t="shared" si="112"/>
        <v>0</v>
      </c>
      <c r="T154" s="33">
        <v>0</v>
      </c>
      <c r="U154" s="35">
        <v>0</v>
      </c>
      <c r="V154" s="35">
        <v>0</v>
      </c>
      <c r="W154" s="165">
        <f t="shared" si="113"/>
        <v>0</v>
      </c>
      <c r="X154" s="35">
        <v>0</v>
      </c>
      <c r="Y154" s="35">
        <v>0</v>
      </c>
      <c r="Z154" s="35">
        <v>0</v>
      </c>
      <c r="AA154" s="165">
        <f t="shared" si="114"/>
        <v>0</v>
      </c>
    </row>
    <row r="155" spans="1:34" s="14" customFormat="1" ht="36" x14ac:dyDescent="0.25">
      <c r="A155" s="18"/>
      <c r="B155" s="18"/>
      <c r="C155" s="19"/>
      <c r="D155" s="32" t="s">
        <v>151</v>
      </c>
      <c r="E155" s="35">
        <v>0</v>
      </c>
      <c r="F155" s="35">
        <v>0</v>
      </c>
      <c r="G155" s="107">
        <f t="shared" si="109"/>
        <v>0</v>
      </c>
      <c r="H155" s="35">
        <f t="shared" si="118"/>
        <v>0</v>
      </c>
      <c r="I155" s="130">
        <v>0</v>
      </c>
      <c r="J155" s="107">
        <f t="shared" si="110"/>
        <v>0</v>
      </c>
      <c r="K155" s="120"/>
      <c r="L155" s="33">
        <v>0</v>
      </c>
      <c r="M155" s="33">
        <v>0</v>
      </c>
      <c r="N155" s="33">
        <v>0</v>
      </c>
      <c r="O155" s="165">
        <f t="shared" si="111"/>
        <v>0</v>
      </c>
      <c r="P155" s="33">
        <v>0</v>
      </c>
      <c r="Q155" s="33">
        <v>0</v>
      </c>
      <c r="R155" s="33">
        <v>0</v>
      </c>
      <c r="S155" s="165">
        <f t="shared" si="112"/>
        <v>0</v>
      </c>
      <c r="T155" s="33">
        <v>0</v>
      </c>
      <c r="U155" s="35">
        <v>0</v>
      </c>
      <c r="V155" s="35">
        <v>0</v>
      </c>
      <c r="W155" s="165">
        <f t="shared" si="113"/>
        <v>0</v>
      </c>
      <c r="X155" s="35">
        <v>0</v>
      </c>
      <c r="Y155" s="35">
        <v>0</v>
      </c>
      <c r="Z155" s="35">
        <v>0</v>
      </c>
      <c r="AA155" s="165">
        <f t="shared" si="114"/>
        <v>0</v>
      </c>
    </row>
    <row r="156" spans="1:34" s="14" customFormat="1" x14ac:dyDescent="0.25">
      <c r="A156" s="18"/>
      <c r="B156" s="18"/>
      <c r="C156" s="19"/>
      <c r="D156" s="32" t="s">
        <v>152</v>
      </c>
      <c r="E156" s="35">
        <v>0</v>
      </c>
      <c r="F156" s="35">
        <v>0</v>
      </c>
      <c r="G156" s="107">
        <f t="shared" si="109"/>
        <v>0</v>
      </c>
      <c r="H156" s="35">
        <f t="shared" si="118"/>
        <v>0</v>
      </c>
      <c r="I156" s="130">
        <v>0</v>
      </c>
      <c r="J156" s="107">
        <f t="shared" si="110"/>
        <v>0</v>
      </c>
      <c r="K156" s="120"/>
      <c r="L156" s="33">
        <v>0</v>
      </c>
      <c r="M156" s="33">
        <v>0</v>
      </c>
      <c r="N156" s="33">
        <v>0</v>
      </c>
      <c r="O156" s="165">
        <f t="shared" si="111"/>
        <v>0</v>
      </c>
      <c r="P156" s="33">
        <v>0</v>
      </c>
      <c r="Q156" s="33">
        <v>0</v>
      </c>
      <c r="R156" s="33">
        <v>0</v>
      </c>
      <c r="S156" s="165">
        <f t="shared" si="112"/>
        <v>0</v>
      </c>
      <c r="T156" s="33">
        <v>0</v>
      </c>
      <c r="U156" s="35">
        <v>0</v>
      </c>
      <c r="V156" s="35">
        <v>0</v>
      </c>
      <c r="W156" s="165">
        <f t="shared" si="113"/>
        <v>0</v>
      </c>
      <c r="X156" s="35">
        <v>0</v>
      </c>
      <c r="Y156" s="35">
        <v>0</v>
      </c>
      <c r="Z156" s="35">
        <v>0</v>
      </c>
      <c r="AA156" s="165">
        <f t="shared" si="114"/>
        <v>0</v>
      </c>
    </row>
    <row r="157" spans="1:34" s="14" customFormat="1" x14ac:dyDescent="0.25">
      <c r="A157" s="18"/>
      <c r="B157" s="18"/>
      <c r="C157" s="19"/>
      <c r="D157" s="32" t="s">
        <v>153</v>
      </c>
      <c r="E157" s="35">
        <v>0</v>
      </c>
      <c r="F157" s="35">
        <v>0</v>
      </c>
      <c r="G157" s="107">
        <f t="shared" si="109"/>
        <v>0</v>
      </c>
      <c r="H157" s="35">
        <f t="shared" si="118"/>
        <v>0</v>
      </c>
      <c r="I157" s="130">
        <v>0</v>
      </c>
      <c r="J157" s="107">
        <f t="shared" si="110"/>
        <v>0</v>
      </c>
      <c r="K157" s="120"/>
      <c r="L157" s="33">
        <v>0</v>
      </c>
      <c r="M157" s="33">
        <v>0</v>
      </c>
      <c r="N157" s="33">
        <v>0</v>
      </c>
      <c r="O157" s="165">
        <f t="shared" si="111"/>
        <v>0</v>
      </c>
      <c r="P157" s="33">
        <v>0</v>
      </c>
      <c r="Q157" s="33">
        <v>0</v>
      </c>
      <c r="R157" s="33">
        <v>0</v>
      </c>
      <c r="S157" s="165">
        <f t="shared" si="112"/>
        <v>0</v>
      </c>
      <c r="T157" s="33">
        <v>0</v>
      </c>
      <c r="U157" s="35">
        <v>0</v>
      </c>
      <c r="V157" s="35">
        <v>0</v>
      </c>
      <c r="W157" s="165">
        <f t="shared" si="113"/>
        <v>0</v>
      </c>
      <c r="X157" s="35">
        <v>0</v>
      </c>
      <c r="Y157" s="35">
        <v>0</v>
      </c>
      <c r="Z157" s="35">
        <v>0</v>
      </c>
      <c r="AA157" s="165">
        <f t="shared" si="114"/>
        <v>0</v>
      </c>
    </row>
    <row r="158" spans="1:34" s="14" customFormat="1" x14ac:dyDescent="0.25">
      <c r="A158" s="18"/>
      <c r="B158" s="18"/>
      <c r="C158" s="19"/>
      <c r="D158" s="32" t="s">
        <v>154</v>
      </c>
      <c r="E158" s="35">
        <v>0</v>
      </c>
      <c r="F158" s="35">
        <v>0</v>
      </c>
      <c r="G158" s="107">
        <f t="shared" si="109"/>
        <v>0</v>
      </c>
      <c r="H158" s="35">
        <f t="shared" si="118"/>
        <v>1600</v>
      </c>
      <c r="I158" s="130">
        <v>0</v>
      </c>
      <c r="J158" s="107">
        <f t="shared" si="110"/>
        <v>-1600</v>
      </c>
      <c r="K158" s="120"/>
      <c r="L158" s="33">
        <v>0</v>
      </c>
      <c r="M158" s="33">
        <v>0</v>
      </c>
      <c r="N158" s="33">
        <v>0</v>
      </c>
      <c r="O158" s="165">
        <f t="shared" si="111"/>
        <v>0</v>
      </c>
      <c r="P158" s="33">
        <v>0</v>
      </c>
      <c r="Q158" s="33">
        <v>0</v>
      </c>
      <c r="R158" s="33">
        <v>0</v>
      </c>
      <c r="S158" s="165">
        <f t="shared" si="112"/>
        <v>0</v>
      </c>
      <c r="T158" s="33">
        <v>0</v>
      </c>
      <c r="U158" s="35">
        <v>0</v>
      </c>
      <c r="V158" s="35">
        <v>0</v>
      </c>
      <c r="W158" s="165">
        <f t="shared" si="113"/>
        <v>0</v>
      </c>
      <c r="X158" s="35">
        <v>0</v>
      </c>
      <c r="Y158" s="35">
        <v>800</v>
      </c>
      <c r="Z158" s="35">
        <v>800</v>
      </c>
      <c r="AA158" s="165">
        <f t="shared" si="114"/>
        <v>1600</v>
      </c>
      <c r="AD158" s="27"/>
      <c r="AE158" s="247"/>
    </row>
    <row r="159" spans="1:34" s="14" customFormat="1" ht="36" x14ac:dyDescent="0.25">
      <c r="A159" s="16"/>
      <c r="B159" s="16"/>
      <c r="C159" s="19"/>
      <c r="D159" s="30" t="s">
        <v>155</v>
      </c>
      <c r="E159" s="36">
        <f>E160+E167</f>
        <v>0</v>
      </c>
      <c r="F159" s="36">
        <f>F160+F167</f>
        <v>0</v>
      </c>
      <c r="G159" s="106">
        <f t="shared" si="109"/>
        <v>0</v>
      </c>
      <c r="H159" s="36">
        <f t="shared" si="118"/>
        <v>0</v>
      </c>
      <c r="I159" s="129">
        <v>0</v>
      </c>
      <c r="J159" s="106">
        <f t="shared" si="110"/>
        <v>0</v>
      </c>
      <c r="K159" s="119"/>
      <c r="L159" s="36">
        <f t="shared" ref="L159:Z159" si="125">L160+L167</f>
        <v>0</v>
      </c>
      <c r="M159" s="36">
        <f t="shared" si="125"/>
        <v>0</v>
      </c>
      <c r="N159" s="36">
        <f t="shared" si="125"/>
        <v>0</v>
      </c>
      <c r="O159" s="164">
        <f t="shared" si="111"/>
        <v>0</v>
      </c>
      <c r="P159" s="36">
        <v>0</v>
      </c>
      <c r="Q159" s="36">
        <v>0</v>
      </c>
      <c r="R159" s="36">
        <v>0</v>
      </c>
      <c r="S159" s="164">
        <f t="shared" si="112"/>
        <v>0</v>
      </c>
      <c r="T159" s="36">
        <f t="shared" ref="T159:U159" si="126">T160+T167</f>
        <v>0</v>
      </c>
      <c r="U159" s="36">
        <f t="shared" si="126"/>
        <v>0</v>
      </c>
      <c r="V159" s="36">
        <f t="shared" si="125"/>
        <v>0</v>
      </c>
      <c r="W159" s="164">
        <f t="shared" si="113"/>
        <v>0</v>
      </c>
      <c r="X159" s="36">
        <f t="shared" ref="X159" si="127">X160+X167</f>
        <v>0</v>
      </c>
      <c r="Y159" s="36">
        <f t="shared" si="125"/>
        <v>0</v>
      </c>
      <c r="Z159" s="36">
        <f t="shared" si="125"/>
        <v>0</v>
      </c>
      <c r="AA159" s="164">
        <f t="shared" si="114"/>
        <v>0</v>
      </c>
    </row>
    <row r="160" spans="1:34" s="14" customFormat="1" x14ac:dyDescent="0.25">
      <c r="A160" s="18"/>
      <c r="B160" s="18"/>
      <c r="C160" s="19"/>
      <c r="D160" s="32" t="s">
        <v>156</v>
      </c>
      <c r="E160" s="35">
        <f>SUM(E161:E166)</f>
        <v>0</v>
      </c>
      <c r="F160" s="35">
        <f>SUM(F161:F166)</f>
        <v>0</v>
      </c>
      <c r="G160" s="107">
        <f t="shared" si="109"/>
        <v>0</v>
      </c>
      <c r="H160" s="35">
        <f t="shared" si="118"/>
        <v>0</v>
      </c>
      <c r="I160" s="130">
        <v>0</v>
      </c>
      <c r="J160" s="107">
        <f t="shared" si="110"/>
        <v>0</v>
      </c>
      <c r="K160" s="120"/>
      <c r="L160" s="33">
        <f>SUM(L161:L166)</f>
        <v>0</v>
      </c>
      <c r="M160" s="33">
        <f t="shared" ref="M160:N160" si="128">SUM(M161:M166)</f>
        <v>0</v>
      </c>
      <c r="N160" s="33">
        <f t="shared" si="128"/>
        <v>0</v>
      </c>
      <c r="O160" s="165">
        <f t="shared" si="111"/>
        <v>0</v>
      </c>
      <c r="P160" s="33">
        <v>0</v>
      </c>
      <c r="Q160" s="33">
        <v>0</v>
      </c>
      <c r="R160" s="33">
        <v>0</v>
      </c>
      <c r="S160" s="165">
        <f t="shared" si="112"/>
        <v>0</v>
      </c>
      <c r="T160" s="33">
        <f t="shared" ref="T160:U160" si="129">SUM(T161:T166)</f>
        <v>0</v>
      </c>
      <c r="U160" s="35">
        <f t="shared" si="129"/>
        <v>0</v>
      </c>
      <c r="V160" s="35">
        <f t="shared" ref="V160:Z160" si="130">SUM(V161:V166)</f>
        <v>0</v>
      </c>
      <c r="W160" s="165">
        <f t="shared" si="113"/>
        <v>0</v>
      </c>
      <c r="X160" s="35">
        <f t="shared" ref="X160" si="131">SUM(X161:X166)</f>
        <v>0</v>
      </c>
      <c r="Y160" s="35">
        <f t="shared" si="130"/>
        <v>0</v>
      </c>
      <c r="Z160" s="35">
        <f t="shared" si="130"/>
        <v>0</v>
      </c>
      <c r="AA160" s="165">
        <f t="shared" si="114"/>
        <v>0</v>
      </c>
    </row>
    <row r="161" spans="1:27" s="14" customFormat="1" x14ac:dyDescent="0.25">
      <c r="A161" s="18"/>
      <c r="B161" s="18"/>
      <c r="C161" s="19"/>
      <c r="D161" s="34" t="s">
        <v>157</v>
      </c>
      <c r="E161" s="22">
        <v>0</v>
      </c>
      <c r="F161" s="22">
        <v>0</v>
      </c>
      <c r="G161" s="108">
        <f t="shared" si="109"/>
        <v>0</v>
      </c>
      <c r="H161" s="22">
        <f t="shared" si="118"/>
        <v>0</v>
      </c>
      <c r="I161" s="131">
        <v>0</v>
      </c>
      <c r="J161" s="108">
        <f t="shared" si="110"/>
        <v>0</v>
      </c>
      <c r="K161" s="121"/>
      <c r="L161" s="22">
        <v>0</v>
      </c>
      <c r="M161" s="22">
        <v>0</v>
      </c>
      <c r="N161" s="22">
        <v>0</v>
      </c>
      <c r="O161" s="166">
        <f t="shared" si="111"/>
        <v>0</v>
      </c>
      <c r="P161" s="22">
        <v>0</v>
      </c>
      <c r="Q161" s="22">
        <v>0</v>
      </c>
      <c r="R161" s="22">
        <v>0</v>
      </c>
      <c r="S161" s="166">
        <f t="shared" si="112"/>
        <v>0</v>
      </c>
      <c r="T161" s="22">
        <v>0</v>
      </c>
      <c r="U161" s="22">
        <v>0</v>
      </c>
      <c r="V161" s="22">
        <v>0</v>
      </c>
      <c r="W161" s="166">
        <f t="shared" si="113"/>
        <v>0</v>
      </c>
      <c r="X161" s="22">
        <v>0</v>
      </c>
      <c r="Y161" s="22">
        <v>0</v>
      </c>
      <c r="Z161" s="22">
        <v>0</v>
      </c>
      <c r="AA161" s="166">
        <f t="shared" si="114"/>
        <v>0</v>
      </c>
    </row>
    <row r="162" spans="1:27" s="14" customFormat="1" ht="36" x14ac:dyDescent="0.25">
      <c r="A162" s="18"/>
      <c r="B162" s="18"/>
      <c r="C162" s="19"/>
      <c r="D162" s="34" t="s">
        <v>158</v>
      </c>
      <c r="E162" s="22">
        <v>0</v>
      </c>
      <c r="F162" s="22">
        <v>0</v>
      </c>
      <c r="G162" s="108">
        <f t="shared" si="109"/>
        <v>0</v>
      </c>
      <c r="H162" s="22">
        <f t="shared" si="118"/>
        <v>0</v>
      </c>
      <c r="I162" s="131">
        <v>0</v>
      </c>
      <c r="J162" s="108">
        <f t="shared" si="110"/>
        <v>0</v>
      </c>
      <c r="K162" s="121"/>
      <c r="L162" s="22">
        <v>0</v>
      </c>
      <c r="M162" s="22">
        <v>0</v>
      </c>
      <c r="N162" s="22">
        <v>0</v>
      </c>
      <c r="O162" s="166">
        <f t="shared" si="111"/>
        <v>0</v>
      </c>
      <c r="P162" s="22">
        <v>0</v>
      </c>
      <c r="Q162" s="22">
        <v>0</v>
      </c>
      <c r="R162" s="22">
        <v>0</v>
      </c>
      <c r="S162" s="166">
        <f t="shared" si="112"/>
        <v>0</v>
      </c>
      <c r="T162" s="22">
        <v>0</v>
      </c>
      <c r="U162" s="22">
        <v>0</v>
      </c>
      <c r="V162" s="22">
        <v>0</v>
      </c>
      <c r="W162" s="166">
        <f t="shared" si="113"/>
        <v>0</v>
      </c>
      <c r="X162" s="22">
        <v>0</v>
      </c>
      <c r="Y162" s="22">
        <v>0</v>
      </c>
      <c r="Z162" s="22">
        <v>0</v>
      </c>
      <c r="AA162" s="166">
        <f t="shared" si="114"/>
        <v>0</v>
      </c>
    </row>
    <row r="163" spans="1:27" s="14" customFormat="1" x14ac:dyDescent="0.25">
      <c r="A163" s="18"/>
      <c r="B163" s="18"/>
      <c r="C163" s="19"/>
      <c r="D163" s="34" t="s">
        <v>159</v>
      </c>
      <c r="E163" s="22">
        <v>0</v>
      </c>
      <c r="F163" s="22">
        <v>0</v>
      </c>
      <c r="G163" s="108">
        <f t="shared" si="109"/>
        <v>0</v>
      </c>
      <c r="H163" s="22">
        <f t="shared" si="118"/>
        <v>0</v>
      </c>
      <c r="I163" s="131">
        <v>0</v>
      </c>
      <c r="J163" s="108">
        <f t="shared" si="110"/>
        <v>0</v>
      </c>
      <c r="K163" s="121"/>
      <c r="L163" s="22">
        <v>0</v>
      </c>
      <c r="M163" s="22">
        <v>0</v>
      </c>
      <c r="N163" s="22">
        <v>0</v>
      </c>
      <c r="O163" s="166">
        <f t="shared" si="111"/>
        <v>0</v>
      </c>
      <c r="P163" s="22">
        <v>0</v>
      </c>
      <c r="Q163" s="22">
        <v>0</v>
      </c>
      <c r="R163" s="22">
        <v>0</v>
      </c>
      <c r="S163" s="166">
        <f t="shared" si="112"/>
        <v>0</v>
      </c>
      <c r="T163" s="22">
        <v>0</v>
      </c>
      <c r="U163" s="22">
        <v>0</v>
      </c>
      <c r="V163" s="22">
        <v>0</v>
      </c>
      <c r="W163" s="166">
        <f t="shared" si="113"/>
        <v>0</v>
      </c>
      <c r="X163" s="22">
        <v>0</v>
      </c>
      <c r="Y163" s="22">
        <v>0</v>
      </c>
      <c r="Z163" s="22">
        <v>0</v>
      </c>
      <c r="AA163" s="166">
        <f t="shared" si="114"/>
        <v>0</v>
      </c>
    </row>
    <row r="164" spans="1:27" s="14" customFormat="1" ht="54" x14ac:dyDescent="0.25">
      <c r="A164" s="18"/>
      <c r="B164" s="18"/>
      <c r="C164" s="19"/>
      <c r="D164" s="34" t="s">
        <v>160</v>
      </c>
      <c r="E164" s="22">
        <v>0</v>
      </c>
      <c r="F164" s="22">
        <v>0</v>
      </c>
      <c r="G164" s="108">
        <f t="shared" si="109"/>
        <v>0</v>
      </c>
      <c r="H164" s="22">
        <f t="shared" si="118"/>
        <v>0</v>
      </c>
      <c r="I164" s="131">
        <v>0</v>
      </c>
      <c r="J164" s="108">
        <f t="shared" si="110"/>
        <v>0</v>
      </c>
      <c r="K164" s="121"/>
      <c r="L164" s="22">
        <v>0</v>
      </c>
      <c r="M164" s="22">
        <v>0</v>
      </c>
      <c r="N164" s="22">
        <v>0</v>
      </c>
      <c r="O164" s="166">
        <f t="shared" si="111"/>
        <v>0</v>
      </c>
      <c r="P164" s="22">
        <v>0</v>
      </c>
      <c r="Q164" s="22">
        <v>0</v>
      </c>
      <c r="R164" s="22">
        <v>0</v>
      </c>
      <c r="S164" s="166">
        <f t="shared" si="112"/>
        <v>0</v>
      </c>
      <c r="T164" s="22">
        <v>0</v>
      </c>
      <c r="U164" s="22">
        <v>0</v>
      </c>
      <c r="V164" s="22">
        <v>0</v>
      </c>
      <c r="W164" s="166">
        <f t="shared" si="113"/>
        <v>0</v>
      </c>
      <c r="X164" s="22">
        <v>0</v>
      </c>
      <c r="Y164" s="22">
        <v>0</v>
      </c>
      <c r="Z164" s="22">
        <v>0</v>
      </c>
      <c r="AA164" s="166">
        <f t="shared" si="114"/>
        <v>0</v>
      </c>
    </row>
    <row r="165" spans="1:27" s="14" customFormat="1" ht="54" x14ac:dyDescent="0.25">
      <c r="A165" s="18"/>
      <c r="B165" s="18"/>
      <c r="C165" s="19"/>
      <c r="D165" s="34" t="s">
        <v>161</v>
      </c>
      <c r="E165" s="22">
        <v>0</v>
      </c>
      <c r="F165" s="22">
        <v>0</v>
      </c>
      <c r="G165" s="108">
        <f t="shared" si="109"/>
        <v>0</v>
      </c>
      <c r="H165" s="22">
        <f t="shared" si="118"/>
        <v>0</v>
      </c>
      <c r="I165" s="131">
        <v>0</v>
      </c>
      <c r="J165" s="108">
        <f t="shared" si="110"/>
        <v>0</v>
      </c>
      <c r="K165" s="121"/>
      <c r="L165" s="22">
        <v>0</v>
      </c>
      <c r="M165" s="22">
        <v>0</v>
      </c>
      <c r="N165" s="22">
        <v>0</v>
      </c>
      <c r="O165" s="166">
        <f t="shared" si="111"/>
        <v>0</v>
      </c>
      <c r="P165" s="22">
        <v>0</v>
      </c>
      <c r="Q165" s="22">
        <v>0</v>
      </c>
      <c r="R165" s="22">
        <v>0</v>
      </c>
      <c r="S165" s="166">
        <f t="shared" si="112"/>
        <v>0</v>
      </c>
      <c r="T165" s="22">
        <v>0</v>
      </c>
      <c r="U165" s="22">
        <v>0</v>
      </c>
      <c r="V165" s="22">
        <v>0</v>
      </c>
      <c r="W165" s="166">
        <f t="shared" si="113"/>
        <v>0</v>
      </c>
      <c r="X165" s="22">
        <v>0</v>
      </c>
      <c r="Y165" s="22">
        <v>0</v>
      </c>
      <c r="Z165" s="22">
        <v>0</v>
      </c>
      <c r="AA165" s="166">
        <f t="shared" si="114"/>
        <v>0</v>
      </c>
    </row>
    <row r="166" spans="1:27" s="14" customFormat="1" ht="36" x14ac:dyDescent="0.25">
      <c r="A166" s="18"/>
      <c r="B166" s="18"/>
      <c r="C166" s="19"/>
      <c r="D166" s="45" t="s">
        <v>162</v>
      </c>
      <c r="E166" s="22">
        <v>0</v>
      </c>
      <c r="F166" s="22">
        <v>0</v>
      </c>
      <c r="G166" s="108">
        <f t="shared" si="109"/>
        <v>0</v>
      </c>
      <c r="H166" s="22">
        <f t="shared" si="118"/>
        <v>0</v>
      </c>
      <c r="I166" s="131">
        <v>0</v>
      </c>
      <c r="J166" s="108">
        <f t="shared" si="110"/>
        <v>0</v>
      </c>
      <c r="K166" s="121"/>
      <c r="L166" s="22">
        <v>0</v>
      </c>
      <c r="M166" s="22">
        <v>0</v>
      </c>
      <c r="N166" s="22">
        <v>0</v>
      </c>
      <c r="O166" s="166">
        <f t="shared" si="111"/>
        <v>0</v>
      </c>
      <c r="P166" s="22">
        <v>0</v>
      </c>
      <c r="Q166" s="22">
        <v>0</v>
      </c>
      <c r="R166" s="22">
        <v>0</v>
      </c>
      <c r="S166" s="166">
        <f t="shared" si="112"/>
        <v>0</v>
      </c>
      <c r="T166" s="22">
        <v>0</v>
      </c>
      <c r="U166" s="22">
        <v>0</v>
      </c>
      <c r="V166" s="22">
        <v>0</v>
      </c>
      <c r="W166" s="166">
        <f t="shared" si="113"/>
        <v>0</v>
      </c>
      <c r="X166" s="22">
        <v>0</v>
      </c>
      <c r="Y166" s="22">
        <v>0</v>
      </c>
      <c r="Z166" s="22">
        <v>0</v>
      </c>
      <c r="AA166" s="166">
        <f t="shared" si="114"/>
        <v>0</v>
      </c>
    </row>
    <row r="167" spans="1:27" s="14" customFormat="1" ht="36" x14ac:dyDescent="0.25">
      <c r="A167" s="16"/>
      <c r="B167" s="16"/>
      <c r="C167" s="19"/>
      <c r="D167" s="32" t="s">
        <v>163</v>
      </c>
      <c r="E167" s="35">
        <f>SUM(E168:E187)</f>
        <v>0</v>
      </c>
      <c r="F167" s="35">
        <f>SUM(F168:F187)</f>
        <v>0</v>
      </c>
      <c r="G167" s="107">
        <f t="shared" si="109"/>
        <v>0</v>
      </c>
      <c r="H167" s="35">
        <f t="shared" si="118"/>
        <v>0</v>
      </c>
      <c r="I167" s="130">
        <v>0</v>
      </c>
      <c r="J167" s="107">
        <f t="shared" si="110"/>
        <v>0</v>
      </c>
      <c r="K167" s="120"/>
      <c r="L167" s="33">
        <f t="shared" ref="L167:Z167" si="132">SUM(L168:L187)</f>
        <v>0</v>
      </c>
      <c r="M167" s="33">
        <f t="shared" si="132"/>
        <v>0</v>
      </c>
      <c r="N167" s="33">
        <f t="shared" si="132"/>
        <v>0</v>
      </c>
      <c r="O167" s="165">
        <f t="shared" si="111"/>
        <v>0</v>
      </c>
      <c r="P167" s="33">
        <v>0</v>
      </c>
      <c r="Q167" s="33">
        <v>0</v>
      </c>
      <c r="R167" s="33">
        <v>0</v>
      </c>
      <c r="S167" s="165">
        <f t="shared" si="112"/>
        <v>0</v>
      </c>
      <c r="T167" s="33">
        <f t="shared" ref="T167:U167" si="133">SUM(T168:T187)</f>
        <v>0</v>
      </c>
      <c r="U167" s="35">
        <f t="shared" si="133"/>
        <v>0</v>
      </c>
      <c r="V167" s="35">
        <f t="shared" si="132"/>
        <v>0</v>
      </c>
      <c r="W167" s="165">
        <f t="shared" si="113"/>
        <v>0</v>
      </c>
      <c r="X167" s="35">
        <f t="shared" ref="X167" si="134">SUM(X168:X187)</f>
        <v>0</v>
      </c>
      <c r="Y167" s="35">
        <f t="shared" si="132"/>
        <v>0</v>
      </c>
      <c r="Z167" s="35">
        <f t="shared" si="132"/>
        <v>0</v>
      </c>
      <c r="AA167" s="165">
        <f t="shared" si="114"/>
        <v>0</v>
      </c>
    </row>
    <row r="168" spans="1:27" s="14" customFormat="1" x14ac:dyDescent="0.25">
      <c r="A168" s="18"/>
      <c r="B168" s="18"/>
      <c r="C168" s="19"/>
      <c r="D168" s="63" t="s">
        <v>39</v>
      </c>
      <c r="E168" s="62">
        <v>0</v>
      </c>
      <c r="F168" s="62">
        <v>0</v>
      </c>
      <c r="G168" s="110">
        <f t="shared" si="109"/>
        <v>0</v>
      </c>
      <c r="H168" s="62">
        <f t="shared" si="118"/>
        <v>0</v>
      </c>
      <c r="I168" s="133">
        <v>0</v>
      </c>
      <c r="J168" s="110">
        <f t="shared" si="110"/>
        <v>0</v>
      </c>
      <c r="K168" s="123"/>
      <c r="L168" s="62">
        <v>0</v>
      </c>
      <c r="M168" s="62">
        <v>0</v>
      </c>
      <c r="N168" s="62">
        <v>0</v>
      </c>
      <c r="O168" s="167">
        <f t="shared" si="111"/>
        <v>0</v>
      </c>
      <c r="P168" s="62">
        <v>0</v>
      </c>
      <c r="Q168" s="62">
        <v>0</v>
      </c>
      <c r="R168" s="62">
        <v>0</v>
      </c>
      <c r="S168" s="167">
        <f t="shared" si="112"/>
        <v>0</v>
      </c>
      <c r="T168" s="62">
        <v>0</v>
      </c>
      <c r="U168" s="62">
        <v>0</v>
      </c>
      <c r="V168" s="62">
        <v>0</v>
      </c>
      <c r="W168" s="167">
        <f t="shared" si="113"/>
        <v>0</v>
      </c>
      <c r="X168" s="62">
        <v>0</v>
      </c>
      <c r="Y168" s="62">
        <v>0</v>
      </c>
      <c r="Z168" s="62">
        <v>0</v>
      </c>
      <c r="AA168" s="167">
        <f t="shared" si="114"/>
        <v>0</v>
      </c>
    </row>
    <row r="169" spans="1:27" s="14" customFormat="1" x14ac:dyDescent="0.25">
      <c r="A169" s="16"/>
      <c r="B169" s="16"/>
      <c r="C169" s="19"/>
      <c r="D169" s="63" t="s">
        <v>40</v>
      </c>
      <c r="E169" s="62">
        <v>0</v>
      </c>
      <c r="F169" s="62">
        <v>0</v>
      </c>
      <c r="G169" s="110">
        <f t="shared" si="109"/>
        <v>0</v>
      </c>
      <c r="H169" s="62">
        <f t="shared" si="118"/>
        <v>0</v>
      </c>
      <c r="I169" s="133">
        <v>0</v>
      </c>
      <c r="J169" s="110">
        <f t="shared" si="110"/>
        <v>0</v>
      </c>
      <c r="K169" s="123"/>
      <c r="L169" s="62">
        <v>0</v>
      </c>
      <c r="M169" s="62">
        <v>0</v>
      </c>
      <c r="N169" s="62">
        <v>0</v>
      </c>
      <c r="O169" s="167">
        <f t="shared" si="111"/>
        <v>0</v>
      </c>
      <c r="P169" s="62">
        <v>0</v>
      </c>
      <c r="Q169" s="62">
        <v>0</v>
      </c>
      <c r="R169" s="62">
        <v>0</v>
      </c>
      <c r="S169" s="167">
        <f t="shared" si="112"/>
        <v>0</v>
      </c>
      <c r="T169" s="62">
        <v>0</v>
      </c>
      <c r="U169" s="62">
        <v>0</v>
      </c>
      <c r="V169" s="62">
        <v>0</v>
      </c>
      <c r="W169" s="167">
        <f t="shared" si="113"/>
        <v>0</v>
      </c>
      <c r="X169" s="62">
        <v>0</v>
      </c>
      <c r="Y169" s="62">
        <v>0</v>
      </c>
      <c r="Z169" s="62">
        <v>0</v>
      </c>
      <c r="AA169" s="167">
        <f t="shared" si="114"/>
        <v>0</v>
      </c>
    </row>
    <row r="170" spans="1:27" s="14" customFormat="1" x14ac:dyDescent="0.25">
      <c r="A170" s="16"/>
      <c r="B170" s="16"/>
      <c r="C170" s="19"/>
      <c r="D170" s="63" t="s">
        <v>164</v>
      </c>
      <c r="E170" s="62">
        <v>0</v>
      </c>
      <c r="F170" s="62">
        <v>0</v>
      </c>
      <c r="G170" s="110">
        <f t="shared" si="109"/>
        <v>0</v>
      </c>
      <c r="H170" s="62">
        <f t="shared" si="118"/>
        <v>0</v>
      </c>
      <c r="I170" s="133">
        <v>0</v>
      </c>
      <c r="J170" s="110">
        <f t="shared" si="110"/>
        <v>0</v>
      </c>
      <c r="K170" s="123"/>
      <c r="L170" s="62">
        <v>0</v>
      </c>
      <c r="M170" s="62">
        <v>0</v>
      </c>
      <c r="N170" s="62">
        <v>0</v>
      </c>
      <c r="O170" s="167">
        <f t="shared" si="111"/>
        <v>0</v>
      </c>
      <c r="P170" s="62">
        <v>0</v>
      </c>
      <c r="Q170" s="62">
        <v>0</v>
      </c>
      <c r="R170" s="62">
        <v>0</v>
      </c>
      <c r="S170" s="167">
        <f t="shared" si="112"/>
        <v>0</v>
      </c>
      <c r="T170" s="62">
        <v>0</v>
      </c>
      <c r="U170" s="62">
        <v>0</v>
      </c>
      <c r="V170" s="62">
        <v>0</v>
      </c>
      <c r="W170" s="167">
        <f t="shared" si="113"/>
        <v>0</v>
      </c>
      <c r="X170" s="62">
        <v>0</v>
      </c>
      <c r="Y170" s="62">
        <v>0</v>
      </c>
      <c r="Z170" s="62">
        <v>0</v>
      </c>
      <c r="AA170" s="167">
        <f t="shared" si="114"/>
        <v>0</v>
      </c>
    </row>
    <row r="171" spans="1:27" s="14" customFormat="1" x14ac:dyDescent="0.25">
      <c r="A171" s="16"/>
      <c r="B171" s="16"/>
      <c r="C171" s="19"/>
      <c r="D171" s="63" t="s">
        <v>45</v>
      </c>
      <c r="E171" s="62">
        <v>0</v>
      </c>
      <c r="F171" s="62">
        <v>0</v>
      </c>
      <c r="G171" s="110">
        <f t="shared" si="109"/>
        <v>0</v>
      </c>
      <c r="H171" s="62">
        <f t="shared" si="118"/>
        <v>0</v>
      </c>
      <c r="I171" s="133">
        <v>0</v>
      </c>
      <c r="J171" s="110">
        <f t="shared" si="110"/>
        <v>0</v>
      </c>
      <c r="K171" s="123"/>
      <c r="L171" s="62">
        <v>0</v>
      </c>
      <c r="M171" s="62">
        <v>0</v>
      </c>
      <c r="N171" s="62">
        <v>0</v>
      </c>
      <c r="O171" s="167">
        <f t="shared" si="111"/>
        <v>0</v>
      </c>
      <c r="P171" s="62">
        <v>0</v>
      </c>
      <c r="Q171" s="62">
        <v>0</v>
      </c>
      <c r="R171" s="62">
        <v>0</v>
      </c>
      <c r="S171" s="167">
        <f t="shared" si="112"/>
        <v>0</v>
      </c>
      <c r="T171" s="62">
        <v>0</v>
      </c>
      <c r="U171" s="62">
        <v>0</v>
      </c>
      <c r="V171" s="62">
        <v>0</v>
      </c>
      <c r="W171" s="167">
        <f t="shared" si="113"/>
        <v>0</v>
      </c>
      <c r="X171" s="62">
        <v>0</v>
      </c>
      <c r="Y171" s="62">
        <v>0</v>
      </c>
      <c r="Z171" s="62">
        <v>0</v>
      </c>
      <c r="AA171" s="167">
        <f t="shared" si="114"/>
        <v>0</v>
      </c>
    </row>
    <row r="172" spans="1:27" s="14" customFormat="1" ht="36" x14ac:dyDescent="0.25">
      <c r="A172" s="18"/>
      <c r="B172" s="18"/>
      <c r="C172" s="19"/>
      <c r="D172" s="63" t="s">
        <v>165</v>
      </c>
      <c r="E172" s="62">
        <v>0</v>
      </c>
      <c r="F172" s="62">
        <v>0</v>
      </c>
      <c r="G172" s="110">
        <f t="shared" si="109"/>
        <v>0</v>
      </c>
      <c r="H172" s="62">
        <f t="shared" si="118"/>
        <v>0</v>
      </c>
      <c r="I172" s="133">
        <v>0</v>
      </c>
      <c r="J172" s="110">
        <f t="shared" si="110"/>
        <v>0</v>
      </c>
      <c r="K172" s="123"/>
      <c r="L172" s="62">
        <v>0</v>
      </c>
      <c r="M172" s="62">
        <v>0</v>
      </c>
      <c r="N172" s="62">
        <v>0</v>
      </c>
      <c r="O172" s="167">
        <f t="shared" si="111"/>
        <v>0</v>
      </c>
      <c r="P172" s="62">
        <v>0</v>
      </c>
      <c r="Q172" s="62">
        <v>0</v>
      </c>
      <c r="R172" s="62">
        <v>0</v>
      </c>
      <c r="S172" s="167">
        <f t="shared" si="112"/>
        <v>0</v>
      </c>
      <c r="T172" s="62">
        <v>0</v>
      </c>
      <c r="U172" s="62">
        <v>0</v>
      </c>
      <c r="V172" s="62">
        <v>0</v>
      </c>
      <c r="W172" s="167">
        <f t="shared" si="113"/>
        <v>0</v>
      </c>
      <c r="X172" s="62">
        <v>0</v>
      </c>
      <c r="Y172" s="62">
        <v>0</v>
      </c>
      <c r="Z172" s="62">
        <v>0</v>
      </c>
      <c r="AA172" s="167">
        <f t="shared" si="114"/>
        <v>0</v>
      </c>
    </row>
    <row r="173" spans="1:27" s="14" customFormat="1" x14ac:dyDescent="0.25">
      <c r="A173" s="18"/>
      <c r="B173" s="18"/>
      <c r="C173" s="19"/>
      <c r="D173" s="63" t="s">
        <v>166</v>
      </c>
      <c r="E173" s="62">
        <v>0</v>
      </c>
      <c r="F173" s="62">
        <v>0</v>
      </c>
      <c r="G173" s="110">
        <f t="shared" si="109"/>
        <v>0</v>
      </c>
      <c r="H173" s="62">
        <f t="shared" si="118"/>
        <v>0</v>
      </c>
      <c r="I173" s="133">
        <v>0</v>
      </c>
      <c r="J173" s="110">
        <f t="shared" si="110"/>
        <v>0</v>
      </c>
      <c r="K173" s="123"/>
      <c r="L173" s="62">
        <v>0</v>
      </c>
      <c r="M173" s="62">
        <v>0</v>
      </c>
      <c r="N173" s="62">
        <v>0</v>
      </c>
      <c r="O173" s="167">
        <f t="shared" si="111"/>
        <v>0</v>
      </c>
      <c r="P173" s="62">
        <v>0</v>
      </c>
      <c r="Q173" s="62">
        <v>0</v>
      </c>
      <c r="R173" s="62">
        <v>0</v>
      </c>
      <c r="S173" s="167">
        <f t="shared" si="112"/>
        <v>0</v>
      </c>
      <c r="T173" s="62">
        <v>0</v>
      </c>
      <c r="U173" s="62">
        <v>0</v>
      </c>
      <c r="V173" s="62">
        <v>0</v>
      </c>
      <c r="W173" s="167">
        <f t="shared" si="113"/>
        <v>0</v>
      </c>
      <c r="X173" s="62">
        <v>0</v>
      </c>
      <c r="Y173" s="62">
        <v>0</v>
      </c>
      <c r="Z173" s="62">
        <v>0</v>
      </c>
      <c r="AA173" s="167">
        <f t="shared" si="114"/>
        <v>0</v>
      </c>
    </row>
    <row r="174" spans="1:27" s="14" customFormat="1" x14ac:dyDescent="0.25">
      <c r="A174" s="18"/>
      <c r="B174" s="18"/>
      <c r="C174" s="19"/>
      <c r="D174" s="63" t="s">
        <v>167</v>
      </c>
      <c r="E174" s="62">
        <v>0</v>
      </c>
      <c r="F174" s="62">
        <v>0</v>
      </c>
      <c r="G174" s="110">
        <f t="shared" si="109"/>
        <v>0</v>
      </c>
      <c r="H174" s="62">
        <f t="shared" si="118"/>
        <v>0</v>
      </c>
      <c r="I174" s="133">
        <v>0</v>
      </c>
      <c r="J174" s="110">
        <f t="shared" si="110"/>
        <v>0</v>
      </c>
      <c r="K174" s="123"/>
      <c r="L174" s="62">
        <v>0</v>
      </c>
      <c r="M174" s="62">
        <v>0</v>
      </c>
      <c r="N174" s="62">
        <v>0</v>
      </c>
      <c r="O174" s="167">
        <f t="shared" si="111"/>
        <v>0</v>
      </c>
      <c r="P174" s="62">
        <v>0</v>
      </c>
      <c r="Q174" s="62">
        <v>0</v>
      </c>
      <c r="R174" s="62">
        <v>0</v>
      </c>
      <c r="S174" s="167">
        <f t="shared" si="112"/>
        <v>0</v>
      </c>
      <c r="T174" s="62">
        <v>0</v>
      </c>
      <c r="U174" s="62">
        <v>0</v>
      </c>
      <c r="V174" s="62">
        <v>0</v>
      </c>
      <c r="W174" s="167">
        <f t="shared" si="113"/>
        <v>0</v>
      </c>
      <c r="X174" s="62">
        <v>0</v>
      </c>
      <c r="Y174" s="62">
        <v>0</v>
      </c>
      <c r="Z174" s="62">
        <v>0</v>
      </c>
      <c r="AA174" s="167">
        <f t="shared" si="114"/>
        <v>0</v>
      </c>
    </row>
    <row r="175" spans="1:27" s="14" customFormat="1" x14ac:dyDescent="0.25">
      <c r="A175" s="18"/>
      <c r="B175" s="18"/>
      <c r="C175" s="19"/>
      <c r="D175" s="63" t="s">
        <v>168</v>
      </c>
      <c r="E175" s="62">
        <v>0</v>
      </c>
      <c r="F175" s="62">
        <v>0</v>
      </c>
      <c r="G175" s="110">
        <f t="shared" si="109"/>
        <v>0</v>
      </c>
      <c r="H175" s="62">
        <f t="shared" si="118"/>
        <v>0</v>
      </c>
      <c r="I175" s="133">
        <v>0</v>
      </c>
      <c r="J175" s="110">
        <f t="shared" si="110"/>
        <v>0</v>
      </c>
      <c r="K175" s="123"/>
      <c r="L175" s="62">
        <v>0</v>
      </c>
      <c r="M175" s="62">
        <v>0</v>
      </c>
      <c r="N175" s="62">
        <v>0</v>
      </c>
      <c r="O175" s="167">
        <f t="shared" si="111"/>
        <v>0</v>
      </c>
      <c r="P175" s="62">
        <v>0</v>
      </c>
      <c r="Q175" s="62">
        <v>0</v>
      </c>
      <c r="R175" s="62">
        <v>0</v>
      </c>
      <c r="S175" s="167">
        <f t="shared" si="112"/>
        <v>0</v>
      </c>
      <c r="T175" s="62">
        <v>0</v>
      </c>
      <c r="U175" s="62">
        <v>0</v>
      </c>
      <c r="V175" s="62">
        <v>0</v>
      </c>
      <c r="W175" s="167">
        <f t="shared" si="113"/>
        <v>0</v>
      </c>
      <c r="X175" s="62">
        <v>0</v>
      </c>
      <c r="Y175" s="62">
        <v>0</v>
      </c>
      <c r="Z175" s="62">
        <v>0</v>
      </c>
      <c r="AA175" s="167">
        <f t="shared" si="114"/>
        <v>0</v>
      </c>
    </row>
    <row r="176" spans="1:27" s="14" customFormat="1" x14ac:dyDescent="0.25">
      <c r="A176" s="18"/>
      <c r="B176" s="18"/>
      <c r="C176" s="19"/>
      <c r="D176" s="63" t="s">
        <v>169</v>
      </c>
      <c r="E176" s="62">
        <v>0</v>
      </c>
      <c r="F176" s="62">
        <v>0</v>
      </c>
      <c r="G176" s="110">
        <f t="shared" si="109"/>
        <v>0</v>
      </c>
      <c r="H176" s="62">
        <f t="shared" si="118"/>
        <v>0</v>
      </c>
      <c r="I176" s="133">
        <v>0</v>
      </c>
      <c r="J176" s="110">
        <f t="shared" si="110"/>
        <v>0</v>
      </c>
      <c r="K176" s="123"/>
      <c r="L176" s="62">
        <v>0</v>
      </c>
      <c r="M176" s="62">
        <v>0</v>
      </c>
      <c r="N176" s="62">
        <v>0</v>
      </c>
      <c r="O176" s="167">
        <f t="shared" si="111"/>
        <v>0</v>
      </c>
      <c r="P176" s="62">
        <v>0</v>
      </c>
      <c r="Q176" s="62">
        <v>0</v>
      </c>
      <c r="R176" s="62">
        <v>0</v>
      </c>
      <c r="S176" s="167">
        <f t="shared" si="112"/>
        <v>0</v>
      </c>
      <c r="T176" s="62">
        <v>0</v>
      </c>
      <c r="U176" s="62">
        <v>0</v>
      </c>
      <c r="V176" s="62">
        <v>0</v>
      </c>
      <c r="W176" s="167">
        <f t="shared" si="113"/>
        <v>0</v>
      </c>
      <c r="X176" s="62">
        <v>0</v>
      </c>
      <c r="Y176" s="62">
        <v>0</v>
      </c>
      <c r="Z176" s="62">
        <v>0</v>
      </c>
      <c r="AA176" s="167">
        <f t="shared" si="114"/>
        <v>0</v>
      </c>
    </row>
    <row r="177" spans="1:27" s="14" customFormat="1" x14ac:dyDescent="0.25">
      <c r="A177" s="18"/>
      <c r="B177" s="18"/>
      <c r="C177" s="19"/>
      <c r="D177" s="63" t="s">
        <v>46</v>
      </c>
      <c r="E177" s="62">
        <v>0</v>
      </c>
      <c r="F177" s="62">
        <v>0</v>
      </c>
      <c r="G177" s="110">
        <f t="shared" si="109"/>
        <v>0</v>
      </c>
      <c r="H177" s="62">
        <f t="shared" si="118"/>
        <v>0</v>
      </c>
      <c r="I177" s="133">
        <v>0</v>
      </c>
      <c r="J177" s="110">
        <f t="shared" si="110"/>
        <v>0</v>
      </c>
      <c r="K177" s="123"/>
      <c r="L177" s="62">
        <v>0</v>
      </c>
      <c r="M177" s="62">
        <v>0</v>
      </c>
      <c r="N177" s="62">
        <v>0</v>
      </c>
      <c r="O177" s="167">
        <f t="shared" si="111"/>
        <v>0</v>
      </c>
      <c r="P177" s="62">
        <v>0</v>
      </c>
      <c r="Q177" s="62">
        <v>0</v>
      </c>
      <c r="R177" s="62">
        <v>0</v>
      </c>
      <c r="S177" s="167">
        <f t="shared" si="112"/>
        <v>0</v>
      </c>
      <c r="T177" s="62">
        <v>0</v>
      </c>
      <c r="U177" s="62">
        <v>0</v>
      </c>
      <c r="V177" s="62">
        <v>0</v>
      </c>
      <c r="W177" s="167">
        <f t="shared" si="113"/>
        <v>0</v>
      </c>
      <c r="X177" s="62">
        <v>0</v>
      </c>
      <c r="Y177" s="62">
        <v>0</v>
      </c>
      <c r="Z177" s="62">
        <v>0</v>
      </c>
      <c r="AA177" s="167">
        <f t="shared" si="114"/>
        <v>0</v>
      </c>
    </row>
    <row r="178" spans="1:27" s="14" customFormat="1" ht="36" x14ac:dyDescent="0.25">
      <c r="A178" s="18"/>
      <c r="B178" s="18"/>
      <c r="C178" s="19"/>
      <c r="D178" s="63" t="s">
        <v>170</v>
      </c>
      <c r="E178" s="62">
        <v>0</v>
      </c>
      <c r="F178" s="62">
        <v>0</v>
      </c>
      <c r="G178" s="110">
        <f t="shared" si="109"/>
        <v>0</v>
      </c>
      <c r="H178" s="62">
        <f t="shared" si="118"/>
        <v>0</v>
      </c>
      <c r="I178" s="133">
        <v>0</v>
      </c>
      <c r="J178" s="110">
        <f t="shared" si="110"/>
        <v>0</v>
      </c>
      <c r="K178" s="123"/>
      <c r="L178" s="62">
        <v>0</v>
      </c>
      <c r="M178" s="62">
        <v>0</v>
      </c>
      <c r="N178" s="62">
        <v>0</v>
      </c>
      <c r="O178" s="167">
        <f t="shared" si="111"/>
        <v>0</v>
      </c>
      <c r="P178" s="62">
        <v>0</v>
      </c>
      <c r="Q178" s="62">
        <v>0</v>
      </c>
      <c r="R178" s="62">
        <v>0</v>
      </c>
      <c r="S178" s="167">
        <f t="shared" si="112"/>
        <v>0</v>
      </c>
      <c r="T178" s="62">
        <v>0</v>
      </c>
      <c r="U178" s="62">
        <v>0</v>
      </c>
      <c r="V178" s="62">
        <v>0</v>
      </c>
      <c r="W178" s="167">
        <f t="shared" si="113"/>
        <v>0</v>
      </c>
      <c r="X178" s="62">
        <v>0</v>
      </c>
      <c r="Y178" s="62">
        <v>0</v>
      </c>
      <c r="Z178" s="62">
        <v>0</v>
      </c>
      <c r="AA178" s="167">
        <f t="shared" si="114"/>
        <v>0</v>
      </c>
    </row>
    <row r="179" spans="1:27" s="14" customFormat="1" ht="36" x14ac:dyDescent="0.25">
      <c r="A179" s="18"/>
      <c r="B179" s="18"/>
      <c r="C179" s="19"/>
      <c r="D179" s="63" t="s">
        <v>171</v>
      </c>
      <c r="E179" s="62">
        <v>0</v>
      </c>
      <c r="F179" s="62">
        <v>0</v>
      </c>
      <c r="G179" s="110">
        <f t="shared" si="109"/>
        <v>0</v>
      </c>
      <c r="H179" s="62">
        <f t="shared" si="118"/>
        <v>0</v>
      </c>
      <c r="I179" s="133">
        <v>0</v>
      </c>
      <c r="J179" s="110">
        <f t="shared" si="110"/>
        <v>0</v>
      </c>
      <c r="K179" s="123"/>
      <c r="L179" s="62">
        <v>0</v>
      </c>
      <c r="M179" s="62">
        <v>0</v>
      </c>
      <c r="N179" s="62">
        <v>0</v>
      </c>
      <c r="O179" s="167">
        <f t="shared" si="111"/>
        <v>0</v>
      </c>
      <c r="P179" s="62">
        <v>0</v>
      </c>
      <c r="Q179" s="62">
        <v>0</v>
      </c>
      <c r="R179" s="62">
        <v>0</v>
      </c>
      <c r="S179" s="167">
        <f t="shared" si="112"/>
        <v>0</v>
      </c>
      <c r="T179" s="62">
        <v>0</v>
      </c>
      <c r="U179" s="62">
        <v>0</v>
      </c>
      <c r="V179" s="62">
        <v>0</v>
      </c>
      <c r="W179" s="167">
        <f t="shared" si="113"/>
        <v>0</v>
      </c>
      <c r="X179" s="62">
        <v>0</v>
      </c>
      <c r="Y179" s="62">
        <v>0</v>
      </c>
      <c r="Z179" s="62">
        <v>0</v>
      </c>
      <c r="AA179" s="167">
        <f t="shared" si="114"/>
        <v>0</v>
      </c>
    </row>
    <row r="180" spans="1:27" s="14" customFormat="1" x14ac:dyDescent="0.25">
      <c r="A180" s="18"/>
      <c r="B180" s="18"/>
      <c r="C180" s="19"/>
      <c r="D180" s="63" t="s">
        <v>172</v>
      </c>
      <c r="E180" s="62">
        <v>0</v>
      </c>
      <c r="F180" s="62">
        <v>0</v>
      </c>
      <c r="G180" s="110">
        <f t="shared" si="109"/>
        <v>0</v>
      </c>
      <c r="H180" s="62">
        <f t="shared" si="118"/>
        <v>0</v>
      </c>
      <c r="I180" s="133">
        <v>0</v>
      </c>
      <c r="J180" s="110">
        <f t="shared" si="110"/>
        <v>0</v>
      </c>
      <c r="K180" s="123"/>
      <c r="L180" s="62">
        <v>0</v>
      </c>
      <c r="M180" s="62">
        <v>0</v>
      </c>
      <c r="N180" s="62">
        <v>0</v>
      </c>
      <c r="O180" s="167">
        <f t="shared" si="111"/>
        <v>0</v>
      </c>
      <c r="P180" s="62">
        <v>0</v>
      </c>
      <c r="Q180" s="62">
        <v>0</v>
      </c>
      <c r="R180" s="62">
        <v>0</v>
      </c>
      <c r="S180" s="167">
        <f t="shared" si="112"/>
        <v>0</v>
      </c>
      <c r="T180" s="62">
        <v>0</v>
      </c>
      <c r="U180" s="62">
        <v>0</v>
      </c>
      <c r="V180" s="62">
        <v>0</v>
      </c>
      <c r="W180" s="167">
        <f t="shared" si="113"/>
        <v>0</v>
      </c>
      <c r="X180" s="62">
        <v>0</v>
      </c>
      <c r="Y180" s="62">
        <v>0</v>
      </c>
      <c r="Z180" s="62">
        <v>0</v>
      </c>
      <c r="AA180" s="167">
        <f t="shared" si="114"/>
        <v>0</v>
      </c>
    </row>
    <row r="181" spans="1:27" s="14" customFormat="1" x14ac:dyDescent="0.25">
      <c r="A181" s="16"/>
      <c r="B181" s="16"/>
      <c r="C181" s="19"/>
      <c r="D181" s="63" t="s">
        <v>173</v>
      </c>
      <c r="E181" s="62">
        <v>0</v>
      </c>
      <c r="F181" s="62">
        <v>0</v>
      </c>
      <c r="G181" s="110">
        <f t="shared" si="109"/>
        <v>0</v>
      </c>
      <c r="H181" s="62">
        <f t="shared" si="118"/>
        <v>0</v>
      </c>
      <c r="I181" s="133">
        <v>0</v>
      </c>
      <c r="J181" s="110">
        <f t="shared" si="110"/>
        <v>0</v>
      </c>
      <c r="K181" s="123"/>
      <c r="L181" s="62">
        <v>0</v>
      </c>
      <c r="M181" s="62">
        <v>0</v>
      </c>
      <c r="N181" s="62">
        <v>0</v>
      </c>
      <c r="O181" s="167">
        <f t="shared" si="111"/>
        <v>0</v>
      </c>
      <c r="P181" s="62">
        <v>0</v>
      </c>
      <c r="Q181" s="62">
        <v>0</v>
      </c>
      <c r="R181" s="62">
        <v>0</v>
      </c>
      <c r="S181" s="167">
        <f t="shared" si="112"/>
        <v>0</v>
      </c>
      <c r="T181" s="62">
        <v>0</v>
      </c>
      <c r="U181" s="62">
        <v>0</v>
      </c>
      <c r="V181" s="62">
        <v>0</v>
      </c>
      <c r="W181" s="167">
        <f t="shared" si="113"/>
        <v>0</v>
      </c>
      <c r="X181" s="62">
        <v>0</v>
      </c>
      <c r="Y181" s="62">
        <v>0</v>
      </c>
      <c r="Z181" s="62">
        <v>0</v>
      </c>
      <c r="AA181" s="167">
        <f t="shared" si="114"/>
        <v>0</v>
      </c>
    </row>
    <row r="182" spans="1:27" s="14" customFormat="1" x14ac:dyDescent="0.25">
      <c r="A182" s="18"/>
      <c r="B182" s="18"/>
      <c r="C182" s="19"/>
      <c r="D182" s="63" t="s">
        <v>52</v>
      </c>
      <c r="E182" s="62">
        <v>0</v>
      </c>
      <c r="F182" s="62">
        <v>0</v>
      </c>
      <c r="G182" s="110">
        <f t="shared" si="109"/>
        <v>0</v>
      </c>
      <c r="H182" s="62">
        <f t="shared" si="118"/>
        <v>0</v>
      </c>
      <c r="I182" s="133">
        <v>0</v>
      </c>
      <c r="J182" s="110">
        <f t="shared" si="110"/>
        <v>0</v>
      </c>
      <c r="K182" s="123"/>
      <c r="L182" s="62">
        <v>0</v>
      </c>
      <c r="M182" s="62">
        <v>0</v>
      </c>
      <c r="N182" s="62">
        <v>0</v>
      </c>
      <c r="O182" s="167">
        <f t="shared" si="111"/>
        <v>0</v>
      </c>
      <c r="P182" s="62">
        <v>0</v>
      </c>
      <c r="Q182" s="62">
        <v>0</v>
      </c>
      <c r="R182" s="62">
        <v>0</v>
      </c>
      <c r="S182" s="167">
        <f t="shared" si="112"/>
        <v>0</v>
      </c>
      <c r="T182" s="62">
        <v>0</v>
      </c>
      <c r="U182" s="62">
        <v>0</v>
      </c>
      <c r="V182" s="62">
        <v>0</v>
      </c>
      <c r="W182" s="167">
        <f t="shared" si="113"/>
        <v>0</v>
      </c>
      <c r="X182" s="62">
        <v>0</v>
      </c>
      <c r="Y182" s="62">
        <v>0</v>
      </c>
      <c r="Z182" s="62">
        <v>0</v>
      </c>
      <c r="AA182" s="167">
        <f t="shared" si="114"/>
        <v>0</v>
      </c>
    </row>
    <row r="183" spans="1:27" s="14" customFormat="1" x14ac:dyDescent="0.25">
      <c r="A183" s="18"/>
      <c r="B183" s="18"/>
      <c r="C183" s="19"/>
      <c r="D183" s="63" t="s">
        <v>174</v>
      </c>
      <c r="E183" s="62">
        <v>0</v>
      </c>
      <c r="F183" s="62">
        <v>0</v>
      </c>
      <c r="G183" s="110">
        <f t="shared" si="109"/>
        <v>0</v>
      </c>
      <c r="H183" s="62">
        <f t="shared" si="118"/>
        <v>0</v>
      </c>
      <c r="I183" s="133">
        <v>0</v>
      </c>
      <c r="J183" s="110">
        <f t="shared" si="110"/>
        <v>0</v>
      </c>
      <c r="K183" s="123"/>
      <c r="L183" s="62">
        <v>0</v>
      </c>
      <c r="M183" s="62">
        <v>0</v>
      </c>
      <c r="N183" s="62">
        <v>0</v>
      </c>
      <c r="O183" s="167">
        <f t="shared" si="111"/>
        <v>0</v>
      </c>
      <c r="P183" s="62">
        <v>0</v>
      </c>
      <c r="Q183" s="62">
        <v>0</v>
      </c>
      <c r="R183" s="62">
        <v>0</v>
      </c>
      <c r="S183" s="167">
        <f t="shared" si="112"/>
        <v>0</v>
      </c>
      <c r="T183" s="62">
        <v>0</v>
      </c>
      <c r="U183" s="62">
        <v>0</v>
      </c>
      <c r="V183" s="62">
        <v>0</v>
      </c>
      <c r="W183" s="167">
        <f t="shared" si="113"/>
        <v>0</v>
      </c>
      <c r="X183" s="62">
        <v>0</v>
      </c>
      <c r="Y183" s="62">
        <v>0</v>
      </c>
      <c r="Z183" s="62">
        <v>0</v>
      </c>
      <c r="AA183" s="167">
        <f t="shared" si="114"/>
        <v>0</v>
      </c>
    </row>
    <row r="184" spans="1:27" s="14" customFormat="1" x14ac:dyDescent="0.25">
      <c r="A184" s="18"/>
      <c r="B184" s="18"/>
      <c r="C184" s="19"/>
      <c r="D184" s="63" t="s">
        <v>175</v>
      </c>
      <c r="E184" s="62">
        <v>0</v>
      </c>
      <c r="F184" s="62">
        <v>0</v>
      </c>
      <c r="G184" s="110">
        <f t="shared" si="109"/>
        <v>0</v>
      </c>
      <c r="H184" s="62">
        <f t="shared" si="118"/>
        <v>0</v>
      </c>
      <c r="I184" s="133">
        <v>0</v>
      </c>
      <c r="J184" s="110">
        <f t="shared" si="110"/>
        <v>0</v>
      </c>
      <c r="K184" s="123"/>
      <c r="L184" s="62">
        <v>0</v>
      </c>
      <c r="M184" s="62">
        <v>0</v>
      </c>
      <c r="N184" s="62">
        <v>0</v>
      </c>
      <c r="O184" s="167">
        <f t="shared" si="111"/>
        <v>0</v>
      </c>
      <c r="P184" s="62">
        <v>0</v>
      </c>
      <c r="Q184" s="62">
        <v>0</v>
      </c>
      <c r="R184" s="62">
        <v>0</v>
      </c>
      <c r="S184" s="167">
        <f t="shared" si="112"/>
        <v>0</v>
      </c>
      <c r="T184" s="62">
        <v>0</v>
      </c>
      <c r="U184" s="62">
        <v>0</v>
      </c>
      <c r="V184" s="62">
        <v>0</v>
      </c>
      <c r="W184" s="167">
        <f t="shared" si="113"/>
        <v>0</v>
      </c>
      <c r="X184" s="62">
        <v>0</v>
      </c>
      <c r="Y184" s="62">
        <v>0</v>
      </c>
      <c r="Z184" s="62">
        <v>0</v>
      </c>
      <c r="AA184" s="167">
        <f t="shared" si="114"/>
        <v>0</v>
      </c>
    </row>
    <row r="185" spans="1:27" s="14" customFormat="1" ht="90" x14ac:dyDescent="0.25">
      <c r="A185" s="18"/>
      <c r="B185" s="18"/>
      <c r="C185" s="19"/>
      <c r="D185" s="63" t="s">
        <v>176</v>
      </c>
      <c r="E185" s="62">
        <v>0</v>
      </c>
      <c r="F185" s="62">
        <v>0</v>
      </c>
      <c r="G185" s="110">
        <f t="shared" si="109"/>
        <v>0</v>
      </c>
      <c r="H185" s="62">
        <f t="shared" si="118"/>
        <v>0</v>
      </c>
      <c r="I185" s="133">
        <v>0</v>
      </c>
      <c r="J185" s="110">
        <f t="shared" si="110"/>
        <v>0</v>
      </c>
      <c r="K185" s="123"/>
      <c r="L185" s="62">
        <v>0</v>
      </c>
      <c r="M185" s="62">
        <v>0</v>
      </c>
      <c r="N185" s="62">
        <v>0</v>
      </c>
      <c r="O185" s="167">
        <f t="shared" si="111"/>
        <v>0</v>
      </c>
      <c r="P185" s="62">
        <v>0</v>
      </c>
      <c r="Q185" s="62">
        <v>0</v>
      </c>
      <c r="R185" s="62">
        <v>0</v>
      </c>
      <c r="S185" s="167">
        <f t="shared" si="112"/>
        <v>0</v>
      </c>
      <c r="T185" s="62">
        <v>0</v>
      </c>
      <c r="U185" s="62">
        <v>0</v>
      </c>
      <c r="V185" s="62">
        <v>0</v>
      </c>
      <c r="W185" s="167">
        <f t="shared" si="113"/>
        <v>0</v>
      </c>
      <c r="X185" s="62">
        <v>0</v>
      </c>
      <c r="Y185" s="62">
        <v>0</v>
      </c>
      <c r="Z185" s="62">
        <v>0</v>
      </c>
      <c r="AA185" s="167">
        <f t="shared" si="114"/>
        <v>0</v>
      </c>
    </row>
    <row r="186" spans="1:27" s="14" customFormat="1" x14ac:dyDescent="0.25">
      <c r="A186" s="18"/>
      <c r="B186" s="18"/>
      <c r="C186" s="19"/>
      <c r="D186" s="63" t="s">
        <v>177</v>
      </c>
      <c r="E186" s="62">
        <v>0</v>
      </c>
      <c r="F186" s="62">
        <v>0</v>
      </c>
      <c r="G186" s="110">
        <f t="shared" si="109"/>
        <v>0</v>
      </c>
      <c r="H186" s="62">
        <f t="shared" si="118"/>
        <v>0</v>
      </c>
      <c r="I186" s="133">
        <v>0</v>
      </c>
      <c r="J186" s="110">
        <f t="shared" si="110"/>
        <v>0</v>
      </c>
      <c r="K186" s="123"/>
      <c r="L186" s="62">
        <v>0</v>
      </c>
      <c r="M186" s="62">
        <v>0</v>
      </c>
      <c r="N186" s="62">
        <v>0</v>
      </c>
      <c r="O186" s="167">
        <f t="shared" si="111"/>
        <v>0</v>
      </c>
      <c r="P186" s="62">
        <v>0</v>
      </c>
      <c r="Q186" s="62">
        <v>0</v>
      </c>
      <c r="R186" s="62">
        <v>0</v>
      </c>
      <c r="S186" s="167">
        <f t="shared" si="112"/>
        <v>0</v>
      </c>
      <c r="T186" s="62">
        <v>0</v>
      </c>
      <c r="U186" s="62">
        <v>0</v>
      </c>
      <c r="V186" s="62">
        <v>0</v>
      </c>
      <c r="W186" s="167">
        <f t="shared" si="113"/>
        <v>0</v>
      </c>
      <c r="X186" s="62">
        <v>0</v>
      </c>
      <c r="Y186" s="62">
        <v>0</v>
      </c>
      <c r="Z186" s="62">
        <v>0</v>
      </c>
      <c r="AA186" s="167">
        <f t="shared" si="114"/>
        <v>0</v>
      </c>
    </row>
    <row r="187" spans="1:27" s="14" customFormat="1" ht="54" x14ac:dyDescent="0.25">
      <c r="A187" s="18"/>
      <c r="B187" s="18"/>
      <c r="C187" s="19"/>
      <c r="D187" s="63" t="s">
        <v>178</v>
      </c>
      <c r="E187" s="62">
        <v>0</v>
      </c>
      <c r="F187" s="62">
        <v>0</v>
      </c>
      <c r="G187" s="110">
        <f t="shared" si="109"/>
        <v>0</v>
      </c>
      <c r="H187" s="62">
        <f t="shared" si="118"/>
        <v>0</v>
      </c>
      <c r="I187" s="133">
        <v>0</v>
      </c>
      <c r="J187" s="110">
        <f t="shared" si="110"/>
        <v>0</v>
      </c>
      <c r="K187" s="123"/>
      <c r="L187" s="62">
        <v>0</v>
      </c>
      <c r="M187" s="62">
        <v>0</v>
      </c>
      <c r="N187" s="62">
        <v>0</v>
      </c>
      <c r="O187" s="167">
        <f t="shared" si="111"/>
        <v>0</v>
      </c>
      <c r="P187" s="62">
        <v>0</v>
      </c>
      <c r="Q187" s="62">
        <v>0</v>
      </c>
      <c r="R187" s="62">
        <v>0</v>
      </c>
      <c r="S187" s="167">
        <f t="shared" si="112"/>
        <v>0</v>
      </c>
      <c r="T187" s="62">
        <v>0</v>
      </c>
      <c r="U187" s="62">
        <v>0</v>
      </c>
      <c r="V187" s="62">
        <v>0</v>
      </c>
      <c r="W187" s="167">
        <f t="shared" si="113"/>
        <v>0</v>
      </c>
      <c r="X187" s="62">
        <v>0</v>
      </c>
      <c r="Y187" s="62">
        <v>0</v>
      </c>
      <c r="Z187" s="62">
        <v>0</v>
      </c>
      <c r="AA187" s="167">
        <f t="shared" si="114"/>
        <v>0</v>
      </c>
    </row>
    <row r="188" spans="1:27" s="14" customFormat="1" x14ac:dyDescent="0.25">
      <c r="A188" s="18"/>
      <c r="B188" s="18"/>
      <c r="C188" s="19"/>
      <c r="D188" s="30" t="s">
        <v>179</v>
      </c>
      <c r="E188" s="36">
        <f>E189+E190</f>
        <v>0</v>
      </c>
      <c r="F188" s="36">
        <f>F189+F190</f>
        <v>0</v>
      </c>
      <c r="G188" s="106">
        <f t="shared" si="109"/>
        <v>0</v>
      </c>
      <c r="H188" s="36">
        <f t="shared" si="118"/>
        <v>0</v>
      </c>
      <c r="I188" s="129">
        <v>0</v>
      </c>
      <c r="J188" s="106">
        <f t="shared" si="110"/>
        <v>0</v>
      </c>
      <c r="K188" s="119"/>
      <c r="L188" s="36">
        <f t="shared" ref="L188:Z188" si="135">L189+L190</f>
        <v>0</v>
      </c>
      <c r="M188" s="36">
        <f t="shared" si="135"/>
        <v>0</v>
      </c>
      <c r="N188" s="36">
        <f t="shared" si="135"/>
        <v>0</v>
      </c>
      <c r="O188" s="164">
        <f t="shared" si="111"/>
        <v>0</v>
      </c>
      <c r="P188" s="36">
        <v>0</v>
      </c>
      <c r="Q188" s="36">
        <v>0</v>
      </c>
      <c r="R188" s="36">
        <v>0</v>
      </c>
      <c r="S188" s="164">
        <f t="shared" si="112"/>
        <v>0</v>
      </c>
      <c r="T188" s="36">
        <f t="shared" ref="T188:U188" si="136">T189+T190</f>
        <v>0</v>
      </c>
      <c r="U188" s="36">
        <f t="shared" si="136"/>
        <v>0</v>
      </c>
      <c r="V188" s="36">
        <f t="shared" si="135"/>
        <v>0</v>
      </c>
      <c r="W188" s="164">
        <f t="shared" si="113"/>
        <v>0</v>
      </c>
      <c r="X188" s="36">
        <f t="shared" ref="X188" si="137">X189+X190</f>
        <v>0</v>
      </c>
      <c r="Y188" s="36">
        <f t="shared" si="135"/>
        <v>0</v>
      </c>
      <c r="Z188" s="36">
        <f t="shared" si="135"/>
        <v>0</v>
      </c>
      <c r="AA188" s="164">
        <f t="shared" si="114"/>
        <v>0</v>
      </c>
    </row>
    <row r="189" spans="1:27" s="14" customFormat="1" x14ac:dyDescent="0.25">
      <c r="A189" s="18"/>
      <c r="B189" s="18"/>
      <c r="C189" s="19"/>
      <c r="D189" s="32" t="s">
        <v>180</v>
      </c>
      <c r="E189" s="35">
        <v>0</v>
      </c>
      <c r="F189" s="35">
        <v>0</v>
      </c>
      <c r="G189" s="107">
        <f t="shared" si="109"/>
        <v>0</v>
      </c>
      <c r="H189" s="35">
        <f t="shared" si="118"/>
        <v>0</v>
      </c>
      <c r="I189" s="130">
        <v>0</v>
      </c>
      <c r="J189" s="107">
        <f t="shared" si="110"/>
        <v>0</v>
      </c>
      <c r="K189" s="120"/>
      <c r="L189" s="33">
        <v>0</v>
      </c>
      <c r="M189" s="33">
        <v>0</v>
      </c>
      <c r="N189" s="33">
        <v>0</v>
      </c>
      <c r="O189" s="165">
        <f t="shared" si="111"/>
        <v>0</v>
      </c>
      <c r="P189" s="33">
        <v>0</v>
      </c>
      <c r="Q189" s="33">
        <v>0</v>
      </c>
      <c r="R189" s="33">
        <v>0</v>
      </c>
      <c r="S189" s="165">
        <f t="shared" si="112"/>
        <v>0</v>
      </c>
      <c r="T189" s="33">
        <v>0</v>
      </c>
      <c r="U189" s="35">
        <v>0</v>
      </c>
      <c r="V189" s="35">
        <v>0</v>
      </c>
      <c r="W189" s="165">
        <f t="shared" si="113"/>
        <v>0</v>
      </c>
      <c r="X189" s="35">
        <v>0</v>
      </c>
      <c r="Y189" s="35">
        <v>0</v>
      </c>
      <c r="Z189" s="35">
        <v>0</v>
      </c>
      <c r="AA189" s="165">
        <f t="shared" si="114"/>
        <v>0</v>
      </c>
    </row>
    <row r="190" spans="1:27" s="14" customFormat="1" ht="36" x14ac:dyDescent="0.25">
      <c r="A190" s="18"/>
      <c r="B190" s="18"/>
      <c r="C190" s="19"/>
      <c r="D190" s="32" t="s">
        <v>181</v>
      </c>
      <c r="E190" s="35">
        <f>SUM(E191:E192)</f>
        <v>0</v>
      </c>
      <c r="F190" s="35">
        <f>SUM(F191:F192)</f>
        <v>0</v>
      </c>
      <c r="G190" s="107">
        <f t="shared" si="109"/>
        <v>0</v>
      </c>
      <c r="H190" s="35">
        <f t="shared" si="118"/>
        <v>0</v>
      </c>
      <c r="I190" s="130">
        <v>0</v>
      </c>
      <c r="J190" s="107">
        <f t="shared" si="110"/>
        <v>0</v>
      </c>
      <c r="K190" s="120"/>
      <c r="L190" s="33">
        <f t="shared" ref="L190:Z190" si="138">SUM(L191:L192)</f>
        <v>0</v>
      </c>
      <c r="M190" s="33">
        <f t="shared" si="138"/>
        <v>0</v>
      </c>
      <c r="N190" s="33">
        <f t="shared" si="138"/>
        <v>0</v>
      </c>
      <c r="O190" s="165">
        <f t="shared" si="111"/>
        <v>0</v>
      </c>
      <c r="P190" s="33">
        <v>0</v>
      </c>
      <c r="Q190" s="33">
        <v>0</v>
      </c>
      <c r="R190" s="33">
        <v>0</v>
      </c>
      <c r="S190" s="165">
        <f t="shared" si="112"/>
        <v>0</v>
      </c>
      <c r="T190" s="33">
        <f t="shared" ref="T190:U190" si="139">SUM(T191:T192)</f>
        <v>0</v>
      </c>
      <c r="U190" s="35">
        <f t="shared" si="139"/>
        <v>0</v>
      </c>
      <c r="V190" s="35">
        <f t="shared" si="138"/>
        <v>0</v>
      </c>
      <c r="W190" s="165">
        <f t="shared" si="113"/>
        <v>0</v>
      </c>
      <c r="X190" s="35">
        <f t="shared" ref="X190" si="140">SUM(X191:X192)</f>
        <v>0</v>
      </c>
      <c r="Y190" s="35">
        <f t="shared" si="138"/>
        <v>0</v>
      </c>
      <c r="Z190" s="35">
        <f t="shared" si="138"/>
        <v>0</v>
      </c>
      <c r="AA190" s="165">
        <f t="shared" si="114"/>
        <v>0</v>
      </c>
    </row>
    <row r="191" spans="1:27" s="14" customFormat="1" x14ac:dyDescent="0.25">
      <c r="A191" s="18"/>
      <c r="B191" s="18"/>
      <c r="C191" s="19"/>
      <c r="D191" s="34" t="s">
        <v>182</v>
      </c>
      <c r="E191" s="47">
        <v>0</v>
      </c>
      <c r="F191" s="47">
        <v>0</v>
      </c>
      <c r="G191" s="111">
        <f t="shared" si="109"/>
        <v>0</v>
      </c>
      <c r="H191" s="47">
        <f t="shared" si="118"/>
        <v>0</v>
      </c>
      <c r="I191" s="134">
        <v>0</v>
      </c>
      <c r="J191" s="111">
        <f t="shared" si="110"/>
        <v>0</v>
      </c>
      <c r="K191" s="124"/>
      <c r="L191" s="22">
        <v>0</v>
      </c>
      <c r="M191" s="46">
        <v>0</v>
      </c>
      <c r="N191" s="46">
        <v>0</v>
      </c>
      <c r="O191" s="168">
        <f t="shared" si="111"/>
        <v>0</v>
      </c>
      <c r="P191" s="22">
        <v>0</v>
      </c>
      <c r="Q191" s="22">
        <v>0</v>
      </c>
      <c r="R191" s="22">
        <v>0</v>
      </c>
      <c r="S191" s="168">
        <f t="shared" si="112"/>
        <v>0</v>
      </c>
      <c r="T191" s="46">
        <v>0</v>
      </c>
      <c r="U191" s="47">
        <v>0</v>
      </c>
      <c r="V191" s="47">
        <v>0</v>
      </c>
      <c r="W191" s="168">
        <f t="shared" si="113"/>
        <v>0</v>
      </c>
      <c r="X191" s="22">
        <v>0</v>
      </c>
      <c r="Y191" s="22">
        <v>0</v>
      </c>
      <c r="Z191" s="22">
        <v>0</v>
      </c>
      <c r="AA191" s="168">
        <f t="shared" si="114"/>
        <v>0</v>
      </c>
    </row>
    <row r="192" spans="1:27" s="14" customFormat="1" ht="36" x14ac:dyDescent="0.25">
      <c r="A192" s="18"/>
      <c r="B192" s="18"/>
      <c r="C192" s="19"/>
      <c r="D192" s="34" t="s">
        <v>183</v>
      </c>
      <c r="E192" s="47">
        <v>0</v>
      </c>
      <c r="F192" s="47">
        <v>0</v>
      </c>
      <c r="G192" s="111">
        <f t="shared" si="109"/>
        <v>0</v>
      </c>
      <c r="H192" s="47">
        <f t="shared" si="118"/>
        <v>0</v>
      </c>
      <c r="I192" s="134">
        <v>0</v>
      </c>
      <c r="J192" s="111">
        <f t="shared" si="110"/>
        <v>0</v>
      </c>
      <c r="K192" s="124"/>
      <c r="L192" s="22">
        <v>0</v>
      </c>
      <c r="M192" s="46">
        <v>0</v>
      </c>
      <c r="N192" s="46">
        <v>0</v>
      </c>
      <c r="O192" s="168">
        <f t="shared" si="111"/>
        <v>0</v>
      </c>
      <c r="P192" s="22">
        <v>0</v>
      </c>
      <c r="Q192" s="22">
        <v>0</v>
      </c>
      <c r="R192" s="22">
        <v>0</v>
      </c>
      <c r="S192" s="168">
        <f t="shared" si="112"/>
        <v>0</v>
      </c>
      <c r="T192" s="46">
        <v>0</v>
      </c>
      <c r="U192" s="47">
        <v>0</v>
      </c>
      <c r="V192" s="47">
        <v>0</v>
      </c>
      <c r="W192" s="168">
        <f t="shared" si="113"/>
        <v>0</v>
      </c>
      <c r="X192" s="22">
        <v>0</v>
      </c>
      <c r="Y192" s="22">
        <v>0</v>
      </c>
      <c r="Z192" s="22">
        <v>0</v>
      </c>
      <c r="AA192" s="168">
        <f t="shared" si="114"/>
        <v>0</v>
      </c>
    </row>
    <row r="193" spans="1:27" s="14" customFormat="1" x14ac:dyDescent="0.25">
      <c r="A193" s="18"/>
      <c r="B193" s="18"/>
      <c r="C193" s="19"/>
      <c r="D193" s="28" t="s">
        <v>184</v>
      </c>
      <c r="E193" s="52">
        <f>E194+E195</f>
        <v>0</v>
      </c>
      <c r="F193" s="52">
        <f>F194+F195</f>
        <v>0</v>
      </c>
      <c r="G193" s="105">
        <f t="shared" si="109"/>
        <v>0</v>
      </c>
      <c r="H193" s="52">
        <f t="shared" si="118"/>
        <v>0</v>
      </c>
      <c r="I193" s="128">
        <v>0</v>
      </c>
      <c r="J193" s="105">
        <f t="shared" si="110"/>
        <v>0</v>
      </c>
      <c r="K193" s="118"/>
      <c r="L193" s="29">
        <f t="shared" ref="L193:Z193" si="141">L194+L195</f>
        <v>0</v>
      </c>
      <c r="M193" s="29">
        <f t="shared" si="141"/>
        <v>0</v>
      </c>
      <c r="N193" s="29">
        <f t="shared" si="141"/>
        <v>0</v>
      </c>
      <c r="O193" s="163">
        <f t="shared" si="111"/>
        <v>0</v>
      </c>
      <c r="P193" s="29">
        <v>0</v>
      </c>
      <c r="Q193" s="29">
        <v>0</v>
      </c>
      <c r="R193" s="29">
        <v>0</v>
      </c>
      <c r="S193" s="163">
        <f t="shared" si="112"/>
        <v>0</v>
      </c>
      <c r="T193" s="29">
        <f t="shared" ref="T193:U193" si="142">T194+T195</f>
        <v>0</v>
      </c>
      <c r="U193" s="52">
        <f t="shared" si="142"/>
        <v>0</v>
      </c>
      <c r="V193" s="52">
        <f t="shared" si="141"/>
        <v>0</v>
      </c>
      <c r="W193" s="163">
        <f t="shared" si="113"/>
        <v>0</v>
      </c>
      <c r="X193" s="52">
        <f t="shared" ref="X193" si="143">X194+X195</f>
        <v>0</v>
      </c>
      <c r="Y193" s="52">
        <f t="shared" si="141"/>
        <v>0</v>
      </c>
      <c r="Z193" s="52">
        <f t="shared" si="141"/>
        <v>0</v>
      </c>
      <c r="AA193" s="163">
        <f t="shared" si="114"/>
        <v>0</v>
      </c>
    </row>
    <row r="194" spans="1:27" s="14" customFormat="1" x14ac:dyDescent="0.25">
      <c r="A194" s="18"/>
      <c r="B194" s="18"/>
      <c r="C194" s="19"/>
      <c r="D194" s="30" t="s">
        <v>185</v>
      </c>
      <c r="E194" s="36">
        <v>0</v>
      </c>
      <c r="F194" s="36">
        <v>0</v>
      </c>
      <c r="G194" s="106">
        <f t="shared" si="109"/>
        <v>0</v>
      </c>
      <c r="H194" s="36">
        <f t="shared" si="118"/>
        <v>0</v>
      </c>
      <c r="I194" s="129">
        <v>0</v>
      </c>
      <c r="J194" s="106">
        <f t="shared" si="110"/>
        <v>0</v>
      </c>
      <c r="K194" s="119"/>
      <c r="L194" s="36">
        <v>0</v>
      </c>
      <c r="M194" s="36">
        <v>0</v>
      </c>
      <c r="N194" s="36">
        <v>0</v>
      </c>
      <c r="O194" s="164">
        <f t="shared" si="111"/>
        <v>0</v>
      </c>
      <c r="P194" s="36">
        <v>0</v>
      </c>
      <c r="Q194" s="36">
        <v>0</v>
      </c>
      <c r="R194" s="36">
        <v>0</v>
      </c>
      <c r="S194" s="164">
        <f t="shared" si="112"/>
        <v>0</v>
      </c>
      <c r="T194" s="36">
        <v>0</v>
      </c>
      <c r="U194" s="36">
        <v>0</v>
      </c>
      <c r="V194" s="36">
        <v>0</v>
      </c>
      <c r="W194" s="164">
        <f t="shared" si="113"/>
        <v>0</v>
      </c>
      <c r="X194" s="36">
        <v>0</v>
      </c>
      <c r="Y194" s="36">
        <v>0</v>
      </c>
      <c r="Z194" s="36">
        <v>0</v>
      </c>
      <c r="AA194" s="164">
        <f t="shared" si="114"/>
        <v>0</v>
      </c>
    </row>
    <row r="195" spans="1:27" s="14" customFormat="1" x14ac:dyDescent="0.25">
      <c r="A195" s="18"/>
      <c r="B195" s="18"/>
      <c r="C195" s="19"/>
      <c r="D195" s="30" t="s">
        <v>186</v>
      </c>
      <c r="E195" s="36">
        <f>SUM(E196:E199)</f>
        <v>0</v>
      </c>
      <c r="F195" s="36">
        <f>SUM(F196:F199)</f>
        <v>0</v>
      </c>
      <c r="G195" s="106">
        <f t="shared" si="109"/>
        <v>0</v>
      </c>
      <c r="H195" s="36">
        <f t="shared" si="118"/>
        <v>0</v>
      </c>
      <c r="I195" s="129">
        <v>0</v>
      </c>
      <c r="J195" s="106">
        <f t="shared" si="110"/>
        <v>0</v>
      </c>
      <c r="K195" s="119"/>
      <c r="L195" s="36">
        <f t="shared" ref="L195:Z195" si="144">SUM(L196:L199)</f>
        <v>0</v>
      </c>
      <c r="M195" s="36">
        <f t="shared" si="144"/>
        <v>0</v>
      </c>
      <c r="N195" s="36">
        <f t="shared" si="144"/>
        <v>0</v>
      </c>
      <c r="O195" s="164">
        <f t="shared" si="111"/>
        <v>0</v>
      </c>
      <c r="P195" s="36">
        <v>0</v>
      </c>
      <c r="Q195" s="36">
        <v>0</v>
      </c>
      <c r="R195" s="36">
        <v>0</v>
      </c>
      <c r="S195" s="164">
        <f t="shared" si="112"/>
        <v>0</v>
      </c>
      <c r="T195" s="36">
        <f t="shared" ref="T195:U195" si="145">SUM(T196:T199)</f>
        <v>0</v>
      </c>
      <c r="U195" s="36">
        <f t="shared" si="145"/>
        <v>0</v>
      </c>
      <c r="V195" s="36">
        <f t="shared" si="144"/>
        <v>0</v>
      </c>
      <c r="W195" s="164">
        <f t="shared" si="113"/>
        <v>0</v>
      </c>
      <c r="X195" s="36">
        <f t="shared" ref="X195" si="146">SUM(X196:X199)</f>
        <v>0</v>
      </c>
      <c r="Y195" s="36">
        <f t="shared" si="144"/>
        <v>0</v>
      </c>
      <c r="Z195" s="36">
        <f t="shared" si="144"/>
        <v>0</v>
      </c>
      <c r="AA195" s="164">
        <f t="shared" si="114"/>
        <v>0</v>
      </c>
    </row>
    <row r="196" spans="1:27" s="14" customFormat="1" x14ac:dyDescent="0.25">
      <c r="A196" s="18"/>
      <c r="B196" s="18"/>
      <c r="C196" s="19"/>
      <c r="D196" s="32" t="s">
        <v>187</v>
      </c>
      <c r="E196" s="35">
        <v>0</v>
      </c>
      <c r="F196" s="35">
        <v>0</v>
      </c>
      <c r="G196" s="107">
        <f t="shared" si="109"/>
        <v>0</v>
      </c>
      <c r="H196" s="35">
        <f t="shared" si="118"/>
        <v>0</v>
      </c>
      <c r="I196" s="130">
        <v>0</v>
      </c>
      <c r="J196" s="107">
        <f t="shared" si="110"/>
        <v>0</v>
      </c>
      <c r="K196" s="120"/>
      <c r="L196" s="33">
        <v>0</v>
      </c>
      <c r="M196" s="33">
        <v>0</v>
      </c>
      <c r="N196" s="33">
        <v>0</v>
      </c>
      <c r="O196" s="165">
        <f t="shared" si="111"/>
        <v>0</v>
      </c>
      <c r="P196" s="33">
        <v>0</v>
      </c>
      <c r="Q196" s="33">
        <v>0</v>
      </c>
      <c r="R196" s="33">
        <v>0</v>
      </c>
      <c r="S196" s="165">
        <f t="shared" si="112"/>
        <v>0</v>
      </c>
      <c r="T196" s="33">
        <v>0</v>
      </c>
      <c r="U196" s="35">
        <v>0</v>
      </c>
      <c r="V196" s="35">
        <v>0</v>
      </c>
      <c r="W196" s="165">
        <f t="shared" si="113"/>
        <v>0</v>
      </c>
      <c r="X196" s="35">
        <v>0</v>
      </c>
      <c r="Y196" s="35">
        <v>0</v>
      </c>
      <c r="Z196" s="35">
        <v>0</v>
      </c>
      <c r="AA196" s="165">
        <f t="shared" si="114"/>
        <v>0</v>
      </c>
    </row>
    <row r="197" spans="1:27" s="14" customFormat="1" x14ac:dyDescent="0.25">
      <c r="A197" s="18"/>
      <c r="B197" s="18"/>
      <c r="C197" s="19"/>
      <c r="D197" s="32" t="s">
        <v>188</v>
      </c>
      <c r="E197" s="35">
        <v>0</v>
      </c>
      <c r="F197" s="35">
        <v>0</v>
      </c>
      <c r="G197" s="107">
        <f t="shared" si="109"/>
        <v>0</v>
      </c>
      <c r="H197" s="35">
        <f t="shared" si="118"/>
        <v>0</v>
      </c>
      <c r="I197" s="130">
        <v>0</v>
      </c>
      <c r="J197" s="107">
        <f t="shared" si="110"/>
        <v>0</v>
      </c>
      <c r="K197" s="120"/>
      <c r="L197" s="33">
        <v>0</v>
      </c>
      <c r="M197" s="33">
        <v>0</v>
      </c>
      <c r="N197" s="33">
        <v>0</v>
      </c>
      <c r="O197" s="165">
        <f t="shared" si="111"/>
        <v>0</v>
      </c>
      <c r="P197" s="33">
        <v>0</v>
      </c>
      <c r="Q197" s="33">
        <v>0</v>
      </c>
      <c r="R197" s="33">
        <v>0</v>
      </c>
      <c r="S197" s="165">
        <f t="shared" si="112"/>
        <v>0</v>
      </c>
      <c r="T197" s="33">
        <v>0</v>
      </c>
      <c r="U197" s="35">
        <v>0</v>
      </c>
      <c r="V197" s="35">
        <v>0</v>
      </c>
      <c r="W197" s="165">
        <f t="shared" si="113"/>
        <v>0</v>
      </c>
      <c r="X197" s="35">
        <v>0</v>
      </c>
      <c r="Y197" s="35">
        <v>0</v>
      </c>
      <c r="Z197" s="35">
        <v>0</v>
      </c>
      <c r="AA197" s="165">
        <f t="shared" si="114"/>
        <v>0</v>
      </c>
    </row>
    <row r="198" spans="1:27" s="14" customFormat="1" x14ac:dyDescent="0.25">
      <c r="A198" s="18"/>
      <c r="B198" s="18"/>
      <c r="C198" s="19"/>
      <c r="D198" s="32" t="s">
        <v>189</v>
      </c>
      <c r="E198" s="35">
        <v>0</v>
      </c>
      <c r="F198" s="35">
        <v>0</v>
      </c>
      <c r="G198" s="107">
        <f t="shared" si="109"/>
        <v>0</v>
      </c>
      <c r="H198" s="35">
        <f t="shared" si="118"/>
        <v>0</v>
      </c>
      <c r="I198" s="130">
        <v>0</v>
      </c>
      <c r="J198" s="107">
        <f t="shared" si="110"/>
        <v>0</v>
      </c>
      <c r="K198" s="120"/>
      <c r="L198" s="33">
        <v>0</v>
      </c>
      <c r="M198" s="33">
        <v>0</v>
      </c>
      <c r="N198" s="33">
        <v>0</v>
      </c>
      <c r="O198" s="165">
        <f t="shared" si="111"/>
        <v>0</v>
      </c>
      <c r="P198" s="33">
        <v>0</v>
      </c>
      <c r="Q198" s="33">
        <v>0</v>
      </c>
      <c r="R198" s="33">
        <v>0</v>
      </c>
      <c r="S198" s="165">
        <f t="shared" si="112"/>
        <v>0</v>
      </c>
      <c r="T198" s="33">
        <v>0</v>
      </c>
      <c r="U198" s="35">
        <v>0</v>
      </c>
      <c r="V198" s="35">
        <v>0</v>
      </c>
      <c r="W198" s="165">
        <f t="shared" si="113"/>
        <v>0</v>
      </c>
      <c r="X198" s="35">
        <v>0</v>
      </c>
      <c r="Y198" s="35">
        <v>0</v>
      </c>
      <c r="Z198" s="35">
        <v>0</v>
      </c>
      <c r="AA198" s="165">
        <f t="shared" si="114"/>
        <v>0</v>
      </c>
    </row>
    <row r="199" spans="1:27" s="14" customFormat="1" ht="36" x14ac:dyDescent="0.25">
      <c r="A199" s="18"/>
      <c r="B199" s="18"/>
      <c r="C199" s="19"/>
      <c r="D199" s="32" t="s">
        <v>190</v>
      </c>
      <c r="E199" s="35">
        <v>0</v>
      </c>
      <c r="F199" s="35">
        <v>0</v>
      </c>
      <c r="G199" s="107">
        <f t="shared" si="109"/>
        <v>0</v>
      </c>
      <c r="H199" s="35">
        <f t="shared" si="118"/>
        <v>0</v>
      </c>
      <c r="I199" s="130">
        <v>0</v>
      </c>
      <c r="J199" s="107">
        <f t="shared" si="110"/>
        <v>0</v>
      </c>
      <c r="K199" s="120"/>
      <c r="L199" s="33">
        <v>0</v>
      </c>
      <c r="M199" s="33">
        <v>0</v>
      </c>
      <c r="N199" s="33">
        <v>0</v>
      </c>
      <c r="O199" s="165">
        <f t="shared" si="111"/>
        <v>0</v>
      </c>
      <c r="P199" s="33">
        <v>0</v>
      </c>
      <c r="Q199" s="33">
        <v>0</v>
      </c>
      <c r="R199" s="33">
        <v>0</v>
      </c>
      <c r="S199" s="165">
        <f t="shared" si="112"/>
        <v>0</v>
      </c>
      <c r="T199" s="33">
        <v>0</v>
      </c>
      <c r="U199" s="35">
        <v>0</v>
      </c>
      <c r="V199" s="35">
        <v>0</v>
      </c>
      <c r="W199" s="165">
        <f t="shared" si="113"/>
        <v>0</v>
      </c>
      <c r="X199" s="35">
        <v>0</v>
      </c>
      <c r="Y199" s="35">
        <v>0</v>
      </c>
      <c r="Z199" s="35">
        <v>0</v>
      </c>
      <c r="AA199" s="165">
        <f t="shared" si="114"/>
        <v>0</v>
      </c>
    </row>
    <row r="200" spans="1:27" s="14" customFormat="1" x14ac:dyDescent="0.25">
      <c r="A200" s="18"/>
      <c r="B200" s="18"/>
      <c r="C200" s="19"/>
      <c r="D200" s="44" t="s">
        <v>191</v>
      </c>
      <c r="E200" s="52">
        <v>0</v>
      </c>
      <c r="F200" s="52">
        <v>0</v>
      </c>
      <c r="G200" s="105">
        <f t="shared" si="109"/>
        <v>0</v>
      </c>
      <c r="H200" s="52">
        <f t="shared" si="118"/>
        <v>0</v>
      </c>
      <c r="I200" s="128">
        <v>0</v>
      </c>
      <c r="J200" s="105">
        <f t="shared" si="110"/>
        <v>0</v>
      </c>
      <c r="K200" s="118"/>
      <c r="L200" s="29">
        <v>0</v>
      </c>
      <c r="M200" s="29">
        <v>0</v>
      </c>
      <c r="N200" s="29">
        <v>0</v>
      </c>
      <c r="O200" s="163">
        <f t="shared" si="111"/>
        <v>0</v>
      </c>
      <c r="P200" s="29">
        <v>0</v>
      </c>
      <c r="Q200" s="29">
        <v>0</v>
      </c>
      <c r="R200" s="29">
        <v>0</v>
      </c>
      <c r="S200" s="163">
        <f t="shared" si="112"/>
        <v>0</v>
      </c>
      <c r="T200" s="29">
        <v>0</v>
      </c>
      <c r="U200" s="52">
        <v>0</v>
      </c>
      <c r="V200" s="52">
        <v>0</v>
      </c>
      <c r="W200" s="163">
        <f t="shared" si="113"/>
        <v>0</v>
      </c>
      <c r="X200" s="52">
        <v>0</v>
      </c>
      <c r="Y200" s="52">
        <v>0</v>
      </c>
      <c r="Z200" s="52">
        <v>0</v>
      </c>
      <c r="AA200" s="163">
        <f t="shared" si="114"/>
        <v>0</v>
      </c>
    </row>
    <row r="201" spans="1:27" s="14" customFormat="1" x14ac:dyDescent="0.25">
      <c r="A201" s="18"/>
      <c r="B201" s="18"/>
      <c r="C201" s="19"/>
      <c r="D201" s="44" t="s">
        <v>192</v>
      </c>
      <c r="E201" s="52">
        <f>E202+E203+E204+E207</f>
        <v>0</v>
      </c>
      <c r="F201" s="52">
        <f>F202+F203+F204+F207</f>
        <v>0</v>
      </c>
      <c r="G201" s="105">
        <f t="shared" si="109"/>
        <v>0</v>
      </c>
      <c r="H201" s="52">
        <f t="shared" si="118"/>
        <v>0</v>
      </c>
      <c r="I201" s="128">
        <v>0</v>
      </c>
      <c r="J201" s="105">
        <f t="shared" si="110"/>
        <v>0</v>
      </c>
      <c r="K201" s="118"/>
      <c r="L201" s="29">
        <f t="shared" ref="L201:Z201" si="147">L202+L203+L204+L207</f>
        <v>0</v>
      </c>
      <c r="M201" s="29">
        <f t="shared" si="147"/>
        <v>0</v>
      </c>
      <c r="N201" s="29">
        <f t="shared" si="147"/>
        <v>0</v>
      </c>
      <c r="O201" s="163">
        <f t="shared" si="111"/>
        <v>0</v>
      </c>
      <c r="P201" s="29">
        <v>0</v>
      </c>
      <c r="Q201" s="29">
        <v>0</v>
      </c>
      <c r="R201" s="29">
        <v>0</v>
      </c>
      <c r="S201" s="163">
        <f t="shared" si="112"/>
        <v>0</v>
      </c>
      <c r="T201" s="29">
        <f t="shared" ref="T201:U201" si="148">T202+T203+T204+T207</f>
        <v>0</v>
      </c>
      <c r="U201" s="52">
        <f t="shared" si="148"/>
        <v>0</v>
      </c>
      <c r="V201" s="52">
        <f t="shared" si="147"/>
        <v>0</v>
      </c>
      <c r="W201" s="163">
        <f t="shared" si="113"/>
        <v>0</v>
      </c>
      <c r="X201" s="52">
        <f t="shared" ref="X201" si="149">X202+X203+X204+X207</f>
        <v>0</v>
      </c>
      <c r="Y201" s="52">
        <f t="shared" si="147"/>
        <v>0</v>
      </c>
      <c r="Z201" s="52">
        <f t="shared" si="147"/>
        <v>0</v>
      </c>
      <c r="AA201" s="163">
        <f t="shared" si="114"/>
        <v>0</v>
      </c>
    </row>
    <row r="202" spans="1:27" s="14" customFormat="1" x14ac:dyDescent="0.25">
      <c r="A202" s="18"/>
      <c r="B202" s="18"/>
      <c r="C202" s="19"/>
      <c r="D202" s="30" t="s">
        <v>193</v>
      </c>
      <c r="E202" s="36">
        <v>0</v>
      </c>
      <c r="F202" s="36">
        <v>0</v>
      </c>
      <c r="G202" s="106">
        <f t="shared" si="109"/>
        <v>0</v>
      </c>
      <c r="H202" s="36">
        <f t="shared" si="118"/>
        <v>0</v>
      </c>
      <c r="I202" s="129">
        <v>0</v>
      </c>
      <c r="J202" s="106">
        <f t="shared" si="110"/>
        <v>0</v>
      </c>
      <c r="K202" s="119"/>
      <c r="L202" s="36">
        <v>0</v>
      </c>
      <c r="M202" s="36">
        <v>0</v>
      </c>
      <c r="N202" s="36">
        <v>0</v>
      </c>
      <c r="O202" s="164">
        <f t="shared" si="111"/>
        <v>0</v>
      </c>
      <c r="P202" s="36">
        <v>0</v>
      </c>
      <c r="Q202" s="36">
        <v>0</v>
      </c>
      <c r="R202" s="36">
        <v>0</v>
      </c>
      <c r="S202" s="164">
        <f t="shared" si="112"/>
        <v>0</v>
      </c>
      <c r="T202" s="36">
        <v>0</v>
      </c>
      <c r="U202" s="36">
        <v>0</v>
      </c>
      <c r="V202" s="36">
        <v>0</v>
      </c>
      <c r="W202" s="164">
        <f t="shared" si="113"/>
        <v>0</v>
      </c>
      <c r="X202" s="36">
        <v>0</v>
      </c>
      <c r="Y202" s="36">
        <v>0</v>
      </c>
      <c r="Z202" s="36">
        <v>0</v>
      </c>
      <c r="AA202" s="164">
        <f t="shared" si="114"/>
        <v>0</v>
      </c>
    </row>
    <row r="203" spans="1:27" s="14" customFormat="1" x14ac:dyDescent="0.25">
      <c r="A203" s="18"/>
      <c r="B203" s="18"/>
      <c r="C203" s="19"/>
      <c r="D203" s="30" t="s">
        <v>194</v>
      </c>
      <c r="E203" s="36">
        <v>0</v>
      </c>
      <c r="F203" s="36">
        <v>0</v>
      </c>
      <c r="G203" s="106">
        <f t="shared" si="109"/>
        <v>0</v>
      </c>
      <c r="H203" s="36">
        <f t="shared" si="118"/>
        <v>0</v>
      </c>
      <c r="I203" s="129">
        <v>0</v>
      </c>
      <c r="J203" s="106">
        <f t="shared" si="110"/>
        <v>0</v>
      </c>
      <c r="K203" s="119"/>
      <c r="L203" s="36">
        <v>0</v>
      </c>
      <c r="M203" s="36">
        <v>0</v>
      </c>
      <c r="N203" s="36">
        <v>0</v>
      </c>
      <c r="O203" s="164">
        <f t="shared" si="111"/>
        <v>0</v>
      </c>
      <c r="P203" s="36">
        <v>0</v>
      </c>
      <c r="Q203" s="36">
        <v>0</v>
      </c>
      <c r="R203" s="36">
        <v>0</v>
      </c>
      <c r="S203" s="164">
        <f t="shared" si="112"/>
        <v>0</v>
      </c>
      <c r="T203" s="36">
        <v>0</v>
      </c>
      <c r="U203" s="36">
        <v>0</v>
      </c>
      <c r="V203" s="36">
        <v>0</v>
      </c>
      <c r="W203" s="164">
        <f t="shared" si="113"/>
        <v>0</v>
      </c>
      <c r="X203" s="36">
        <v>0</v>
      </c>
      <c r="Y203" s="36">
        <v>0</v>
      </c>
      <c r="Z203" s="36">
        <v>0</v>
      </c>
      <c r="AA203" s="164">
        <f t="shared" si="114"/>
        <v>0</v>
      </c>
    </row>
    <row r="204" spans="1:27" s="14" customFormat="1" x14ac:dyDescent="0.25">
      <c r="A204" s="18"/>
      <c r="B204" s="18"/>
      <c r="C204" s="19"/>
      <c r="D204" s="30" t="s">
        <v>195</v>
      </c>
      <c r="E204" s="36">
        <f>SUM(E205:E206)</f>
        <v>0</v>
      </c>
      <c r="F204" s="36">
        <f>SUM(F205:F206)</f>
        <v>0</v>
      </c>
      <c r="G204" s="106">
        <f t="shared" si="109"/>
        <v>0</v>
      </c>
      <c r="H204" s="36">
        <f t="shared" si="118"/>
        <v>0</v>
      </c>
      <c r="I204" s="129">
        <v>0</v>
      </c>
      <c r="J204" s="106">
        <f t="shared" si="110"/>
        <v>0</v>
      </c>
      <c r="K204" s="119"/>
      <c r="L204" s="36">
        <f t="shared" ref="L204:Z204" si="150">SUM(L205:L206)</f>
        <v>0</v>
      </c>
      <c r="M204" s="36">
        <f t="shared" si="150"/>
        <v>0</v>
      </c>
      <c r="N204" s="36">
        <f t="shared" si="150"/>
        <v>0</v>
      </c>
      <c r="O204" s="164">
        <f t="shared" si="111"/>
        <v>0</v>
      </c>
      <c r="P204" s="36">
        <v>0</v>
      </c>
      <c r="Q204" s="36">
        <v>0</v>
      </c>
      <c r="R204" s="36">
        <v>0</v>
      </c>
      <c r="S204" s="164">
        <f t="shared" si="112"/>
        <v>0</v>
      </c>
      <c r="T204" s="36">
        <f t="shared" ref="T204" si="151">SUM(T205:T206)</f>
        <v>0</v>
      </c>
      <c r="U204" s="36">
        <f t="shared" ref="U204" si="152">SUM(U205:U206)</f>
        <v>0</v>
      </c>
      <c r="V204" s="36">
        <f t="shared" si="150"/>
        <v>0</v>
      </c>
      <c r="W204" s="164">
        <f t="shared" si="113"/>
        <v>0</v>
      </c>
      <c r="X204" s="36">
        <f t="shared" ref="X204" si="153">SUM(X205:X206)</f>
        <v>0</v>
      </c>
      <c r="Y204" s="36">
        <f t="shared" si="150"/>
        <v>0</v>
      </c>
      <c r="Z204" s="36">
        <f t="shared" si="150"/>
        <v>0</v>
      </c>
      <c r="AA204" s="164">
        <f t="shared" si="114"/>
        <v>0</v>
      </c>
    </row>
    <row r="205" spans="1:27" s="14" customFormat="1" ht="36" x14ac:dyDescent="0.25">
      <c r="A205" s="18"/>
      <c r="B205" s="18"/>
      <c r="C205" s="19"/>
      <c r="D205" s="32" t="s">
        <v>196</v>
      </c>
      <c r="E205" s="35">
        <v>0</v>
      </c>
      <c r="F205" s="35">
        <v>0</v>
      </c>
      <c r="G205" s="107">
        <f t="shared" ref="G205:G242" si="154">E205-F205</f>
        <v>0</v>
      </c>
      <c r="H205" s="35">
        <f t="shared" si="118"/>
        <v>0</v>
      </c>
      <c r="I205" s="130">
        <v>0</v>
      </c>
      <c r="J205" s="107">
        <f t="shared" ref="J205:J242" si="155">F205-H205</f>
        <v>0</v>
      </c>
      <c r="K205" s="120"/>
      <c r="L205" s="33">
        <v>0</v>
      </c>
      <c r="M205" s="33">
        <v>0</v>
      </c>
      <c r="N205" s="33">
        <v>0</v>
      </c>
      <c r="O205" s="165">
        <f t="shared" ref="O205:O242" si="156">SUM(L205:N205)</f>
        <v>0</v>
      </c>
      <c r="P205" s="33">
        <v>0</v>
      </c>
      <c r="Q205" s="33">
        <v>0</v>
      </c>
      <c r="R205" s="33">
        <v>0</v>
      </c>
      <c r="S205" s="165">
        <f t="shared" ref="S205:S242" si="157">SUM(P205:R205)</f>
        <v>0</v>
      </c>
      <c r="T205" s="33">
        <v>0</v>
      </c>
      <c r="U205" s="35">
        <v>0</v>
      </c>
      <c r="V205" s="35">
        <v>0</v>
      </c>
      <c r="W205" s="165">
        <f t="shared" ref="W205:W242" si="158">SUM(T205:V205)</f>
        <v>0</v>
      </c>
      <c r="X205" s="35">
        <v>0</v>
      </c>
      <c r="Y205" s="35">
        <v>0</v>
      </c>
      <c r="Z205" s="35">
        <v>0</v>
      </c>
      <c r="AA205" s="165">
        <f t="shared" ref="AA205:AA242" si="159">SUM(X205:Z205)</f>
        <v>0</v>
      </c>
    </row>
    <row r="206" spans="1:27" s="14" customFormat="1" ht="36" x14ac:dyDescent="0.25">
      <c r="A206" s="18"/>
      <c r="B206" s="18"/>
      <c r="C206" s="19"/>
      <c r="D206" s="32" t="s">
        <v>197</v>
      </c>
      <c r="E206" s="35">
        <v>0</v>
      </c>
      <c r="F206" s="35">
        <v>0</v>
      </c>
      <c r="G206" s="107">
        <f t="shared" si="154"/>
        <v>0</v>
      </c>
      <c r="H206" s="35">
        <f t="shared" si="118"/>
        <v>0</v>
      </c>
      <c r="I206" s="130">
        <v>0</v>
      </c>
      <c r="J206" s="107">
        <f t="shared" si="155"/>
        <v>0</v>
      </c>
      <c r="K206" s="120"/>
      <c r="L206" s="33">
        <v>0</v>
      </c>
      <c r="M206" s="33">
        <v>0</v>
      </c>
      <c r="N206" s="33">
        <v>0</v>
      </c>
      <c r="O206" s="165">
        <f t="shared" si="156"/>
        <v>0</v>
      </c>
      <c r="P206" s="33">
        <v>0</v>
      </c>
      <c r="Q206" s="33">
        <v>0</v>
      </c>
      <c r="R206" s="33">
        <v>0</v>
      </c>
      <c r="S206" s="165">
        <f t="shared" si="157"/>
        <v>0</v>
      </c>
      <c r="T206" s="33">
        <v>0</v>
      </c>
      <c r="U206" s="35">
        <v>0</v>
      </c>
      <c r="V206" s="35">
        <v>0</v>
      </c>
      <c r="W206" s="165">
        <f t="shared" si="158"/>
        <v>0</v>
      </c>
      <c r="X206" s="35">
        <v>0</v>
      </c>
      <c r="Y206" s="35">
        <v>0</v>
      </c>
      <c r="Z206" s="35">
        <v>0</v>
      </c>
      <c r="AA206" s="165">
        <f t="shared" si="159"/>
        <v>0</v>
      </c>
    </row>
    <row r="207" spans="1:27" s="14" customFormat="1" ht="36" x14ac:dyDescent="0.25">
      <c r="A207" s="18"/>
      <c r="B207" s="18"/>
      <c r="C207" s="19"/>
      <c r="D207" s="30" t="s">
        <v>198</v>
      </c>
      <c r="E207" s="36">
        <v>0</v>
      </c>
      <c r="F207" s="36">
        <v>0</v>
      </c>
      <c r="G207" s="106">
        <f t="shared" si="154"/>
        <v>0</v>
      </c>
      <c r="H207" s="36">
        <f t="shared" si="118"/>
        <v>0</v>
      </c>
      <c r="I207" s="129">
        <v>0</v>
      </c>
      <c r="J207" s="106">
        <f t="shared" si="155"/>
        <v>0</v>
      </c>
      <c r="K207" s="119"/>
      <c r="L207" s="36">
        <v>0</v>
      </c>
      <c r="M207" s="36">
        <v>0</v>
      </c>
      <c r="N207" s="36">
        <v>0</v>
      </c>
      <c r="O207" s="164">
        <f t="shared" si="156"/>
        <v>0</v>
      </c>
      <c r="P207" s="36">
        <v>0</v>
      </c>
      <c r="Q207" s="36">
        <v>0</v>
      </c>
      <c r="R207" s="36">
        <v>0</v>
      </c>
      <c r="S207" s="164">
        <f t="shared" si="157"/>
        <v>0</v>
      </c>
      <c r="T207" s="36">
        <v>0</v>
      </c>
      <c r="U207" s="36">
        <v>0</v>
      </c>
      <c r="V207" s="36">
        <v>0</v>
      </c>
      <c r="W207" s="164">
        <f t="shared" si="158"/>
        <v>0</v>
      </c>
      <c r="X207" s="36">
        <v>0</v>
      </c>
      <c r="Y207" s="36">
        <v>0</v>
      </c>
      <c r="Z207" s="36">
        <v>0</v>
      </c>
      <c r="AA207" s="164">
        <f t="shared" si="159"/>
        <v>0</v>
      </c>
    </row>
    <row r="208" spans="1:27" s="14" customFormat="1" x14ac:dyDescent="0.25">
      <c r="A208" s="18"/>
      <c r="B208" s="18"/>
      <c r="C208" s="19"/>
      <c r="D208" s="43" t="s">
        <v>199</v>
      </c>
      <c r="E208" s="53">
        <f>E209+E217+E225</f>
        <v>0</v>
      </c>
      <c r="F208" s="53">
        <f>F209+F217+F225</f>
        <v>0</v>
      </c>
      <c r="G208" s="104">
        <f t="shared" si="154"/>
        <v>0</v>
      </c>
      <c r="H208" s="53">
        <f t="shared" si="118"/>
        <v>0</v>
      </c>
      <c r="I208" s="127">
        <v>0</v>
      </c>
      <c r="J208" s="104">
        <f t="shared" si="155"/>
        <v>0</v>
      </c>
      <c r="K208" s="117"/>
      <c r="L208" s="26">
        <f t="shared" ref="L208:Z208" si="160">L209+L217+L225</f>
        <v>0</v>
      </c>
      <c r="M208" s="26">
        <f t="shared" si="160"/>
        <v>0</v>
      </c>
      <c r="N208" s="26">
        <f t="shared" si="160"/>
        <v>0</v>
      </c>
      <c r="O208" s="162">
        <f t="shared" si="156"/>
        <v>0</v>
      </c>
      <c r="P208" s="26">
        <v>0</v>
      </c>
      <c r="Q208" s="26">
        <v>0</v>
      </c>
      <c r="R208" s="26">
        <v>0</v>
      </c>
      <c r="S208" s="162">
        <f t="shared" si="157"/>
        <v>0</v>
      </c>
      <c r="T208" s="26">
        <f t="shared" ref="T208:U208" si="161">T209+T217+T225</f>
        <v>0</v>
      </c>
      <c r="U208" s="53">
        <f t="shared" si="161"/>
        <v>0</v>
      </c>
      <c r="V208" s="53">
        <f t="shared" si="160"/>
        <v>0</v>
      </c>
      <c r="W208" s="162">
        <f t="shared" si="158"/>
        <v>0</v>
      </c>
      <c r="X208" s="53">
        <f t="shared" ref="X208" si="162">X209+X217+X225</f>
        <v>0</v>
      </c>
      <c r="Y208" s="53">
        <f t="shared" si="160"/>
        <v>0</v>
      </c>
      <c r="Z208" s="53">
        <f t="shared" si="160"/>
        <v>0</v>
      </c>
      <c r="AA208" s="162">
        <f t="shared" si="159"/>
        <v>0</v>
      </c>
    </row>
    <row r="209" spans="1:27" s="14" customFormat="1" x14ac:dyDescent="0.25">
      <c r="A209" s="18"/>
      <c r="B209" s="18"/>
      <c r="C209" s="19"/>
      <c r="D209" s="44" t="s">
        <v>200</v>
      </c>
      <c r="E209" s="52">
        <f>SUM(E210:E216)</f>
        <v>0</v>
      </c>
      <c r="F209" s="52">
        <f>SUM(F210:F216)</f>
        <v>0</v>
      </c>
      <c r="G209" s="105">
        <f t="shared" si="154"/>
        <v>0</v>
      </c>
      <c r="H209" s="52">
        <f t="shared" si="118"/>
        <v>0</v>
      </c>
      <c r="I209" s="128">
        <v>0</v>
      </c>
      <c r="J209" s="105">
        <f t="shared" si="155"/>
        <v>0</v>
      </c>
      <c r="K209" s="118"/>
      <c r="L209" s="29">
        <f t="shared" ref="L209:Z209" si="163">SUM(L210:L216)</f>
        <v>0</v>
      </c>
      <c r="M209" s="29">
        <f t="shared" si="163"/>
        <v>0</v>
      </c>
      <c r="N209" s="29">
        <f t="shared" si="163"/>
        <v>0</v>
      </c>
      <c r="O209" s="163">
        <f t="shared" si="156"/>
        <v>0</v>
      </c>
      <c r="P209" s="29">
        <v>0</v>
      </c>
      <c r="Q209" s="29">
        <v>0</v>
      </c>
      <c r="R209" s="29">
        <v>0</v>
      </c>
      <c r="S209" s="163">
        <f t="shared" si="157"/>
        <v>0</v>
      </c>
      <c r="T209" s="29">
        <f t="shared" ref="T209:U209" si="164">SUM(T210:T216)</f>
        <v>0</v>
      </c>
      <c r="U209" s="52">
        <f t="shared" si="164"/>
        <v>0</v>
      </c>
      <c r="V209" s="52">
        <f t="shared" si="163"/>
        <v>0</v>
      </c>
      <c r="W209" s="163">
        <f t="shared" si="158"/>
        <v>0</v>
      </c>
      <c r="X209" s="52">
        <f t="shared" ref="X209" si="165">SUM(X210:X216)</f>
        <v>0</v>
      </c>
      <c r="Y209" s="52">
        <f t="shared" si="163"/>
        <v>0</v>
      </c>
      <c r="Z209" s="52">
        <f t="shared" si="163"/>
        <v>0</v>
      </c>
      <c r="AA209" s="163">
        <f t="shared" si="159"/>
        <v>0</v>
      </c>
    </row>
    <row r="210" spans="1:27" s="14" customFormat="1" x14ac:dyDescent="0.25">
      <c r="A210" s="18"/>
      <c r="B210" s="18"/>
      <c r="C210" s="19"/>
      <c r="D210" s="30" t="s">
        <v>201</v>
      </c>
      <c r="E210" s="36">
        <v>0</v>
      </c>
      <c r="F210" s="36">
        <v>0</v>
      </c>
      <c r="G210" s="106">
        <f t="shared" si="154"/>
        <v>0</v>
      </c>
      <c r="H210" s="36">
        <f t="shared" ref="H210:H242" si="166">SUM(O210,S210,W210,AA210)</f>
        <v>0</v>
      </c>
      <c r="I210" s="129">
        <v>0</v>
      </c>
      <c r="J210" s="106">
        <f t="shared" si="155"/>
        <v>0</v>
      </c>
      <c r="K210" s="119"/>
      <c r="L210" s="36">
        <v>0</v>
      </c>
      <c r="M210" s="36">
        <v>0</v>
      </c>
      <c r="N210" s="36">
        <v>0</v>
      </c>
      <c r="O210" s="164">
        <f t="shared" si="156"/>
        <v>0</v>
      </c>
      <c r="P210" s="36">
        <v>0</v>
      </c>
      <c r="Q210" s="36">
        <v>0</v>
      </c>
      <c r="R210" s="36">
        <v>0</v>
      </c>
      <c r="S210" s="164">
        <f t="shared" si="157"/>
        <v>0</v>
      </c>
      <c r="T210" s="36">
        <v>0</v>
      </c>
      <c r="U210" s="36">
        <v>0</v>
      </c>
      <c r="V210" s="36">
        <v>0</v>
      </c>
      <c r="W210" s="164">
        <f t="shared" si="158"/>
        <v>0</v>
      </c>
      <c r="X210" s="36">
        <v>0</v>
      </c>
      <c r="Y210" s="36">
        <v>0</v>
      </c>
      <c r="Z210" s="36">
        <v>0</v>
      </c>
      <c r="AA210" s="164">
        <f t="shared" si="159"/>
        <v>0</v>
      </c>
    </row>
    <row r="211" spans="1:27" s="14" customFormat="1" ht="36" x14ac:dyDescent="0.25">
      <c r="A211" s="18"/>
      <c r="B211" s="18"/>
      <c r="C211" s="19"/>
      <c r="D211" s="30" t="s">
        <v>202</v>
      </c>
      <c r="E211" s="36">
        <v>0</v>
      </c>
      <c r="F211" s="36">
        <v>0</v>
      </c>
      <c r="G211" s="106">
        <f t="shared" si="154"/>
        <v>0</v>
      </c>
      <c r="H211" s="36">
        <f t="shared" si="166"/>
        <v>0</v>
      </c>
      <c r="I211" s="129">
        <v>0</v>
      </c>
      <c r="J211" s="106">
        <f t="shared" si="155"/>
        <v>0</v>
      </c>
      <c r="K211" s="119"/>
      <c r="L211" s="36">
        <v>0</v>
      </c>
      <c r="M211" s="36">
        <v>0</v>
      </c>
      <c r="N211" s="36">
        <v>0</v>
      </c>
      <c r="O211" s="164">
        <f t="shared" si="156"/>
        <v>0</v>
      </c>
      <c r="P211" s="36">
        <v>0</v>
      </c>
      <c r="Q211" s="36">
        <v>0</v>
      </c>
      <c r="R211" s="36">
        <v>0</v>
      </c>
      <c r="S211" s="164">
        <f t="shared" si="157"/>
        <v>0</v>
      </c>
      <c r="T211" s="36">
        <v>0</v>
      </c>
      <c r="U211" s="36">
        <v>0</v>
      </c>
      <c r="V211" s="36">
        <v>0</v>
      </c>
      <c r="W211" s="164">
        <f t="shared" si="158"/>
        <v>0</v>
      </c>
      <c r="X211" s="36">
        <v>0</v>
      </c>
      <c r="Y211" s="36">
        <v>0</v>
      </c>
      <c r="Z211" s="36">
        <v>0</v>
      </c>
      <c r="AA211" s="164">
        <f t="shared" si="159"/>
        <v>0</v>
      </c>
    </row>
    <row r="212" spans="1:27" s="14" customFormat="1" x14ac:dyDescent="0.25">
      <c r="A212" s="18"/>
      <c r="B212" s="18"/>
      <c r="C212" s="19"/>
      <c r="D212" s="30" t="s">
        <v>203</v>
      </c>
      <c r="E212" s="36">
        <v>0</v>
      </c>
      <c r="F212" s="36">
        <v>0</v>
      </c>
      <c r="G212" s="106">
        <f t="shared" si="154"/>
        <v>0</v>
      </c>
      <c r="H212" s="36">
        <f t="shared" si="166"/>
        <v>0</v>
      </c>
      <c r="I212" s="129">
        <v>0</v>
      </c>
      <c r="J212" s="106">
        <f t="shared" si="155"/>
        <v>0</v>
      </c>
      <c r="K212" s="119"/>
      <c r="L212" s="36">
        <v>0</v>
      </c>
      <c r="M212" s="36">
        <v>0</v>
      </c>
      <c r="N212" s="36">
        <v>0</v>
      </c>
      <c r="O212" s="164">
        <f t="shared" si="156"/>
        <v>0</v>
      </c>
      <c r="P212" s="36">
        <v>0</v>
      </c>
      <c r="Q212" s="36">
        <v>0</v>
      </c>
      <c r="R212" s="36">
        <v>0</v>
      </c>
      <c r="S212" s="164">
        <f t="shared" si="157"/>
        <v>0</v>
      </c>
      <c r="T212" s="36">
        <v>0</v>
      </c>
      <c r="U212" s="36">
        <v>0</v>
      </c>
      <c r="V212" s="36">
        <v>0</v>
      </c>
      <c r="W212" s="164">
        <f t="shared" si="158"/>
        <v>0</v>
      </c>
      <c r="X212" s="36">
        <v>0</v>
      </c>
      <c r="Y212" s="36">
        <v>0</v>
      </c>
      <c r="Z212" s="36">
        <v>0</v>
      </c>
      <c r="AA212" s="164">
        <f t="shared" si="159"/>
        <v>0</v>
      </c>
    </row>
    <row r="213" spans="1:27" s="14" customFormat="1" x14ac:dyDescent="0.25">
      <c r="A213" s="18"/>
      <c r="B213" s="18"/>
      <c r="C213" s="19"/>
      <c r="D213" s="30" t="s">
        <v>204</v>
      </c>
      <c r="E213" s="36">
        <v>0</v>
      </c>
      <c r="F213" s="36">
        <v>0</v>
      </c>
      <c r="G213" s="106">
        <f t="shared" si="154"/>
        <v>0</v>
      </c>
      <c r="H213" s="36">
        <f t="shared" si="166"/>
        <v>0</v>
      </c>
      <c r="I213" s="129">
        <v>0</v>
      </c>
      <c r="J213" s="106">
        <f t="shared" si="155"/>
        <v>0</v>
      </c>
      <c r="K213" s="119"/>
      <c r="L213" s="36">
        <v>0</v>
      </c>
      <c r="M213" s="36">
        <v>0</v>
      </c>
      <c r="N213" s="36">
        <v>0</v>
      </c>
      <c r="O213" s="164">
        <f t="shared" si="156"/>
        <v>0</v>
      </c>
      <c r="P213" s="36">
        <v>0</v>
      </c>
      <c r="Q213" s="36">
        <v>0</v>
      </c>
      <c r="R213" s="36">
        <v>0</v>
      </c>
      <c r="S213" s="164">
        <f t="shared" si="157"/>
        <v>0</v>
      </c>
      <c r="T213" s="36">
        <v>0</v>
      </c>
      <c r="U213" s="36">
        <v>0</v>
      </c>
      <c r="V213" s="36">
        <v>0</v>
      </c>
      <c r="W213" s="164">
        <f t="shared" si="158"/>
        <v>0</v>
      </c>
      <c r="X213" s="36">
        <v>0</v>
      </c>
      <c r="Y213" s="36">
        <v>0</v>
      </c>
      <c r="Z213" s="36">
        <v>0</v>
      </c>
      <c r="AA213" s="164">
        <f t="shared" si="159"/>
        <v>0</v>
      </c>
    </row>
    <row r="214" spans="1:27" s="14" customFormat="1" ht="36" x14ac:dyDescent="0.25">
      <c r="A214" s="18"/>
      <c r="B214" s="18"/>
      <c r="C214" s="19"/>
      <c r="D214" s="30" t="s">
        <v>205</v>
      </c>
      <c r="E214" s="36">
        <v>0</v>
      </c>
      <c r="F214" s="36">
        <v>0</v>
      </c>
      <c r="G214" s="106">
        <f t="shared" si="154"/>
        <v>0</v>
      </c>
      <c r="H214" s="36">
        <f t="shared" si="166"/>
        <v>0</v>
      </c>
      <c r="I214" s="129">
        <v>0</v>
      </c>
      <c r="J214" s="106">
        <f t="shared" si="155"/>
        <v>0</v>
      </c>
      <c r="K214" s="119"/>
      <c r="L214" s="36">
        <v>0</v>
      </c>
      <c r="M214" s="36">
        <v>0</v>
      </c>
      <c r="N214" s="36">
        <v>0</v>
      </c>
      <c r="O214" s="164">
        <f t="shared" si="156"/>
        <v>0</v>
      </c>
      <c r="P214" s="36">
        <v>0</v>
      </c>
      <c r="Q214" s="36">
        <v>0</v>
      </c>
      <c r="R214" s="36">
        <v>0</v>
      </c>
      <c r="S214" s="164">
        <f t="shared" si="157"/>
        <v>0</v>
      </c>
      <c r="T214" s="36">
        <v>0</v>
      </c>
      <c r="U214" s="36">
        <v>0</v>
      </c>
      <c r="V214" s="36">
        <v>0</v>
      </c>
      <c r="W214" s="164">
        <f t="shared" si="158"/>
        <v>0</v>
      </c>
      <c r="X214" s="36">
        <v>0</v>
      </c>
      <c r="Y214" s="36">
        <v>0</v>
      </c>
      <c r="Z214" s="36">
        <v>0</v>
      </c>
      <c r="AA214" s="164">
        <f t="shared" si="159"/>
        <v>0</v>
      </c>
    </row>
    <row r="215" spans="1:27" s="14" customFormat="1" ht="36" x14ac:dyDescent="0.25">
      <c r="A215" s="18"/>
      <c r="B215" s="18"/>
      <c r="C215" s="19"/>
      <c r="D215" s="30" t="s">
        <v>206</v>
      </c>
      <c r="E215" s="36">
        <v>0</v>
      </c>
      <c r="F215" s="36">
        <v>0</v>
      </c>
      <c r="G215" s="106">
        <f t="shared" si="154"/>
        <v>0</v>
      </c>
      <c r="H215" s="36">
        <f t="shared" si="166"/>
        <v>0</v>
      </c>
      <c r="I215" s="129">
        <v>0</v>
      </c>
      <c r="J215" s="106">
        <f t="shared" si="155"/>
        <v>0</v>
      </c>
      <c r="K215" s="119"/>
      <c r="L215" s="36">
        <v>0</v>
      </c>
      <c r="M215" s="36">
        <v>0</v>
      </c>
      <c r="N215" s="36">
        <v>0</v>
      </c>
      <c r="O215" s="164">
        <f t="shared" si="156"/>
        <v>0</v>
      </c>
      <c r="P215" s="36">
        <v>0</v>
      </c>
      <c r="Q215" s="36">
        <v>0</v>
      </c>
      <c r="R215" s="36">
        <v>0</v>
      </c>
      <c r="S215" s="164">
        <f t="shared" si="157"/>
        <v>0</v>
      </c>
      <c r="T215" s="36">
        <v>0</v>
      </c>
      <c r="U215" s="36">
        <v>0</v>
      </c>
      <c r="V215" s="36">
        <v>0</v>
      </c>
      <c r="W215" s="164">
        <f t="shared" si="158"/>
        <v>0</v>
      </c>
      <c r="X215" s="36">
        <v>0</v>
      </c>
      <c r="Y215" s="36">
        <v>0</v>
      </c>
      <c r="Z215" s="36">
        <v>0</v>
      </c>
      <c r="AA215" s="164">
        <f t="shared" si="159"/>
        <v>0</v>
      </c>
    </row>
    <row r="216" spans="1:27" s="14" customFormat="1" ht="36" x14ac:dyDescent="0.25">
      <c r="A216" s="18"/>
      <c r="B216" s="18"/>
      <c r="C216" s="19"/>
      <c r="D216" s="30" t="s">
        <v>207</v>
      </c>
      <c r="E216" s="36">
        <v>0</v>
      </c>
      <c r="F216" s="36">
        <v>0</v>
      </c>
      <c r="G216" s="106">
        <f t="shared" si="154"/>
        <v>0</v>
      </c>
      <c r="H216" s="36">
        <f t="shared" si="166"/>
        <v>0</v>
      </c>
      <c r="I216" s="129">
        <v>0</v>
      </c>
      <c r="J216" s="106">
        <f t="shared" si="155"/>
        <v>0</v>
      </c>
      <c r="K216" s="119"/>
      <c r="L216" s="36">
        <v>0</v>
      </c>
      <c r="M216" s="36">
        <v>0</v>
      </c>
      <c r="N216" s="36">
        <v>0</v>
      </c>
      <c r="O216" s="164">
        <f t="shared" si="156"/>
        <v>0</v>
      </c>
      <c r="P216" s="36">
        <v>0</v>
      </c>
      <c r="Q216" s="36">
        <v>0</v>
      </c>
      <c r="R216" s="36">
        <v>0</v>
      </c>
      <c r="S216" s="164">
        <f t="shared" si="157"/>
        <v>0</v>
      </c>
      <c r="T216" s="36">
        <v>0</v>
      </c>
      <c r="U216" s="36">
        <v>0</v>
      </c>
      <c r="V216" s="36">
        <v>0</v>
      </c>
      <c r="W216" s="164">
        <f t="shared" si="158"/>
        <v>0</v>
      </c>
      <c r="X216" s="36">
        <v>0</v>
      </c>
      <c r="Y216" s="36">
        <v>0</v>
      </c>
      <c r="Z216" s="36">
        <v>0</v>
      </c>
      <c r="AA216" s="164">
        <f t="shared" si="159"/>
        <v>0</v>
      </c>
    </row>
    <row r="217" spans="1:27" s="14" customFormat="1" x14ac:dyDescent="0.25">
      <c r="A217" s="18"/>
      <c r="B217" s="18"/>
      <c r="C217" s="19"/>
      <c r="D217" s="44" t="s">
        <v>208</v>
      </c>
      <c r="E217" s="52">
        <f>SUM(E218:E224)</f>
        <v>0</v>
      </c>
      <c r="F217" s="52">
        <f>SUM(F218:F224)</f>
        <v>0</v>
      </c>
      <c r="G217" s="105">
        <f t="shared" si="154"/>
        <v>0</v>
      </c>
      <c r="H217" s="52">
        <f t="shared" si="166"/>
        <v>0</v>
      </c>
      <c r="I217" s="128">
        <v>0</v>
      </c>
      <c r="J217" s="105">
        <f t="shared" si="155"/>
        <v>0</v>
      </c>
      <c r="K217" s="118"/>
      <c r="L217" s="29">
        <f t="shared" ref="L217:Z217" si="167">SUM(L218:L224)</f>
        <v>0</v>
      </c>
      <c r="M217" s="29">
        <f t="shared" si="167"/>
        <v>0</v>
      </c>
      <c r="N217" s="29">
        <f t="shared" si="167"/>
        <v>0</v>
      </c>
      <c r="O217" s="163">
        <f t="shared" si="156"/>
        <v>0</v>
      </c>
      <c r="P217" s="29">
        <v>0</v>
      </c>
      <c r="Q217" s="29">
        <v>0</v>
      </c>
      <c r="R217" s="29">
        <v>0</v>
      </c>
      <c r="S217" s="163">
        <f t="shared" si="157"/>
        <v>0</v>
      </c>
      <c r="T217" s="29">
        <f t="shared" ref="T217:U217" si="168">SUM(T218:T224)</f>
        <v>0</v>
      </c>
      <c r="U217" s="52">
        <f t="shared" si="168"/>
        <v>0</v>
      </c>
      <c r="V217" s="52">
        <f t="shared" si="167"/>
        <v>0</v>
      </c>
      <c r="W217" s="163">
        <f t="shared" si="158"/>
        <v>0</v>
      </c>
      <c r="X217" s="52">
        <f t="shared" ref="X217" si="169">SUM(X218:X224)</f>
        <v>0</v>
      </c>
      <c r="Y217" s="52">
        <f t="shared" si="167"/>
        <v>0</v>
      </c>
      <c r="Z217" s="52">
        <f t="shared" si="167"/>
        <v>0</v>
      </c>
      <c r="AA217" s="163">
        <f t="shared" si="159"/>
        <v>0</v>
      </c>
    </row>
    <row r="218" spans="1:27" s="14" customFormat="1" x14ac:dyDescent="0.25">
      <c r="A218" s="18"/>
      <c r="B218" s="18"/>
      <c r="C218" s="19"/>
      <c r="D218" s="30" t="s">
        <v>201</v>
      </c>
      <c r="E218" s="36">
        <v>0</v>
      </c>
      <c r="F218" s="36">
        <v>0</v>
      </c>
      <c r="G218" s="106">
        <f t="shared" si="154"/>
        <v>0</v>
      </c>
      <c r="H218" s="36">
        <f t="shared" si="166"/>
        <v>0</v>
      </c>
      <c r="I218" s="129">
        <v>0</v>
      </c>
      <c r="J218" s="106">
        <f t="shared" si="155"/>
        <v>0</v>
      </c>
      <c r="K218" s="119"/>
      <c r="L218" s="36">
        <v>0</v>
      </c>
      <c r="M218" s="36">
        <v>0</v>
      </c>
      <c r="N218" s="36">
        <v>0</v>
      </c>
      <c r="O218" s="164">
        <f t="shared" si="156"/>
        <v>0</v>
      </c>
      <c r="P218" s="36">
        <v>0</v>
      </c>
      <c r="Q218" s="36">
        <v>0</v>
      </c>
      <c r="R218" s="36">
        <v>0</v>
      </c>
      <c r="S218" s="164">
        <f t="shared" si="157"/>
        <v>0</v>
      </c>
      <c r="T218" s="36">
        <v>0</v>
      </c>
      <c r="U218" s="36">
        <v>0</v>
      </c>
      <c r="V218" s="36">
        <v>0</v>
      </c>
      <c r="W218" s="164">
        <f t="shared" si="158"/>
        <v>0</v>
      </c>
      <c r="X218" s="36">
        <v>0</v>
      </c>
      <c r="Y218" s="36">
        <v>0</v>
      </c>
      <c r="Z218" s="36">
        <v>0</v>
      </c>
      <c r="AA218" s="164">
        <f t="shared" si="159"/>
        <v>0</v>
      </c>
    </row>
    <row r="219" spans="1:27" s="14" customFormat="1" ht="36" x14ac:dyDescent="0.25">
      <c r="A219" s="18"/>
      <c r="B219" s="18"/>
      <c r="C219" s="19"/>
      <c r="D219" s="30" t="s">
        <v>202</v>
      </c>
      <c r="E219" s="36">
        <v>0</v>
      </c>
      <c r="F219" s="36">
        <v>0</v>
      </c>
      <c r="G219" s="106">
        <f t="shared" si="154"/>
        <v>0</v>
      </c>
      <c r="H219" s="36">
        <f t="shared" si="166"/>
        <v>0</v>
      </c>
      <c r="I219" s="129">
        <v>0</v>
      </c>
      <c r="J219" s="106">
        <f t="shared" si="155"/>
        <v>0</v>
      </c>
      <c r="K219" s="119"/>
      <c r="L219" s="36">
        <v>0</v>
      </c>
      <c r="M219" s="36">
        <v>0</v>
      </c>
      <c r="N219" s="36">
        <v>0</v>
      </c>
      <c r="O219" s="164">
        <f t="shared" si="156"/>
        <v>0</v>
      </c>
      <c r="P219" s="36">
        <v>0</v>
      </c>
      <c r="Q219" s="36">
        <v>0</v>
      </c>
      <c r="R219" s="36">
        <v>0</v>
      </c>
      <c r="S219" s="164">
        <f t="shared" si="157"/>
        <v>0</v>
      </c>
      <c r="T219" s="36">
        <v>0</v>
      </c>
      <c r="U219" s="36">
        <v>0</v>
      </c>
      <c r="V219" s="36">
        <v>0</v>
      </c>
      <c r="W219" s="164">
        <f t="shared" si="158"/>
        <v>0</v>
      </c>
      <c r="X219" s="36">
        <v>0</v>
      </c>
      <c r="Y219" s="36">
        <v>0</v>
      </c>
      <c r="Z219" s="36">
        <v>0</v>
      </c>
      <c r="AA219" s="164">
        <f t="shared" si="159"/>
        <v>0</v>
      </c>
    </row>
    <row r="220" spans="1:27" s="14" customFormat="1" x14ac:dyDescent="0.25">
      <c r="A220" s="18"/>
      <c r="B220" s="18"/>
      <c r="C220" s="19"/>
      <c r="D220" s="30" t="s">
        <v>209</v>
      </c>
      <c r="E220" s="36">
        <v>0</v>
      </c>
      <c r="F220" s="36">
        <v>0</v>
      </c>
      <c r="G220" s="106">
        <f t="shared" si="154"/>
        <v>0</v>
      </c>
      <c r="H220" s="36">
        <f t="shared" si="166"/>
        <v>0</v>
      </c>
      <c r="I220" s="129">
        <v>0</v>
      </c>
      <c r="J220" s="106">
        <f t="shared" si="155"/>
        <v>0</v>
      </c>
      <c r="K220" s="119"/>
      <c r="L220" s="36">
        <v>0</v>
      </c>
      <c r="M220" s="36">
        <v>0</v>
      </c>
      <c r="N220" s="36">
        <v>0</v>
      </c>
      <c r="O220" s="164">
        <f t="shared" si="156"/>
        <v>0</v>
      </c>
      <c r="P220" s="36">
        <v>0</v>
      </c>
      <c r="Q220" s="36">
        <v>0</v>
      </c>
      <c r="R220" s="36">
        <v>0</v>
      </c>
      <c r="S220" s="164">
        <f t="shared" si="157"/>
        <v>0</v>
      </c>
      <c r="T220" s="36">
        <v>0</v>
      </c>
      <c r="U220" s="36">
        <v>0</v>
      </c>
      <c r="V220" s="36">
        <v>0</v>
      </c>
      <c r="W220" s="164">
        <f t="shared" si="158"/>
        <v>0</v>
      </c>
      <c r="X220" s="36">
        <v>0</v>
      </c>
      <c r="Y220" s="36">
        <v>0</v>
      </c>
      <c r="Z220" s="36">
        <v>0</v>
      </c>
      <c r="AA220" s="164">
        <f t="shared" si="159"/>
        <v>0</v>
      </c>
    </row>
    <row r="221" spans="1:27" s="14" customFormat="1" x14ac:dyDescent="0.25">
      <c r="A221" s="18"/>
      <c r="B221" s="18"/>
      <c r="C221" s="19"/>
      <c r="D221" s="30" t="s">
        <v>210</v>
      </c>
      <c r="E221" s="36">
        <v>0</v>
      </c>
      <c r="F221" s="36">
        <v>0</v>
      </c>
      <c r="G221" s="106">
        <f t="shared" si="154"/>
        <v>0</v>
      </c>
      <c r="H221" s="36">
        <f t="shared" si="166"/>
        <v>0</v>
      </c>
      <c r="I221" s="129">
        <v>0</v>
      </c>
      <c r="J221" s="106">
        <f t="shared" si="155"/>
        <v>0</v>
      </c>
      <c r="K221" s="119"/>
      <c r="L221" s="36">
        <v>0</v>
      </c>
      <c r="M221" s="36">
        <v>0</v>
      </c>
      <c r="N221" s="36">
        <v>0</v>
      </c>
      <c r="O221" s="164">
        <f t="shared" si="156"/>
        <v>0</v>
      </c>
      <c r="P221" s="36">
        <v>0</v>
      </c>
      <c r="Q221" s="36">
        <v>0</v>
      </c>
      <c r="R221" s="36">
        <v>0</v>
      </c>
      <c r="S221" s="164">
        <f t="shared" si="157"/>
        <v>0</v>
      </c>
      <c r="T221" s="36">
        <v>0</v>
      </c>
      <c r="U221" s="36">
        <v>0</v>
      </c>
      <c r="V221" s="36">
        <v>0</v>
      </c>
      <c r="W221" s="164">
        <f t="shared" si="158"/>
        <v>0</v>
      </c>
      <c r="X221" s="36">
        <v>0</v>
      </c>
      <c r="Y221" s="36">
        <v>0</v>
      </c>
      <c r="Z221" s="36">
        <v>0</v>
      </c>
      <c r="AA221" s="164">
        <f t="shared" si="159"/>
        <v>0</v>
      </c>
    </row>
    <row r="222" spans="1:27" s="14" customFormat="1" ht="36" x14ac:dyDescent="0.25">
      <c r="A222" s="18"/>
      <c r="B222" s="18"/>
      <c r="C222" s="19"/>
      <c r="D222" s="30" t="s">
        <v>211</v>
      </c>
      <c r="E222" s="36">
        <v>0</v>
      </c>
      <c r="F222" s="36">
        <v>0</v>
      </c>
      <c r="G222" s="106">
        <f t="shared" si="154"/>
        <v>0</v>
      </c>
      <c r="H222" s="36">
        <f t="shared" si="166"/>
        <v>0</v>
      </c>
      <c r="I222" s="129">
        <v>0</v>
      </c>
      <c r="J222" s="106">
        <f t="shared" si="155"/>
        <v>0</v>
      </c>
      <c r="K222" s="119"/>
      <c r="L222" s="36">
        <v>0</v>
      </c>
      <c r="M222" s="36">
        <v>0</v>
      </c>
      <c r="N222" s="36">
        <v>0</v>
      </c>
      <c r="O222" s="164">
        <f t="shared" si="156"/>
        <v>0</v>
      </c>
      <c r="P222" s="36">
        <v>0</v>
      </c>
      <c r="Q222" s="36">
        <v>0</v>
      </c>
      <c r="R222" s="36">
        <v>0</v>
      </c>
      <c r="S222" s="164">
        <f t="shared" si="157"/>
        <v>0</v>
      </c>
      <c r="T222" s="36">
        <v>0</v>
      </c>
      <c r="U222" s="36">
        <v>0</v>
      </c>
      <c r="V222" s="36">
        <v>0</v>
      </c>
      <c r="W222" s="164">
        <f t="shared" si="158"/>
        <v>0</v>
      </c>
      <c r="X222" s="36">
        <v>0</v>
      </c>
      <c r="Y222" s="36">
        <v>0</v>
      </c>
      <c r="Z222" s="36">
        <v>0</v>
      </c>
      <c r="AA222" s="164">
        <f t="shared" si="159"/>
        <v>0</v>
      </c>
    </row>
    <row r="223" spans="1:27" s="14" customFormat="1" ht="36" x14ac:dyDescent="0.25">
      <c r="A223" s="18"/>
      <c r="B223" s="18"/>
      <c r="C223" s="19"/>
      <c r="D223" s="30" t="s">
        <v>212</v>
      </c>
      <c r="E223" s="36">
        <v>0</v>
      </c>
      <c r="F223" s="36">
        <v>0</v>
      </c>
      <c r="G223" s="106">
        <f t="shared" si="154"/>
        <v>0</v>
      </c>
      <c r="H223" s="36">
        <f t="shared" si="166"/>
        <v>0</v>
      </c>
      <c r="I223" s="129">
        <v>0</v>
      </c>
      <c r="J223" s="106">
        <f t="shared" si="155"/>
        <v>0</v>
      </c>
      <c r="K223" s="119"/>
      <c r="L223" s="36">
        <v>0</v>
      </c>
      <c r="M223" s="36">
        <v>0</v>
      </c>
      <c r="N223" s="36">
        <v>0</v>
      </c>
      <c r="O223" s="164">
        <f t="shared" si="156"/>
        <v>0</v>
      </c>
      <c r="P223" s="36">
        <v>0</v>
      </c>
      <c r="Q223" s="36">
        <v>0</v>
      </c>
      <c r="R223" s="36">
        <v>0</v>
      </c>
      <c r="S223" s="164">
        <f t="shared" si="157"/>
        <v>0</v>
      </c>
      <c r="T223" s="36">
        <v>0</v>
      </c>
      <c r="U223" s="36">
        <v>0</v>
      </c>
      <c r="V223" s="36">
        <v>0</v>
      </c>
      <c r="W223" s="164">
        <f t="shared" si="158"/>
        <v>0</v>
      </c>
      <c r="X223" s="36">
        <v>0</v>
      </c>
      <c r="Y223" s="36">
        <v>0</v>
      </c>
      <c r="Z223" s="36">
        <v>0</v>
      </c>
      <c r="AA223" s="164">
        <f t="shared" si="159"/>
        <v>0</v>
      </c>
    </row>
    <row r="224" spans="1:27" s="14" customFormat="1" ht="36" x14ac:dyDescent="0.25">
      <c r="A224" s="18"/>
      <c r="B224" s="18"/>
      <c r="C224" s="19"/>
      <c r="D224" s="30" t="s">
        <v>207</v>
      </c>
      <c r="E224" s="36">
        <v>0</v>
      </c>
      <c r="F224" s="36">
        <v>0</v>
      </c>
      <c r="G224" s="106">
        <f t="shared" si="154"/>
        <v>0</v>
      </c>
      <c r="H224" s="36">
        <f t="shared" si="166"/>
        <v>0</v>
      </c>
      <c r="I224" s="129">
        <v>0</v>
      </c>
      <c r="J224" s="106">
        <f t="shared" si="155"/>
        <v>0</v>
      </c>
      <c r="K224" s="119"/>
      <c r="L224" s="36">
        <v>0</v>
      </c>
      <c r="M224" s="36">
        <v>0</v>
      </c>
      <c r="N224" s="36">
        <v>0</v>
      </c>
      <c r="O224" s="164">
        <f t="shared" si="156"/>
        <v>0</v>
      </c>
      <c r="P224" s="36">
        <v>0</v>
      </c>
      <c r="Q224" s="36">
        <v>0</v>
      </c>
      <c r="R224" s="36">
        <v>0</v>
      </c>
      <c r="S224" s="164">
        <f t="shared" si="157"/>
        <v>0</v>
      </c>
      <c r="T224" s="36">
        <v>0</v>
      </c>
      <c r="U224" s="36">
        <v>0</v>
      </c>
      <c r="V224" s="36">
        <v>0</v>
      </c>
      <c r="W224" s="164">
        <f t="shared" si="158"/>
        <v>0</v>
      </c>
      <c r="X224" s="36">
        <v>0</v>
      </c>
      <c r="Y224" s="36">
        <v>0</v>
      </c>
      <c r="Z224" s="36">
        <v>0</v>
      </c>
      <c r="AA224" s="164">
        <f t="shared" si="159"/>
        <v>0</v>
      </c>
    </row>
    <row r="225" spans="1:34" s="14" customFormat="1" ht="36" x14ac:dyDescent="0.25">
      <c r="A225" s="18"/>
      <c r="B225" s="18"/>
      <c r="C225" s="19"/>
      <c r="D225" s="44" t="s">
        <v>213</v>
      </c>
      <c r="E225" s="52">
        <v>0</v>
      </c>
      <c r="F225" s="52">
        <v>0</v>
      </c>
      <c r="G225" s="105">
        <f t="shared" si="154"/>
        <v>0</v>
      </c>
      <c r="H225" s="52">
        <f t="shared" si="166"/>
        <v>0</v>
      </c>
      <c r="I225" s="128">
        <v>0</v>
      </c>
      <c r="J225" s="105">
        <f t="shared" si="155"/>
        <v>0</v>
      </c>
      <c r="K225" s="118"/>
      <c r="L225" s="29">
        <v>0</v>
      </c>
      <c r="M225" s="29">
        <v>0</v>
      </c>
      <c r="N225" s="29">
        <v>0</v>
      </c>
      <c r="O225" s="163">
        <f t="shared" si="156"/>
        <v>0</v>
      </c>
      <c r="P225" s="29">
        <v>0</v>
      </c>
      <c r="Q225" s="29">
        <v>0</v>
      </c>
      <c r="R225" s="29">
        <v>0</v>
      </c>
      <c r="S225" s="163">
        <f t="shared" si="157"/>
        <v>0</v>
      </c>
      <c r="T225" s="29">
        <v>0</v>
      </c>
      <c r="U225" s="52">
        <v>0</v>
      </c>
      <c r="V225" s="52">
        <v>0</v>
      </c>
      <c r="W225" s="163">
        <f t="shared" si="158"/>
        <v>0</v>
      </c>
      <c r="X225" s="52">
        <v>0</v>
      </c>
      <c r="Y225" s="52">
        <v>0</v>
      </c>
      <c r="Z225" s="52">
        <v>0</v>
      </c>
      <c r="AA225" s="163">
        <f t="shared" si="159"/>
        <v>0</v>
      </c>
    </row>
    <row r="226" spans="1:34" s="14" customFormat="1" x14ac:dyDescent="0.2">
      <c r="A226" s="16"/>
      <c r="B226" s="16"/>
      <c r="C226" s="19" t="s">
        <v>271</v>
      </c>
      <c r="D226" s="43" t="s">
        <v>214</v>
      </c>
      <c r="E226" s="53">
        <f>E227+E235</f>
        <v>0</v>
      </c>
      <c r="F226" s="53">
        <v>103224</v>
      </c>
      <c r="G226" s="104">
        <f t="shared" si="154"/>
        <v>-103224</v>
      </c>
      <c r="H226" s="53">
        <f t="shared" si="166"/>
        <v>103223.09000000001</v>
      </c>
      <c r="I226" s="127">
        <f>H226/F226</f>
        <v>0.99999118422072397</v>
      </c>
      <c r="J226" s="104">
        <f t="shared" si="155"/>
        <v>0.90999999998894054</v>
      </c>
      <c r="K226" s="117"/>
      <c r="L226" s="26">
        <f t="shared" ref="L226:Z226" si="170">L227+L235</f>
        <v>102715.21</v>
      </c>
      <c r="M226" s="26">
        <f t="shared" si="170"/>
        <v>507.88</v>
      </c>
      <c r="N226" s="26">
        <f t="shared" si="170"/>
        <v>0</v>
      </c>
      <c r="O226" s="162">
        <f t="shared" si="156"/>
        <v>103223.09000000001</v>
      </c>
      <c r="P226" s="26">
        <v>0</v>
      </c>
      <c r="Q226" s="26">
        <v>0</v>
      </c>
      <c r="R226" s="26">
        <v>0</v>
      </c>
      <c r="S226" s="162">
        <f t="shared" si="157"/>
        <v>0</v>
      </c>
      <c r="T226" s="26">
        <f t="shared" ref="T226:U226" si="171">T227+T235</f>
        <v>0</v>
      </c>
      <c r="U226" s="53">
        <f t="shared" si="171"/>
        <v>0</v>
      </c>
      <c r="V226" s="53">
        <f t="shared" si="170"/>
        <v>0</v>
      </c>
      <c r="W226" s="162">
        <f t="shared" si="158"/>
        <v>0</v>
      </c>
      <c r="X226" s="53">
        <f t="shared" ref="X226" si="172">X227+X235</f>
        <v>0</v>
      </c>
      <c r="Y226" s="53">
        <f t="shared" si="170"/>
        <v>0</v>
      </c>
      <c r="Z226" s="53">
        <f t="shared" si="170"/>
        <v>0</v>
      </c>
      <c r="AA226" s="162">
        <f t="shared" si="159"/>
        <v>0</v>
      </c>
      <c r="AF226" s="270">
        <v>103223.09</v>
      </c>
      <c r="AG226" s="269">
        <f>AF226-SUM(X226,W226,S226,O226)</f>
        <v>0</v>
      </c>
      <c r="AH226" s="269">
        <f>H226-AF226</f>
        <v>0</v>
      </c>
    </row>
    <row r="227" spans="1:34" s="14" customFormat="1" x14ac:dyDescent="0.25">
      <c r="A227" s="16"/>
      <c r="B227" s="16"/>
      <c r="C227" s="19"/>
      <c r="D227" s="44" t="s">
        <v>200</v>
      </c>
      <c r="E227" s="52">
        <f>SUM(E228:E234)</f>
        <v>0</v>
      </c>
      <c r="F227" s="52">
        <f>SUM(F228:F234)</f>
        <v>0</v>
      </c>
      <c r="G227" s="105">
        <f t="shared" si="154"/>
        <v>0</v>
      </c>
      <c r="H227" s="52">
        <f t="shared" si="166"/>
        <v>103223.09000000001</v>
      </c>
      <c r="I227" s="128" t="e">
        <f>H227/F227</f>
        <v>#DIV/0!</v>
      </c>
      <c r="J227" s="105">
        <f t="shared" si="155"/>
        <v>-103223.09000000001</v>
      </c>
      <c r="K227" s="118"/>
      <c r="L227" s="29">
        <f t="shared" ref="L227:Z227" si="173">SUM(L228:L234)</f>
        <v>102715.21</v>
      </c>
      <c r="M227" s="29">
        <f t="shared" si="173"/>
        <v>507.88</v>
      </c>
      <c r="N227" s="29">
        <f t="shared" si="173"/>
        <v>0</v>
      </c>
      <c r="O227" s="163">
        <f t="shared" si="156"/>
        <v>103223.09000000001</v>
      </c>
      <c r="P227" s="29">
        <v>0</v>
      </c>
      <c r="Q227" s="29">
        <v>0</v>
      </c>
      <c r="R227" s="29">
        <v>0</v>
      </c>
      <c r="S227" s="163">
        <f t="shared" si="157"/>
        <v>0</v>
      </c>
      <c r="T227" s="29">
        <f t="shared" ref="T227:U227" si="174">SUM(T228:T234)</f>
        <v>0</v>
      </c>
      <c r="U227" s="52">
        <f t="shared" si="174"/>
        <v>0</v>
      </c>
      <c r="V227" s="52">
        <f t="shared" si="173"/>
        <v>0</v>
      </c>
      <c r="W227" s="163">
        <f t="shared" si="158"/>
        <v>0</v>
      </c>
      <c r="X227" s="52">
        <f t="shared" ref="X227" si="175">SUM(X228:X234)</f>
        <v>0</v>
      </c>
      <c r="Y227" s="52">
        <f t="shared" si="173"/>
        <v>0</v>
      </c>
      <c r="Z227" s="52">
        <f t="shared" si="173"/>
        <v>0</v>
      </c>
      <c r="AA227" s="163">
        <f t="shared" si="159"/>
        <v>0</v>
      </c>
    </row>
    <row r="228" spans="1:34" s="14" customFormat="1" x14ac:dyDescent="0.25">
      <c r="A228" s="18"/>
      <c r="B228" s="18"/>
      <c r="C228" s="19"/>
      <c r="D228" s="30" t="s">
        <v>201</v>
      </c>
      <c r="E228" s="36">
        <v>0</v>
      </c>
      <c r="F228" s="36">
        <v>0</v>
      </c>
      <c r="G228" s="106">
        <f t="shared" si="154"/>
        <v>0</v>
      </c>
      <c r="H228" s="36">
        <f t="shared" si="166"/>
        <v>0</v>
      </c>
      <c r="I228" s="129">
        <v>0</v>
      </c>
      <c r="J228" s="106">
        <f t="shared" si="155"/>
        <v>0</v>
      </c>
      <c r="K228" s="119"/>
      <c r="L228" s="36">
        <v>0</v>
      </c>
      <c r="M228" s="36">
        <v>0</v>
      </c>
      <c r="N228" s="36">
        <v>0</v>
      </c>
      <c r="O228" s="164">
        <f t="shared" si="156"/>
        <v>0</v>
      </c>
      <c r="P228" s="36">
        <v>0</v>
      </c>
      <c r="Q228" s="36">
        <v>0</v>
      </c>
      <c r="R228" s="36">
        <v>0</v>
      </c>
      <c r="S228" s="164">
        <f t="shared" si="157"/>
        <v>0</v>
      </c>
      <c r="T228" s="36">
        <v>0</v>
      </c>
      <c r="U228" s="36">
        <v>0</v>
      </c>
      <c r="V228" s="36">
        <v>0</v>
      </c>
      <c r="W228" s="164">
        <f t="shared" si="158"/>
        <v>0</v>
      </c>
      <c r="X228" s="36">
        <v>0</v>
      </c>
      <c r="Y228" s="36">
        <v>0</v>
      </c>
      <c r="Z228" s="36">
        <v>0</v>
      </c>
      <c r="AA228" s="164">
        <f t="shared" si="159"/>
        <v>0</v>
      </c>
    </row>
    <row r="229" spans="1:34" s="14" customFormat="1" ht="36" x14ac:dyDescent="0.25">
      <c r="A229" s="18"/>
      <c r="B229" s="18"/>
      <c r="C229" s="19"/>
      <c r="D229" s="30" t="s">
        <v>215</v>
      </c>
      <c r="E229" s="36">
        <v>0</v>
      </c>
      <c r="F229" s="36">
        <v>0</v>
      </c>
      <c r="G229" s="106">
        <f t="shared" si="154"/>
        <v>0</v>
      </c>
      <c r="H229" s="36">
        <f t="shared" si="166"/>
        <v>0</v>
      </c>
      <c r="I229" s="129">
        <v>0</v>
      </c>
      <c r="J229" s="106">
        <f t="shared" si="155"/>
        <v>0</v>
      </c>
      <c r="K229" s="119"/>
      <c r="L229" s="36">
        <v>0</v>
      </c>
      <c r="M229" s="36">
        <v>0</v>
      </c>
      <c r="N229" s="36">
        <v>0</v>
      </c>
      <c r="O229" s="164">
        <f t="shared" si="156"/>
        <v>0</v>
      </c>
      <c r="P229" s="36">
        <v>0</v>
      </c>
      <c r="Q229" s="36">
        <v>0</v>
      </c>
      <c r="R229" s="36">
        <v>0</v>
      </c>
      <c r="S229" s="164">
        <f t="shared" si="157"/>
        <v>0</v>
      </c>
      <c r="T229" s="36">
        <v>0</v>
      </c>
      <c r="U229" s="36">
        <v>0</v>
      </c>
      <c r="V229" s="36">
        <v>0</v>
      </c>
      <c r="W229" s="164">
        <f t="shared" si="158"/>
        <v>0</v>
      </c>
      <c r="X229" s="36">
        <v>0</v>
      </c>
      <c r="Y229" s="36">
        <v>0</v>
      </c>
      <c r="Z229" s="36">
        <v>0</v>
      </c>
      <c r="AA229" s="164">
        <f t="shared" si="159"/>
        <v>0</v>
      </c>
    </row>
    <row r="230" spans="1:34" s="14" customFormat="1" x14ac:dyDescent="0.25">
      <c r="A230" s="18"/>
      <c r="B230" s="18"/>
      <c r="C230" s="19"/>
      <c r="D230" s="30" t="s">
        <v>209</v>
      </c>
      <c r="E230" s="36">
        <v>0</v>
      </c>
      <c r="F230" s="36">
        <v>0</v>
      </c>
      <c r="G230" s="106">
        <f t="shared" si="154"/>
        <v>0</v>
      </c>
      <c r="H230" s="36">
        <f t="shared" si="166"/>
        <v>0</v>
      </c>
      <c r="I230" s="129">
        <v>0</v>
      </c>
      <c r="J230" s="106">
        <f t="shared" si="155"/>
        <v>0</v>
      </c>
      <c r="K230" s="119"/>
      <c r="L230" s="36">
        <v>0</v>
      </c>
      <c r="M230" s="36">
        <v>0</v>
      </c>
      <c r="N230" s="36">
        <v>0</v>
      </c>
      <c r="O230" s="164">
        <f t="shared" si="156"/>
        <v>0</v>
      </c>
      <c r="P230" s="36">
        <v>0</v>
      </c>
      <c r="Q230" s="36">
        <v>0</v>
      </c>
      <c r="R230" s="36">
        <v>0</v>
      </c>
      <c r="S230" s="164">
        <f t="shared" si="157"/>
        <v>0</v>
      </c>
      <c r="T230" s="36">
        <v>0</v>
      </c>
      <c r="U230" s="36">
        <v>0</v>
      </c>
      <c r="V230" s="36">
        <v>0</v>
      </c>
      <c r="W230" s="164">
        <f t="shared" si="158"/>
        <v>0</v>
      </c>
      <c r="X230" s="36">
        <v>0</v>
      </c>
      <c r="Y230" s="36">
        <v>0</v>
      </c>
      <c r="Z230" s="36">
        <v>0</v>
      </c>
      <c r="AA230" s="164">
        <f t="shared" si="159"/>
        <v>0</v>
      </c>
    </row>
    <row r="231" spans="1:34" s="14" customFormat="1" ht="54" x14ac:dyDescent="0.25">
      <c r="A231" s="18"/>
      <c r="B231" s="18"/>
      <c r="C231" s="19"/>
      <c r="D231" s="30" t="s">
        <v>216</v>
      </c>
      <c r="E231" s="36">
        <v>0</v>
      </c>
      <c r="F231" s="36">
        <v>0</v>
      </c>
      <c r="G231" s="106">
        <f t="shared" si="154"/>
        <v>0</v>
      </c>
      <c r="H231" s="36">
        <f t="shared" si="166"/>
        <v>0</v>
      </c>
      <c r="I231" s="129">
        <v>0</v>
      </c>
      <c r="J231" s="106">
        <f t="shared" si="155"/>
        <v>0</v>
      </c>
      <c r="K231" s="119"/>
      <c r="L231" s="36">
        <v>0</v>
      </c>
      <c r="M231" s="36">
        <v>0</v>
      </c>
      <c r="N231" s="36">
        <v>0</v>
      </c>
      <c r="O231" s="164">
        <f t="shared" si="156"/>
        <v>0</v>
      </c>
      <c r="P231" s="36">
        <v>0</v>
      </c>
      <c r="Q231" s="36">
        <v>0</v>
      </c>
      <c r="R231" s="36">
        <v>0</v>
      </c>
      <c r="S231" s="164">
        <f t="shared" si="157"/>
        <v>0</v>
      </c>
      <c r="T231" s="36">
        <v>0</v>
      </c>
      <c r="U231" s="36">
        <v>0</v>
      </c>
      <c r="V231" s="36">
        <v>0</v>
      </c>
      <c r="W231" s="164">
        <f t="shared" si="158"/>
        <v>0</v>
      </c>
      <c r="X231" s="36">
        <v>0</v>
      </c>
      <c r="Y231" s="36">
        <v>0</v>
      </c>
      <c r="Z231" s="36">
        <v>0</v>
      </c>
      <c r="AA231" s="164">
        <f t="shared" si="159"/>
        <v>0</v>
      </c>
    </row>
    <row r="232" spans="1:34" s="14" customFormat="1" ht="36" x14ac:dyDescent="0.25">
      <c r="A232" s="18"/>
      <c r="B232" s="18"/>
      <c r="C232" s="19"/>
      <c r="D232" s="30" t="s">
        <v>217</v>
      </c>
      <c r="E232" s="36">
        <v>0</v>
      </c>
      <c r="F232" s="36">
        <v>0</v>
      </c>
      <c r="G232" s="106">
        <f t="shared" si="154"/>
        <v>0</v>
      </c>
      <c r="H232" s="36">
        <f t="shared" si="166"/>
        <v>0</v>
      </c>
      <c r="I232" s="129">
        <v>0</v>
      </c>
      <c r="J232" s="106">
        <f t="shared" si="155"/>
        <v>0</v>
      </c>
      <c r="K232" s="119"/>
      <c r="L232" s="36">
        <v>0</v>
      </c>
      <c r="M232" s="36">
        <v>0</v>
      </c>
      <c r="N232" s="36">
        <v>0</v>
      </c>
      <c r="O232" s="164">
        <f t="shared" si="156"/>
        <v>0</v>
      </c>
      <c r="P232" s="36">
        <v>0</v>
      </c>
      <c r="Q232" s="36">
        <v>0</v>
      </c>
      <c r="R232" s="36">
        <v>0</v>
      </c>
      <c r="S232" s="164">
        <f t="shared" si="157"/>
        <v>0</v>
      </c>
      <c r="T232" s="36">
        <v>0</v>
      </c>
      <c r="U232" s="36">
        <v>0</v>
      </c>
      <c r="V232" s="36">
        <v>0</v>
      </c>
      <c r="W232" s="164">
        <f t="shared" si="158"/>
        <v>0</v>
      </c>
      <c r="X232" s="36">
        <v>0</v>
      </c>
      <c r="Y232" s="36">
        <v>0</v>
      </c>
      <c r="Z232" s="36">
        <v>0</v>
      </c>
      <c r="AA232" s="164">
        <f t="shared" si="159"/>
        <v>0</v>
      </c>
    </row>
    <row r="233" spans="1:34" s="14" customFormat="1" ht="36" x14ac:dyDescent="0.25">
      <c r="A233" s="18"/>
      <c r="B233" s="18"/>
      <c r="C233" s="19"/>
      <c r="D233" s="30" t="s">
        <v>212</v>
      </c>
      <c r="E233" s="36">
        <v>0</v>
      </c>
      <c r="F233" s="36">
        <v>0</v>
      </c>
      <c r="G233" s="106">
        <f t="shared" si="154"/>
        <v>0</v>
      </c>
      <c r="H233" s="36">
        <f t="shared" si="166"/>
        <v>0</v>
      </c>
      <c r="I233" s="129">
        <v>0</v>
      </c>
      <c r="J233" s="106">
        <f t="shared" si="155"/>
        <v>0</v>
      </c>
      <c r="K233" s="119"/>
      <c r="L233" s="36">
        <v>0</v>
      </c>
      <c r="M233" s="36">
        <v>0</v>
      </c>
      <c r="N233" s="36">
        <v>0</v>
      </c>
      <c r="O233" s="164">
        <f t="shared" si="156"/>
        <v>0</v>
      </c>
      <c r="P233" s="36">
        <v>0</v>
      </c>
      <c r="Q233" s="36">
        <v>0</v>
      </c>
      <c r="R233" s="36">
        <v>0</v>
      </c>
      <c r="S233" s="164">
        <f t="shared" si="157"/>
        <v>0</v>
      </c>
      <c r="T233" s="36">
        <v>0</v>
      </c>
      <c r="U233" s="36">
        <v>0</v>
      </c>
      <c r="V233" s="36">
        <v>0</v>
      </c>
      <c r="W233" s="164">
        <f t="shared" si="158"/>
        <v>0</v>
      </c>
      <c r="X233" s="36">
        <v>0</v>
      </c>
      <c r="Y233" s="36">
        <v>0</v>
      </c>
      <c r="Z233" s="36">
        <v>0</v>
      </c>
      <c r="AA233" s="164">
        <f t="shared" si="159"/>
        <v>0</v>
      </c>
    </row>
    <row r="234" spans="1:34" s="14" customFormat="1" ht="36" x14ac:dyDescent="0.25">
      <c r="A234" s="16"/>
      <c r="B234" s="16"/>
      <c r="C234" s="19" t="s">
        <v>249</v>
      </c>
      <c r="D234" s="30" t="s">
        <v>218</v>
      </c>
      <c r="E234" s="36"/>
      <c r="F234" s="36">
        <v>0</v>
      </c>
      <c r="G234" s="106">
        <f t="shared" si="154"/>
        <v>0</v>
      </c>
      <c r="H234" s="36">
        <f t="shared" si="166"/>
        <v>103223.09000000001</v>
      </c>
      <c r="I234" s="129" t="e">
        <f>H234/F234</f>
        <v>#DIV/0!</v>
      </c>
      <c r="J234" s="106">
        <f t="shared" si="155"/>
        <v>-103223.09000000001</v>
      </c>
      <c r="K234" s="119"/>
      <c r="L234" s="36">
        <f>102715.21</f>
        <v>102715.21</v>
      </c>
      <c r="M234" s="36">
        <v>507.88</v>
      </c>
      <c r="N234" s="36">
        <v>0</v>
      </c>
      <c r="O234" s="164">
        <f t="shared" si="156"/>
        <v>103223.09000000001</v>
      </c>
      <c r="P234" s="36">
        <v>0</v>
      </c>
      <c r="Q234" s="36">
        <v>0</v>
      </c>
      <c r="R234" s="36">
        <v>0</v>
      </c>
      <c r="S234" s="164">
        <f t="shared" si="157"/>
        <v>0</v>
      </c>
      <c r="T234" s="36">
        <v>0</v>
      </c>
      <c r="U234" s="36">
        <v>0</v>
      </c>
      <c r="V234" s="36">
        <v>0</v>
      </c>
      <c r="W234" s="164">
        <f t="shared" si="158"/>
        <v>0</v>
      </c>
      <c r="X234" s="36">
        <v>0</v>
      </c>
      <c r="Y234" s="36">
        <v>0</v>
      </c>
      <c r="Z234" s="36">
        <v>0</v>
      </c>
      <c r="AA234" s="164">
        <f t="shared" si="159"/>
        <v>0</v>
      </c>
    </row>
    <row r="235" spans="1:34" s="14" customFormat="1" x14ac:dyDescent="0.25">
      <c r="A235" s="18"/>
      <c r="B235" s="18"/>
      <c r="C235" s="19"/>
      <c r="D235" s="44" t="s">
        <v>219</v>
      </c>
      <c r="E235" s="52">
        <f>SUM(E236:E242)</f>
        <v>0</v>
      </c>
      <c r="F235" s="52">
        <f>SUM(F236:F242)</f>
        <v>0</v>
      </c>
      <c r="G235" s="105">
        <f t="shared" si="154"/>
        <v>0</v>
      </c>
      <c r="H235" s="52">
        <f t="shared" si="166"/>
        <v>0</v>
      </c>
      <c r="I235" s="128">
        <v>0</v>
      </c>
      <c r="J235" s="105">
        <f t="shared" si="155"/>
        <v>0</v>
      </c>
      <c r="K235" s="118"/>
      <c r="L235" s="29">
        <f t="shared" ref="L235:Z235" si="176">SUM(L236:L242)</f>
        <v>0</v>
      </c>
      <c r="M235" s="29">
        <f t="shared" si="176"/>
        <v>0</v>
      </c>
      <c r="N235" s="29">
        <f t="shared" si="176"/>
        <v>0</v>
      </c>
      <c r="O235" s="163">
        <f t="shared" si="156"/>
        <v>0</v>
      </c>
      <c r="P235" s="29">
        <v>0</v>
      </c>
      <c r="Q235" s="29">
        <v>0</v>
      </c>
      <c r="R235" s="29">
        <v>0</v>
      </c>
      <c r="S235" s="163">
        <f t="shared" si="157"/>
        <v>0</v>
      </c>
      <c r="T235" s="29">
        <f t="shared" ref="T235:U235" si="177">SUM(T236:T242)</f>
        <v>0</v>
      </c>
      <c r="U235" s="52">
        <f t="shared" si="177"/>
        <v>0</v>
      </c>
      <c r="V235" s="52">
        <f t="shared" si="176"/>
        <v>0</v>
      </c>
      <c r="W235" s="163">
        <f t="shared" si="158"/>
        <v>0</v>
      </c>
      <c r="X235" s="52">
        <f t="shared" ref="X235" si="178">SUM(X236:X242)</f>
        <v>0</v>
      </c>
      <c r="Y235" s="52">
        <f t="shared" si="176"/>
        <v>0</v>
      </c>
      <c r="Z235" s="52">
        <f t="shared" si="176"/>
        <v>0</v>
      </c>
      <c r="AA235" s="163">
        <f t="shared" si="159"/>
        <v>0</v>
      </c>
    </row>
    <row r="236" spans="1:34" s="14" customFormat="1" x14ac:dyDescent="0.25">
      <c r="A236" s="18"/>
      <c r="B236" s="18"/>
      <c r="C236" s="19"/>
      <c r="D236" s="30" t="s">
        <v>220</v>
      </c>
      <c r="E236" s="36">
        <v>0</v>
      </c>
      <c r="F236" s="36">
        <v>0</v>
      </c>
      <c r="G236" s="106">
        <f t="shared" si="154"/>
        <v>0</v>
      </c>
      <c r="H236" s="36">
        <f t="shared" si="166"/>
        <v>0</v>
      </c>
      <c r="I236" s="129">
        <v>0</v>
      </c>
      <c r="J236" s="106">
        <f t="shared" si="155"/>
        <v>0</v>
      </c>
      <c r="K236" s="119"/>
      <c r="L236" s="36">
        <v>0</v>
      </c>
      <c r="M236" s="36">
        <v>0</v>
      </c>
      <c r="N236" s="36">
        <v>0</v>
      </c>
      <c r="O236" s="164">
        <f t="shared" si="156"/>
        <v>0</v>
      </c>
      <c r="P236" s="36">
        <v>0</v>
      </c>
      <c r="Q236" s="36">
        <v>0</v>
      </c>
      <c r="R236" s="36">
        <v>0</v>
      </c>
      <c r="S236" s="164">
        <f t="shared" si="157"/>
        <v>0</v>
      </c>
      <c r="T236" s="36">
        <v>0</v>
      </c>
      <c r="U236" s="36">
        <v>0</v>
      </c>
      <c r="V236" s="36">
        <v>0</v>
      </c>
      <c r="W236" s="164">
        <f t="shared" si="158"/>
        <v>0</v>
      </c>
      <c r="X236" s="36">
        <v>0</v>
      </c>
      <c r="Y236" s="36">
        <v>0</v>
      </c>
      <c r="Z236" s="36">
        <v>0</v>
      </c>
      <c r="AA236" s="164">
        <f t="shared" si="159"/>
        <v>0</v>
      </c>
    </row>
    <row r="237" spans="1:34" s="14" customFormat="1" ht="36" x14ac:dyDescent="0.25">
      <c r="A237" s="18"/>
      <c r="B237" s="18"/>
      <c r="C237" s="19"/>
      <c r="D237" s="30" t="s">
        <v>215</v>
      </c>
      <c r="E237" s="36">
        <v>0</v>
      </c>
      <c r="F237" s="36">
        <v>0</v>
      </c>
      <c r="G237" s="106">
        <f t="shared" si="154"/>
        <v>0</v>
      </c>
      <c r="H237" s="36">
        <f t="shared" si="166"/>
        <v>0</v>
      </c>
      <c r="I237" s="129">
        <v>0</v>
      </c>
      <c r="J237" s="106">
        <f t="shared" si="155"/>
        <v>0</v>
      </c>
      <c r="K237" s="119"/>
      <c r="L237" s="36">
        <v>0</v>
      </c>
      <c r="M237" s="36">
        <v>0</v>
      </c>
      <c r="N237" s="36">
        <v>0</v>
      </c>
      <c r="O237" s="164">
        <f t="shared" si="156"/>
        <v>0</v>
      </c>
      <c r="P237" s="36">
        <v>0</v>
      </c>
      <c r="Q237" s="36">
        <v>0</v>
      </c>
      <c r="R237" s="36">
        <v>0</v>
      </c>
      <c r="S237" s="164">
        <f t="shared" si="157"/>
        <v>0</v>
      </c>
      <c r="T237" s="36">
        <v>0</v>
      </c>
      <c r="U237" s="36">
        <v>0</v>
      </c>
      <c r="V237" s="36">
        <v>0</v>
      </c>
      <c r="W237" s="164">
        <f t="shared" si="158"/>
        <v>0</v>
      </c>
      <c r="X237" s="36">
        <v>0</v>
      </c>
      <c r="Y237" s="36">
        <v>0</v>
      </c>
      <c r="Z237" s="36">
        <v>0</v>
      </c>
      <c r="AA237" s="164">
        <f t="shared" si="159"/>
        <v>0</v>
      </c>
    </row>
    <row r="238" spans="1:34" s="14" customFormat="1" x14ac:dyDescent="0.25">
      <c r="A238" s="18"/>
      <c r="B238" s="18"/>
      <c r="C238" s="19"/>
      <c r="D238" s="30" t="s">
        <v>209</v>
      </c>
      <c r="E238" s="36">
        <v>0</v>
      </c>
      <c r="F238" s="36">
        <v>0</v>
      </c>
      <c r="G238" s="106">
        <f t="shared" si="154"/>
        <v>0</v>
      </c>
      <c r="H238" s="36">
        <f t="shared" si="166"/>
        <v>0</v>
      </c>
      <c r="I238" s="129">
        <v>0</v>
      </c>
      <c r="J238" s="106">
        <f t="shared" si="155"/>
        <v>0</v>
      </c>
      <c r="K238" s="119"/>
      <c r="L238" s="36">
        <v>0</v>
      </c>
      <c r="M238" s="36">
        <v>0</v>
      </c>
      <c r="N238" s="36">
        <v>0</v>
      </c>
      <c r="O238" s="164">
        <f t="shared" si="156"/>
        <v>0</v>
      </c>
      <c r="P238" s="36">
        <v>0</v>
      </c>
      <c r="Q238" s="36">
        <v>0</v>
      </c>
      <c r="R238" s="36">
        <v>0</v>
      </c>
      <c r="S238" s="164">
        <f t="shared" si="157"/>
        <v>0</v>
      </c>
      <c r="T238" s="36">
        <v>0</v>
      </c>
      <c r="U238" s="36">
        <v>0</v>
      </c>
      <c r="V238" s="36">
        <v>0</v>
      </c>
      <c r="W238" s="164">
        <f t="shared" si="158"/>
        <v>0</v>
      </c>
      <c r="X238" s="36">
        <v>0</v>
      </c>
      <c r="Y238" s="36">
        <v>0</v>
      </c>
      <c r="Z238" s="36">
        <v>0</v>
      </c>
      <c r="AA238" s="164">
        <f t="shared" si="159"/>
        <v>0</v>
      </c>
    </row>
    <row r="239" spans="1:34" s="14" customFormat="1" ht="54" x14ac:dyDescent="0.25">
      <c r="A239" s="18"/>
      <c r="B239" s="18"/>
      <c r="C239" s="19"/>
      <c r="D239" s="30" t="s">
        <v>216</v>
      </c>
      <c r="E239" s="36">
        <v>0</v>
      </c>
      <c r="F239" s="36">
        <v>0</v>
      </c>
      <c r="G239" s="106">
        <f t="shared" si="154"/>
        <v>0</v>
      </c>
      <c r="H239" s="36">
        <f t="shared" si="166"/>
        <v>0</v>
      </c>
      <c r="I239" s="129">
        <v>0</v>
      </c>
      <c r="J239" s="106">
        <f t="shared" si="155"/>
        <v>0</v>
      </c>
      <c r="K239" s="119"/>
      <c r="L239" s="36">
        <v>0</v>
      </c>
      <c r="M239" s="36">
        <v>0</v>
      </c>
      <c r="N239" s="36">
        <v>0</v>
      </c>
      <c r="O239" s="164">
        <f t="shared" si="156"/>
        <v>0</v>
      </c>
      <c r="P239" s="36">
        <v>0</v>
      </c>
      <c r="Q239" s="36">
        <v>0</v>
      </c>
      <c r="R239" s="36">
        <v>0</v>
      </c>
      <c r="S239" s="164">
        <f t="shared" si="157"/>
        <v>0</v>
      </c>
      <c r="T239" s="36">
        <v>0</v>
      </c>
      <c r="U239" s="36">
        <v>0</v>
      </c>
      <c r="V239" s="36">
        <v>0</v>
      </c>
      <c r="W239" s="164">
        <f t="shared" si="158"/>
        <v>0</v>
      </c>
      <c r="X239" s="36">
        <v>0</v>
      </c>
      <c r="Y239" s="36">
        <v>0</v>
      </c>
      <c r="Z239" s="36">
        <v>0</v>
      </c>
      <c r="AA239" s="164">
        <f t="shared" si="159"/>
        <v>0</v>
      </c>
    </row>
    <row r="240" spans="1:34" s="14" customFormat="1" ht="36" x14ac:dyDescent="0.25">
      <c r="A240" s="18"/>
      <c r="B240" s="18"/>
      <c r="C240" s="19"/>
      <c r="D240" s="30" t="s">
        <v>221</v>
      </c>
      <c r="E240" s="36">
        <v>0</v>
      </c>
      <c r="F240" s="36">
        <v>0</v>
      </c>
      <c r="G240" s="106">
        <f t="shared" si="154"/>
        <v>0</v>
      </c>
      <c r="H240" s="36">
        <f t="shared" si="166"/>
        <v>0</v>
      </c>
      <c r="I240" s="129">
        <v>0</v>
      </c>
      <c r="J240" s="106">
        <f t="shared" si="155"/>
        <v>0</v>
      </c>
      <c r="K240" s="119"/>
      <c r="L240" s="36">
        <v>0</v>
      </c>
      <c r="M240" s="36">
        <v>0</v>
      </c>
      <c r="N240" s="36">
        <v>0</v>
      </c>
      <c r="O240" s="164">
        <f t="shared" si="156"/>
        <v>0</v>
      </c>
      <c r="P240" s="36">
        <v>0</v>
      </c>
      <c r="Q240" s="36">
        <v>0</v>
      </c>
      <c r="R240" s="36">
        <v>0</v>
      </c>
      <c r="S240" s="164">
        <f t="shared" si="157"/>
        <v>0</v>
      </c>
      <c r="T240" s="36">
        <v>0</v>
      </c>
      <c r="U240" s="36">
        <v>0</v>
      </c>
      <c r="V240" s="36">
        <v>0</v>
      </c>
      <c r="W240" s="164">
        <f t="shared" si="158"/>
        <v>0</v>
      </c>
      <c r="X240" s="36">
        <v>0</v>
      </c>
      <c r="Y240" s="36">
        <v>0</v>
      </c>
      <c r="Z240" s="36">
        <v>0</v>
      </c>
      <c r="AA240" s="164">
        <f t="shared" si="159"/>
        <v>0</v>
      </c>
    </row>
    <row r="241" spans="1:27" s="14" customFormat="1" ht="36" x14ac:dyDescent="0.25">
      <c r="A241" s="18"/>
      <c r="B241" s="18"/>
      <c r="C241" s="19"/>
      <c r="D241" s="30" t="s">
        <v>212</v>
      </c>
      <c r="E241" s="36">
        <v>0</v>
      </c>
      <c r="F241" s="36">
        <v>0</v>
      </c>
      <c r="G241" s="106">
        <f t="shared" si="154"/>
        <v>0</v>
      </c>
      <c r="H241" s="36">
        <f t="shared" si="166"/>
        <v>0</v>
      </c>
      <c r="I241" s="129">
        <v>0</v>
      </c>
      <c r="J241" s="106">
        <f t="shared" si="155"/>
        <v>0</v>
      </c>
      <c r="K241" s="119"/>
      <c r="L241" s="36">
        <v>0</v>
      </c>
      <c r="M241" s="36">
        <v>0</v>
      </c>
      <c r="N241" s="36">
        <v>0</v>
      </c>
      <c r="O241" s="164">
        <f t="shared" si="156"/>
        <v>0</v>
      </c>
      <c r="P241" s="36">
        <v>0</v>
      </c>
      <c r="Q241" s="36">
        <v>0</v>
      </c>
      <c r="R241" s="36">
        <v>0</v>
      </c>
      <c r="S241" s="164">
        <f t="shared" si="157"/>
        <v>0</v>
      </c>
      <c r="T241" s="36">
        <v>0</v>
      </c>
      <c r="U241" s="36">
        <v>0</v>
      </c>
      <c r="V241" s="36">
        <v>0</v>
      </c>
      <c r="W241" s="164">
        <f t="shared" si="158"/>
        <v>0</v>
      </c>
      <c r="X241" s="36">
        <v>0</v>
      </c>
      <c r="Y241" s="36">
        <v>0</v>
      </c>
      <c r="Z241" s="36">
        <v>0</v>
      </c>
      <c r="AA241" s="164">
        <f t="shared" si="159"/>
        <v>0</v>
      </c>
    </row>
    <row r="242" spans="1:27" s="14" customFormat="1" ht="36" x14ac:dyDescent="0.25">
      <c r="A242" s="18"/>
      <c r="B242" s="18"/>
      <c r="C242" s="19"/>
      <c r="D242" s="48" t="s">
        <v>218</v>
      </c>
      <c r="E242" s="36">
        <v>0</v>
      </c>
      <c r="F242" s="36">
        <v>0</v>
      </c>
      <c r="G242" s="106">
        <f t="shared" si="154"/>
        <v>0</v>
      </c>
      <c r="H242" s="36">
        <f t="shared" si="166"/>
        <v>0</v>
      </c>
      <c r="I242" s="129">
        <v>0</v>
      </c>
      <c r="J242" s="106">
        <f t="shared" si="155"/>
        <v>0</v>
      </c>
      <c r="K242" s="119"/>
      <c r="L242" s="36">
        <v>0</v>
      </c>
      <c r="M242" s="36">
        <v>0</v>
      </c>
      <c r="N242" s="36">
        <v>0</v>
      </c>
      <c r="O242" s="164">
        <f t="shared" si="156"/>
        <v>0</v>
      </c>
      <c r="P242" s="36">
        <v>0</v>
      </c>
      <c r="Q242" s="36">
        <v>0</v>
      </c>
      <c r="R242" s="36">
        <v>0</v>
      </c>
      <c r="S242" s="164">
        <f t="shared" si="157"/>
        <v>0</v>
      </c>
      <c r="T242" s="36">
        <v>0</v>
      </c>
      <c r="U242" s="36">
        <v>0</v>
      </c>
      <c r="V242" s="36">
        <v>0</v>
      </c>
      <c r="W242" s="164">
        <f t="shared" si="158"/>
        <v>0</v>
      </c>
      <c r="X242" s="36">
        <v>0</v>
      </c>
      <c r="Y242" s="36">
        <v>0</v>
      </c>
      <c r="Z242" s="36">
        <v>0</v>
      </c>
      <c r="AA242" s="164">
        <f t="shared" si="159"/>
        <v>0</v>
      </c>
    </row>
    <row r="244" spans="1:27" x14ac:dyDescent="0.2">
      <c r="D244" s="77"/>
    </row>
    <row r="245" spans="1:27" x14ac:dyDescent="0.2">
      <c r="U245" s="246"/>
      <c r="V245" s="246"/>
    </row>
    <row r="246" spans="1:27" x14ac:dyDescent="0.2">
      <c r="Q246" s="50" t="s">
        <v>225</v>
      </c>
    </row>
  </sheetData>
  <autoFilter ref="A10:AF242"/>
  <pageMargins left="0.16" right="0.16" top="0.75" bottom="0.75" header="0.3" footer="0.3"/>
  <pageSetup scale="34" orientation="landscape" r:id="rId1"/>
  <ignoredErrors>
    <ignoredError sqref="E16:F16 L125 Y16:Z16 L16 V16 T16:U16 W56" formulaRange="1"/>
    <ignoredError sqref="O10:S10 W27:W30 W25 W13:W16 W10 W70" formula="1"/>
    <ignoredError sqref="Y70:Z70" formula="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30"/>
  <sheetViews>
    <sheetView showGridLines="0" zoomScale="85" zoomScaleNormal="85" workbookViewId="0">
      <selection activeCell="V29" sqref="V29"/>
    </sheetView>
  </sheetViews>
  <sheetFormatPr defaultRowHeight="15" outlineLevelCol="1" x14ac:dyDescent="0.25"/>
  <cols>
    <col min="1" max="1" width="9.140625" style="176"/>
    <col min="2" max="2" width="14" style="176" customWidth="1"/>
    <col min="3" max="3" width="35.42578125" style="181" customWidth="1"/>
    <col min="4" max="4" width="17.42578125" style="176" customWidth="1"/>
    <col min="5" max="5" width="17.5703125" style="176" customWidth="1"/>
    <col min="6" max="8" width="11.5703125" style="182" hidden="1" customWidth="1" outlineLevel="1"/>
    <col min="9" max="9" width="11.85546875" style="176" customWidth="1" collapsed="1"/>
    <col min="10" max="12" width="11.5703125" style="182" hidden="1" customWidth="1" outlineLevel="1"/>
    <col min="13" max="13" width="11.85546875" style="176" customWidth="1" collapsed="1"/>
    <col min="14" max="15" width="11.5703125" style="182" hidden="1" customWidth="1" outlineLevel="1"/>
    <col min="16" max="16" width="14.42578125" style="182" hidden="1" customWidth="1" outlineLevel="1"/>
    <col min="17" max="17" width="11.85546875" style="176" customWidth="1" collapsed="1"/>
    <col min="18" max="18" width="14.42578125" style="182" customWidth="1" outlineLevel="1"/>
    <col min="19" max="20" width="13.28515625" style="182" customWidth="1" outlineLevel="1"/>
    <col min="21" max="23" width="11.85546875" style="176" customWidth="1"/>
    <col min="24" max="16384" width="9.140625" style="176"/>
  </cols>
  <sheetData>
    <row r="2" spans="2:23" x14ac:dyDescent="0.25">
      <c r="B2" s="174"/>
      <c r="C2" s="174"/>
      <c r="D2" s="186"/>
      <c r="E2" s="186"/>
      <c r="F2" s="206"/>
      <c r="G2" s="207" t="s">
        <v>286</v>
      </c>
      <c r="H2" s="206"/>
      <c r="I2" s="175"/>
      <c r="J2" s="206"/>
      <c r="K2" s="207" t="s">
        <v>286</v>
      </c>
      <c r="L2" s="206"/>
      <c r="M2" s="175"/>
      <c r="N2" s="206"/>
      <c r="O2" s="207" t="s">
        <v>286</v>
      </c>
      <c r="P2" s="206"/>
      <c r="Q2" s="175"/>
      <c r="R2" s="206"/>
      <c r="S2" s="207" t="s">
        <v>286</v>
      </c>
      <c r="T2" s="206"/>
      <c r="U2" s="175"/>
      <c r="V2" s="175"/>
      <c r="W2" s="175"/>
    </row>
    <row r="3" spans="2:23" ht="66.75" customHeight="1" x14ac:dyDescent="0.25">
      <c r="B3" s="187" t="s">
        <v>0</v>
      </c>
      <c r="C3" s="188" t="s">
        <v>287</v>
      </c>
      <c r="D3" s="189" t="s">
        <v>288</v>
      </c>
      <c r="E3" s="189" t="s">
        <v>289</v>
      </c>
      <c r="F3" s="190" t="s">
        <v>4</v>
      </c>
      <c r="G3" s="190" t="s">
        <v>5</v>
      </c>
      <c r="H3" s="190" t="s">
        <v>6</v>
      </c>
      <c r="I3" s="189" t="s">
        <v>290</v>
      </c>
      <c r="J3" s="190" t="s">
        <v>4</v>
      </c>
      <c r="K3" s="190" t="s">
        <v>5</v>
      </c>
      <c r="L3" s="190" t="s">
        <v>6</v>
      </c>
      <c r="M3" s="189" t="s">
        <v>291</v>
      </c>
      <c r="N3" s="190" t="s">
        <v>7</v>
      </c>
      <c r="O3" s="190" t="s">
        <v>8</v>
      </c>
      <c r="P3" s="190" t="s">
        <v>9</v>
      </c>
      <c r="Q3" s="189" t="s">
        <v>292</v>
      </c>
      <c r="R3" s="190" t="s">
        <v>10</v>
      </c>
      <c r="S3" s="190" t="s">
        <v>11</v>
      </c>
      <c r="T3" s="190" t="s">
        <v>12</v>
      </c>
      <c r="U3" s="189" t="s">
        <v>293</v>
      </c>
      <c r="V3" s="191" t="s">
        <v>284</v>
      </c>
      <c r="W3" s="175"/>
    </row>
    <row r="4" spans="2:23" ht="30" x14ac:dyDescent="0.25">
      <c r="B4" s="276" t="s">
        <v>294</v>
      </c>
      <c r="C4" s="192" t="s">
        <v>282</v>
      </c>
      <c r="D4" s="193">
        <f>D5+D12+D13</f>
        <v>1209670</v>
      </c>
      <c r="E4" s="193">
        <f>E5+E12+E13</f>
        <v>1130398.82</v>
      </c>
      <c r="F4" s="194">
        <f>F5+F12+F13</f>
        <v>55388.35</v>
      </c>
      <c r="G4" s="194">
        <f t="shared" ref="G4:H4" si="0">G5+G12+G13</f>
        <v>95058.31</v>
      </c>
      <c r="H4" s="194">
        <f t="shared" si="0"/>
        <v>76012.789999999994</v>
      </c>
      <c r="I4" s="193">
        <f>I5+I12+I13</f>
        <v>226459.45</v>
      </c>
      <c r="J4" s="194">
        <f>J5+J12+J13</f>
        <v>92112.03</v>
      </c>
      <c r="K4" s="194">
        <f t="shared" ref="K4" si="1">K5+K12+K13</f>
        <v>79232.75</v>
      </c>
      <c r="L4" s="194">
        <f t="shared" ref="L4" si="2">L5+L12+L13</f>
        <v>91226.02</v>
      </c>
      <c r="M4" s="193">
        <f>M5+M12+M13</f>
        <v>262570.80000000005</v>
      </c>
      <c r="N4" s="194">
        <f>N5+N12+N13</f>
        <v>81556.69</v>
      </c>
      <c r="O4" s="194">
        <f t="shared" ref="O4" si="3">O5+O12+O13</f>
        <v>87075.98</v>
      </c>
      <c r="P4" s="194">
        <f t="shared" ref="P4" si="4">P5+P12+P13</f>
        <v>80759.11</v>
      </c>
      <c r="Q4" s="193">
        <f>Q5+Q12+Q13</f>
        <v>249391.78</v>
      </c>
      <c r="R4" s="194">
        <f>R5+R12+R13</f>
        <v>85004.27</v>
      </c>
      <c r="S4" s="194">
        <f t="shared" ref="S4" si="5">S5+S12+S13</f>
        <v>129544.31999999999</v>
      </c>
      <c r="T4" s="194">
        <f t="shared" ref="T4" si="6">T5+T12+T13</f>
        <v>177428.19999999998</v>
      </c>
      <c r="U4" s="193">
        <f>U5+U12+U13</f>
        <v>391976.79</v>
      </c>
      <c r="V4" s="195">
        <f>V5+V12+V13</f>
        <v>79271.179999999935</v>
      </c>
      <c r="W4" s="177"/>
    </row>
    <row r="5" spans="2:23" x14ac:dyDescent="0.25">
      <c r="B5" s="276"/>
      <c r="C5" s="192" t="s">
        <v>17</v>
      </c>
      <c r="D5" s="193">
        <f t="shared" ref="D5:L5" si="7">D6+D9+D10+D11</f>
        <v>1199072</v>
      </c>
      <c r="E5" s="193">
        <f t="shared" si="7"/>
        <v>1119800.82</v>
      </c>
      <c r="F5" s="194">
        <f t="shared" ref="F5:H5" si="8">F6+F9+F10+F11</f>
        <v>54790.35</v>
      </c>
      <c r="G5" s="194">
        <f t="shared" si="8"/>
        <v>95058.31</v>
      </c>
      <c r="H5" s="194">
        <f t="shared" si="8"/>
        <v>76012.789999999994</v>
      </c>
      <c r="I5" s="193">
        <f t="shared" si="7"/>
        <v>225861.45</v>
      </c>
      <c r="J5" s="194">
        <f t="shared" si="7"/>
        <v>92112.03</v>
      </c>
      <c r="K5" s="194">
        <f t="shared" si="7"/>
        <v>79232.75</v>
      </c>
      <c r="L5" s="194">
        <f t="shared" si="7"/>
        <v>91226.02</v>
      </c>
      <c r="M5" s="193">
        <f t="shared" ref="M5" si="9">M6+M9+M10+M11</f>
        <v>262570.80000000005</v>
      </c>
      <c r="N5" s="194">
        <f>N6+N9+N10+N11</f>
        <v>81556.69</v>
      </c>
      <c r="O5" s="194">
        <f>O6+O9+O10+O11</f>
        <v>87075.98</v>
      </c>
      <c r="P5" s="194">
        <f>P6+P9+P10+P11</f>
        <v>80759.11</v>
      </c>
      <c r="Q5" s="193">
        <f t="shared" ref="Q5" si="10">Q6+Q9+Q10+Q11</f>
        <v>249391.78</v>
      </c>
      <c r="R5" s="194">
        <f>R6+R9+R10+R11</f>
        <v>81904.27</v>
      </c>
      <c r="S5" s="194">
        <f>S6+S9+S10+S11</f>
        <v>124544.31999999999</v>
      </c>
      <c r="T5" s="194">
        <f>T6+T9+T10+T11</f>
        <v>175528.19999999998</v>
      </c>
      <c r="U5" s="193">
        <f t="shared" ref="U5:V5" si="11">U6+U9+U10+U11</f>
        <v>381976.79</v>
      </c>
      <c r="V5" s="195">
        <f t="shared" si="11"/>
        <v>79271.179999999935</v>
      </c>
      <c r="W5" s="177"/>
    </row>
    <row r="6" spans="2:23" x14ac:dyDescent="0.25">
      <c r="B6" s="276"/>
      <c r="C6" s="196" t="s">
        <v>18</v>
      </c>
      <c r="D6" s="197">
        <f>SUM(D7:D8)</f>
        <v>1001600</v>
      </c>
      <c r="E6" s="197">
        <f t="shared" ref="E6:E13" si="12">I6+M6+Q6+U6</f>
        <v>933890.20000000007</v>
      </c>
      <c r="F6" s="198">
        <f t="shared" ref="F6:M6" si="13">SUM(F7:F8)</f>
        <v>53277.77</v>
      </c>
      <c r="G6" s="198">
        <f t="shared" si="13"/>
        <v>90762.86</v>
      </c>
      <c r="H6" s="198">
        <f t="shared" si="13"/>
        <v>71558.509999999995</v>
      </c>
      <c r="I6" s="197">
        <f t="shared" si="13"/>
        <v>215599.14</v>
      </c>
      <c r="J6" s="198">
        <f t="shared" si="13"/>
        <v>86885.48</v>
      </c>
      <c r="K6" s="198">
        <f t="shared" si="13"/>
        <v>75678.399999999994</v>
      </c>
      <c r="L6" s="198">
        <f t="shared" si="13"/>
        <v>85909.83</v>
      </c>
      <c r="M6" s="197">
        <f t="shared" si="13"/>
        <v>248473.71000000002</v>
      </c>
      <c r="N6" s="198">
        <f t="shared" ref="N6:P6" si="14">SUM(N7:N8)</f>
        <v>76133.53</v>
      </c>
      <c r="O6" s="198">
        <f t="shared" si="14"/>
        <v>76924.529999999984</v>
      </c>
      <c r="P6" s="198">
        <f t="shared" si="14"/>
        <v>68025.45</v>
      </c>
      <c r="Q6" s="197">
        <f>SUM(Q7:Q8)</f>
        <v>221083.51</v>
      </c>
      <c r="R6" s="198">
        <f t="shared" ref="R6:T6" si="15">SUM(R7:R8)</f>
        <v>75349.77</v>
      </c>
      <c r="S6" s="198">
        <f t="shared" si="15"/>
        <v>69940.479999999996</v>
      </c>
      <c r="T6" s="198">
        <f t="shared" si="15"/>
        <v>103443.59</v>
      </c>
      <c r="U6" s="197">
        <f>SUM(U7:U8)</f>
        <v>248733.84</v>
      </c>
      <c r="V6" s="199">
        <f>SUM(V7:V8)</f>
        <v>67709.79999999993</v>
      </c>
      <c r="W6" s="178"/>
    </row>
    <row r="7" spans="2:23" s="180" customFormat="1" x14ac:dyDescent="0.2">
      <c r="B7" s="276"/>
      <c r="C7" s="200" t="s">
        <v>21</v>
      </c>
      <c r="D7" s="202">
        <f>'2015_Budget'!S8-'2015_Summary'!D8</f>
        <v>905600</v>
      </c>
      <c r="E7" s="202">
        <f t="shared" si="12"/>
        <v>894640.20000000007</v>
      </c>
      <c r="F7" s="203">
        <f>Sakhazino_kodi_350108!L17</f>
        <v>53277.77</v>
      </c>
      <c r="G7" s="203">
        <f>Sakhazino_kodi_350108!M17</f>
        <v>77062.86</v>
      </c>
      <c r="H7" s="203">
        <f>Sakhazino_kodi_350108!N17</f>
        <v>71558.509999999995</v>
      </c>
      <c r="I7" s="202">
        <f>SUM(F7:H7)</f>
        <v>201899.14</v>
      </c>
      <c r="J7" s="203">
        <f>Sakhazino_kodi_350108!P17</f>
        <v>75035.48</v>
      </c>
      <c r="K7" s="203">
        <f>Sakhazino_kodi_350108!Q17</f>
        <v>75678.399999999994</v>
      </c>
      <c r="L7" s="203">
        <f>Sakhazino_kodi_350108!R17</f>
        <v>72209.83</v>
      </c>
      <c r="M7" s="202">
        <f>SUM(J7:L7)</f>
        <v>222923.71000000002</v>
      </c>
      <c r="N7" s="203">
        <f>Sakhazino_kodi_350108!T17</f>
        <v>76133.53</v>
      </c>
      <c r="O7" s="203">
        <f>Sakhazino_kodi_350108!U17</f>
        <v>76924.529999999984</v>
      </c>
      <c r="P7" s="203">
        <f>Sakhazino_kodi_350108!V17</f>
        <v>68025.45</v>
      </c>
      <c r="Q7" s="202">
        <f>SUM(N7:P7)</f>
        <v>221083.51</v>
      </c>
      <c r="R7" s="203">
        <f>Sakhazino_kodi_350108!X17</f>
        <v>75349.77</v>
      </c>
      <c r="S7" s="203">
        <f>Sakhazino_kodi_350108!Y17</f>
        <v>69940.479999999996</v>
      </c>
      <c r="T7" s="203">
        <f>Sakhazino_kodi_350108!Z17</f>
        <v>103443.59</v>
      </c>
      <c r="U7" s="202">
        <f>SUM(R7:T7)</f>
        <v>248733.84</v>
      </c>
      <c r="V7" s="204">
        <f t="shared" ref="V7:V13" si="16">D7-E7</f>
        <v>10959.79999999993</v>
      </c>
      <c r="W7" s="179"/>
    </row>
    <row r="8" spans="2:23" s="180" customFormat="1" x14ac:dyDescent="0.2">
      <c r="B8" s="276"/>
      <c r="C8" s="200" t="s">
        <v>23</v>
      </c>
      <c r="D8" s="202">
        <v>96000</v>
      </c>
      <c r="E8" s="202">
        <f t="shared" si="12"/>
        <v>39250</v>
      </c>
      <c r="F8" s="203">
        <f>Sakhazino_kodi_350108!L19</f>
        <v>0</v>
      </c>
      <c r="G8" s="203">
        <f>Sakhazino_kodi_350108!M19</f>
        <v>13700</v>
      </c>
      <c r="H8" s="203">
        <f>Sakhazino_kodi_350108!N19</f>
        <v>0</v>
      </c>
      <c r="I8" s="202">
        <f>SUM(F8:H8)</f>
        <v>13700</v>
      </c>
      <c r="J8" s="203">
        <f>Sakhazino_kodi_350108!P19</f>
        <v>11850</v>
      </c>
      <c r="K8" s="203">
        <f>Sakhazino_kodi_350108!Q19</f>
        <v>0</v>
      </c>
      <c r="L8" s="203">
        <f>Sakhazino_kodi_350108!R19</f>
        <v>13700</v>
      </c>
      <c r="M8" s="202">
        <f>SUM(J8:L8)</f>
        <v>25550</v>
      </c>
      <c r="N8" s="203">
        <f>Sakhazino_kodi_350108!T19</f>
        <v>0</v>
      </c>
      <c r="O8" s="203">
        <f>Sakhazino_kodi_350108!U19</f>
        <v>0</v>
      </c>
      <c r="P8" s="203">
        <f>Sakhazino_kodi_350108!V19</f>
        <v>0</v>
      </c>
      <c r="Q8" s="202">
        <f>SUM(N8:P8)</f>
        <v>0</v>
      </c>
      <c r="R8" s="203">
        <f>Sakhazino_kodi_350108!X19</f>
        <v>0</v>
      </c>
      <c r="S8" s="203">
        <f>Sakhazino_kodi_350108!Y19</f>
        <v>0</v>
      </c>
      <c r="T8" s="203">
        <f>Sakhazino_kodi_350108!Z19</f>
        <v>0</v>
      </c>
      <c r="U8" s="202">
        <f>SUM(R8:T8)</f>
        <v>0</v>
      </c>
      <c r="V8" s="204">
        <f t="shared" si="16"/>
        <v>56750</v>
      </c>
      <c r="W8" s="179"/>
    </row>
    <row r="9" spans="2:23" x14ac:dyDescent="0.25">
      <c r="B9" s="276"/>
      <c r="C9" s="196" t="s">
        <v>29</v>
      </c>
      <c r="D9" s="197">
        <f>'2015_Budget'!S9</f>
        <v>181932</v>
      </c>
      <c r="E9" s="197">
        <f t="shared" si="12"/>
        <v>172968.22</v>
      </c>
      <c r="F9" s="198">
        <f>Sakhazino_kodi_350108!L25</f>
        <v>1503.78</v>
      </c>
      <c r="G9" s="198">
        <f>Sakhazino_kodi_350108!M25</f>
        <v>4286.6499999999996</v>
      </c>
      <c r="H9" s="198">
        <f>Sakhazino_kodi_350108!N25</f>
        <v>4454.28</v>
      </c>
      <c r="I9" s="197">
        <f>SUM(F9:H9)</f>
        <v>10244.709999999999</v>
      </c>
      <c r="J9" s="198">
        <f>Sakhazino_kodi_350108!P25</f>
        <v>5208.95</v>
      </c>
      <c r="K9" s="198">
        <f>Sakhazino_kodi_350108!Q25</f>
        <v>3180.75</v>
      </c>
      <c r="L9" s="198">
        <f>Sakhazino_kodi_350108!R25</f>
        <v>4930.87</v>
      </c>
      <c r="M9" s="197">
        <f>SUM(J9:L9)</f>
        <v>13320.57</v>
      </c>
      <c r="N9" s="198">
        <f>Sakhazino_kodi_350108!T25</f>
        <v>4583.33</v>
      </c>
      <c r="O9" s="198">
        <f>Sakhazino_kodi_350108!U25</f>
        <v>9766.130000000001</v>
      </c>
      <c r="P9" s="198">
        <f>Sakhazino_kodi_350108!V25</f>
        <v>12348.34</v>
      </c>
      <c r="Q9" s="197">
        <f>SUM(N9:P9)</f>
        <v>26697.800000000003</v>
      </c>
      <c r="R9" s="198">
        <f>Sakhazino_kodi_350108!X25</f>
        <v>6190.14</v>
      </c>
      <c r="S9" s="198">
        <f>Sakhazino_kodi_350108!Y25</f>
        <v>52215</v>
      </c>
      <c r="T9" s="198">
        <f>Sakhazino_kodi_350108!Z25</f>
        <v>64300</v>
      </c>
      <c r="U9" s="197">
        <f>SUM(R9:T9)</f>
        <v>122705.14</v>
      </c>
      <c r="V9" s="199">
        <f t="shared" si="16"/>
        <v>8963.7799999999988</v>
      </c>
      <c r="W9" s="178"/>
    </row>
    <row r="10" spans="2:23" x14ac:dyDescent="0.25">
      <c r="B10" s="276"/>
      <c r="C10" s="196" t="s">
        <v>112</v>
      </c>
      <c r="D10" s="197">
        <f>'2015_Budget'!S13</f>
        <v>6500</v>
      </c>
      <c r="E10" s="197">
        <f t="shared" si="12"/>
        <v>4500</v>
      </c>
      <c r="F10" s="198">
        <f>Sakhazino_kodi_350108!L112</f>
        <v>0</v>
      </c>
      <c r="G10" s="198">
        <f>Sakhazino_kodi_350108!M112</f>
        <v>0</v>
      </c>
      <c r="H10" s="198">
        <f>Sakhazino_kodi_350108!N112</f>
        <v>0</v>
      </c>
      <c r="I10" s="197">
        <f t="shared" ref="I10:I11" si="17">SUM(F10:H10)</f>
        <v>0</v>
      </c>
      <c r="J10" s="198">
        <f>Sakhazino_kodi_350108!P112</f>
        <v>0</v>
      </c>
      <c r="K10" s="198">
        <f>Sakhazino_kodi_350108!Q112</f>
        <v>0</v>
      </c>
      <c r="L10" s="198">
        <f>Sakhazino_kodi_350108!R112</f>
        <v>0</v>
      </c>
      <c r="M10" s="197">
        <f t="shared" ref="M10:M11" si="18">SUM(J10:L10)</f>
        <v>0</v>
      </c>
      <c r="N10" s="198">
        <f>Sakhazino_kodi_350108!T112</f>
        <v>466.67</v>
      </c>
      <c r="O10" s="198">
        <f>Sakhazino_kodi_350108!U112</f>
        <v>0</v>
      </c>
      <c r="P10" s="198">
        <f>Sakhazino_kodi_350108!V112</f>
        <v>0</v>
      </c>
      <c r="Q10" s="197">
        <f t="shared" ref="Q10:Q11" si="19">SUM(N10:P10)</f>
        <v>466.67</v>
      </c>
      <c r="R10" s="198">
        <f>Sakhazino_kodi_350108!X112</f>
        <v>0</v>
      </c>
      <c r="S10" s="198">
        <f>Sakhazino_kodi_350108!Y112</f>
        <v>2000</v>
      </c>
      <c r="T10" s="198">
        <f>Sakhazino_kodi_350108!Z112</f>
        <v>2033.33</v>
      </c>
      <c r="U10" s="197">
        <f t="shared" ref="U10:U11" si="20">SUM(R10:T10)</f>
        <v>4033.33</v>
      </c>
      <c r="V10" s="199">
        <f t="shared" si="16"/>
        <v>2000</v>
      </c>
      <c r="W10" s="178"/>
    </row>
    <row r="11" spans="2:23" x14ac:dyDescent="0.25">
      <c r="B11" s="276"/>
      <c r="C11" s="196" t="s">
        <v>118</v>
      </c>
      <c r="D11" s="197">
        <f>'2015_Budget'!S14</f>
        <v>9040</v>
      </c>
      <c r="E11" s="197">
        <f t="shared" si="12"/>
        <v>8442.4</v>
      </c>
      <c r="F11" s="198">
        <f>Sakhazino_kodi_350108!L122</f>
        <v>8.8000000000000007</v>
      </c>
      <c r="G11" s="198">
        <f>Sakhazino_kodi_350108!M122</f>
        <v>8.8000000000000007</v>
      </c>
      <c r="H11" s="198">
        <f>Sakhazino_kodi_350108!N122</f>
        <v>0</v>
      </c>
      <c r="I11" s="197">
        <f t="shared" si="17"/>
        <v>17.600000000000001</v>
      </c>
      <c r="J11" s="198">
        <f>Sakhazino_kodi_350108!P122</f>
        <v>17.600000000000001</v>
      </c>
      <c r="K11" s="198">
        <f>Sakhazino_kodi_350108!Q122</f>
        <v>373.6</v>
      </c>
      <c r="L11" s="198">
        <f>Sakhazino_kodi_350108!R122</f>
        <v>385.32</v>
      </c>
      <c r="M11" s="197">
        <f t="shared" si="18"/>
        <v>776.52</v>
      </c>
      <c r="N11" s="198">
        <f>Sakhazino_kodi_350108!T122</f>
        <v>373.16</v>
      </c>
      <c r="O11" s="198">
        <f>Sakhazino_kodi_350108!U122</f>
        <v>385.32</v>
      </c>
      <c r="P11" s="198">
        <f>Sakhazino_kodi_350108!V122</f>
        <v>385.32</v>
      </c>
      <c r="Q11" s="197">
        <f t="shared" si="19"/>
        <v>1143.8</v>
      </c>
      <c r="R11" s="198">
        <f>Sakhazino_kodi_350108!X122</f>
        <v>364.36</v>
      </c>
      <c r="S11" s="198">
        <f>Sakhazino_kodi_350108!Y122</f>
        <v>388.84000000000003</v>
      </c>
      <c r="T11" s="198">
        <f>Sakhazino_kodi_350108!Z122</f>
        <v>5751.28</v>
      </c>
      <c r="U11" s="197">
        <f t="shared" si="20"/>
        <v>6504.48</v>
      </c>
      <c r="V11" s="199">
        <f t="shared" si="16"/>
        <v>597.60000000000036</v>
      </c>
      <c r="W11" s="178"/>
    </row>
    <row r="12" spans="2:23" x14ac:dyDescent="0.25">
      <c r="B12" s="276"/>
      <c r="C12" s="192" t="s">
        <v>141</v>
      </c>
      <c r="D12" s="193">
        <f>'2015_Budget'!S15</f>
        <v>10000</v>
      </c>
      <c r="E12" s="193">
        <f t="shared" ref="E12" si="21">I12+M12+Q12+U12</f>
        <v>10000</v>
      </c>
      <c r="F12" s="194">
        <f>Sakhazino_kodi_350108!L145</f>
        <v>0</v>
      </c>
      <c r="G12" s="194">
        <f>Sakhazino_kodi_350108!M145</f>
        <v>0</v>
      </c>
      <c r="H12" s="194">
        <f>Sakhazino_kodi_350108!N145</f>
        <v>0</v>
      </c>
      <c r="I12" s="193">
        <f>SUM(F12:H12)</f>
        <v>0</v>
      </c>
      <c r="J12" s="194">
        <f>Sakhazino_kodi_350108!P145</f>
        <v>0</v>
      </c>
      <c r="K12" s="194">
        <f>Sakhazino_kodi_350108!Q145</f>
        <v>0</v>
      </c>
      <c r="L12" s="194">
        <f>Sakhazino_kodi_350108!R145</f>
        <v>0</v>
      </c>
      <c r="M12" s="193">
        <f>SUM(J12:L12)</f>
        <v>0</v>
      </c>
      <c r="N12" s="194">
        <f>Sakhazino_kodi_350108!T145</f>
        <v>0</v>
      </c>
      <c r="O12" s="194">
        <f>Sakhazino_kodi_350108!U145</f>
        <v>0</v>
      </c>
      <c r="P12" s="194">
        <f>Sakhazino_kodi_350108!V145</f>
        <v>0</v>
      </c>
      <c r="Q12" s="193">
        <f>SUM(N12:P12)</f>
        <v>0</v>
      </c>
      <c r="R12" s="194">
        <f>Sakhazino_kodi_350108!X145</f>
        <v>3100</v>
      </c>
      <c r="S12" s="194">
        <f>Sakhazino_kodi_350108!Y145</f>
        <v>5000</v>
      </c>
      <c r="T12" s="194">
        <f>Sakhazino_kodi_350108!Z145</f>
        <v>1900</v>
      </c>
      <c r="U12" s="193">
        <f>SUM(R12:T12)</f>
        <v>10000</v>
      </c>
      <c r="V12" s="195">
        <f t="shared" ref="V12" si="22">D12-E12</f>
        <v>0</v>
      </c>
      <c r="W12" s="177"/>
    </row>
    <row r="13" spans="2:23" x14ac:dyDescent="0.25">
      <c r="B13" s="276"/>
      <c r="C13" s="192" t="s">
        <v>214</v>
      </c>
      <c r="D13" s="193">
        <f>'2015_Budget'!S17</f>
        <v>598</v>
      </c>
      <c r="E13" s="193">
        <f t="shared" si="12"/>
        <v>598</v>
      </c>
      <c r="F13" s="194">
        <f>Sakhazino_kodi_350108!L226</f>
        <v>598</v>
      </c>
      <c r="G13" s="194">
        <f>Sakhazino_kodi_350108!M226</f>
        <v>0</v>
      </c>
      <c r="H13" s="194">
        <f>Sakhazino_kodi_350108!N226</f>
        <v>0</v>
      </c>
      <c r="I13" s="193">
        <f>SUM(F13:H13)</f>
        <v>598</v>
      </c>
      <c r="J13" s="194">
        <f>Sakhazino_kodi_350108!P226</f>
        <v>0</v>
      </c>
      <c r="K13" s="194">
        <f>Sakhazino_kodi_350108!Q226</f>
        <v>0</v>
      </c>
      <c r="L13" s="194">
        <f>Sakhazino_kodi_350108!R226</f>
        <v>0</v>
      </c>
      <c r="M13" s="193">
        <f>SUM(J13:L13)</f>
        <v>0</v>
      </c>
      <c r="N13" s="194">
        <f>Sakhazino_kodi_350108!T226</f>
        <v>0</v>
      </c>
      <c r="O13" s="194">
        <f>Sakhazino_kodi_350108!U226</f>
        <v>0</v>
      </c>
      <c r="P13" s="194">
        <f>Sakhazino_kodi_350108!V226</f>
        <v>0</v>
      </c>
      <c r="Q13" s="193">
        <f>SUM(N13:P13)</f>
        <v>0</v>
      </c>
      <c r="R13" s="194">
        <f>Sakhazino_kodi_350108!X226</f>
        <v>0</v>
      </c>
      <c r="S13" s="194">
        <f>Sakhazino_kodi_350108!Y226</f>
        <v>0</v>
      </c>
      <c r="T13" s="194">
        <f>Sakhazino_kodi_350108!Z226</f>
        <v>0</v>
      </c>
      <c r="U13" s="193">
        <f>SUM(R13:T13)</f>
        <v>0</v>
      </c>
      <c r="V13" s="195">
        <f t="shared" si="16"/>
        <v>0</v>
      </c>
      <c r="W13" s="177"/>
    </row>
    <row r="15" spans="2:23" x14ac:dyDescent="0.25">
      <c r="H15" s="183"/>
      <c r="L15" s="183"/>
      <c r="P15" s="183"/>
      <c r="T15" s="183"/>
    </row>
    <row r="16" spans="2:23" x14ac:dyDescent="0.25">
      <c r="B16" s="174"/>
      <c r="C16" s="174"/>
      <c r="D16" s="277"/>
      <c r="E16" s="277"/>
      <c r="F16" s="206"/>
      <c r="G16" s="207" t="s">
        <v>286</v>
      </c>
      <c r="H16" s="206"/>
      <c r="I16" s="175"/>
      <c r="J16" s="206"/>
      <c r="K16" s="207" t="s">
        <v>286</v>
      </c>
      <c r="L16" s="206"/>
      <c r="M16" s="175"/>
      <c r="N16" s="206"/>
      <c r="O16" s="207" t="s">
        <v>286</v>
      </c>
      <c r="P16" s="206"/>
      <c r="Q16" s="175"/>
      <c r="R16" s="206"/>
      <c r="S16" s="207" t="s">
        <v>286</v>
      </c>
      <c r="T16" s="206"/>
      <c r="U16" s="175"/>
      <c r="V16" s="175"/>
      <c r="W16" s="175"/>
    </row>
    <row r="17" spans="2:23" ht="65.25" customHeight="1" x14ac:dyDescent="0.25">
      <c r="B17" s="187" t="s">
        <v>0</v>
      </c>
      <c r="C17" s="188" t="s">
        <v>287</v>
      </c>
      <c r="D17" s="189" t="s">
        <v>288</v>
      </c>
      <c r="E17" s="189" t="s">
        <v>289</v>
      </c>
      <c r="F17" s="190" t="s">
        <v>4</v>
      </c>
      <c r="G17" s="190" t="s">
        <v>5</v>
      </c>
      <c r="H17" s="190" t="s">
        <v>6</v>
      </c>
      <c r="I17" s="189" t="s">
        <v>290</v>
      </c>
      <c r="J17" s="190" t="s">
        <v>4</v>
      </c>
      <c r="K17" s="190" t="s">
        <v>5</v>
      </c>
      <c r="L17" s="190" t="s">
        <v>6</v>
      </c>
      <c r="M17" s="189" t="s">
        <v>291</v>
      </c>
      <c r="N17" s="190" t="s">
        <v>7</v>
      </c>
      <c r="O17" s="190" t="s">
        <v>8</v>
      </c>
      <c r="P17" s="190" t="s">
        <v>9</v>
      </c>
      <c r="Q17" s="189" t="s">
        <v>292</v>
      </c>
      <c r="R17" s="190" t="s">
        <v>10</v>
      </c>
      <c r="S17" s="190" t="s">
        <v>11</v>
      </c>
      <c r="T17" s="190" t="s">
        <v>12</v>
      </c>
      <c r="U17" s="189" t="s">
        <v>293</v>
      </c>
      <c r="V17" s="191" t="s">
        <v>284</v>
      </c>
      <c r="W17" s="175"/>
    </row>
    <row r="18" spans="2:23" ht="30" x14ac:dyDescent="0.25">
      <c r="B18" s="276" t="s">
        <v>295</v>
      </c>
      <c r="C18" s="192" t="s">
        <v>296</v>
      </c>
      <c r="D18" s="193">
        <f t="shared" ref="D18:E18" si="23">D19+D27+D26</f>
        <v>22631751</v>
      </c>
      <c r="E18" s="193">
        <f t="shared" si="23"/>
        <v>22568018.003899969</v>
      </c>
      <c r="F18" s="194">
        <f t="shared" ref="F18:V18" si="24">F19+F27+F26</f>
        <v>222473.69</v>
      </c>
      <c r="G18" s="194">
        <f t="shared" si="24"/>
        <v>1598347.4499999867</v>
      </c>
      <c r="H18" s="194">
        <f t="shared" si="24"/>
        <v>1735629.8699999999</v>
      </c>
      <c r="I18" s="193">
        <f t="shared" si="24"/>
        <v>3556451.0099999863</v>
      </c>
      <c r="J18" s="194">
        <f t="shared" si="24"/>
        <v>1795490.5000000005</v>
      </c>
      <c r="K18" s="194">
        <f t="shared" si="24"/>
        <v>1675411.55</v>
      </c>
      <c r="L18" s="194">
        <f t="shared" si="24"/>
        <v>1868418.7300000002</v>
      </c>
      <c r="M18" s="193">
        <f t="shared" si="24"/>
        <v>5339320.78</v>
      </c>
      <c r="N18" s="194">
        <f t="shared" si="24"/>
        <v>1744290.1199999799</v>
      </c>
      <c r="O18" s="194">
        <f t="shared" si="24"/>
        <v>1946849.4200000027</v>
      </c>
      <c r="P18" s="194">
        <f t="shared" si="24"/>
        <v>1937559.7600000002</v>
      </c>
      <c r="Q18" s="193">
        <f t="shared" si="24"/>
        <v>5628699.299999983</v>
      </c>
      <c r="R18" s="194">
        <f t="shared" si="24"/>
        <v>1975735.0800000003</v>
      </c>
      <c r="S18" s="194">
        <f t="shared" si="24"/>
        <v>2065792.2212999999</v>
      </c>
      <c r="T18" s="194">
        <f t="shared" si="24"/>
        <v>4002019.6125999996</v>
      </c>
      <c r="U18" s="193">
        <f t="shared" si="24"/>
        <v>8043546.9138999991</v>
      </c>
      <c r="V18" s="195">
        <f t="shared" si="24"/>
        <v>63732.996100031291</v>
      </c>
      <c r="W18" s="177"/>
    </row>
    <row r="19" spans="2:23" x14ac:dyDescent="0.25">
      <c r="B19" s="276"/>
      <c r="C19" s="192" t="s">
        <v>17</v>
      </c>
      <c r="D19" s="193">
        <f>D20+D24+D25</f>
        <v>22528527</v>
      </c>
      <c r="E19" s="193">
        <f>E20+E24+E25</f>
        <v>22463194.913899969</v>
      </c>
      <c r="F19" s="194">
        <f t="shared" ref="F19:I19" si="25">F20+F25+F24</f>
        <v>119758.48000000001</v>
      </c>
      <c r="G19" s="194">
        <f t="shared" si="25"/>
        <v>1597839.5699999868</v>
      </c>
      <c r="H19" s="194">
        <f t="shared" si="25"/>
        <v>1735629.8699999999</v>
      </c>
      <c r="I19" s="193">
        <f t="shared" si="25"/>
        <v>3453227.9199999864</v>
      </c>
      <c r="J19" s="194">
        <f t="shared" ref="J19:T19" si="26">J20+J25+J24</f>
        <v>1795490.5000000005</v>
      </c>
      <c r="K19" s="194">
        <f t="shared" si="26"/>
        <v>1675411.55</v>
      </c>
      <c r="L19" s="194">
        <f t="shared" si="26"/>
        <v>1868418.7300000002</v>
      </c>
      <c r="M19" s="193">
        <f t="shared" si="26"/>
        <v>5339320.78</v>
      </c>
      <c r="N19" s="194">
        <f t="shared" si="26"/>
        <v>1744290.1199999799</v>
      </c>
      <c r="O19" s="194">
        <f t="shared" si="26"/>
        <v>1946849.4200000027</v>
      </c>
      <c r="P19" s="194">
        <f t="shared" si="26"/>
        <v>1937559.7600000002</v>
      </c>
      <c r="Q19" s="193">
        <f t="shared" ref="Q19" si="27">Q20+Q25+Q24</f>
        <v>5628699.299999983</v>
      </c>
      <c r="R19" s="194">
        <f t="shared" si="26"/>
        <v>1975735.0800000003</v>
      </c>
      <c r="S19" s="194">
        <f t="shared" si="26"/>
        <v>2064992.2212999999</v>
      </c>
      <c r="T19" s="194">
        <f t="shared" si="26"/>
        <v>4001219.6125999996</v>
      </c>
      <c r="U19" s="193">
        <f t="shared" ref="U19" si="28">U20+U25+U24</f>
        <v>8041946.9138999991</v>
      </c>
      <c r="V19" s="195">
        <f t="shared" ref="V19" si="29">V20+V25+V24</f>
        <v>65332.086100031302</v>
      </c>
      <c r="W19" s="177"/>
    </row>
    <row r="20" spans="2:23" x14ac:dyDescent="0.25">
      <c r="B20" s="276"/>
      <c r="C20" s="196" t="s">
        <v>29</v>
      </c>
      <c r="D20" s="197">
        <f>'2015_Budget'!S21</f>
        <v>21110929</v>
      </c>
      <c r="E20" s="197">
        <f t="shared" ref="E20:E27" si="30">I20+M20+Q20+U20</f>
        <v>20907899.496399969</v>
      </c>
      <c r="F20" s="198">
        <f>SUM(F21:F23)</f>
        <v>119758.48000000001</v>
      </c>
      <c r="G20" s="198">
        <f t="shared" ref="G20:H20" si="31">SUM(G21:G23)</f>
        <v>1492200.7299999867</v>
      </c>
      <c r="H20" s="198">
        <f t="shared" si="31"/>
        <v>1631949.17</v>
      </c>
      <c r="I20" s="197">
        <f>SUM(I21:I23)</f>
        <v>3243908.3799999864</v>
      </c>
      <c r="J20" s="198">
        <f>SUM(J21:J23)</f>
        <v>1690211.9100000004</v>
      </c>
      <c r="K20" s="198">
        <f t="shared" ref="K20:L20" si="32">SUM(K21:K23)</f>
        <v>1537841.1500000001</v>
      </c>
      <c r="L20" s="198">
        <f t="shared" si="32"/>
        <v>1735748.6700000002</v>
      </c>
      <c r="M20" s="197">
        <f>SUM(M21:M23)</f>
        <v>4963801.7300000004</v>
      </c>
      <c r="N20" s="198">
        <f t="shared" ref="N20:P20" si="33">SUM(N21:N23)</f>
        <v>1612849.1999999799</v>
      </c>
      <c r="O20" s="198">
        <f t="shared" si="33"/>
        <v>1813456.2800000026</v>
      </c>
      <c r="P20" s="198">
        <f t="shared" si="33"/>
        <v>1800102.3800000001</v>
      </c>
      <c r="Q20" s="197">
        <f>SUM(Q21:Q23)</f>
        <v>5226407.8599999826</v>
      </c>
      <c r="R20" s="198">
        <f t="shared" ref="R20:T20" si="34">SUM(R21:R23)</f>
        <v>1839945.8800000001</v>
      </c>
      <c r="S20" s="198">
        <f t="shared" si="34"/>
        <v>1915500.9587999999</v>
      </c>
      <c r="T20" s="198">
        <f t="shared" si="34"/>
        <v>3718334.6875999998</v>
      </c>
      <c r="U20" s="197">
        <f>SUM(U21:U23)</f>
        <v>7473781.5263999999</v>
      </c>
      <c r="V20" s="199">
        <f t="shared" ref="V20:V27" si="35">D20-E20</f>
        <v>203029.50360003114</v>
      </c>
      <c r="W20" s="178"/>
    </row>
    <row r="21" spans="2:23" s="184" customFormat="1" ht="30" x14ac:dyDescent="0.2">
      <c r="B21" s="276"/>
      <c r="C21" s="200" t="s">
        <v>297</v>
      </c>
      <c r="D21" s="201"/>
      <c r="E21" s="202">
        <f t="shared" si="30"/>
        <v>16334642.52999997</v>
      </c>
      <c r="F21" s="203">
        <f>Sakhazino_Kodi_3503030702!L26-F22</f>
        <v>64556.59</v>
      </c>
      <c r="G21" s="203">
        <f>Sakhazino_Kodi_3503030702!M26-G22</f>
        <v>1260292.6099999868</v>
      </c>
      <c r="H21" s="203">
        <f>Sakhazino_Kodi_3503030702!N26-H22</f>
        <v>1208474.44</v>
      </c>
      <c r="I21" s="202">
        <f t="shared" ref="I21:I23" si="36">SUM(F21:H21)</f>
        <v>2533323.6399999866</v>
      </c>
      <c r="J21" s="203">
        <f>Sakhazino_Kodi_3503030702!P26-J22</f>
        <v>1285439.9600000002</v>
      </c>
      <c r="K21" s="203">
        <f>Sakhazino_Kodi_3503030702!Q26-K22</f>
        <v>1278046.78</v>
      </c>
      <c r="L21" s="203">
        <f>Sakhazino_Kodi_3503030702!R26-L22</f>
        <v>1318564.07</v>
      </c>
      <c r="M21" s="202">
        <f t="shared" ref="M21:M23" si="37">SUM(J21:L21)</f>
        <v>3882050.8100000005</v>
      </c>
      <c r="N21" s="203">
        <f>Sakhazino_Kodi_3503030702!T26-N22</f>
        <v>1297673.0999999801</v>
      </c>
      <c r="O21" s="203">
        <f>Sakhazino_Kodi_3503030702!U26-O22</f>
        <v>1341537.9600000025</v>
      </c>
      <c r="P21" s="203">
        <f>Sakhazino_Kodi_3503030702!V26-P22</f>
        <v>1360340.83</v>
      </c>
      <c r="Q21" s="202">
        <f t="shared" ref="Q21:Q23" si="38">SUM(N21:P21)</f>
        <v>3999551.8899999829</v>
      </c>
      <c r="R21" s="203">
        <f>Sakhazino_Kodi_3503030702!X26-R22</f>
        <v>1360518.94</v>
      </c>
      <c r="S21" s="203">
        <f>Sakhazino_Kodi_3503030702!Y26-S22</f>
        <v>1414448.73</v>
      </c>
      <c r="T21" s="203">
        <f>Sakhazino_Kodi_3503030702!Z26-T22</f>
        <v>3144748.52</v>
      </c>
      <c r="U21" s="202">
        <f t="shared" ref="U21:U23" si="39">SUM(R21:T21)</f>
        <v>5919716.1899999995</v>
      </c>
      <c r="V21" s="204"/>
      <c r="W21" s="179"/>
    </row>
    <row r="22" spans="2:23" s="184" customFormat="1" x14ac:dyDescent="0.2">
      <c r="B22" s="276"/>
      <c r="C22" s="200" t="s">
        <v>23</v>
      </c>
      <c r="D22" s="201"/>
      <c r="E22" s="202">
        <f t="shared" si="30"/>
        <v>13700</v>
      </c>
      <c r="F22" s="203">
        <v>1850</v>
      </c>
      <c r="G22" s="203">
        <v>0</v>
      </c>
      <c r="H22" s="203">
        <v>2000</v>
      </c>
      <c r="I22" s="202">
        <f t="shared" si="36"/>
        <v>3850</v>
      </c>
      <c r="J22" s="203">
        <v>1850</v>
      </c>
      <c r="K22" s="203">
        <v>0</v>
      </c>
      <c r="L22" s="203">
        <v>2000</v>
      </c>
      <c r="M22" s="202">
        <f t="shared" si="37"/>
        <v>3850</v>
      </c>
      <c r="N22" s="203">
        <v>0</v>
      </c>
      <c r="O22" s="203">
        <v>0</v>
      </c>
      <c r="P22" s="203">
        <v>2000</v>
      </c>
      <c r="Q22" s="202">
        <f t="shared" si="38"/>
        <v>2000</v>
      </c>
      <c r="R22" s="203">
        <v>0</v>
      </c>
      <c r="S22" s="203">
        <v>2000</v>
      </c>
      <c r="T22" s="203">
        <v>2000</v>
      </c>
      <c r="U22" s="202">
        <f t="shared" si="39"/>
        <v>4000</v>
      </c>
      <c r="V22" s="204"/>
      <c r="W22" s="179"/>
    </row>
    <row r="23" spans="2:23" s="184" customFormat="1" ht="30" x14ac:dyDescent="0.2">
      <c r="B23" s="276"/>
      <c r="C23" s="200" t="s">
        <v>298</v>
      </c>
      <c r="D23" s="201"/>
      <c r="E23" s="202">
        <f t="shared" si="30"/>
        <v>4559556.9663999993</v>
      </c>
      <c r="F23" s="203">
        <f>Sakhazino_Kodi_3503030702!L25-'2015_Summary'!F21-F22</f>
        <v>53351.890000000014</v>
      </c>
      <c r="G23" s="203">
        <f>Sakhazino_Kodi_3503030702!M25-'2015_Summary'!G21-G22</f>
        <v>231908.11999999988</v>
      </c>
      <c r="H23" s="203">
        <f>Sakhazino_Kodi_3503030702!N25-'2015_Summary'!H21-H22</f>
        <v>421474.73</v>
      </c>
      <c r="I23" s="202">
        <f t="shared" si="36"/>
        <v>706734.73999999987</v>
      </c>
      <c r="J23" s="203">
        <f>Sakhazino_Kodi_3503030702!P25-'2015_Summary'!J21-J22</f>
        <v>402921.95000000019</v>
      </c>
      <c r="K23" s="203">
        <f>Sakhazino_Kodi_3503030702!Q25-'2015_Summary'!K21-K22</f>
        <v>259794.37000000011</v>
      </c>
      <c r="L23" s="203">
        <f>Sakhazino_Kodi_3503030702!R25-'2015_Summary'!L21-L22</f>
        <v>415184.60000000009</v>
      </c>
      <c r="M23" s="202">
        <f t="shared" si="37"/>
        <v>1077900.9200000004</v>
      </c>
      <c r="N23" s="203">
        <f>Sakhazino_Kodi_3503030702!T25-'2015_Summary'!N21-N22</f>
        <v>315176.09999999986</v>
      </c>
      <c r="O23" s="203">
        <f>Sakhazino_Kodi_3503030702!U25-'2015_Summary'!O21-O22</f>
        <v>471918.32000000007</v>
      </c>
      <c r="P23" s="203">
        <f>Sakhazino_Kodi_3503030702!V25-'2015_Summary'!P21-P22</f>
        <v>437761.55000000005</v>
      </c>
      <c r="Q23" s="202">
        <f t="shared" si="38"/>
        <v>1224855.97</v>
      </c>
      <c r="R23" s="203">
        <f>Sakhazino_Kodi_3503030702!X25-'2015_Summary'!R21-R22</f>
        <v>479426.94000000018</v>
      </c>
      <c r="S23" s="203">
        <f>Sakhazino_Kodi_3503030702!Y25-'2015_Summary'!S21-S22</f>
        <v>499052.22879999992</v>
      </c>
      <c r="T23" s="203">
        <f>Sakhazino_Kodi_3503030702!Z25-'2015_Summary'!T21-T22</f>
        <v>571586.16759999981</v>
      </c>
      <c r="U23" s="202">
        <f t="shared" si="39"/>
        <v>1550065.3363999999</v>
      </c>
      <c r="V23" s="204"/>
      <c r="W23" s="179"/>
    </row>
    <row r="24" spans="2:23" x14ac:dyDescent="0.25">
      <c r="B24" s="276"/>
      <c r="C24" s="196" t="s">
        <v>112</v>
      </c>
      <c r="D24" s="197">
        <f>'2015_Budget'!S25</f>
        <v>1157000</v>
      </c>
      <c r="E24" s="197">
        <f t="shared" si="30"/>
        <v>1294985.5899999999</v>
      </c>
      <c r="F24" s="198">
        <f>Sakhazino_Kodi_3503030702!L112</f>
        <v>0</v>
      </c>
      <c r="G24" s="198">
        <f>Sakhazino_Kodi_3503030702!M112</f>
        <v>105438.84</v>
      </c>
      <c r="H24" s="198">
        <f>Sakhazino_Kodi_3503030702!N112</f>
        <v>103680.7</v>
      </c>
      <c r="I24" s="197">
        <f>SUM(F24:H24)</f>
        <v>209119.53999999998</v>
      </c>
      <c r="J24" s="198">
        <f>Sakhazino_Kodi_3503030702!P112</f>
        <v>105278.59</v>
      </c>
      <c r="K24" s="198">
        <f>Sakhazino_Kodi_3503030702!Q112</f>
        <v>109147.47</v>
      </c>
      <c r="L24" s="198">
        <f>Sakhazino_Kodi_3503030702!R112</f>
        <v>103619.03</v>
      </c>
      <c r="M24" s="197">
        <f>SUM(J24:L24)</f>
        <v>318045.08999999997</v>
      </c>
      <c r="N24" s="198">
        <f>Sakhazino_Kodi_3503030702!T112</f>
        <v>103192.02</v>
      </c>
      <c r="O24" s="198">
        <f>Sakhazino_Kodi_3503030702!U112</f>
        <v>104214.31</v>
      </c>
      <c r="P24" s="198">
        <f>Sakhazino_Kodi_3503030702!V112</f>
        <v>107031.53</v>
      </c>
      <c r="Q24" s="197">
        <f>SUM(N24:P24)</f>
        <v>314437.86</v>
      </c>
      <c r="R24" s="198">
        <f>Sakhazino_Kodi_3503030702!X112</f>
        <v>107418.1</v>
      </c>
      <c r="S24" s="198">
        <f>Sakhazino_Kodi_3503030702!Y112</f>
        <v>120232</v>
      </c>
      <c r="T24" s="198">
        <f>Sakhazino_Kodi_3503030702!Z112</f>
        <v>225733</v>
      </c>
      <c r="U24" s="197">
        <f>SUM(R24:T24)</f>
        <v>453383.1</v>
      </c>
      <c r="V24" s="199">
        <f t="shared" si="35"/>
        <v>-137985.58999999985</v>
      </c>
      <c r="W24" s="178"/>
    </row>
    <row r="25" spans="2:23" x14ac:dyDescent="0.25">
      <c r="B25" s="276"/>
      <c r="C25" s="196" t="s">
        <v>118</v>
      </c>
      <c r="D25" s="197">
        <f>'2015_Budget'!S26</f>
        <v>260598</v>
      </c>
      <c r="E25" s="197">
        <f t="shared" si="30"/>
        <v>260309.82749999998</v>
      </c>
      <c r="F25" s="198">
        <f>Sakhazino_Kodi_3503030702!L122</f>
        <v>0</v>
      </c>
      <c r="G25" s="198">
        <f>Sakhazino_Kodi_3503030702!M122</f>
        <v>200</v>
      </c>
      <c r="H25" s="198">
        <f>Sakhazino_Kodi_3503030702!N122</f>
        <v>0</v>
      </c>
      <c r="I25" s="197">
        <f>SUM(F25:H25)</f>
        <v>200</v>
      </c>
      <c r="J25" s="198">
        <f>Sakhazino_Kodi_3503030702!P122</f>
        <v>0</v>
      </c>
      <c r="K25" s="198">
        <f>Sakhazino_Kodi_3503030702!Q122</f>
        <v>28422.93</v>
      </c>
      <c r="L25" s="198">
        <f>Sakhazino_Kodi_3503030702!R122</f>
        <v>29051.03</v>
      </c>
      <c r="M25" s="197">
        <f>SUM(J25:L25)</f>
        <v>57473.96</v>
      </c>
      <c r="N25" s="198">
        <f>Sakhazino_Kodi_3503030702!T122</f>
        <v>28248.9</v>
      </c>
      <c r="O25" s="198">
        <f>Sakhazino_Kodi_3503030702!U122</f>
        <v>29178.829999999998</v>
      </c>
      <c r="P25" s="198">
        <f>Sakhazino_Kodi_3503030702!V122</f>
        <v>30425.85</v>
      </c>
      <c r="Q25" s="197">
        <f>SUM(N25:P25)</f>
        <v>87853.579999999987</v>
      </c>
      <c r="R25" s="198">
        <f>Sakhazino_Kodi_3503030702!X122</f>
        <v>28371.100000000002</v>
      </c>
      <c r="S25" s="198">
        <f>Sakhazino_Kodi_3503030702!Y122</f>
        <v>29259.262500000001</v>
      </c>
      <c r="T25" s="198">
        <f>Sakhazino_Kodi_3503030702!Z122</f>
        <v>57151.925000000003</v>
      </c>
      <c r="U25" s="197">
        <f>SUM(R25:T25)</f>
        <v>114782.28750000001</v>
      </c>
      <c r="V25" s="199">
        <f t="shared" si="35"/>
        <v>288.17250000001513</v>
      </c>
      <c r="W25" s="178"/>
    </row>
    <row r="26" spans="2:23" x14ac:dyDescent="0.25">
      <c r="B26" s="276"/>
      <c r="C26" s="192" t="s">
        <v>141</v>
      </c>
      <c r="D26" s="193">
        <f>'2015_Budget'!S27</f>
        <v>0</v>
      </c>
      <c r="E26" s="193">
        <f t="shared" si="30"/>
        <v>1600</v>
      </c>
      <c r="F26" s="194">
        <f>Sakhazino_Kodi_3503030702!L145</f>
        <v>0</v>
      </c>
      <c r="G26" s="194">
        <f>Sakhazino_Kodi_3503030702!M145</f>
        <v>0</v>
      </c>
      <c r="H26" s="194">
        <f>Sakhazino_Kodi_3503030702!N145</f>
        <v>0</v>
      </c>
      <c r="I26" s="193">
        <f>SUM(F26:H26)</f>
        <v>0</v>
      </c>
      <c r="J26" s="194">
        <f>Sakhazino_Kodi_3503030702!P145</f>
        <v>0</v>
      </c>
      <c r="K26" s="194">
        <f>Sakhazino_Kodi_3503030702!Q145</f>
        <v>0</v>
      </c>
      <c r="L26" s="194">
        <f>Sakhazino_Kodi_3503030702!R145</f>
        <v>0</v>
      </c>
      <c r="M26" s="193">
        <f>SUM(J26:L26)</f>
        <v>0</v>
      </c>
      <c r="N26" s="194">
        <f>Sakhazino_Kodi_3503030702!T145</f>
        <v>0</v>
      </c>
      <c r="O26" s="194">
        <f>Sakhazino_Kodi_3503030702!U145</f>
        <v>0</v>
      </c>
      <c r="P26" s="194">
        <f>Sakhazino_Kodi_3503030702!V145</f>
        <v>0</v>
      </c>
      <c r="Q26" s="193">
        <f>SUM(N26:P26)</f>
        <v>0</v>
      </c>
      <c r="R26" s="194">
        <f>Sakhazino_Kodi_3503030702!X145</f>
        <v>0</v>
      </c>
      <c r="S26" s="194">
        <f>Sakhazino_Kodi_3503030702!Y145</f>
        <v>800</v>
      </c>
      <c r="T26" s="194">
        <f>Sakhazino_Kodi_3503030702!Z145</f>
        <v>800</v>
      </c>
      <c r="U26" s="193">
        <f>SUM(R26:T26)</f>
        <v>1600</v>
      </c>
      <c r="V26" s="195">
        <f t="shared" si="35"/>
        <v>-1600</v>
      </c>
      <c r="W26" s="177"/>
    </row>
    <row r="27" spans="2:23" x14ac:dyDescent="0.25">
      <c r="B27" s="276"/>
      <c r="C27" s="192" t="s">
        <v>214</v>
      </c>
      <c r="D27" s="193">
        <f>'2015_Budget'!S29</f>
        <v>103224</v>
      </c>
      <c r="E27" s="193">
        <f t="shared" si="30"/>
        <v>103223.09000000001</v>
      </c>
      <c r="F27" s="194">
        <f>Sakhazino_Kodi_3503030702!L226</f>
        <v>102715.21</v>
      </c>
      <c r="G27" s="194">
        <f>Sakhazino_Kodi_3503030702!M226</f>
        <v>507.88</v>
      </c>
      <c r="H27" s="194">
        <f>Sakhazino_Kodi_3503030702!N226</f>
        <v>0</v>
      </c>
      <c r="I27" s="193">
        <f>SUM(F27:H27)</f>
        <v>103223.09000000001</v>
      </c>
      <c r="J27" s="194">
        <f>Sakhazino_Kodi_3503030702!P226</f>
        <v>0</v>
      </c>
      <c r="K27" s="194">
        <f>Sakhazino_Kodi_3503030702!Q226</f>
        <v>0</v>
      </c>
      <c r="L27" s="194">
        <f>Sakhazino_Kodi_3503030702!R226</f>
        <v>0</v>
      </c>
      <c r="M27" s="193">
        <f>SUM(J27:L27)</f>
        <v>0</v>
      </c>
      <c r="N27" s="194">
        <f>Sakhazino_Kodi_3503030702!T226</f>
        <v>0</v>
      </c>
      <c r="O27" s="194">
        <f>Sakhazino_Kodi_3503030702!U226</f>
        <v>0</v>
      </c>
      <c r="P27" s="194">
        <f>Sakhazino_Kodi_3503030702!V226</f>
        <v>0</v>
      </c>
      <c r="Q27" s="193">
        <f>SUM(N27:P27)</f>
        <v>0</v>
      </c>
      <c r="R27" s="194">
        <f>Sakhazino_Kodi_3503030702!X226</f>
        <v>0</v>
      </c>
      <c r="S27" s="194">
        <f>Sakhazino_Kodi_3503030702!Y226</f>
        <v>0</v>
      </c>
      <c r="T27" s="194">
        <f>Sakhazino_Kodi_3503030702!Z226</f>
        <v>0</v>
      </c>
      <c r="U27" s="193">
        <f>SUM(R27:T27)</f>
        <v>0</v>
      </c>
      <c r="V27" s="195">
        <f t="shared" si="35"/>
        <v>0.90999999998894054</v>
      </c>
      <c r="W27" s="177"/>
    </row>
    <row r="28" spans="2:23" ht="15.75" thickBot="1" x14ac:dyDescent="0.3"/>
    <row r="29" spans="2:23" ht="15.75" thickTop="1" x14ac:dyDescent="0.25">
      <c r="V29" s="205">
        <f>V4+V18</f>
        <v>143004.17610003124</v>
      </c>
    </row>
    <row r="30" spans="2:23" x14ac:dyDescent="0.25">
      <c r="D30" s="185"/>
      <c r="F30" s="183"/>
      <c r="H30" s="183"/>
      <c r="J30" s="183"/>
      <c r="L30" s="183"/>
      <c r="N30" s="183"/>
      <c r="O30" s="183"/>
      <c r="P30" s="183"/>
    </row>
  </sheetData>
  <mergeCells count="3">
    <mergeCell ref="B4:B13"/>
    <mergeCell ref="D16:E16"/>
    <mergeCell ref="B18:B27"/>
  </mergeCells>
  <pageMargins left="0.17" right="0.16" top="0.75" bottom="0.75" header="0.3" footer="0.3"/>
  <pageSetup scale="73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5"/>
  <sheetViews>
    <sheetView showGridLines="0" view="pageBreakPreview" zoomScale="90" zoomScaleNormal="100" zoomScaleSheetLayoutView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V24" sqref="V24"/>
    </sheetView>
  </sheetViews>
  <sheetFormatPr defaultRowHeight="15" x14ac:dyDescent="0.25"/>
  <cols>
    <col min="1" max="1" width="5.42578125" style="208" customWidth="1"/>
    <col min="2" max="2" width="14.85546875" style="208" customWidth="1"/>
    <col min="3" max="3" width="44.5703125" style="208" customWidth="1"/>
    <col min="4" max="4" width="13.5703125" style="208" customWidth="1"/>
    <col min="5" max="5" width="13" style="208" customWidth="1"/>
    <col min="6" max="6" width="12.5703125" style="208" customWidth="1"/>
    <col min="7" max="7" width="12.85546875" style="208" customWidth="1"/>
    <col min="8" max="8" width="12.140625" style="208" customWidth="1"/>
    <col min="9" max="9" width="13.5703125" style="208" hidden="1" customWidth="1"/>
    <col min="10" max="10" width="12.7109375" style="208" hidden="1" customWidth="1"/>
    <col min="11" max="11" width="13.140625" style="208" hidden="1" customWidth="1"/>
    <col min="12" max="12" width="13" style="208" hidden="1" customWidth="1"/>
    <col min="13" max="13" width="12.85546875" style="208" hidden="1" customWidth="1"/>
    <col min="14" max="14" width="13.5703125" style="208" hidden="1" customWidth="1"/>
    <col min="15" max="15" width="12.7109375" style="208" hidden="1" customWidth="1"/>
    <col min="16" max="16" width="13.140625" style="208" hidden="1" customWidth="1"/>
    <col min="17" max="17" width="13" style="208" hidden="1" customWidth="1"/>
    <col min="18" max="18" width="12.85546875" style="208" hidden="1" customWidth="1"/>
    <col min="19" max="19" width="13.5703125" style="208" customWidth="1"/>
    <col min="20" max="20" width="12.7109375" style="208" customWidth="1"/>
    <col min="21" max="21" width="13.140625" style="208" customWidth="1"/>
    <col min="22" max="22" width="13" style="208" customWidth="1"/>
    <col min="23" max="23" width="12.85546875" style="208" customWidth="1"/>
    <col min="24" max="24" width="9.140625" style="208"/>
    <col min="25" max="25" width="12.85546875" style="252" customWidth="1"/>
    <col min="26" max="26" width="15" style="255" customWidth="1"/>
    <col min="27" max="16384" width="9.140625" style="208"/>
  </cols>
  <sheetData>
    <row r="1" spans="2:26" ht="36" customHeight="1" x14ac:dyDescent="0.25"/>
    <row r="2" spans="2:26" ht="24.75" customHeight="1" x14ac:dyDescent="0.25">
      <c r="B2" s="281" t="s">
        <v>299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2:26" ht="31.5" customHeight="1" thickBot="1" x14ac:dyDescent="0.3">
      <c r="K3" s="209"/>
      <c r="M3" s="209"/>
      <c r="P3" s="209"/>
      <c r="R3" s="209"/>
      <c r="U3" s="209"/>
      <c r="W3" s="209"/>
    </row>
    <row r="4" spans="2:26" ht="30" customHeight="1" x14ac:dyDescent="0.25">
      <c r="B4" s="282" t="s">
        <v>0</v>
      </c>
      <c r="C4" s="284" t="s">
        <v>287</v>
      </c>
      <c r="D4" s="278" t="s">
        <v>300</v>
      </c>
      <c r="E4" s="279"/>
      <c r="F4" s="279"/>
      <c r="G4" s="279"/>
      <c r="H4" s="279"/>
      <c r="I4" s="278" t="s">
        <v>301</v>
      </c>
      <c r="J4" s="279"/>
      <c r="K4" s="279"/>
      <c r="L4" s="279"/>
      <c r="M4" s="280"/>
      <c r="N4" s="278" t="s">
        <v>302</v>
      </c>
      <c r="O4" s="279"/>
      <c r="P4" s="279"/>
      <c r="Q4" s="279"/>
      <c r="R4" s="280"/>
      <c r="S4" s="278" t="s">
        <v>384</v>
      </c>
      <c r="T4" s="279"/>
      <c r="U4" s="279"/>
      <c r="V4" s="279"/>
      <c r="W4" s="280"/>
      <c r="Y4" s="252" t="s">
        <v>385</v>
      </c>
    </row>
    <row r="5" spans="2:26" ht="39" customHeight="1" thickBot="1" x14ac:dyDescent="0.3">
      <c r="B5" s="283"/>
      <c r="C5" s="285"/>
      <c r="D5" s="210" t="s">
        <v>307</v>
      </c>
      <c r="E5" s="211" t="s">
        <v>303</v>
      </c>
      <c r="F5" s="211" t="s">
        <v>304</v>
      </c>
      <c r="G5" s="211" t="s">
        <v>305</v>
      </c>
      <c r="H5" s="212" t="s">
        <v>306</v>
      </c>
      <c r="I5" s="210" t="s">
        <v>307</v>
      </c>
      <c r="J5" s="211" t="s">
        <v>303</v>
      </c>
      <c r="K5" s="211" t="s">
        <v>304</v>
      </c>
      <c r="L5" s="211" t="s">
        <v>305</v>
      </c>
      <c r="M5" s="213" t="s">
        <v>306</v>
      </c>
      <c r="N5" s="210" t="s">
        <v>307</v>
      </c>
      <c r="O5" s="211" t="s">
        <v>303</v>
      </c>
      <c r="P5" s="211" t="s">
        <v>304</v>
      </c>
      <c r="Q5" s="211" t="s">
        <v>305</v>
      </c>
      <c r="R5" s="213" t="s">
        <v>306</v>
      </c>
      <c r="S5" s="210" t="s">
        <v>307</v>
      </c>
      <c r="T5" s="211" t="s">
        <v>303</v>
      </c>
      <c r="U5" s="211" t="s">
        <v>304</v>
      </c>
      <c r="V5" s="211" t="s">
        <v>305</v>
      </c>
      <c r="W5" s="213" t="s">
        <v>306</v>
      </c>
      <c r="Y5" s="253" t="s">
        <v>386</v>
      </c>
      <c r="Z5" s="256" t="s">
        <v>387</v>
      </c>
    </row>
    <row r="6" spans="2:26" ht="31.5" thickTop="1" thickBot="1" x14ac:dyDescent="0.3">
      <c r="B6" s="214" t="s">
        <v>294</v>
      </c>
      <c r="C6" s="215" t="s">
        <v>282</v>
      </c>
      <c r="D6" s="216">
        <f>SUM(E6:H6)</f>
        <v>1750000</v>
      </c>
      <c r="E6" s="217">
        <f>E7+E15+E16+E17</f>
        <v>427200</v>
      </c>
      <c r="F6" s="217">
        <f t="shared" ref="F6:H6" si="0">F7+F15+F16+F17</f>
        <v>440800</v>
      </c>
      <c r="G6" s="217">
        <f t="shared" si="0"/>
        <v>440800</v>
      </c>
      <c r="H6" s="218">
        <f t="shared" si="0"/>
        <v>441200</v>
      </c>
      <c r="I6" s="216">
        <f>SUM(J6:M6)</f>
        <v>1642000</v>
      </c>
      <c r="J6" s="217">
        <f>J7+J15+J16+J17</f>
        <v>319200</v>
      </c>
      <c r="K6" s="217">
        <f>K7+K15+K16+K17</f>
        <v>440800</v>
      </c>
      <c r="L6" s="217">
        <f>L7+L15+L16+L17</f>
        <v>440800</v>
      </c>
      <c r="M6" s="219">
        <f>M7+M15+M16+M17</f>
        <v>441200</v>
      </c>
      <c r="N6" s="216">
        <f>SUM(O6:R6)</f>
        <v>1420340</v>
      </c>
      <c r="O6" s="217">
        <f>O7+O15+O16+O17</f>
        <v>319200</v>
      </c>
      <c r="P6" s="217">
        <f>P7+P15+P16+P17</f>
        <v>220300</v>
      </c>
      <c r="Q6" s="217">
        <f>Q7+Q15+Q16+Q17</f>
        <v>440300</v>
      </c>
      <c r="R6" s="219">
        <f>R7+R15+R16+R17</f>
        <v>440540</v>
      </c>
      <c r="S6" s="216">
        <f>SUM(T6:W6)</f>
        <v>1209670</v>
      </c>
      <c r="T6" s="217">
        <f>T7+T15+T16+T17</f>
        <v>319200</v>
      </c>
      <c r="U6" s="217">
        <f>U7+U15+U16+U17</f>
        <v>220300</v>
      </c>
      <c r="V6" s="217">
        <f>V7+V15+V16+V17</f>
        <v>285950</v>
      </c>
      <c r="W6" s="219">
        <f>W7+W15+W16+W17</f>
        <v>384220</v>
      </c>
    </row>
    <row r="7" spans="2:26" ht="15.75" thickTop="1" x14ac:dyDescent="0.25">
      <c r="B7" s="220" t="s">
        <v>308</v>
      </c>
      <c r="C7" s="221" t="s">
        <v>17</v>
      </c>
      <c r="D7" s="222">
        <f t="shared" ref="D7:D13" si="1">SUM(E7:H7)</f>
        <v>1750000</v>
      </c>
      <c r="E7" s="223">
        <f>SUM(E8:E14)</f>
        <v>427200</v>
      </c>
      <c r="F7" s="223">
        <f t="shared" ref="F7:H7" si="2">SUM(F8:F14)</f>
        <v>440800</v>
      </c>
      <c r="G7" s="223">
        <f t="shared" si="2"/>
        <v>440800</v>
      </c>
      <c r="H7" s="224">
        <f t="shared" si="2"/>
        <v>441200</v>
      </c>
      <c r="I7" s="222">
        <f t="shared" ref="I7:I17" si="3">SUM(J7:M7)</f>
        <v>1641402</v>
      </c>
      <c r="J7" s="223">
        <f>SUM(J8:J14)</f>
        <v>318602</v>
      </c>
      <c r="K7" s="223">
        <f>SUM(K8:K14)</f>
        <v>440800</v>
      </c>
      <c r="L7" s="223">
        <f>SUM(L8:L14)</f>
        <v>440800</v>
      </c>
      <c r="M7" s="225">
        <f>SUM(M8:M14)</f>
        <v>441200</v>
      </c>
      <c r="N7" s="222">
        <f t="shared" ref="N7:N13" si="4">SUM(O7:R7)</f>
        <v>1419742</v>
      </c>
      <c r="O7" s="223">
        <f>SUM(O8:O14)</f>
        <v>318602</v>
      </c>
      <c r="P7" s="223">
        <f>SUM(P8:P14)</f>
        <v>220300</v>
      </c>
      <c r="Q7" s="223">
        <f>SUM(Q8:Q14)</f>
        <v>440300</v>
      </c>
      <c r="R7" s="225">
        <f>SUM(R8:R14)</f>
        <v>440540</v>
      </c>
      <c r="S7" s="222">
        <f t="shared" ref="S7:S13" si="5">SUM(T7:W7)</f>
        <v>1199072</v>
      </c>
      <c r="T7" s="223">
        <f>SUM(T8:T14)</f>
        <v>318602</v>
      </c>
      <c r="U7" s="223">
        <f>SUM(U8:U14)</f>
        <v>220300</v>
      </c>
      <c r="V7" s="223">
        <f>SUM(V8:V14)</f>
        <v>285950</v>
      </c>
      <c r="W7" s="225">
        <f>SUM(W8:W14)</f>
        <v>374220</v>
      </c>
    </row>
    <row r="8" spans="2:26" x14ac:dyDescent="0.25">
      <c r="B8" s="226" t="s">
        <v>308</v>
      </c>
      <c r="C8" s="227" t="s">
        <v>18</v>
      </c>
      <c r="D8" s="228">
        <f t="shared" si="1"/>
        <v>1248000</v>
      </c>
      <c r="E8" s="229">
        <v>301800</v>
      </c>
      <c r="F8" s="229">
        <v>315400</v>
      </c>
      <c r="G8" s="229">
        <v>315400</v>
      </c>
      <c r="H8" s="230">
        <v>315400</v>
      </c>
      <c r="I8" s="228">
        <f t="shared" si="3"/>
        <v>1248000</v>
      </c>
      <c r="J8" s="229">
        <v>301800</v>
      </c>
      <c r="K8" s="229">
        <v>315400</v>
      </c>
      <c r="L8" s="229">
        <v>315400</v>
      </c>
      <c r="M8" s="231">
        <v>315400</v>
      </c>
      <c r="N8" s="228">
        <f t="shared" si="4"/>
        <v>1127500</v>
      </c>
      <c r="O8" s="229">
        <v>301800</v>
      </c>
      <c r="P8" s="229">
        <f>315400-120500</f>
        <v>194900</v>
      </c>
      <c r="Q8" s="229">
        <v>315400</v>
      </c>
      <c r="R8" s="231">
        <v>315400</v>
      </c>
      <c r="S8" s="228">
        <f t="shared" si="5"/>
        <v>1001600</v>
      </c>
      <c r="T8" s="229">
        <v>301800</v>
      </c>
      <c r="U8" s="229">
        <f>315400-120500</f>
        <v>194900</v>
      </c>
      <c r="V8" s="229">
        <f>315400-81300</f>
        <v>234100</v>
      </c>
      <c r="W8" s="231">
        <f>315400-44600</f>
        <v>270800</v>
      </c>
      <c r="Z8" s="255">
        <v>-25674.59</v>
      </c>
    </row>
    <row r="9" spans="2:26" x14ac:dyDescent="0.25">
      <c r="B9" s="226" t="s">
        <v>308</v>
      </c>
      <c r="C9" s="227" t="s">
        <v>29</v>
      </c>
      <c r="D9" s="228">
        <f t="shared" si="1"/>
        <v>497000</v>
      </c>
      <c r="E9" s="229">
        <v>124200</v>
      </c>
      <c r="F9" s="229">
        <v>124200</v>
      </c>
      <c r="G9" s="229">
        <v>124200</v>
      </c>
      <c r="H9" s="230">
        <v>124400</v>
      </c>
      <c r="I9" s="228">
        <f t="shared" si="3"/>
        <v>388402</v>
      </c>
      <c r="J9" s="229">
        <v>15602</v>
      </c>
      <c r="K9" s="229">
        <v>124200</v>
      </c>
      <c r="L9" s="229">
        <v>124200</v>
      </c>
      <c r="M9" s="231">
        <v>124400</v>
      </c>
      <c r="N9" s="228">
        <f t="shared" si="4"/>
        <v>288402</v>
      </c>
      <c r="O9" s="229">
        <v>15602</v>
      </c>
      <c r="P9" s="229">
        <f>124200-100000</f>
        <v>24200</v>
      </c>
      <c r="Q9" s="229">
        <v>124200</v>
      </c>
      <c r="R9" s="231">
        <v>124400</v>
      </c>
      <c r="S9" s="228">
        <f t="shared" si="5"/>
        <v>181932</v>
      </c>
      <c r="T9" s="229">
        <v>15602</v>
      </c>
      <c r="U9" s="229">
        <f>124200-100000</f>
        <v>24200</v>
      </c>
      <c r="V9" s="229">
        <f>124200-73050</f>
        <v>51150</v>
      </c>
      <c r="W9" s="231">
        <f>124400-33420</f>
        <v>90980</v>
      </c>
    </row>
    <row r="10" spans="2:26" x14ac:dyDescent="0.25">
      <c r="B10" s="226" t="s">
        <v>308</v>
      </c>
      <c r="C10" s="227" t="s">
        <v>97</v>
      </c>
      <c r="D10" s="228">
        <f t="shared" si="1"/>
        <v>0</v>
      </c>
      <c r="E10" s="229">
        <v>0</v>
      </c>
      <c r="F10" s="229">
        <v>0</v>
      </c>
      <c r="G10" s="229">
        <v>0</v>
      </c>
      <c r="H10" s="230">
        <v>0</v>
      </c>
      <c r="I10" s="228">
        <f t="shared" si="3"/>
        <v>0</v>
      </c>
      <c r="J10" s="229">
        <v>0</v>
      </c>
      <c r="K10" s="229">
        <v>0</v>
      </c>
      <c r="L10" s="229">
        <v>0</v>
      </c>
      <c r="M10" s="231">
        <v>0</v>
      </c>
      <c r="N10" s="228">
        <f t="shared" si="4"/>
        <v>0</v>
      </c>
      <c r="O10" s="229">
        <v>0</v>
      </c>
      <c r="P10" s="229">
        <v>0</v>
      </c>
      <c r="Q10" s="229">
        <v>0</v>
      </c>
      <c r="R10" s="231">
        <v>0</v>
      </c>
      <c r="S10" s="228">
        <f t="shared" si="5"/>
        <v>0</v>
      </c>
      <c r="T10" s="229">
        <v>0</v>
      </c>
      <c r="U10" s="229">
        <v>0</v>
      </c>
      <c r="V10" s="229">
        <v>0</v>
      </c>
      <c r="W10" s="231">
        <v>0</v>
      </c>
    </row>
    <row r="11" spans="2:26" x14ac:dyDescent="0.25">
      <c r="B11" s="226" t="s">
        <v>308</v>
      </c>
      <c r="C11" s="227" t="s">
        <v>105</v>
      </c>
      <c r="D11" s="228">
        <f t="shared" si="1"/>
        <v>0</v>
      </c>
      <c r="E11" s="229">
        <v>0</v>
      </c>
      <c r="F11" s="229">
        <v>0</v>
      </c>
      <c r="G11" s="229">
        <v>0</v>
      </c>
      <c r="H11" s="230">
        <v>0</v>
      </c>
      <c r="I11" s="228">
        <f t="shared" si="3"/>
        <v>0</v>
      </c>
      <c r="J11" s="229">
        <v>0</v>
      </c>
      <c r="K11" s="229">
        <v>0</v>
      </c>
      <c r="L11" s="229">
        <v>0</v>
      </c>
      <c r="M11" s="231">
        <v>0</v>
      </c>
      <c r="N11" s="228">
        <f t="shared" si="4"/>
        <v>0</v>
      </c>
      <c r="O11" s="229">
        <v>0</v>
      </c>
      <c r="P11" s="229">
        <v>0</v>
      </c>
      <c r="Q11" s="229">
        <v>0</v>
      </c>
      <c r="R11" s="231">
        <v>0</v>
      </c>
      <c r="S11" s="228">
        <f t="shared" si="5"/>
        <v>0</v>
      </c>
      <c r="T11" s="229">
        <v>0</v>
      </c>
      <c r="U11" s="229">
        <v>0</v>
      </c>
      <c r="V11" s="229">
        <v>0</v>
      </c>
      <c r="W11" s="231">
        <v>0</v>
      </c>
    </row>
    <row r="12" spans="2:26" x14ac:dyDescent="0.25">
      <c r="B12" s="226" t="s">
        <v>308</v>
      </c>
      <c r="C12" s="227" t="s">
        <v>106</v>
      </c>
      <c r="D12" s="228">
        <f t="shared" si="1"/>
        <v>0</v>
      </c>
      <c r="E12" s="229">
        <v>0</v>
      </c>
      <c r="F12" s="229">
        <v>0</v>
      </c>
      <c r="G12" s="229">
        <v>0</v>
      </c>
      <c r="H12" s="230">
        <v>0</v>
      </c>
      <c r="I12" s="228">
        <f t="shared" si="3"/>
        <v>0</v>
      </c>
      <c r="J12" s="229">
        <v>0</v>
      </c>
      <c r="K12" s="229">
        <v>0</v>
      </c>
      <c r="L12" s="229">
        <v>0</v>
      </c>
      <c r="M12" s="231">
        <v>0</v>
      </c>
      <c r="N12" s="228">
        <f t="shared" si="4"/>
        <v>0</v>
      </c>
      <c r="O12" s="229">
        <v>0</v>
      </c>
      <c r="P12" s="229">
        <v>0</v>
      </c>
      <c r="Q12" s="229">
        <v>0</v>
      </c>
      <c r="R12" s="231">
        <v>0</v>
      </c>
      <c r="S12" s="228">
        <f t="shared" si="5"/>
        <v>0</v>
      </c>
      <c r="T12" s="229">
        <v>0</v>
      </c>
      <c r="U12" s="229">
        <v>0</v>
      </c>
      <c r="V12" s="229">
        <v>0</v>
      </c>
      <c r="W12" s="231">
        <v>0</v>
      </c>
    </row>
    <row r="13" spans="2:26" x14ac:dyDescent="0.25">
      <c r="B13" s="226" t="s">
        <v>308</v>
      </c>
      <c r="C13" s="227" t="s">
        <v>112</v>
      </c>
      <c r="D13" s="228">
        <f t="shared" si="1"/>
        <v>0</v>
      </c>
      <c r="E13" s="229">
        <v>0</v>
      </c>
      <c r="F13" s="229">
        <v>0</v>
      </c>
      <c r="G13" s="229">
        <v>0</v>
      </c>
      <c r="H13" s="230">
        <v>0</v>
      </c>
      <c r="I13" s="228">
        <f t="shared" si="3"/>
        <v>0</v>
      </c>
      <c r="J13" s="229">
        <v>0</v>
      </c>
      <c r="K13" s="229">
        <v>0</v>
      </c>
      <c r="L13" s="229">
        <v>0</v>
      </c>
      <c r="M13" s="231">
        <v>0</v>
      </c>
      <c r="N13" s="228">
        <f t="shared" si="4"/>
        <v>500</v>
      </c>
      <c r="O13" s="229">
        <v>0</v>
      </c>
      <c r="P13" s="229">
        <v>500</v>
      </c>
      <c r="Q13" s="229">
        <v>0</v>
      </c>
      <c r="R13" s="231">
        <v>0</v>
      </c>
      <c r="S13" s="228">
        <f t="shared" si="5"/>
        <v>6500</v>
      </c>
      <c r="T13" s="229">
        <v>0</v>
      </c>
      <c r="U13" s="229">
        <v>500</v>
      </c>
      <c r="V13" s="229">
        <v>0</v>
      </c>
      <c r="W13" s="231">
        <f>6000</f>
        <v>6000</v>
      </c>
    </row>
    <row r="14" spans="2:26" x14ac:dyDescent="0.25">
      <c r="B14" s="226" t="s">
        <v>308</v>
      </c>
      <c r="C14" s="227" t="s">
        <v>118</v>
      </c>
      <c r="D14" s="228">
        <f>SUM(E14:H14)</f>
        <v>5000</v>
      </c>
      <c r="E14" s="229">
        <v>1200</v>
      </c>
      <c r="F14" s="229">
        <v>1200</v>
      </c>
      <c r="G14" s="229">
        <v>1200</v>
      </c>
      <c r="H14" s="230">
        <v>1400</v>
      </c>
      <c r="I14" s="228">
        <f t="shared" si="3"/>
        <v>5000</v>
      </c>
      <c r="J14" s="229">
        <v>1200</v>
      </c>
      <c r="K14" s="229">
        <v>1200</v>
      </c>
      <c r="L14" s="229">
        <v>1200</v>
      </c>
      <c r="M14" s="231">
        <v>1400</v>
      </c>
      <c r="N14" s="228">
        <f>SUM(O14:R14)</f>
        <v>3340</v>
      </c>
      <c r="O14" s="229">
        <v>1200</v>
      </c>
      <c r="P14" s="229">
        <f>1200-500</f>
        <v>700</v>
      </c>
      <c r="Q14" s="229">
        <f>1200-500</f>
        <v>700</v>
      </c>
      <c r="R14" s="231">
        <f>1400-660</f>
        <v>740</v>
      </c>
      <c r="S14" s="228">
        <f>SUM(T14:W14)</f>
        <v>9040</v>
      </c>
      <c r="T14" s="229">
        <v>1200</v>
      </c>
      <c r="U14" s="229">
        <f>1200-500</f>
        <v>700</v>
      </c>
      <c r="V14" s="229">
        <f>1200-500</f>
        <v>700</v>
      </c>
      <c r="W14" s="231">
        <f>1400-660+5700</f>
        <v>6440</v>
      </c>
    </row>
    <row r="15" spans="2:26" x14ac:dyDescent="0.25">
      <c r="B15" s="220" t="s">
        <v>308</v>
      </c>
      <c r="C15" s="221" t="s">
        <v>141</v>
      </c>
      <c r="D15" s="222">
        <f t="shared" ref="D15:D17" si="6">SUM(E15:H15)</f>
        <v>0</v>
      </c>
      <c r="E15" s="223">
        <v>0</v>
      </c>
      <c r="F15" s="223">
        <v>0</v>
      </c>
      <c r="G15" s="223">
        <v>0</v>
      </c>
      <c r="H15" s="224">
        <v>0</v>
      </c>
      <c r="I15" s="222">
        <f t="shared" si="3"/>
        <v>0</v>
      </c>
      <c r="J15" s="223">
        <v>0</v>
      </c>
      <c r="K15" s="223">
        <v>0</v>
      </c>
      <c r="L15" s="223">
        <v>0</v>
      </c>
      <c r="M15" s="225">
        <v>0</v>
      </c>
      <c r="N15" s="222">
        <f t="shared" ref="N15:N17" si="7">SUM(O15:R15)</f>
        <v>0</v>
      </c>
      <c r="O15" s="223">
        <v>0</v>
      </c>
      <c r="P15" s="223">
        <v>0</v>
      </c>
      <c r="Q15" s="223">
        <v>0</v>
      </c>
      <c r="R15" s="225">
        <v>0</v>
      </c>
      <c r="S15" s="222">
        <f t="shared" ref="S15:S17" si="8">SUM(T15:W15)</f>
        <v>10000</v>
      </c>
      <c r="T15" s="223">
        <v>0</v>
      </c>
      <c r="U15" s="223">
        <v>0</v>
      </c>
      <c r="V15" s="223">
        <v>0</v>
      </c>
      <c r="W15" s="225">
        <f>10000</f>
        <v>10000</v>
      </c>
    </row>
    <row r="16" spans="2:26" x14ac:dyDescent="0.25">
      <c r="B16" s="220" t="s">
        <v>308</v>
      </c>
      <c r="C16" s="221" t="s">
        <v>199</v>
      </c>
      <c r="D16" s="222">
        <f t="shared" si="6"/>
        <v>0</v>
      </c>
      <c r="E16" s="223">
        <v>0</v>
      </c>
      <c r="F16" s="223">
        <v>0</v>
      </c>
      <c r="G16" s="223">
        <v>0</v>
      </c>
      <c r="H16" s="224">
        <v>0</v>
      </c>
      <c r="I16" s="222">
        <f t="shared" si="3"/>
        <v>0</v>
      </c>
      <c r="J16" s="223">
        <v>0</v>
      </c>
      <c r="K16" s="223">
        <v>0</v>
      </c>
      <c r="L16" s="223">
        <v>0</v>
      </c>
      <c r="M16" s="225">
        <v>0</v>
      </c>
      <c r="N16" s="222">
        <f t="shared" si="7"/>
        <v>0</v>
      </c>
      <c r="O16" s="223">
        <v>0</v>
      </c>
      <c r="P16" s="223">
        <v>0</v>
      </c>
      <c r="Q16" s="223">
        <v>0</v>
      </c>
      <c r="R16" s="225">
        <v>0</v>
      </c>
      <c r="S16" s="222">
        <f t="shared" si="8"/>
        <v>0</v>
      </c>
      <c r="T16" s="223">
        <v>0</v>
      </c>
      <c r="U16" s="223">
        <v>0</v>
      </c>
      <c r="V16" s="223">
        <v>0</v>
      </c>
      <c r="W16" s="225">
        <v>0</v>
      </c>
    </row>
    <row r="17" spans="2:26" ht="15.75" thickBot="1" x14ac:dyDescent="0.3">
      <c r="B17" s="232" t="s">
        <v>308</v>
      </c>
      <c r="C17" s="233" t="s">
        <v>214</v>
      </c>
      <c r="D17" s="222">
        <f t="shared" si="6"/>
        <v>0</v>
      </c>
      <c r="E17" s="223">
        <v>0</v>
      </c>
      <c r="F17" s="223">
        <v>0</v>
      </c>
      <c r="G17" s="223">
        <v>0</v>
      </c>
      <c r="H17" s="224">
        <v>0</v>
      </c>
      <c r="I17" s="222">
        <f t="shared" si="3"/>
        <v>598</v>
      </c>
      <c r="J17" s="223">
        <v>598</v>
      </c>
      <c r="K17" s="223">
        <v>0</v>
      </c>
      <c r="L17" s="223">
        <v>0</v>
      </c>
      <c r="M17" s="225">
        <v>0</v>
      </c>
      <c r="N17" s="222">
        <f t="shared" si="7"/>
        <v>598</v>
      </c>
      <c r="O17" s="223">
        <v>598</v>
      </c>
      <c r="P17" s="223">
        <v>0</v>
      </c>
      <c r="Q17" s="223">
        <v>0</v>
      </c>
      <c r="R17" s="225">
        <v>0</v>
      </c>
      <c r="S17" s="222">
        <f t="shared" si="8"/>
        <v>598</v>
      </c>
      <c r="T17" s="223">
        <v>598</v>
      </c>
      <c r="U17" s="223">
        <v>0</v>
      </c>
      <c r="V17" s="223">
        <v>0</v>
      </c>
      <c r="W17" s="225">
        <v>0</v>
      </c>
    </row>
    <row r="18" spans="2:26" ht="36" customHeight="1" thickTop="1" thickBot="1" x14ac:dyDescent="0.3">
      <c r="B18" s="214" t="s">
        <v>295</v>
      </c>
      <c r="C18" s="215" t="s">
        <v>283</v>
      </c>
      <c r="D18" s="216">
        <f>SUM(E18:H18)</f>
        <v>20723000</v>
      </c>
      <c r="E18" s="234">
        <f t="shared" ref="E18:H18" si="9">E19+E27+E28+E29</f>
        <v>4921000</v>
      </c>
      <c r="F18" s="234">
        <f t="shared" si="9"/>
        <v>4921000</v>
      </c>
      <c r="G18" s="234">
        <f t="shared" si="9"/>
        <v>4921000</v>
      </c>
      <c r="H18" s="235">
        <f t="shared" si="9"/>
        <v>5960000</v>
      </c>
      <c r="I18" s="216">
        <f>SUM(J18:M18)</f>
        <v>20831000</v>
      </c>
      <c r="J18" s="234">
        <f>J19+J27+J28+J29</f>
        <v>5029000</v>
      </c>
      <c r="K18" s="234">
        <f>K19+K27+K28+K29</f>
        <v>4921000</v>
      </c>
      <c r="L18" s="234">
        <f>L19+L27+L28+L29</f>
        <v>4921000</v>
      </c>
      <c r="M18" s="236">
        <f>M19+M27+M28+M29</f>
        <v>5960000</v>
      </c>
      <c r="N18" s="216">
        <f>SUM(O18:R18)</f>
        <v>20847081</v>
      </c>
      <c r="O18" s="234">
        <f>O19+O27+O28+O29</f>
        <v>5029000</v>
      </c>
      <c r="P18" s="234">
        <f>P19+P27+P28+P29</f>
        <v>5103223</v>
      </c>
      <c r="Q18" s="234">
        <f>Q19+Q27+Q28+Q29</f>
        <v>4809370</v>
      </c>
      <c r="R18" s="236">
        <f>R19+R27+R28+R29</f>
        <v>5905488</v>
      </c>
      <c r="S18" s="216">
        <f>SUM(T18:W18)</f>
        <v>22631751</v>
      </c>
      <c r="T18" s="234">
        <f>T19+T27+T28+T29</f>
        <v>5029000</v>
      </c>
      <c r="U18" s="234">
        <f>U19+U27+U28+U29</f>
        <v>5103223</v>
      </c>
      <c r="V18" s="234">
        <f>V19+V27+V28+V29</f>
        <v>5698720</v>
      </c>
      <c r="W18" s="236">
        <f>W19+W27+W28+W29</f>
        <v>6800808</v>
      </c>
    </row>
    <row r="19" spans="2:26" ht="15.75" thickTop="1" x14ac:dyDescent="0.25">
      <c r="B19" s="220" t="s">
        <v>308</v>
      </c>
      <c r="C19" s="221" t="s">
        <v>17</v>
      </c>
      <c r="D19" s="222">
        <f t="shared" ref="D19:D26" si="10">SUM(E19:H19)</f>
        <v>20723000</v>
      </c>
      <c r="E19" s="223">
        <f>SUM(E20:E26)</f>
        <v>4921000</v>
      </c>
      <c r="F19" s="223">
        <f>SUM(F20:F26)</f>
        <v>4921000</v>
      </c>
      <c r="G19" s="223">
        <f>SUM(G20:G26)</f>
        <v>4921000</v>
      </c>
      <c r="H19" s="224">
        <f>SUM(H20:H26)</f>
        <v>5960000</v>
      </c>
      <c r="I19" s="222">
        <f t="shared" ref="I19" si="11">SUM(J19:M19)</f>
        <v>20727776</v>
      </c>
      <c r="J19" s="223">
        <f>SUM(J20:J26)</f>
        <v>4925776</v>
      </c>
      <c r="K19" s="223">
        <f>SUM(K20:K26)</f>
        <v>4921000</v>
      </c>
      <c r="L19" s="223">
        <f>SUM(L20:L26)</f>
        <v>4921000</v>
      </c>
      <c r="M19" s="225">
        <f>SUM(M20:M26)</f>
        <v>5960000</v>
      </c>
      <c r="N19" s="222">
        <f t="shared" ref="N19:N26" si="12">SUM(O19:R19)</f>
        <v>20743857</v>
      </c>
      <c r="O19" s="223">
        <f>SUM(O20:O26)</f>
        <v>4925776</v>
      </c>
      <c r="P19" s="223">
        <f t="shared" ref="P19:R19" si="13">SUM(P20:P26)</f>
        <v>5103223</v>
      </c>
      <c r="Q19" s="223">
        <f t="shared" si="13"/>
        <v>4809370</v>
      </c>
      <c r="R19" s="223">
        <f t="shared" si="13"/>
        <v>5905488</v>
      </c>
      <c r="S19" s="222">
        <f t="shared" ref="S19:S26" si="14">SUM(T19:W19)</f>
        <v>22528527</v>
      </c>
      <c r="T19" s="223">
        <f>SUM(T20:T26)</f>
        <v>4925776</v>
      </c>
      <c r="U19" s="223">
        <f t="shared" ref="U19:W19" si="15">SUM(U20:U26)</f>
        <v>5103223</v>
      </c>
      <c r="V19" s="223">
        <f t="shared" si="15"/>
        <v>5698720</v>
      </c>
      <c r="W19" s="223">
        <f t="shared" si="15"/>
        <v>6800808</v>
      </c>
    </row>
    <row r="20" spans="2:26" x14ac:dyDescent="0.25">
      <c r="B20" s="226" t="s">
        <v>308</v>
      </c>
      <c r="C20" s="227" t="s">
        <v>18</v>
      </c>
      <c r="D20" s="228">
        <f t="shared" si="10"/>
        <v>0</v>
      </c>
      <c r="E20" s="229">
        <v>0</v>
      </c>
      <c r="F20" s="229">
        <v>0</v>
      </c>
      <c r="G20" s="229">
        <v>0</v>
      </c>
      <c r="H20" s="230">
        <v>0</v>
      </c>
      <c r="I20" s="228">
        <v>0</v>
      </c>
      <c r="J20" s="229">
        <v>0</v>
      </c>
      <c r="K20" s="229">
        <v>0</v>
      </c>
      <c r="L20" s="229">
        <v>0</v>
      </c>
      <c r="M20" s="231">
        <v>0</v>
      </c>
      <c r="N20" s="228">
        <f t="shared" si="12"/>
        <v>0</v>
      </c>
      <c r="O20" s="229">
        <v>0</v>
      </c>
      <c r="P20" s="229">
        <v>0</v>
      </c>
      <c r="Q20" s="229">
        <v>0</v>
      </c>
      <c r="R20" s="231">
        <v>0</v>
      </c>
      <c r="S20" s="228">
        <f t="shared" si="14"/>
        <v>0</v>
      </c>
      <c r="T20" s="229">
        <v>0</v>
      </c>
      <c r="U20" s="229">
        <v>0</v>
      </c>
      <c r="V20" s="229">
        <v>0</v>
      </c>
      <c r="W20" s="231">
        <v>0</v>
      </c>
    </row>
    <row r="21" spans="2:26" x14ac:dyDescent="0.25">
      <c r="B21" s="226" t="s">
        <v>308</v>
      </c>
      <c r="C21" s="227" t="s">
        <v>29</v>
      </c>
      <c r="D21" s="228">
        <f t="shared" si="10"/>
        <v>18831000</v>
      </c>
      <c r="E21" s="229">
        <v>4448100</v>
      </c>
      <c r="F21" s="229">
        <v>4448100</v>
      </c>
      <c r="G21" s="229">
        <v>4448100</v>
      </c>
      <c r="H21" s="230">
        <v>5486700</v>
      </c>
      <c r="I21" s="228">
        <v>19095776</v>
      </c>
      <c r="J21" s="229">
        <v>4712876</v>
      </c>
      <c r="K21" s="229">
        <v>4448100</v>
      </c>
      <c r="L21" s="229">
        <v>4448100</v>
      </c>
      <c r="M21" s="231">
        <v>5486700</v>
      </c>
      <c r="N21" s="228">
        <f t="shared" si="12"/>
        <v>19305569</v>
      </c>
      <c r="O21" s="229">
        <v>4712876</v>
      </c>
      <c r="P21" s="229">
        <f>4752100-37077</f>
        <v>4715023</v>
      </c>
      <c r="Q21" s="229">
        <f>4394400-3430</f>
        <v>4390970</v>
      </c>
      <c r="R21" s="231">
        <v>5486700</v>
      </c>
      <c r="S21" s="228">
        <f t="shared" si="14"/>
        <v>21110929</v>
      </c>
      <c r="T21" s="229">
        <v>4712876</v>
      </c>
      <c r="U21" s="229">
        <f>4752100-37077</f>
        <v>4715023</v>
      </c>
      <c r="V21" s="229">
        <f>4394400-3430+735000+175040</f>
        <v>5301010</v>
      </c>
      <c r="W21" s="231">
        <f>5486700+839000+56320</f>
        <v>6382020</v>
      </c>
      <c r="Y21" s="252">
        <v>-136130.96</v>
      </c>
      <c r="Z21" s="255">
        <v>25674.59</v>
      </c>
    </row>
    <row r="22" spans="2:26" x14ac:dyDescent="0.25">
      <c r="B22" s="226" t="s">
        <v>308</v>
      </c>
      <c r="C22" s="227" t="s">
        <v>97</v>
      </c>
      <c r="D22" s="228">
        <f t="shared" si="10"/>
        <v>0</v>
      </c>
      <c r="E22" s="229">
        <v>0</v>
      </c>
      <c r="F22" s="229">
        <v>0</v>
      </c>
      <c r="G22" s="229">
        <v>0</v>
      </c>
      <c r="H22" s="230">
        <v>0</v>
      </c>
      <c r="I22" s="228">
        <v>0</v>
      </c>
      <c r="J22" s="229">
        <v>0</v>
      </c>
      <c r="K22" s="229">
        <v>0</v>
      </c>
      <c r="L22" s="229">
        <v>0</v>
      </c>
      <c r="M22" s="231">
        <v>0</v>
      </c>
      <c r="N22" s="228">
        <f t="shared" si="12"/>
        <v>0</v>
      </c>
      <c r="O22" s="229">
        <v>0</v>
      </c>
      <c r="P22" s="229">
        <v>0</v>
      </c>
      <c r="Q22" s="229">
        <v>0</v>
      </c>
      <c r="R22" s="231">
        <v>0</v>
      </c>
      <c r="S22" s="228">
        <f t="shared" si="14"/>
        <v>0</v>
      </c>
      <c r="T22" s="229">
        <v>0</v>
      </c>
      <c r="U22" s="229">
        <v>0</v>
      </c>
      <c r="V22" s="229">
        <v>0</v>
      </c>
      <c r="W22" s="231">
        <v>0</v>
      </c>
    </row>
    <row r="23" spans="2:26" x14ac:dyDescent="0.25">
      <c r="B23" s="226" t="s">
        <v>308</v>
      </c>
      <c r="C23" s="227" t="s">
        <v>105</v>
      </c>
      <c r="D23" s="228">
        <f t="shared" si="10"/>
        <v>0</v>
      </c>
      <c r="E23" s="229">
        <v>0</v>
      </c>
      <c r="F23" s="229">
        <v>0</v>
      </c>
      <c r="G23" s="229">
        <v>0</v>
      </c>
      <c r="H23" s="230">
        <v>0</v>
      </c>
      <c r="I23" s="228">
        <v>0</v>
      </c>
      <c r="J23" s="229">
        <v>0</v>
      </c>
      <c r="K23" s="229">
        <v>0</v>
      </c>
      <c r="L23" s="229">
        <v>0</v>
      </c>
      <c r="M23" s="231">
        <v>0</v>
      </c>
      <c r="N23" s="228">
        <f t="shared" si="12"/>
        <v>0</v>
      </c>
      <c r="O23" s="229">
        <v>0</v>
      </c>
      <c r="P23" s="229">
        <v>0</v>
      </c>
      <c r="Q23" s="229">
        <v>0</v>
      </c>
      <c r="R23" s="231">
        <v>0</v>
      </c>
      <c r="S23" s="228">
        <f t="shared" si="14"/>
        <v>0</v>
      </c>
      <c r="T23" s="229">
        <v>0</v>
      </c>
      <c r="U23" s="229">
        <v>0</v>
      </c>
      <c r="V23" s="229">
        <v>0</v>
      </c>
      <c r="W23" s="231">
        <v>0</v>
      </c>
    </row>
    <row r="24" spans="2:26" x14ac:dyDescent="0.25">
      <c r="B24" s="226" t="s">
        <v>308</v>
      </c>
      <c r="C24" s="227" t="s">
        <v>106</v>
      </c>
      <c r="D24" s="228">
        <f t="shared" si="10"/>
        <v>0</v>
      </c>
      <c r="E24" s="229">
        <v>0</v>
      </c>
      <c r="F24" s="229">
        <v>0</v>
      </c>
      <c r="G24" s="229">
        <v>0</v>
      </c>
      <c r="H24" s="230">
        <v>0</v>
      </c>
      <c r="I24" s="228">
        <v>0</v>
      </c>
      <c r="J24" s="229">
        <v>0</v>
      </c>
      <c r="K24" s="229">
        <v>0</v>
      </c>
      <c r="L24" s="229">
        <v>0</v>
      </c>
      <c r="M24" s="231">
        <v>0</v>
      </c>
      <c r="N24" s="228">
        <f t="shared" si="12"/>
        <v>0</v>
      </c>
      <c r="O24" s="229">
        <v>0</v>
      </c>
      <c r="P24" s="229">
        <v>0</v>
      </c>
      <c r="Q24" s="229">
        <v>0</v>
      </c>
      <c r="R24" s="231">
        <v>0</v>
      </c>
      <c r="S24" s="228">
        <f t="shared" si="14"/>
        <v>0</v>
      </c>
      <c r="T24" s="229">
        <v>0</v>
      </c>
      <c r="U24" s="229">
        <v>0</v>
      </c>
      <c r="V24" s="229">
        <v>0</v>
      </c>
      <c r="W24" s="231">
        <v>0</v>
      </c>
    </row>
    <row r="25" spans="2:26" x14ac:dyDescent="0.25">
      <c r="B25" s="226" t="s">
        <v>308</v>
      </c>
      <c r="C25" s="227" t="s">
        <v>112</v>
      </c>
      <c r="D25" s="228">
        <f t="shared" si="10"/>
        <v>1227000</v>
      </c>
      <c r="E25" s="229">
        <v>306700</v>
      </c>
      <c r="F25" s="229">
        <v>306700</v>
      </c>
      <c r="G25" s="229">
        <v>306700</v>
      </c>
      <c r="H25" s="230">
        <v>306900</v>
      </c>
      <c r="I25" s="228">
        <v>1132000</v>
      </c>
      <c r="J25" s="229">
        <v>211700</v>
      </c>
      <c r="K25" s="229">
        <v>306700</v>
      </c>
      <c r="L25" s="229">
        <v>306700</v>
      </c>
      <c r="M25" s="231">
        <v>306900</v>
      </c>
      <c r="N25" s="228">
        <f t="shared" si="12"/>
        <v>1157000</v>
      </c>
      <c r="O25" s="229">
        <v>211700</v>
      </c>
      <c r="P25" s="229">
        <v>331700</v>
      </c>
      <c r="Q25" s="229">
        <v>306700</v>
      </c>
      <c r="R25" s="231">
        <v>306900</v>
      </c>
      <c r="S25" s="228">
        <f t="shared" si="14"/>
        <v>1157000</v>
      </c>
      <c r="T25" s="229">
        <v>211700</v>
      </c>
      <c r="U25" s="229">
        <v>331700</v>
      </c>
      <c r="V25" s="229">
        <v>306700</v>
      </c>
      <c r="W25" s="231">
        <v>306900</v>
      </c>
      <c r="Y25" s="252">
        <v>133730.96</v>
      </c>
    </row>
    <row r="26" spans="2:26" x14ac:dyDescent="0.25">
      <c r="B26" s="226" t="s">
        <v>308</v>
      </c>
      <c r="C26" s="227" t="s">
        <v>118</v>
      </c>
      <c r="D26" s="228">
        <f t="shared" si="10"/>
        <v>665000</v>
      </c>
      <c r="E26" s="229">
        <v>166200</v>
      </c>
      <c r="F26" s="229">
        <v>166200</v>
      </c>
      <c r="G26" s="229">
        <v>166200</v>
      </c>
      <c r="H26" s="230">
        <v>166400</v>
      </c>
      <c r="I26" s="228">
        <v>500000</v>
      </c>
      <c r="J26" s="229">
        <v>1200</v>
      </c>
      <c r="K26" s="229">
        <v>166200</v>
      </c>
      <c r="L26" s="229">
        <v>166200</v>
      </c>
      <c r="M26" s="231">
        <v>166400</v>
      </c>
      <c r="N26" s="228">
        <f t="shared" si="12"/>
        <v>281288</v>
      </c>
      <c r="O26" s="229">
        <v>1200</v>
      </c>
      <c r="P26" s="229">
        <f>110900-54400</f>
        <v>56500</v>
      </c>
      <c r="Q26" s="229">
        <f>166200-54500</f>
        <v>111700</v>
      </c>
      <c r="R26" s="231">
        <f>166400-54512</f>
        <v>111888</v>
      </c>
      <c r="S26" s="228">
        <f t="shared" si="14"/>
        <v>260598</v>
      </c>
      <c r="T26" s="229">
        <v>1200</v>
      </c>
      <c r="U26" s="229">
        <f>110900-54400</f>
        <v>56500</v>
      </c>
      <c r="V26" s="229">
        <f>166200-54500-20690</f>
        <v>91010</v>
      </c>
      <c r="W26" s="231">
        <f>166400-54512</f>
        <v>111888</v>
      </c>
    </row>
    <row r="27" spans="2:26" x14ac:dyDescent="0.25">
      <c r="B27" s="220" t="s">
        <v>308</v>
      </c>
      <c r="C27" s="221" t="s">
        <v>141</v>
      </c>
      <c r="D27" s="222">
        <v>0</v>
      </c>
      <c r="E27" s="223">
        <v>0</v>
      </c>
      <c r="F27" s="223">
        <v>0</v>
      </c>
      <c r="G27" s="223">
        <v>0</v>
      </c>
      <c r="H27" s="224">
        <v>0</v>
      </c>
      <c r="I27" s="222">
        <v>0</v>
      </c>
      <c r="J27" s="223">
        <v>0</v>
      </c>
      <c r="K27" s="223">
        <v>0</v>
      </c>
      <c r="L27" s="223">
        <v>0</v>
      </c>
      <c r="M27" s="225">
        <v>0</v>
      </c>
      <c r="N27" s="222">
        <v>0</v>
      </c>
      <c r="O27" s="223">
        <v>0</v>
      </c>
      <c r="P27" s="223">
        <v>0</v>
      </c>
      <c r="Q27" s="223">
        <v>0</v>
      </c>
      <c r="R27" s="225">
        <v>0</v>
      </c>
      <c r="S27" s="222">
        <v>0</v>
      </c>
      <c r="T27" s="223">
        <v>0</v>
      </c>
      <c r="U27" s="223">
        <v>0</v>
      </c>
      <c r="V27" s="223">
        <v>0</v>
      </c>
      <c r="W27" s="225">
        <v>0</v>
      </c>
      <c r="Y27" s="252">
        <v>2400</v>
      </c>
    </row>
    <row r="28" spans="2:26" x14ac:dyDescent="0.25">
      <c r="B28" s="220" t="s">
        <v>308</v>
      </c>
      <c r="C28" s="221" t="s">
        <v>199</v>
      </c>
      <c r="D28" s="222">
        <v>0</v>
      </c>
      <c r="E28" s="223">
        <v>0</v>
      </c>
      <c r="F28" s="223">
        <v>0</v>
      </c>
      <c r="G28" s="223">
        <v>0</v>
      </c>
      <c r="H28" s="224">
        <v>0</v>
      </c>
      <c r="I28" s="222">
        <v>0</v>
      </c>
      <c r="J28" s="223">
        <v>0</v>
      </c>
      <c r="K28" s="223">
        <v>0</v>
      </c>
      <c r="L28" s="223">
        <v>0</v>
      </c>
      <c r="M28" s="225">
        <v>0</v>
      </c>
      <c r="N28" s="222">
        <v>0</v>
      </c>
      <c r="O28" s="223">
        <v>0</v>
      </c>
      <c r="P28" s="223">
        <v>0</v>
      </c>
      <c r="Q28" s="223">
        <v>0</v>
      </c>
      <c r="R28" s="225">
        <v>0</v>
      </c>
      <c r="S28" s="222">
        <v>0</v>
      </c>
      <c r="T28" s="223">
        <v>0</v>
      </c>
      <c r="U28" s="223">
        <v>0</v>
      </c>
      <c r="V28" s="223">
        <v>0</v>
      </c>
      <c r="W28" s="225">
        <v>0</v>
      </c>
    </row>
    <row r="29" spans="2:26" ht="15.75" thickBot="1" x14ac:dyDescent="0.3">
      <c r="B29" s="237" t="s">
        <v>308</v>
      </c>
      <c r="C29" s="238" t="s">
        <v>214</v>
      </c>
      <c r="D29" s="239">
        <v>103224</v>
      </c>
      <c r="E29" s="240">
        <v>0</v>
      </c>
      <c r="F29" s="240">
        <v>0</v>
      </c>
      <c r="G29" s="240">
        <v>0</v>
      </c>
      <c r="H29" s="241">
        <v>0</v>
      </c>
      <c r="I29" s="239">
        <v>103224</v>
      </c>
      <c r="J29" s="240">
        <v>103224</v>
      </c>
      <c r="K29" s="240">
        <v>0</v>
      </c>
      <c r="L29" s="240">
        <v>0</v>
      </c>
      <c r="M29" s="242">
        <v>0</v>
      </c>
      <c r="N29" s="239">
        <v>103224</v>
      </c>
      <c r="O29" s="240">
        <v>103224</v>
      </c>
      <c r="P29" s="240">
        <v>0</v>
      </c>
      <c r="Q29" s="240">
        <v>0</v>
      </c>
      <c r="R29" s="242">
        <v>0</v>
      </c>
      <c r="S29" s="239">
        <v>103224</v>
      </c>
      <c r="T29" s="240">
        <v>103224</v>
      </c>
      <c r="U29" s="240">
        <v>0</v>
      </c>
      <c r="V29" s="240">
        <v>0</v>
      </c>
      <c r="W29" s="242">
        <v>0</v>
      </c>
    </row>
    <row r="30" spans="2:26" ht="15.75" thickTop="1" x14ac:dyDescent="0.25">
      <c r="Y30" s="258">
        <f>SUM(Y7:Y29)</f>
        <v>0</v>
      </c>
      <c r="Z30" s="258">
        <f>SUM(Z7:Z29)</f>
        <v>0</v>
      </c>
    </row>
    <row r="31" spans="2:26" s="243" customFormat="1" x14ac:dyDescent="0.25">
      <c r="Y31" s="254"/>
      <c r="Z31" s="257"/>
    </row>
    <row r="34" spans="4:22" x14ac:dyDescent="0.25">
      <c r="O34" s="209"/>
      <c r="Q34" s="209"/>
      <c r="T34" s="209"/>
      <c r="V34" s="209"/>
    </row>
    <row r="35" spans="4:22" x14ac:dyDescent="0.25">
      <c r="D35" s="209"/>
      <c r="K35" s="209"/>
      <c r="N35" s="209"/>
      <c r="P35" s="209"/>
      <c r="S35" s="209"/>
      <c r="U35" s="209"/>
    </row>
  </sheetData>
  <mergeCells count="7">
    <mergeCell ref="S4:W4"/>
    <mergeCell ref="N4:R4"/>
    <mergeCell ref="B2:M2"/>
    <mergeCell ref="B4:B5"/>
    <mergeCell ref="C4:C5"/>
    <mergeCell ref="D4:H4"/>
    <mergeCell ref="I4:M4"/>
  </mergeCells>
  <pageMargins left="0.25" right="0.25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Sakhazino_kodi_350108</vt:lpstr>
      <vt:lpstr>Sakhazino_Kodi_3503030702</vt:lpstr>
      <vt:lpstr>2015_Summary</vt:lpstr>
      <vt:lpstr>2015_Budget</vt:lpstr>
      <vt:lpstr>'2015_Budget'!Print_Area</vt:lpstr>
      <vt:lpstr>'2015_Summary'!Print_Area</vt:lpstr>
      <vt:lpstr>Sakhazino_kodi_350108!Print_Area</vt:lpstr>
      <vt:lpstr>Sakhazino_Kodi_3503030702!Print_Area</vt:lpstr>
      <vt:lpstr>Sakhazino_kodi_350108!Print_Titles</vt:lpstr>
      <vt:lpstr>Sakhazino_Kodi_3503030702!Print_Titles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Gujabidze</dc:creator>
  <cp:lastModifiedBy>Tinatin Davlianidze</cp:lastModifiedBy>
  <cp:lastPrinted>2015-10-21T14:20:31Z</cp:lastPrinted>
  <dcterms:created xsi:type="dcterms:W3CDTF">2013-12-02T13:16:16Z</dcterms:created>
  <dcterms:modified xsi:type="dcterms:W3CDTF">2015-12-03T05:56:08Z</dcterms:modified>
</cp:coreProperties>
</file>