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65" windowWidth="19320" windowHeight="9915"/>
  </bookViews>
  <sheets>
    <sheet name="პროგნოზის რაოდენობით" sheetId="4" r:id="rId1"/>
    <sheet name="Sheet3" sheetId="3" r:id="rId2"/>
  </sheets>
  <calcPr calcId="124519"/>
</workbook>
</file>

<file path=xl/calcChain.xml><?xml version="1.0" encoding="utf-8"?>
<calcChain xmlns="http://schemas.openxmlformats.org/spreadsheetml/2006/main">
  <c r="N56" i="4"/>
  <c r="N55"/>
  <c r="N54"/>
  <c r="N53"/>
  <c r="N52"/>
  <c r="N51"/>
  <c r="N50"/>
  <c r="N49"/>
  <c r="N48"/>
  <c r="N47"/>
  <c r="N46"/>
  <c r="N27"/>
  <c r="N28"/>
  <c r="N29"/>
  <c r="N30"/>
  <c r="N31"/>
  <c r="N32"/>
  <c r="N33"/>
  <c r="N34"/>
  <c r="N35"/>
  <c r="N36"/>
  <c r="N26"/>
  <c r="N16"/>
  <c r="N7"/>
  <c r="N8"/>
  <c r="N9"/>
  <c r="N10"/>
  <c r="N11"/>
  <c r="N12"/>
  <c r="N13"/>
  <c r="N14"/>
  <c r="N15"/>
  <c r="N6"/>
  <c r="C57"/>
  <c r="N57" s="1"/>
  <c r="C48"/>
  <c r="C37"/>
  <c r="N37" s="1"/>
  <c r="C28"/>
  <c r="C17"/>
  <c r="N17" s="1"/>
  <c r="C8"/>
  <c r="J49" l="1"/>
  <c r="F49"/>
  <c r="F57" s="1"/>
  <c r="M57"/>
  <c r="L57"/>
  <c r="K57"/>
  <c r="H57"/>
  <c r="G57"/>
  <c r="E57"/>
  <c r="D57"/>
  <c r="J57"/>
  <c r="D48"/>
  <c r="I46"/>
  <c r="E46"/>
  <c r="F46" s="1"/>
  <c r="J29"/>
  <c r="J37" s="1"/>
  <c r="F29"/>
  <c r="M37"/>
  <c r="L37"/>
  <c r="K37"/>
  <c r="H37"/>
  <c r="G37"/>
  <c r="F37"/>
  <c r="E37"/>
  <c r="D37"/>
  <c r="D28"/>
  <c r="I26"/>
  <c r="E26"/>
  <c r="E28" s="1"/>
  <c r="E6"/>
  <c r="E8" s="1"/>
  <c r="E17"/>
  <c r="F6" l="1"/>
  <c r="F26"/>
  <c r="G26" s="1"/>
  <c r="F48"/>
  <c r="G46"/>
  <c r="E48"/>
  <c r="G28"/>
  <c r="H26"/>
  <c r="F28"/>
  <c r="J9"/>
  <c r="H46" l="1"/>
  <c r="G48"/>
  <c r="J26"/>
  <c r="H28"/>
  <c r="F17"/>
  <c r="H48" l="1"/>
  <c r="J46"/>
  <c r="J28"/>
  <c r="K26"/>
  <c r="D17"/>
  <c r="M17"/>
  <c r="L17"/>
  <c r="K17"/>
  <c r="H17"/>
  <c r="G17"/>
  <c r="J17"/>
  <c r="D8"/>
  <c r="I6"/>
  <c r="F8"/>
  <c r="J48" l="1"/>
  <c r="K46"/>
  <c r="K28"/>
  <c r="L26"/>
  <c r="G6"/>
  <c r="K48" l="1"/>
  <c r="L46"/>
  <c r="L28"/>
  <c r="M26"/>
  <c r="M28" s="1"/>
  <c r="H6"/>
  <c r="G8"/>
  <c r="L48" l="1"/>
  <c r="M46"/>
  <c r="M48" s="1"/>
  <c r="J6"/>
  <c r="H8"/>
  <c r="K6" l="1"/>
  <c r="J8"/>
  <c r="K8" l="1"/>
  <c r="L6"/>
  <c r="M6" l="1"/>
  <c r="M8" s="1"/>
  <c r="L8"/>
</calcChain>
</file>

<file path=xl/sharedStrings.xml><?xml version="1.0" encoding="utf-8"?>
<sst xmlns="http://schemas.openxmlformats.org/spreadsheetml/2006/main" count="108" uniqueCount="51">
  <si>
    <t>პროგრამული კოდი</t>
  </si>
  <si>
    <t>დ ა ს ა ხ ე ლ ე ბ ა</t>
  </si>
  <si>
    <t>35 02 01</t>
  </si>
  <si>
    <t>სულ სახელმწიფო კომპენსაცია/სტიპენდია</t>
  </si>
  <si>
    <t>სულ საპენსიო პაკეტი</t>
  </si>
  <si>
    <t>35 02 02</t>
  </si>
  <si>
    <t>სოციალური პაკეტი</t>
  </si>
  <si>
    <t>რეგრესი</t>
  </si>
  <si>
    <t>რეინტეგრაცია</t>
  </si>
  <si>
    <t>ორსულობის, მშობიარობისა და ბავშვთა მოვლის, ასევე ახალშობილის შვილად აყვანის გამო შვებულების ხარჯები</t>
  </si>
  <si>
    <t>სულ სოციალური დახმარება</t>
  </si>
  <si>
    <t>sapensio paketi</t>
  </si>
  <si>
    <t>მონეტიზაცია
(საყოფაცხოვრებო სუბსიდია)</t>
  </si>
  <si>
    <t>ივლისი (პროგნოზი )</t>
  </si>
  <si>
    <t>აგვისტო (პროგნოზი )</t>
  </si>
  <si>
    <t>ოქტომბერი (პროგნოზი )</t>
  </si>
  <si>
    <t>ნოემბერი (პროგნოზი )</t>
  </si>
  <si>
    <t>სექტემბერი  (რაოდენობა ვისაც შეეხება 20 % მატება – მაღალმთიანი)</t>
  </si>
  <si>
    <t>სექტემბერი (პროგნოზი მაღალმთიანის გარეშე )</t>
  </si>
  <si>
    <t>დეკემბერი (პროგნოზი )</t>
  </si>
  <si>
    <t>სიღარიბის ზღვარს მიღმა მყოფი ოჯახების სოციალური დახმარება პროგრამა (საარსებო შემწეობები)</t>
  </si>
  <si>
    <t>ლტოლვილთა და დევნილთა შემწეობები</t>
  </si>
  <si>
    <t>დემოგრაფიული მდგომარეობის გაუმჯობესების ხელშეწყობის მიზნობრივი</t>
  </si>
  <si>
    <t>მაისი (ფაქტიური )</t>
  </si>
  <si>
    <t>სექტემბერი (პროგნოზი სულ მაღალმთიანის ჩათვლით )</t>
  </si>
  <si>
    <t>სოციალური პაკეტი ივლისის მატების გარეშე</t>
  </si>
  <si>
    <t>ივნისი  (პროგნოზი )</t>
  </si>
  <si>
    <t>სოციალური პაკეტში ინვ.ბავშვის და მკვეთრად გამოხატული შშმ პირების 20 ლარიანი  მატების გათვალისწინებით ივლისის თვეში</t>
  </si>
  <si>
    <t>სოციალური პაკეტში ინვ.ბავშვის, მკვეთრად ,მნიშვნელოვნად,ზომიერად გამოხატული შშმ პირების 20 ლარიანი  მატების გათვალისწინებით ივლისის თვეში</t>
  </si>
  <si>
    <t>კატეგორია</t>
  </si>
  <si>
    <t>დანიშნული თანხა</t>
  </si>
  <si>
    <t>მიმღებთა რაოდენობა_05_2016</t>
  </si>
  <si>
    <t>სულ საპენსიო პაკეტი  :</t>
  </si>
  <si>
    <t>სულ შშმპ:  მათ შორის</t>
  </si>
  <si>
    <t>ს უ ლ   1 ჯგუფი :</t>
  </si>
  <si>
    <t>ს უ ლ   2  ჯგუფი :</t>
  </si>
  <si>
    <t>ს უ ლ   შშმ ბავშვი  :</t>
  </si>
  <si>
    <t>ს უ ლ   3  ჯგუფი :</t>
  </si>
  <si>
    <t>შშმპ  მოპოვებული უფლებები</t>
  </si>
  <si>
    <t>სხვა მოპოვებული უფლებები</t>
  </si>
  <si>
    <t>22–55</t>
  </si>
  <si>
    <t>სულ მარჩენალდაკარგული</t>
  </si>
  <si>
    <t>სულ პოლიტრეპრესირებული :</t>
  </si>
  <si>
    <t>107_122</t>
  </si>
  <si>
    <t xml:space="preserve"> სოციალური პაკეტი</t>
  </si>
  <si>
    <t xml:space="preserve"> სოციალური პაკეტი -  სახელმწიფო კომპენსაციის მიმღებთათვის(ზ პუნქტი)</t>
  </si>
  <si>
    <t>სულ სოციალური პაკეტი</t>
  </si>
  <si>
    <t>სახელმწიფო კომპენსაცია :</t>
  </si>
  <si>
    <t>საყოფაცხოვრებო სუბსიდია</t>
  </si>
  <si>
    <t>იანვარი–აპრილი (ფაქტიური თანხების ჯამი)</t>
  </si>
  <si>
    <t>სულ 2016</t>
  </si>
</sst>
</file>

<file path=xl/styles.xml><?xml version="1.0" encoding="utf-8"?>
<styleSheet xmlns="http://schemas.openxmlformats.org/spreadsheetml/2006/main">
  <numFmts count="1">
    <numFmt numFmtId="164" formatCode="###\ ###\ ###.00"/>
  </numFmts>
  <fonts count="14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b/>
      <sz val="9"/>
      <name val="AcadNusx"/>
    </font>
    <font>
      <b/>
      <sz val="8"/>
      <name val="AcadNusx"/>
    </font>
    <font>
      <b/>
      <sz val="10"/>
      <name val="AcadNusx"/>
    </font>
    <font>
      <b/>
      <sz val="11"/>
      <name val="AcadNusx"/>
    </font>
    <font>
      <b/>
      <sz val="8"/>
      <color rgb="FF000000"/>
      <name val="Calibri"/>
      <family val="2"/>
      <charset val="204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0" fillId="0" borderId="0" xfId="0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 wrapText="1"/>
    </xf>
    <xf numFmtId="164" fontId="0" fillId="2" borderId="1" xfId="0" applyNumberForma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vertical="center" wrapText="1"/>
    </xf>
    <xf numFmtId="0" fontId="2" fillId="0" borderId="2" xfId="1" applyFont="1" applyFill="1" applyBorder="1" applyAlignment="1">
      <alignment vertical="center" wrapText="1"/>
    </xf>
    <xf numFmtId="3" fontId="0" fillId="0" borderId="0" xfId="0" applyNumberFormat="1"/>
    <xf numFmtId="3" fontId="5" fillId="0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0" fillId="3" borderId="1" xfId="0" applyFill="1" applyBorder="1"/>
    <xf numFmtId="0" fontId="10" fillId="4" borderId="1" xfId="0" applyFont="1" applyFill="1" applyBorder="1"/>
    <xf numFmtId="0" fontId="0" fillId="0" borderId="1" xfId="0" applyBorder="1"/>
    <xf numFmtId="0" fontId="11" fillId="5" borderId="1" xfId="0" applyNumberFormat="1" applyFont="1" applyFill="1" applyBorder="1"/>
    <xf numFmtId="0" fontId="0" fillId="0" borderId="1" xfId="0" applyBorder="1" applyAlignment="1">
      <alignment horizontal="right"/>
    </xf>
    <xf numFmtId="0" fontId="12" fillId="0" borderId="1" xfId="0" applyFont="1" applyFill="1" applyBorder="1" applyAlignment="1">
      <alignment wrapText="1"/>
    </xf>
    <xf numFmtId="0" fontId="13" fillId="5" borderId="1" xfId="0" applyFont="1" applyFill="1" applyBorder="1"/>
    <xf numFmtId="0" fontId="10" fillId="5" borderId="1" xfId="0" applyFont="1" applyFill="1" applyBorder="1"/>
    <xf numFmtId="0" fontId="9" fillId="0" borderId="1" xfId="0" applyFont="1" applyFill="1" applyBorder="1"/>
    <xf numFmtId="0" fontId="9" fillId="0" borderId="1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textRotation="90"/>
    </xf>
    <xf numFmtId="0" fontId="3" fillId="0" borderId="5" xfId="0" applyFont="1" applyBorder="1" applyAlignment="1">
      <alignment horizontal="center" vertical="center" textRotation="90"/>
    </xf>
    <xf numFmtId="0" fontId="3" fillId="0" borderId="6" xfId="0" applyFont="1" applyBorder="1" applyAlignment="1">
      <alignment horizontal="center" vertical="center" textRotation="90"/>
    </xf>
    <xf numFmtId="2" fontId="0" fillId="0" borderId="0" xfId="0" applyNumberFormat="1"/>
  </cellXfs>
  <cellStyles count="2">
    <cellStyle name="Normal 2" xfId="1"/>
    <cellStyle name="ჩვეულებრივი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ოფისის თემა">
  <a:themeElements>
    <a:clrScheme name="ოფისი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ოფისი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ოფის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N81"/>
  <sheetViews>
    <sheetView tabSelected="1" topLeftCell="A43" zoomScale="89" zoomScaleNormal="89" workbookViewId="0">
      <selection activeCell="D58" sqref="D58"/>
    </sheetView>
  </sheetViews>
  <sheetFormatPr defaultRowHeight="15"/>
  <cols>
    <col min="1" max="1" width="7.140625" customWidth="1"/>
    <col min="2" max="2" width="53.5703125" customWidth="1"/>
    <col min="3" max="3" width="17.7109375" customWidth="1"/>
    <col min="4" max="4" width="20.5703125" customWidth="1"/>
    <col min="5" max="6" width="18.85546875" customWidth="1"/>
    <col min="7" max="7" width="16.42578125" customWidth="1"/>
    <col min="8" max="8" width="17.42578125" customWidth="1"/>
    <col min="9" max="9" width="17.42578125" style="16" customWidth="1"/>
    <col min="10" max="10" width="19.85546875" customWidth="1"/>
    <col min="11" max="12" width="16.42578125" customWidth="1"/>
    <col min="13" max="13" width="17.140625" customWidth="1"/>
    <col min="14" max="14" width="25" customWidth="1"/>
  </cols>
  <sheetData>
    <row r="2" spans="1:14">
      <c r="B2" t="s">
        <v>25</v>
      </c>
    </row>
    <row r="5" spans="1:14" ht="90.75" customHeight="1">
      <c r="A5" s="14" t="s">
        <v>0</v>
      </c>
      <c r="B5" s="15" t="s">
        <v>1</v>
      </c>
      <c r="C5" s="13" t="s">
        <v>49</v>
      </c>
      <c r="D5" s="13" t="s">
        <v>23</v>
      </c>
      <c r="E5" s="13" t="s">
        <v>26</v>
      </c>
      <c r="F5" s="13" t="s">
        <v>13</v>
      </c>
      <c r="G5" s="12" t="s">
        <v>14</v>
      </c>
      <c r="H5" s="13" t="s">
        <v>18</v>
      </c>
      <c r="I5" s="13" t="s">
        <v>17</v>
      </c>
      <c r="J5" s="13" t="s">
        <v>24</v>
      </c>
      <c r="K5" s="13" t="s">
        <v>15</v>
      </c>
      <c r="L5" s="13" t="s">
        <v>16</v>
      </c>
      <c r="M5" s="13" t="s">
        <v>19</v>
      </c>
      <c r="N5" s="13" t="s">
        <v>50</v>
      </c>
    </row>
    <row r="6" spans="1:14" s="1" customFormat="1" ht="24.75" customHeight="1">
      <c r="A6" s="33" t="s">
        <v>2</v>
      </c>
      <c r="B6" s="2" t="s">
        <v>11</v>
      </c>
      <c r="C6" s="3">
        <v>457781269.08999997</v>
      </c>
      <c r="D6" s="3">
        <v>114756731.52</v>
      </c>
      <c r="E6" s="3">
        <f>(717496-710557)*160+D6</f>
        <v>115866971.52</v>
      </c>
      <c r="F6" s="3">
        <f>(718836-717496)*180+717496*20+E6</f>
        <v>130458091.52</v>
      </c>
      <c r="G6" s="3">
        <f>F6+(720476-718836)*180</f>
        <v>130753291.52</v>
      </c>
      <c r="H6" s="3">
        <f>G6+(721767-720476)*20</f>
        <v>130779111.52</v>
      </c>
      <c r="I6" s="17">
        <f>116000+116000*0.2</f>
        <v>139200</v>
      </c>
      <c r="J6" s="3">
        <f>H6+I6*36</f>
        <v>135790311.51999998</v>
      </c>
      <c r="K6" s="3">
        <f>J6+(722846-721767)*180</f>
        <v>135984531.51999998</v>
      </c>
      <c r="L6" s="3">
        <f>K6+(723781-722846)*180</f>
        <v>136152831.51999998</v>
      </c>
      <c r="M6" s="3">
        <f>L6+(724211-723781)*180</f>
        <v>136230231.51999998</v>
      </c>
      <c r="N6" s="3">
        <f>C6+D6+E6+F6+G6+J6+K6+L6+M6</f>
        <v>1493774261.25</v>
      </c>
    </row>
    <row r="7" spans="1:14" s="1" customFormat="1" ht="24.75" customHeight="1">
      <c r="A7" s="34"/>
      <c r="B7" s="8" t="s">
        <v>3</v>
      </c>
      <c r="C7" s="3">
        <v>33346783.77</v>
      </c>
      <c r="D7" s="3">
        <v>8398382.8699999992</v>
      </c>
      <c r="E7" s="3">
        <v>8398382.8699999992</v>
      </c>
      <c r="F7" s="3">
        <v>8773269.3499999996</v>
      </c>
      <c r="G7" s="3">
        <v>8773269.3499999996</v>
      </c>
      <c r="H7" s="3">
        <v>8773269.3499999996</v>
      </c>
      <c r="I7" s="17"/>
      <c r="J7" s="3">
        <v>8773269.3499999996</v>
      </c>
      <c r="K7" s="3">
        <v>8773269.3499999996</v>
      </c>
      <c r="L7" s="3">
        <v>8773269.3499999996</v>
      </c>
      <c r="M7" s="3">
        <v>8773269.3499999996</v>
      </c>
      <c r="N7" s="3">
        <f t="shared" ref="N7:N17" si="0">C7+D7+E7+F7+G7+J7+K7+L7+M7</f>
        <v>102783165.60999997</v>
      </c>
    </row>
    <row r="8" spans="1:14" s="1" customFormat="1" ht="22.5" customHeight="1">
      <c r="A8" s="35"/>
      <c r="B8" s="4" t="s">
        <v>4</v>
      </c>
      <c r="C8" s="5">
        <f t="shared" ref="C8:H8" si="1">SUM(C6:C7)</f>
        <v>491128052.85999995</v>
      </c>
      <c r="D8" s="5">
        <f t="shared" si="1"/>
        <v>123155114.39</v>
      </c>
      <c r="E8" s="5">
        <f t="shared" si="1"/>
        <v>124265354.39</v>
      </c>
      <c r="F8" s="5">
        <f t="shared" si="1"/>
        <v>139231360.87</v>
      </c>
      <c r="G8" s="5">
        <f t="shared" si="1"/>
        <v>139526560.87</v>
      </c>
      <c r="H8" s="5">
        <f t="shared" si="1"/>
        <v>139552380.87</v>
      </c>
      <c r="I8" s="18"/>
      <c r="J8" s="5">
        <f>SUM(J6:J7)</f>
        <v>144563580.86999997</v>
      </c>
      <c r="K8" s="5">
        <f t="shared" ref="K8:M8" si="2">SUM(K6:K7)</f>
        <v>144757800.86999997</v>
      </c>
      <c r="L8" s="5">
        <f t="shared" si="2"/>
        <v>144926100.86999997</v>
      </c>
      <c r="M8" s="5">
        <f t="shared" si="2"/>
        <v>145003500.86999997</v>
      </c>
      <c r="N8" s="5">
        <f t="shared" si="0"/>
        <v>1596557426.8599997</v>
      </c>
    </row>
    <row r="9" spans="1:14" s="1" customFormat="1" ht="24.75" customHeight="1">
      <c r="A9" s="33" t="s">
        <v>5</v>
      </c>
      <c r="B9" s="6" t="s">
        <v>6</v>
      </c>
      <c r="C9" s="3">
        <v>70503748.219999999</v>
      </c>
      <c r="D9" s="3">
        <v>17627717.48</v>
      </c>
      <c r="E9" s="3">
        <v>17627717.48</v>
      </c>
      <c r="F9" s="3">
        <v>17627717.48</v>
      </c>
      <c r="G9" s="3">
        <v>17627717.48</v>
      </c>
      <c r="H9" s="3">
        <v>17627717.48</v>
      </c>
      <c r="I9" s="17">
        <v>35000</v>
      </c>
      <c r="J9" s="3">
        <f>H9+I9*26</f>
        <v>18537717.48</v>
      </c>
      <c r="K9" s="3">
        <v>18537717.48</v>
      </c>
      <c r="L9" s="3">
        <v>18537717.48</v>
      </c>
      <c r="M9" s="3">
        <v>18537717.48</v>
      </c>
      <c r="N9" s="3">
        <f t="shared" si="0"/>
        <v>215165488.05999997</v>
      </c>
    </row>
    <row r="10" spans="1:14" s="1" customFormat="1" ht="24.75" customHeight="1">
      <c r="A10" s="34"/>
      <c r="B10" s="10" t="s">
        <v>12</v>
      </c>
      <c r="C10" s="3">
        <v>2107076.2000000002</v>
      </c>
      <c r="D10" s="3">
        <v>515912.8</v>
      </c>
      <c r="E10" s="3">
        <v>518883.8</v>
      </c>
      <c r="F10" s="3">
        <v>518883.8</v>
      </c>
      <c r="G10" s="3">
        <v>518883.8</v>
      </c>
      <c r="H10" s="3">
        <v>518883.8</v>
      </c>
      <c r="I10" s="17"/>
      <c r="J10" s="3">
        <v>518883.8</v>
      </c>
      <c r="K10" s="3">
        <v>518883.8</v>
      </c>
      <c r="L10" s="3">
        <v>518883.8</v>
      </c>
      <c r="M10" s="3">
        <v>518883.8</v>
      </c>
      <c r="N10" s="3">
        <f t="shared" si="0"/>
        <v>6255175.5999999987</v>
      </c>
    </row>
    <row r="11" spans="1:14" s="1" customFormat="1" ht="24.75" customHeight="1">
      <c r="A11" s="34"/>
      <c r="B11" s="7" t="s">
        <v>7</v>
      </c>
      <c r="C11" s="3">
        <v>582227.68000000005</v>
      </c>
      <c r="D11" s="3">
        <v>138968.22</v>
      </c>
      <c r="E11" s="3">
        <v>172136.38</v>
      </c>
      <c r="F11" s="3">
        <v>172136.38</v>
      </c>
      <c r="G11" s="3">
        <v>172136.38</v>
      </c>
      <c r="H11" s="3">
        <v>172136.38</v>
      </c>
      <c r="I11" s="17"/>
      <c r="J11" s="3">
        <v>172136.38</v>
      </c>
      <c r="K11" s="3">
        <v>172136.38</v>
      </c>
      <c r="L11" s="3">
        <v>172136.38</v>
      </c>
      <c r="M11" s="3">
        <v>172136.38</v>
      </c>
      <c r="N11" s="3">
        <f t="shared" si="0"/>
        <v>1926150.5599999996</v>
      </c>
    </row>
    <row r="12" spans="1:14" s="1" customFormat="1" ht="37.5" customHeight="1">
      <c r="A12" s="34"/>
      <c r="B12" s="7" t="s">
        <v>8</v>
      </c>
      <c r="C12" s="3">
        <v>164700</v>
      </c>
      <c r="D12" s="3">
        <v>41010</v>
      </c>
      <c r="E12" s="3">
        <v>41010</v>
      </c>
      <c r="F12" s="3">
        <v>41010</v>
      </c>
      <c r="G12" s="3">
        <v>41010</v>
      </c>
      <c r="H12" s="3">
        <v>41010</v>
      </c>
      <c r="I12" s="17"/>
      <c r="J12" s="3">
        <v>41010</v>
      </c>
      <c r="K12" s="3">
        <v>41010</v>
      </c>
      <c r="L12" s="3">
        <v>41010</v>
      </c>
      <c r="M12" s="3">
        <v>41010</v>
      </c>
      <c r="N12" s="3">
        <f t="shared" si="0"/>
        <v>492780</v>
      </c>
    </row>
    <row r="13" spans="1:14" s="1" customFormat="1" ht="45.75" customHeight="1">
      <c r="A13" s="34"/>
      <c r="B13" s="19" t="s">
        <v>20</v>
      </c>
      <c r="C13" s="3">
        <v>88668985.799999997</v>
      </c>
      <c r="D13" s="3">
        <v>22375548</v>
      </c>
      <c r="E13" s="3">
        <v>24500000</v>
      </c>
      <c r="F13" s="3">
        <v>24500000</v>
      </c>
      <c r="G13" s="3">
        <v>24500000</v>
      </c>
      <c r="H13" s="3">
        <v>24500000</v>
      </c>
      <c r="I13" s="3"/>
      <c r="J13" s="3">
        <v>24500000</v>
      </c>
      <c r="K13" s="3">
        <v>24500000</v>
      </c>
      <c r="L13" s="3">
        <v>24500000</v>
      </c>
      <c r="M13" s="3">
        <v>24500000</v>
      </c>
      <c r="N13" s="3">
        <f t="shared" si="0"/>
        <v>282544533.80000001</v>
      </c>
    </row>
    <row r="14" spans="1:14" s="1" customFormat="1" ht="45.75" customHeight="1">
      <c r="A14" s="34"/>
      <c r="B14" s="19" t="s">
        <v>21</v>
      </c>
      <c r="C14" s="3">
        <v>40508868</v>
      </c>
      <c r="D14" s="3">
        <v>10500000</v>
      </c>
      <c r="E14" s="3">
        <v>10500000</v>
      </c>
      <c r="F14" s="3">
        <v>10500000</v>
      </c>
      <c r="G14" s="3">
        <v>10500000</v>
      </c>
      <c r="H14" s="3">
        <v>10500000</v>
      </c>
      <c r="I14" s="17"/>
      <c r="J14" s="3">
        <v>10500000</v>
      </c>
      <c r="K14" s="3">
        <v>10500000</v>
      </c>
      <c r="L14" s="3">
        <v>10500000</v>
      </c>
      <c r="M14" s="3">
        <v>10500000</v>
      </c>
      <c r="N14" s="3">
        <f t="shared" si="0"/>
        <v>124508868</v>
      </c>
    </row>
    <row r="15" spans="1:14" s="1" customFormat="1" ht="42" customHeight="1">
      <c r="A15" s="34"/>
      <c r="B15" s="19" t="s">
        <v>22</v>
      </c>
      <c r="C15" s="3">
        <v>3830080</v>
      </c>
      <c r="D15" s="3">
        <v>1065000</v>
      </c>
      <c r="E15" s="3">
        <v>1115000</v>
      </c>
      <c r="F15" s="3">
        <v>1165000</v>
      </c>
      <c r="G15" s="3">
        <v>1750000</v>
      </c>
      <c r="H15" s="3">
        <v>1185000</v>
      </c>
      <c r="I15" s="3"/>
      <c r="J15" s="3">
        <v>1185000</v>
      </c>
      <c r="K15" s="3">
        <v>1195000</v>
      </c>
      <c r="L15" s="3">
        <v>1205000</v>
      </c>
      <c r="M15" s="3">
        <v>1215000</v>
      </c>
      <c r="N15" s="3">
        <f t="shared" si="0"/>
        <v>13725080</v>
      </c>
    </row>
    <row r="16" spans="1:14" s="1" customFormat="1" ht="38.25">
      <c r="A16" s="34"/>
      <c r="B16" s="10" t="s">
        <v>9</v>
      </c>
      <c r="C16" s="3">
        <v>4293199.78</v>
      </c>
      <c r="D16" s="3">
        <v>1089863.8400000001</v>
      </c>
      <c r="E16" s="3">
        <v>1089863.8400000001</v>
      </c>
      <c r="F16" s="3">
        <v>1089863.8400000001</v>
      </c>
      <c r="G16" s="3">
        <v>1089863.8400000001</v>
      </c>
      <c r="H16" s="3">
        <v>1089863.8400000001</v>
      </c>
      <c r="I16" s="17"/>
      <c r="J16" s="3">
        <v>1089863.8400000001</v>
      </c>
      <c r="K16" s="3">
        <v>1089863.8400000001</v>
      </c>
      <c r="L16" s="3">
        <v>1089863.8400000001</v>
      </c>
      <c r="M16" s="3">
        <v>1089863.8400000001</v>
      </c>
      <c r="N16" s="3">
        <f>C16+D16+E16+F16+G16+J16+K16+L16+M16</f>
        <v>13012110.5</v>
      </c>
    </row>
    <row r="17" spans="1:14" s="1" customFormat="1" ht="24.75" customHeight="1">
      <c r="A17" s="35"/>
      <c r="B17" s="9" t="s">
        <v>10</v>
      </c>
      <c r="C17" s="11">
        <f t="shared" ref="C17:H17" si="3">SUM(C9:C16)</f>
        <v>210658885.68000001</v>
      </c>
      <c r="D17" s="5">
        <f t="shared" si="3"/>
        <v>53354020.340000004</v>
      </c>
      <c r="E17" s="5">
        <f t="shared" si="3"/>
        <v>55564611.5</v>
      </c>
      <c r="F17" s="5">
        <f t="shared" si="3"/>
        <v>55614611.5</v>
      </c>
      <c r="G17" s="5">
        <f t="shared" si="3"/>
        <v>56199611.5</v>
      </c>
      <c r="H17" s="5">
        <f t="shared" si="3"/>
        <v>55634611.5</v>
      </c>
      <c r="I17" s="18"/>
      <c r="J17" s="5">
        <f>SUM(J9:J16)</f>
        <v>56544611.5</v>
      </c>
      <c r="K17" s="5">
        <f>SUM(K9:K16)</f>
        <v>56554611.5</v>
      </c>
      <c r="L17" s="5">
        <f t="shared" ref="L17:M17" si="4">SUM(L9:L16)</f>
        <v>56564611.5</v>
      </c>
      <c r="M17" s="5">
        <f t="shared" si="4"/>
        <v>56574611.5</v>
      </c>
      <c r="N17" s="5">
        <f t="shared" si="0"/>
        <v>657630186.51999998</v>
      </c>
    </row>
    <row r="21" spans="1:14">
      <c r="J21" s="36"/>
    </row>
    <row r="22" spans="1:14">
      <c r="B22" t="s">
        <v>27</v>
      </c>
    </row>
    <row r="25" spans="1:14" ht="90.75" customHeight="1">
      <c r="A25" s="14" t="s">
        <v>0</v>
      </c>
      <c r="B25" s="15" t="s">
        <v>1</v>
      </c>
      <c r="C25" s="13" t="s">
        <v>49</v>
      </c>
      <c r="D25" s="13" t="s">
        <v>23</v>
      </c>
      <c r="E25" s="13" t="s">
        <v>26</v>
      </c>
      <c r="F25" s="13" t="s">
        <v>13</v>
      </c>
      <c r="G25" s="12" t="s">
        <v>14</v>
      </c>
      <c r="H25" s="13" t="s">
        <v>18</v>
      </c>
      <c r="I25" s="13" t="s">
        <v>17</v>
      </c>
      <c r="J25" s="13" t="s">
        <v>24</v>
      </c>
      <c r="K25" s="13" t="s">
        <v>15</v>
      </c>
      <c r="L25" s="13" t="s">
        <v>16</v>
      </c>
      <c r="M25" s="13" t="s">
        <v>19</v>
      </c>
      <c r="N25" s="13" t="s">
        <v>50</v>
      </c>
    </row>
    <row r="26" spans="1:14" s="1" customFormat="1" ht="24.75" customHeight="1">
      <c r="A26" s="33" t="s">
        <v>2</v>
      </c>
      <c r="B26" s="2" t="s">
        <v>11</v>
      </c>
      <c r="C26" s="3">
        <v>457781269.08999997</v>
      </c>
      <c r="D26" s="3">
        <v>114756731.52</v>
      </c>
      <c r="E26" s="3">
        <f>(717496-710557)*160+D26</f>
        <v>115866971.52</v>
      </c>
      <c r="F26" s="3">
        <f>(718836-717496)*180+717496*20+E26</f>
        <v>130458091.52</v>
      </c>
      <c r="G26" s="3">
        <f>F26+(720476-718836)*180</f>
        <v>130753291.52</v>
      </c>
      <c r="H26" s="3">
        <f>G26+(721767-720476)*20</f>
        <v>130779111.52</v>
      </c>
      <c r="I26" s="17">
        <f>116000+116000*0.2</f>
        <v>139200</v>
      </c>
      <c r="J26" s="3">
        <f>H26+I26*36</f>
        <v>135790311.51999998</v>
      </c>
      <c r="K26" s="3">
        <f>J26+(722846-721767)*180</f>
        <v>135984531.51999998</v>
      </c>
      <c r="L26" s="3">
        <f>K26+(723781-722846)*180</f>
        <v>136152831.51999998</v>
      </c>
      <c r="M26" s="3">
        <f>L26+(724211-723781)*180</f>
        <v>136230231.51999998</v>
      </c>
      <c r="N26" s="3">
        <f>C26+D26+E26+F26+G26+J26+K26+L26+M26</f>
        <v>1493774261.25</v>
      </c>
    </row>
    <row r="27" spans="1:14" s="1" customFormat="1" ht="24.75" customHeight="1">
      <c r="A27" s="34"/>
      <c r="B27" s="8" t="s">
        <v>3</v>
      </c>
      <c r="C27" s="3">
        <v>33346783.77</v>
      </c>
      <c r="D27" s="3">
        <v>8398382.8699999992</v>
      </c>
      <c r="E27" s="3">
        <v>8398382.8699999992</v>
      </c>
      <c r="F27" s="3">
        <v>8773269.3499999996</v>
      </c>
      <c r="G27" s="3">
        <v>8773269.3499999996</v>
      </c>
      <c r="H27" s="3">
        <v>8773269.3499999996</v>
      </c>
      <c r="I27" s="17"/>
      <c r="J27" s="3">
        <v>8773269.3499999996</v>
      </c>
      <c r="K27" s="3">
        <v>8773269.3499999996</v>
      </c>
      <c r="L27" s="3">
        <v>8773269.3499999996</v>
      </c>
      <c r="M27" s="3">
        <v>8773269.3499999996</v>
      </c>
      <c r="N27" s="3">
        <f t="shared" ref="N27:N37" si="5">C27+D27+E27+F27+G27+J27+K27+L27+M27</f>
        <v>102783165.60999997</v>
      </c>
    </row>
    <row r="28" spans="1:14" s="1" customFormat="1" ht="22.5" customHeight="1">
      <c r="A28" s="35"/>
      <c r="B28" s="4" t="s">
        <v>4</v>
      </c>
      <c r="C28" s="5">
        <f t="shared" ref="C28:H28" si="6">SUM(C26:C27)</f>
        <v>491128052.85999995</v>
      </c>
      <c r="D28" s="5">
        <f t="shared" si="6"/>
        <v>123155114.39</v>
      </c>
      <c r="E28" s="5">
        <f t="shared" si="6"/>
        <v>124265354.39</v>
      </c>
      <c r="F28" s="5">
        <f t="shared" si="6"/>
        <v>139231360.87</v>
      </c>
      <c r="G28" s="5">
        <f t="shared" si="6"/>
        <v>139526560.87</v>
      </c>
      <c r="H28" s="5">
        <f t="shared" si="6"/>
        <v>139552380.87</v>
      </c>
      <c r="I28" s="18"/>
      <c r="J28" s="5">
        <f>SUM(J26:J27)</f>
        <v>144563580.86999997</v>
      </c>
      <c r="K28" s="5">
        <f t="shared" ref="K28:M28" si="7">SUM(K26:K27)</f>
        <v>144757800.86999997</v>
      </c>
      <c r="L28" s="5">
        <f t="shared" si="7"/>
        <v>144926100.86999997</v>
      </c>
      <c r="M28" s="5">
        <f t="shared" si="7"/>
        <v>145003500.86999997</v>
      </c>
      <c r="N28" s="5">
        <f t="shared" si="5"/>
        <v>1596557426.8599997</v>
      </c>
    </row>
    <row r="29" spans="1:14" s="1" customFormat="1" ht="24.75" customHeight="1">
      <c r="A29" s="33" t="s">
        <v>5</v>
      </c>
      <c r="B29" s="6" t="s">
        <v>6</v>
      </c>
      <c r="C29" s="3">
        <v>70503748.219999999</v>
      </c>
      <c r="D29" s="3">
        <v>17627717.48</v>
      </c>
      <c r="E29" s="3">
        <v>17627717.48</v>
      </c>
      <c r="F29" s="3">
        <f>17627717.48+25122*20+9517*20</f>
        <v>18320497.48</v>
      </c>
      <c r="G29" s="3">
        <v>18320497.48</v>
      </c>
      <c r="H29" s="3">
        <v>18320497.48</v>
      </c>
      <c r="I29" s="17">
        <v>35000</v>
      </c>
      <c r="J29" s="3">
        <f>H29+I29*0.8*26+I29*0.2*36</f>
        <v>19300497.48</v>
      </c>
      <c r="K29" s="3">
        <v>19300497.48</v>
      </c>
      <c r="L29" s="3">
        <v>19300497.48</v>
      </c>
      <c r="M29" s="3">
        <v>19300497.48</v>
      </c>
      <c r="N29" s="3">
        <f t="shared" si="5"/>
        <v>219602168.05999997</v>
      </c>
    </row>
    <row r="30" spans="1:14" s="1" customFormat="1" ht="24.75" customHeight="1">
      <c r="A30" s="34"/>
      <c r="B30" s="10" t="s">
        <v>12</v>
      </c>
      <c r="C30" s="3">
        <v>2107076.2000000002</v>
      </c>
      <c r="D30" s="3">
        <v>515912.8</v>
      </c>
      <c r="E30" s="3">
        <v>518883.8</v>
      </c>
      <c r="F30" s="3">
        <v>518883.8</v>
      </c>
      <c r="G30" s="3">
        <v>518883.8</v>
      </c>
      <c r="H30" s="3">
        <v>518883.8</v>
      </c>
      <c r="I30" s="17"/>
      <c r="J30" s="3">
        <v>518883.8</v>
      </c>
      <c r="K30" s="3">
        <v>518883.8</v>
      </c>
      <c r="L30" s="3">
        <v>518883.8</v>
      </c>
      <c r="M30" s="3">
        <v>518883.8</v>
      </c>
      <c r="N30" s="3">
        <f t="shared" si="5"/>
        <v>6255175.5999999987</v>
      </c>
    </row>
    <row r="31" spans="1:14" s="1" customFormat="1" ht="24.75" customHeight="1">
      <c r="A31" s="34"/>
      <c r="B31" s="7" t="s">
        <v>7</v>
      </c>
      <c r="C31" s="3">
        <v>582227.68000000005</v>
      </c>
      <c r="D31" s="3">
        <v>138968.22</v>
      </c>
      <c r="E31" s="3">
        <v>172136.38</v>
      </c>
      <c r="F31" s="3">
        <v>172136.38</v>
      </c>
      <c r="G31" s="3">
        <v>172136.38</v>
      </c>
      <c r="H31" s="3">
        <v>172136.38</v>
      </c>
      <c r="I31" s="17"/>
      <c r="J31" s="3">
        <v>172136.38</v>
      </c>
      <c r="K31" s="3">
        <v>172136.38</v>
      </c>
      <c r="L31" s="3">
        <v>172136.38</v>
      </c>
      <c r="M31" s="3">
        <v>172136.38</v>
      </c>
      <c r="N31" s="3">
        <f t="shared" si="5"/>
        <v>1926150.5599999996</v>
      </c>
    </row>
    <row r="32" spans="1:14" s="1" customFormat="1" ht="37.5" customHeight="1">
      <c r="A32" s="34"/>
      <c r="B32" s="7" t="s">
        <v>8</v>
      </c>
      <c r="C32" s="3">
        <v>164700</v>
      </c>
      <c r="D32" s="3">
        <v>41010</v>
      </c>
      <c r="E32" s="3">
        <v>41010</v>
      </c>
      <c r="F32" s="3">
        <v>41010</v>
      </c>
      <c r="G32" s="3">
        <v>41010</v>
      </c>
      <c r="H32" s="3">
        <v>41010</v>
      </c>
      <c r="I32" s="17"/>
      <c r="J32" s="3">
        <v>41010</v>
      </c>
      <c r="K32" s="3">
        <v>41010</v>
      </c>
      <c r="L32" s="3">
        <v>41010</v>
      </c>
      <c r="M32" s="3">
        <v>41010</v>
      </c>
      <c r="N32" s="3">
        <f t="shared" si="5"/>
        <v>492780</v>
      </c>
    </row>
    <row r="33" spans="1:14" s="1" customFormat="1" ht="45.75" customHeight="1">
      <c r="A33" s="34"/>
      <c r="B33" s="19" t="s">
        <v>20</v>
      </c>
      <c r="C33" s="3">
        <v>88668985.799999997</v>
      </c>
      <c r="D33" s="3">
        <v>22375548</v>
      </c>
      <c r="E33" s="3">
        <v>24500000</v>
      </c>
      <c r="F33" s="3">
        <v>24500000</v>
      </c>
      <c r="G33" s="3">
        <v>24500000</v>
      </c>
      <c r="H33" s="3">
        <v>24500000</v>
      </c>
      <c r="I33" s="3"/>
      <c r="J33" s="3">
        <v>24500000</v>
      </c>
      <c r="K33" s="3">
        <v>24500000</v>
      </c>
      <c r="L33" s="3">
        <v>24500000</v>
      </c>
      <c r="M33" s="3">
        <v>24500000</v>
      </c>
      <c r="N33" s="3">
        <f t="shared" si="5"/>
        <v>282544533.80000001</v>
      </c>
    </row>
    <row r="34" spans="1:14" s="1" customFormat="1" ht="45.75" customHeight="1">
      <c r="A34" s="34"/>
      <c r="B34" s="19" t="s">
        <v>21</v>
      </c>
      <c r="C34" s="3">
        <v>40508868</v>
      </c>
      <c r="D34" s="3">
        <v>10500000</v>
      </c>
      <c r="E34" s="3">
        <v>10500000</v>
      </c>
      <c r="F34" s="3">
        <v>10500000</v>
      </c>
      <c r="G34" s="3">
        <v>10500000</v>
      </c>
      <c r="H34" s="3">
        <v>10500000</v>
      </c>
      <c r="I34" s="17"/>
      <c r="J34" s="3">
        <v>10500000</v>
      </c>
      <c r="K34" s="3">
        <v>10500000</v>
      </c>
      <c r="L34" s="3">
        <v>10500000</v>
      </c>
      <c r="M34" s="3">
        <v>10500000</v>
      </c>
      <c r="N34" s="3">
        <f t="shared" si="5"/>
        <v>124508868</v>
      </c>
    </row>
    <row r="35" spans="1:14" s="1" customFormat="1" ht="42" customHeight="1">
      <c r="A35" s="34"/>
      <c r="B35" s="19" t="s">
        <v>22</v>
      </c>
      <c r="C35" s="3">
        <v>3830080</v>
      </c>
      <c r="D35" s="3">
        <v>1065000</v>
      </c>
      <c r="E35" s="3">
        <v>1115000</v>
      </c>
      <c r="F35" s="3">
        <v>1165000</v>
      </c>
      <c r="G35" s="3">
        <v>1750000</v>
      </c>
      <c r="H35" s="3">
        <v>1185000</v>
      </c>
      <c r="I35" s="3"/>
      <c r="J35" s="3">
        <v>1185000</v>
      </c>
      <c r="K35" s="3">
        <v>1195000</v>
      </c>
      <c r="L35" s="3">
        <v>1205000</v>
      </c>
      <c r="M35" s="3">
        <v>1215000</v>
      </c>
      <c r="N35" s="3">
        <f t="shared" si="5"/>
        <v>13725080</v>
      </c>
    </row>
    <row r="36" spans="1:14" s="1" customFormat="1" ht="38.25">
      <c r="A36" s="34"/>
      <c r="B36" s="10" t="s">
        <v>9</v>
      </c>
      <c r="C36" s="3">
        <v>4293199.78</v>
      </c>
      <c r="D36" s="3">
        <v>1089863.8400000001</v>
      </c>
      <c r="E36" s="3">
        <v>1089863.8400000001</v>
      </c>
      <c r="F36" s="3">
        <v>1089863.8400000001</v>
      </c>
      <c r="G36" s="3">
        <v>1089863.8400000001</v>
      </c>
      <c r="H36" s="3">
        <v>1089863.8400000001</v>
      </c>
      <c r="I36" s="17"/>
      <c r="J36" s="3">
        <v>1089863.8400000001</v>
      </c>
      <c r="K36" s="3">
        <v>1089863.8400000001</v>
      </c>
      <c r="L36" s="3">
        <v>1089863.8400000001</v>
      </c>
      <c r="M36" s="3">
        <v>1089863.8400000001</v>
      </c>
      <c r="N36" s="3">
        <f t="shared" si="5"/>
        <v>13012110.5</v>
      </c>
    </row>
    <row r="37" spans="1:14" s="1" customFormat="1" ht="24.75" customHeight="1">
      <c r="A37" s="35"/>
      <c r="B37" s="9" t="s">
        <v>10</v>
      </c>
      <c r="C37" s="11">
        <f t="shared" ref="C37:H37" si="8">SUM(C29:C36)</f>
        <v>210658885.68000001</v>
      </c>
      <c r="D37" s="5">
        <f t="shared" si="8"/>
        <v>53354020.340000004</v>
      </c>
      <c r="E37" s="5">
        <f t="shared" si="8"/>
        <v>55564611.5</v>
      </c>
      <c r="F37" s="5">
        <f t="shared" si="8"/>
        <v>56307391.5</v>
      </c>
      <c r="G37" s="5">
        <f t="shared" si="8"/>
        <v>56892391.5</v>
      </c>
      <c r="H37" s="5">
        <f t="shared" si="8"/>
        <v>56327391.5</v>
      </c>
      <c r="I37" s="18"/>
      <c r="J37" s="5">
        <f>SUM(J29:J36)</f>
        <v>57307391.5</v>
      </c>
      <c r="K37" s="5">
        <f>SUM(K29:K36)</f>
        <v>57317391.5</v>
      </c>
      <c r="L37" s="5">
        <f t="shared" ref="L37:M37" si="9">SUM(L29:L36)</f>
        <v>57327391.5</v>
      </c>
      <c r="M37" s="5">
        <f t="shared" si="9"/>
        <v>57337391.5</v>
      </c>
      <c r="N37" s="5">
        <f t="shared" si="5"/>
        <v>662066866.51999998</v>
      </c>
    </row>
    <row r="42" spans="1:14">
      <c r="B42" t="s">
        <v>28</v>
      </c>
    </row>
    <row r="45" spans="1:14" ht="90.75" customHeight="1">
      <c r="A45" s="14" t="s">
        <v>0</v>
      </c>
      <c r="B45" s="15" t="s">
        <v>1</v>
      </c>
      <c r="C45" s="13" t="s">
        <v>49</v>
      </c>
      <c r="D45" s="13" t="s">
        <v>23</v>
      </c>
      <c r="E45" s="13" t="s">
        <v>26</v>
      </c>
      <c r="F45" s="13" t="s">
        <v>13</v>
      </c>
      <c r="G45" s="12" t="s">
        <v>14</v>
      </c>
      <c r="H45" s="13" t="s">
        <v>18</v>
      </c>
      <c r="I45" s="13" t="s">
        <v>17</v>
      </c>
      <c r="J45" s="13" t="s">
        <v>24</v>
      </c>
      <c r="K45" s="13" t="s">
        <v>15</v>
      </c>
      <c r="L45" s="13" t="s">
        <v>16</v>
      </c>
      <c r="M45" s="13" t="s">
        <v>19</v>
      </c>
      <c r="N45" s="13" t="s">
        <v>50</v>
      </c>
    </row>
    <row r="46" spans="1:14" s="1" customFormat="1" ht="24.75" customHeight="1">
      <c r="A46" s="33" t="s">
        <v>2</v>
      </c>
      <c r="B46" s="2" t="s">
        <v>11</v>
      </c>
      <c r="C46" s="3">
        <v>457781269.08999997</v>
      </c>
      <c r="D46" s="3">
        <v>114756731.52</v>
      </c>
      <c r="E46" s="3">
        <f>(717496-710557)*160+D46</f>
        <v>115866971.52</v>
      </c>
      <c r="F46" s="3">
        <f>(718836-717496)*180+717496*20+E46</f>
        <v>130458091.52</v>
      </c>
      <c r="G46" s="3">
        <f>F46+(720476-718836)*180</f>
        <v>130753291.52</v>
      </c>
      <c r="H46" s="3">
        <f>G46+(721767-720476)*20</f>
        <v>130779111.52</v>
      </c>
      <c r="I46" s="17">
        <f>116000+116000*0.2</f>
        <v>139200</v>
      </c>
      <c r="J46" s="3">
        <f>H46+I46*36</f>
        <v>135790311.51999998</v>
      </c>
      <c r="K46" s="3">
        <f>J46+(722846-721767)*180</f>
        <v>135984531.51999998</v>
      </c>
      <c r="L46" s="3">
        <f>K46+(723781-722846)*180</f>
        <v>136152831.51999998</v>
      </c>
      <c r="M46" s="3">
        <f>L46+(724211-723781)*180</f>
        <v>136230231.51999998</v>
      </c>
      <c r="N46" s="3">
        <f>C46+D46+E46+F46+G46+J46+K46+L46+M46</f>
        <v>1493774261.25</v>
      </c>
    </row>
    <row r="47" spans="1:14" s="1" customFormat="1" ht="24.75" customHeight="1">
      <c r="A47" s="34"/>
      <c r="B47" s="8" t="s">
        <v>3</v>
      </c>
      <c r="C47" s="3">
        <v>33346783.77</v>
      </c>
      <c r="D47" s="3">
        <v>8398382.8699999992</v>
      </c>
      <c r="E47" s="3">
        <v>8398382.8699999992</v>
      </c>
      <c r="F47" s="3">
        <v>8773269.3499999996</v>
      </c>
      <c r="G47" s="3">
        <v>8773269.3499999996</v>
      </c>
      <c r="H47" s="3">
        <v>8773269.3499999996</v>
      </c>
      <c r="I47" s="17"/>
      <c r="J47" s="3">
        <v>8773269.3499999996</v>
      </c>
      <c r="K47" s="3">
        <v>8773269.3499999996</v>
      </c>
      <c r="L47" s="3">
        <v>8773269.3499999996</v>
      </c>
      <c r="M47" s="3">
        <v>8773269.3499999996</v>
      </c>
      <c r="N47" s="3">
        <f t="shared" ref="N47:N57" si="10">C47+D47+E47+F47+G47+J47+K47+L47+M47</f>
        <v>102783165.60999997</v>
      </c>
    </row>
    <row r="48" spans="1:14" s="1" customFormat="1" ht="22.5" customHeight="1">
      <c r="A48" s="35"/>
      <c r="B48" s="4" t="s">
        <v>4</v>
      </c>
      <c r="C48" s="5">
        <f t="shared" ref="C48:H48" si="11">SUM(C46:C47)</f>
        <v>491128052.85999995</v>
      </c>
      <c r="D48" s="5">
        <f t="shared" si="11"/>
        <v>123155114.39</v>
      </c>
      <c r="E48" s="5">
        <f t="shared" si="11"/>
        <v>124265354.39</v>
      </c>
      <c r="F48" s="5">
        <f t="shared" si="11"/>
        <v>139231360.87</v>
      </c>
      <c r="G48" s="5">
        <f t="shared" si="11"/>
        <v>139526560.87</v>
      </c>
      <c r="H48" s="5">
        <f t="shared" si="11"/>
        <v>139552380.87</v>
      </c>
      <c r="I48" s="18"/>
      <c r="J48" s="5">
        <f>SUM(J46:J47)</f>
        <v>144563580.86999997</v>
      </c>
      <c r="K48" s="5">
        <f t="shared" ref="K48:M48" si="12">SUM(K46:K47)</f>
        <v>144757800.86999997</v>
      </c>
      <c r="L48" s="5">
        <f t="shared" si="12"/>
        <v>144926100.86999997</v>
      </c>
      <c r="M48" s="5">
        <f t="shared" si="12"/>
        <v>145003500.86999997</v>
      </c>
      <c r="N48" s="5">
        <f t="shared" si="10"/>
        <v>1596557426.8599997</v>
      </c>
    </row>
    <row r="49" spans="1:14" s="1" customFormat="1" ht="24.75" customHeight="1">
      <c r="A49" s="33" t="s">
        <v>5</v>
      </c>
      <c r="B49" s="6" t="s">
        <v>6</v>
      </c>
      <c r="C49" s="3">
        <v>70503748.219999999</v>
      </c>
      <c r="D49" s="3">
        <v>17627717.48</v>
      </c>
      <c r="E49" s="3">
        <v>17627717.48</v>
      </c>
      <c r="F49" s="3">
        <f>17627717.48+25122*20+9517*20+75948*20+5713*20</f>
        <v>19953717.48</v>
      </c>
      <c r="G49" s="3">
        <v>19953717.48</v>
      </c>
      <c r="H49" s="3">
        <v>19953717.48</v>
      </c>
      <c r="I49" s="17">
        <v>35000</v>
      </c>
      <c r="J49" s="3">
        <f>H49+I49*0.8*30+I49*0.2*36</f>
        <v>21045717.48</v>
      </c>
      <c r="K49" s="3">
        <v>21045717.48</v>
      </c>
      <c r="L49" s="3">
        <v>21045717.48</v>
      </c>
      <c r="M49" s="3">
        <v>21045717.48</v>
      </c>
      <c r="N49" s="3">
        <f t="shared" si="10"/>
        <v>229849488.05999997</v>
      </c>
    </row>
    <row r="50" spans="1:14" s="1" customFormat="1" ht="24.75" customHeight="1">
      <c r="A50" s="34"/>
      <c r="B50" s="10" t="s">
        <v>12</v>
      </c>
      <c r="C50" s="3">
        <v>2107076.2000000002</v>
      </c>
      <c r="D50" s="3">
        <v>515912.8</v>
      </c>
      <c r="E50" s="3">
        <v>518883.8</v>
      </c>
      <c r="F50" s="3">
        <v>518883.8</v>
      </c>
      <c r="G50" s="3">
        <v>518883.8</v>
      </c>
      <c r="H50" s="3">
        <v>518883.8</v>
      </c>
      <c r="I50" s="17"/>
      <c r="J50" s="3">
        <v>518883.8</v>
      </c>
      <c r="K50" s="3">
        <v>518883.8</v>
      </c>
      <c r="L50" s="3">
        <v>518883.8</v>
      </c>
      <c r="M50" s="3">
        <v>518883.8</v>
      </c>
      <c r="N50" s="3">
        <f t="shared" si="10"/>
        <v>6255175.5999999987</v>
      </c>
    </row>
    <row r="51" spans="1:14" s="1" customFormat="1" ht="24.75" customHeight="1">
      <c r="A51" s="34"/>
      <c r="B51" s="7" t="s">
        <v>7</v>
      </c>
      <c r="C51" s="3">
        <v>582227.68000000005</v>
      </c>
      <c r="D51" s="3">
        <v>138968.22</v>
      </c>
      <c r="E51" s="3">
        <v>172136.38</v>
      </c>
      <c r="F51" s="3">
        <v>172136.38</v>
      </c>
      <c r="G51" s="3">
        <v>172136.38</v>
      </c>
      <c r="H51" s="3">
        <v>172136.38</v>
      </c>
      <c r="I51" s="17"/>
      <c r="J51" s="3">
        <v>172136.38</v>
      </c>
      <c r="K51" s="3">
        <v>172136.38</v>
      </c>
      <c r="L51" s="3">
        <v>172136.38</v>
      </c>
      <c r="M51" s="3">
        <v>172136.38</v>
      </c>
      <c r="N51" s="3">
        <f t="shared" si="10"/>
        <v>1926150.5599999996</v>
      </c>
    </row>
    <row r="52" spans="1:14" s="1" customFormat="1" ht="37.5" customHeight="1">
      <c r="A52" s="34"/>
      <c r="B52" s="7" t="s">
        <v>8</v>
      </c>
      <c r="C52" s="3">
        <v>164700</v>
      </c>
      <c r="D52" s="3">
        <v>41010</v>
      </c>
      <c r="E52" s="3">
        <v>41010</v>
      </c>
      <c r="F52" s="3">
        <v>41010</v>
      </c>
      <c r="G52" s="3">
        <v>41010</v>
      </c>
      <c r="H52" s="3">
        <v>41010</v>
      </c>
      <c r="I52" s="17"/>
      <c r="J52" s="3">
        <v>41010</v>
      </c>
      <c r="K52" s="3">
        <v>41010</v>
      </c>
      <c r="L52" s="3">
        <v>41010</v>
      </c>
      <c r="M52" s="3">
        <v>41010</v>
      </c>
      <c r="N52" s="3">
        <f t="shared" si="10"/>
        <v>492780</v>
      </c>
    </row>
    <row r="53" spans="1:14" s="1" customFormat="1" ht="45.75" customHeight="1">
      <c r="A53" s="34"/>
      <c r="B53" s="19" t="s">
        <v>20</v>
      </c>
      <c r="C53" s="3">
        <v>88668985.799999997</v>
      </c>
      <c r="D53" s="3">
        <v>22375548</v>
      </c>
      <c r="E53" s="3">
        <v>24500000</v>
      </c>
      <c r="F53" s="3">
        <v>24500000</v>
      </c>
      <c r="G53" s="3">
        <v>24500000</v>
      </c>
      <c r="H53" s="3">
        <v>24500000</v>
      </c>
      <c r="I53" s="3"/>
      <c r="J53" s="3">
        <v>24500000</v>
      </c>
      <c r="K53" s="3">
        <v>24500000</v>
      </c>
      <c r="L53" s="3">
        <v>24500000</v>
      </c>
      <c r="M53" s="3">
        <v>24500000</v>
      </c>
      <c r="N53" s="3">
        <f t="shared" si="10"/>
        <v>282544533.80000001</v>
      </c>
    </row>
    <row r="54" spans="1:14" s="1" customFormat="1" ht="45.75" customHeight="1">
      <c r="A54" s="34"/>
      <c r="B54" s="19" t="s">
        <v>21</v>
      </c>
      <c r="C54" s="3">
        <v>40508868</v>
      </c>
      <c r="D54" s="3">
        <v>10500000</v>
      </c>
      <c r="E54" s="3">
        <v>10500000</v>
      </c>
      <c r="F54" s="3">
        <v>10500000</v>
      </c>
      <c r="G54" s="3">
        <v>10500000</v>
      </c>
      <c r="H54" s="3">
        <v>10500000</v>
      </c>
      <c r="I54" s="17"/>
      <c r="J54" s="3">
        <v>10500000</v>
      </c>
      <c r="K54" s="3">
        <v>10500000</v>
      </c>
      <c r="L54" s="3">
        <v>10500000</v>
      </c>
      <c r="M54" s="3">
        <v>10500000</v>
      </c>
      <c r="N54" s="3">
        <f t="shared" si="10"/>
        <v>124508868</v>
      </c>
    </row>
    <row r="55" spans="1:14" s="1" customFormat="1" ht="42" customHeight="1">
      <c r="A55" s="34"/>
      <c r="B55" s="19" t="s">
        <v>22</v>
      </c>
      <c r="C55" s="3">
        <v>3830080</v>
      </c>
      <c r="D55" s="3">
        <v>1065000</v>
      </c>
      <c r="E55" s="3">
        <v>1115000</v>
      </c>
      <c r="F55" s="3">
        <v>1165000</v>
      </c>
      <c r="G55" s="3">
        <v>1750000</v>
      </c>
      <c r="H55" s="3">
        <v>1185000</v>
      </c>
      <c r="I55" s="3"/>
      <c r="J55" s="3">
        <v>1185000</v>
      </c>
      <c r="K55" s="3">
        <v>1195000</v>
      </c>
      <c r="L55" s="3">
        <v>1205000</v>
      </c>
      <c r="M55" s="3">
        <v>1215000</v>
      </c>
      <c r="N55" s="3">
        <f t="shared" si="10"/>
        <v>13725080</v>
      </c>
    </row>
    <row r="56" spans="1:14" s="1" customFormat="1" ht="38.25">
      <c r="A56" s="34"/>
      <c r="B56" s="10" t="s">
        <v>9</v>
      </c>
      <c r="C56" s="3">
        <v>4293199.78</v>
      </c>
      <c r="D56" s="3">
        <v>1089863.8400000001</v>
      </c>
      <c r="E56" s="3">
        <v>1089863.8400000001</v>
      </c>
      <c r="F56" s="3">
        <v>1089863.8400000001</v>
      </c>
      <c r="G56" s="3">
        <v>1089863.8400000001</v>
      </c>
      <c r="H56" s="3">
        <v>1089863.8400000001</v>
      </c>
      <c r="I56" s="17"/>
      <c r="J56" s="3">
        <v>1089863.8400000001</v>
      </c>
      <c r="K56" s="3">
        <v>1089863.8400000001</v>
      </c>
      <c r="L56" s="3">
        <v>1089863.8400000001</v>
      </c>
      <c r="M56" s="3">
        <v>1089863.8400000001</v>
      </c>
      <c r="N56" s="3">
        <f t="shared" si="10"/>
        <v>13012110.5</v>
      </c>
    </row>
    <row r="57" spans="1:14" s="1" customFormat="1" ht="24.75" customHeight="1">
      <c r="A57" s="35"/>
      <c r="B57" s="9" t="s">
        <v>10</v>
      </c>
      <c r="C57" s="11">
        <f t="shared" ref="C57:H57" si="13">SUM(C49:C56)</f>
        <v>210658885.68000001</v>
      </c>
      <c r="D57" s="5">
        <f t="shared" si="13"/>
        <v>53354020.340000004</v>
      </c>
      <c r="E57" s="5">
        <f t="shared" si="13"/>
        <v>55564611.5</v>
      </c>
      <c r="F57" s="5">
        <f t="shared" si="13"/>
        <v>57940611.5</v>
      </c>
      <c r="G57" s="5">
        <f t="shared" si="13"/>
        <v>58525611.5</v>
      </c>
      <c r="H57" s="5">
        <f t="shared" si="13"/>
        <v>57960611.5</v>
      </c>
      <c r="I57" s="18"/>
      <c r="J57" s="5">
        <f>SUM(J49:J56)</f>
        <v>59052611.5</v>
      </c>
      <c r="K57" s="5">
        <f>SUM(K49:K56)</f>
        <v>59062611.5</v>
      </c>
      <c r="L57" s="5">
        <f t="shared" ref="L57:M57" si="14">SUM(L49:L56)</f>
        <v>59072611.5</v>
      </c>
      <c r="M57" s="5">
        <f t="shared" si="14"/>
        <v>59082611.5</v>
      </c>
      <c r="N57" s="5">
        <f t="shared" si="10"/>
        <v>672314186.51999998</v>
      </c>
    </row>
    <row r="65" spans="2:4" ht="25.5">
      <c r="B65" s="20" t="s">
        <v>29</v>
      </c>
      <c r="C65" s="21" t="s">
        <v>30</v>
      </c>
      <c r="D65" s="21" t="s">
        <v>31</v>
      </c>
    </row>
    <row r="66" spans="2:4" ht="15.75">
      <c r="B66" s="22" t="s">
        <v>32</v>
      </c>
      <c r="C66" s="23">
        <v>160</v>
      </c>
      <c r="D66" s="24">
        <v>711540</v>
      </c>
    </row>
    <row r="67" spans="2:4" ht="15.75">
      <c r="B67" s="25" t="s">
        <v>33</v>
      </c>
      <c r="C67" s="25"/>
      <c r="D67" s="26">
        <v>124620</v>
      </c>
    </row>
    <row r="68" spans="2:4">
      <c r="B68" s="25" t="s">
        <v>34</v>
      </c>
      <c r="C68" s="23">
        <v>160</v>
      </c>
      <c r="D68" s="25">
        <v>25122</v>
      </c>
    </row>
    <row r="69" spans="2:4">
      <c r="B69" s="25" t="s">
        <v>35</v>
      </c>
      <c r="C69" s="25">
        <v>100</v>
      </c>
      <c r="D69" s="25">
        <v>75948</v>
      </c>
    </row>
    <row r="70" spans="2:4">
      <c r="B70" s="25" t="s">
        <v>36</v>
      </c>
      <c r="C70" s="23">
        <v>160</v>
      </c>
      <c r="D70" s="25">
        <v>9517</v>
      </c>
    </row>
    <row r="71" spans="2:4">
      <c r="B71" s="25" t="s">
        <v>37</v>
      </c>
      <c r="C71" s="25">
        <v>100</v>
      </c>
      <c r="D71" s="25">
        <v>5713</v>
      </c>
    </row>
    <row r="72" spans="2:4">
      <c r="B72" s="25" t="s">
        <v>38</v>
      </c>
      <c r="C72" s="25">
        <v>70</v>
      </c>
      <c r="D72" s="25">
        <v>8320</v>
      </c>
    </row>
    <row r="73" spans="2:4">
      <c r="B73" s="25" t="s">
        <v>39</v>
      </c>
      <c r="C73" s="27" t="s">
        <v>40</v>
      </c>
      <c r="D73" s="25">
        <v>7786</v>
      </c>
    </row>
    <row r="74" spans="2:4">
      <c r="B74" s="25" t="s">
        <v>41</v>
      </c>
      <c r="C74" s="25">
        <v>100</v>
      </c>
      <c r="D74" s="25">
        <v>24682</v>
      </c>
    </row>
    <row r="75" spans="2:4">
      <c r="B75" s="25" t="s">
        <v>42</v>
      </c>
      <c r="C75" s="27" t="s">
        <v>43</v>
      </c>
      <c r="D75" s="25">
        <v>665</v>
      </c>
    </row>
    <row r="76" spans="2:4">
      <c r="B76" s="28" t="s">
        <v>44</v>
      </c>
      <c r="C76" s="27"/>
      <c r="D76" s="25">
        <v>157753</v>
      </c>
    </row>
    <row r="77" spans="2:4" ht="26.25">
      <c r="B77" s="28" t="s">
        <v>45</v>
      </c>
      <c r="C77" s="27"/>
      <c r="D77" s="29">
        <v>9616</v>
      </c>
    </row>
    <row r="78" spans="2:4" ht="15.75">
      <c r="B78" s="22" t="s">
        <v>46</v>
      </c>
      <c r="C78" s="27"/>
      <c r="D78" s="30">
        <v>167369</v>
      </c>
    </row>
    <row r="79" spans="2:4" ht="15.75">
      <c r="B79" s="31" t="s">
        <v>47</v>
      </c>
      <c r="C79" s="25"/>
      <c r="D79" s="29">
        <v>20980</v>
      </c>
    </row>
    <row r="80" spans="2:4" ht="15.75">
      <c r="B80" s="32" t="s">
        <v>48</v>
      </c>
      <c r="C80" s="25"/>
      <c r="D80" s="24">
        <v>29585</v>
      </c>
    </row>
    <row r="81" spans="2:4" ht="15.75">
      <c r="B81" s="31" t="s">
        <v>7</v>
      </c>
      <c r="C81" s="25"/>
      <c r="D81" s="30">
        <v>1071</v>
      </c>
    </row>
  </sheetData>
  <mergeCells count="6">
    <mergeCell ref="A49:A57"/>
    <mergeCell ref="A6:A8"/>
    <mergeCell ref="A9:A17"/>
    <mergeCell ref="A26:A28"/>
    <mergeCell ref="A29:A37"/>
    <mergeCell ref="A46:A48"/>
  </mergeCells>
  <pageMargins left="0.70866141732283472" right="0.70866141732283472" top="0.74803149606299213" bottom="0.74803149606299213" header="0.31496062992125984" footer="0.31496062992125984"/>
  <pageSetup paperSize="9" scale="65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ელექტრონული ცხრილები</vt:lpstr>
      </vt:variant>
      <vt:variant>
        <vt:i4>2</vt:i4>
      </vt:variant>
    </vt:vector>
  </HeadingPairs>
  <TitlesOfParts>
    <vt:vector size="2" baseType="lpstr">
      <vt:lpstr>პროგნოზის რაოდენობით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rtatanashvili</dc:creator>
  <cp:lastModifiedBy>user</cp:lastModifiedBy>
  <cp:lastPrinted>2016-05-05T06:35:40Z</cp:lastPrinted>
  <dcterms:created xsi:type="dcterms:W3CDTF">2014-07-07T11:35:51Z</dcterms:created>
  <dcterms:modified xsi:type="dcterms:W3CDTF">2016-06-01T08:25:32Z</dcterms:modified>
</cp:coreProperties>
</file>