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urab.Chekurashvili\Desktop\"/>
    </mc:Choice>
  </mc:AlternateContent>
  <bookViews>
    <workbookView xWindow="0" yWindow="0" windowWidth="28800" windowHeight="121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37" i="1"/>
  <c r="F36" i="1"/>
  <c r="B65" i="1" l="1"/>
  <c r="B64" i="1"/>
  <c r="B63" i="1"/>
  <c r="B62" i="1"/>
  <c r="B61" i="1"/>
  <c r="B60" i="1"/>
  <c r="B55" i="1"/>
  <c r="D51" i="1"/>
  <c r="B51" i="1" s="1"/>
  <c r="B49" i="1"/>
  <c r="B47" i="1"/>
  <c r="B42" i="1"/>
  <c r="F39" i="1"/>
  <c r="B39" i="1" s="1"/>
  <c r="F38" i="1"/>
  <c r="B38" i="1" s="1"/>
  <c r="B37" i="1"/>
  <c r="B36" i="1"/>
  <c r="B34" i="1"/>
  <c r="B32" i="1" s="1"/>
  <c r="D31" i="1"/>
  <c r="B31" i="1" s="1"/>
  <c r="B29" i="1"/>
  <c r="F28" i="1"/>
  <c r="D28" i="1"/>
  <c r="B26" i="1"/>
  <c r="B25" i="1"/>
  <c r="B24" i="1"/>
  <c r="B22" i="1"/>
  <c r="B21" i="1"/>
  <c r="B19" i="1"/>
  <c r="B18" i="1"/>
  <c r="D17" i="1"/>
  <c r="B17" i="1" s="1"/>
  <c r="D16" i="1"/>
  <c r="B16" i="1" s="1"/>
  <c r="B15" i="1"/>
  <c r="B14" i="1"/>
  <c r="F12" i="1"/>
  <c r="C12" i="1"/>
  <c r="D11" i="1"/>
  <c r="B11" i="1" s="1"/>
  <c r="D10" i="1"/>
  <c r="B10" i="1" s="1"/>
  <c r="D9" i="1"/>
  <c r="B9" i="1" s="1"/>
  <c r="B8" i="1"/>
  <c r="B35" i="1" l="1"/>
  <c r="B12" i="1"/>
  <c r="B20" i="1"/>
  <c r="B23" i="1"/>
  <c r="B59" i="1"/>
  <c r="B28" i="1"/>
  <c r="B27" i="1" s="1"/>
  <c r="B45" i="1"/>
  <c r="B7" i="1"/>
  <c r="B13" i="1"/>
  <c r="B68" i="1" l="1"/>
  <c r="B72" i="1" l="1"/>
  <c r="B74" i="1" s="1"/>
</calcChain>
</file>

<file path=xl/comments1.xml><?xml version="1.0" encoding="utf-8"?>
<comments xmlns="http://schemas.openxmlformats.org/spreadsheetml/2006/main">
  <authors>
    <author>თამარ  ჯავახაძე</author>
  </authors>
  <commentList>
    <comment ref="F4" authorId="0" shapeId="0">
      <text>
        <r>
          <rPr>
            <b/>
            <sz val="9"/>
            <color indexed="81"/>
            <rFont val="Tahoma"/>
            <charset val="1"/>
          </rPr>
          <t>თამარ  ჯავახაძე:</t>
        </r>
        <r>
          <rPr>
            <sz val="9"/>
            <color indexed="81"/>
            <rFont val="Tahoma"/>
            <charset val="1"/>
          </rPr>
          <t xml:space="preserve">
31.07*100 000=3107810
31.56*80 000=2524936
სულ 5 632746 საშუალო ფასი 31.29 ლარი</t>
        </r>
      </text>
    </comment>
    <comment ref="F40" authorId="0" shapeId="0">
      <text>
        <r>
          <rPr>
            <b/>
            <sz val="9"/>
            <color indexed="81"/>
            <rFont val="Tahoma"/>
            <family val="2"/>
          </rPr>
          <t>თამარ  ჯავახაძე:</t>
        </r>
        <r>
          <rPr>
            <sz val="9"/>
            <color indexed="81"/>
            <rFont val="Tahoma"/>
            <family val="2"/>
          </rPr>
          <t xml:space="preserve">
$ 24160 კურსით 2.8</t>
        </r>
      </text>
    </comment>
  </commentList>
</comments>
</file>

<file path=xl/sharedStrings.xml><?xml version="1.0" encoding="utf-8"?>
<sst xmlns="http://schemas.openxmlformats.org/spreadsheetml/2006/main" count="73" uniqueCount="73">
  <si>
    <t>სპეც-ტექნიკა (არაფინანსური ხარჯი)</t>
  </si>
  <si>
    <t>შემასხურებელი აგრეგატი Dyna-Fog</t>
  </si>
  <si>
    <t>შემასხურებელი აგრეგატი Scout -34-s 400</t>
  </si>
  <si>
    <t>მაღალი გამავლობის ავტომანქანა Dyna-Fog-ისთვის</t>
  </si>
  <si>
    <t>მაღალი გამავლობის ავტომანქანა Scout -34-s 400-ისთვის</t>
  </si>
  <si>
    <t>მაღალი გამავლობის ა/მ მონიტორინგისთვის</t>
  </si>
  <si>
    <t xml:space="preserve"> აზიური ფაროსანას წინააღმდეგ ბრძოლის 2018 წლის საორიენტაციო ბიუჯეტი</t>
  </si>
  <si>
    <t>საქონელი და მომსახურება</t>
  </si>
  <si>
    <t>საერთო ღირებულება (ლარი)</t>
  </si>
  <si>
    <t>სამუშაოს მოცულობა/ჰა/თვე/დღე</t>
  </si>
  <si>
    <t>სავარაუდო რაოდენობა (ლიტრი, ცალი)</t>
  </si>
  <si>
    <t>რეზერვი (ლიტრი/ცალი)</t>
  </si>
  <si>
    <t>ლიტრის/ცალის სავარაუდო ღირებულება (ლარი)</t>
  </si>
  <si>
    <t>პესტიციდები/დამხმარე მასალები</t>
  </si>
  <si>
    <t>ბიფეტრინის შემცვლი ინსექტიციდი, მათ შორის აჭარისთვის და აფხაზეთისთვის გადასაცემი</t>
  </si>
  <si>
    <t xml:space="preserve">ზეთოვანი ინსექტიციდი </t>
  </si>
  <si>
    <t>ფერომონი - ლური (მოიზიდე და მოკალისთვის)</t>
  </si>
  <si>
    <t>საკანცელარიო</t>
  </si>
  <si>
    <t xml:space="preserve"> საწვავი</t>
  </si>
  <si>
    <t>ბენზინი მივლინებისთვის და მონიტორინგისთვის</t>
  </si>
  <si>
    <t>ბენზინი აგრეგატისთვის</t>
  </si>
  <si>
    <t>დიზელი აგრეგატიანი ა/მ ებისთვის და ტრაქტორებისთვის</t>
  </si>
  <si>
    <t>დიზელი თერმული ნისლის ნაზავისთვის</t>
  </si>
  <si>
    <t>მივლინებები</t>
  </si>
  <si>
    <t>შტატგარეშე მომუშავეთა მომსახურების ანაზღაურება</t>
  </si>
  <si>
    <t>ტრაქტორისტები</t>
  </si>
  <si>
    <t>სპეც ტქენიკის  Dyna-Fog მძღოლები</t>
  </si>
  <si>
    <t xml:space="preserve">სპეც ტქენიკის  მძღოლები Scout </t>
  </si>
  <si>
    <t xml:space="preserve">სპეც. მომსახურე ა/მ მძღოლები </t>
  </si>
  <si>
    <t>დამხმარე პერსონალი</t>
  </si>
  <si>
    <t>შტატგარეშე მომუშავეთა ანაზღაურება (ქოლცენტრი)</t>
  </si>
  <si>
    <t>ქოლცენტრის ფუნქციონირება</t>
  </si>
  <si>
    <t>ცხრლი ხაზის სპეც. ნომრებიზე ლიცენზიის განახლება</t>
  </si>
  <si>
    <t>ცხელი ხაზის სპეც ნომრების სერვისი</t>
  </si>
  <si>
    <t xml:space="preserve"> მომსახურების შესყიდვა</t>
  </si>
  <si>
    <t>გენერატორის მომსახურება</t>
  </si>
  <si>
    <t>ავიაშესხურება</t>
  </si>
  <si>
    <t>ნარჩენების განადგურება</t>
  </si>
  <si>
    <t>სპეც-ტექნიკის საგარანტიო საექსპლუტაციო და კომპლექტაციის  ხარჯი</t>
  </si>
  <si>
    <t>ახალი ა/მ-ების ფლობის ღირებულება და მომსახურება</t>
  </si>
  <si>
    <t>ა/მ ებზე აგრეგატების მონტაჟი</t>
  </si>
  <si>
    <t>ა/მ პროფილაქტიკური მომსახურება</t>
  </si>
  <si>
    <t>GPS კონტროლი</t>
  </si>
  <si>
    <t>ლოჯისტიკის ხარჯები</t>
  </si>
  <si>
    <t>ტვირთის ტრანსპორტირება</t>
  </si>
  <si>
    <t>დასაწყობება/გადანაწილება</t>
  </si>
  <si>
    <t>სხვა ხარჯი</t>
  </si>
  <si>
    <t>ახალი ავტომანქანების დაზღვევა</t>
  </si>
  <si>
    <t>მედია და PR კამპანია</t>
  </si>
  <si>
    <t>საზოგადოებრივი და ადგილობრივი ტელევიზიების მობილიზება ფაროსანასთან ბრძოლის ღონისძიებების შესახებ, PR კომპანიის დაკონტრაქტება</t>
  </si>
  <si>
    <t xml:space="preserve">საინფორმაციო ბუკლეტების ბეჭდვა </t>
  </si>
  <si>
    <t xml:space="preserve">საინფორმაციო ვიდეო რგოლების მომზადება </t>
  </si>
  <si>
    <t>Face book -ის გამოყენება</t>
  </si>
  <si>
    <t>თემატური ტრეინინგების ორგანიზება როგორც დასავლეთ, ასევე აღმოსავლეთ საქართველოს რეგიონებში</t>
  </si>
  <si>
    <t>ა/მ ების დაბრენდვა (სეს-ის ლოგო)</t>
  </si>
  <si>
    <t>სეს-ის ვებ გვერდის განახლება</t>
  </si>
  <si>
    <t>სასოფლო სამეურნეო საშუალებების მომწოდებლების,  ფერმერთა მომსახურების ცენტრების, ფინანსური ინსტიტუტების ჩართვა ფაროსანასთან ბრძოლაში</t>
  </si>
  <si>
    <t>მეცნიერული სამუშაოები, კვლები</t>
  </si>
  <si>
    <t>ადგილობრივი მეცნიერების მივლინება უცხოეთში საერთაშორისო თეორიული და პრაქტიკული ცოდნისა და გამოცდილების მიღების მიზნით</t>
  </si>
  <si>
    <t>ფაროსანას ბიოაგენტების შესწავლა და ლაბორატორიის შექმნა/აღჭურვილობა</t>
  </si>
  <si>
    <t>დამხმარე ინვენტარი / ინდ. დაც.საშ.</t>
  </si>
  <si>
    <t>ერთჯერადი კომბინიზონი</t>
  </si>
  <si>
    <t>ერთჯერადი რესპირატორი</t>
  </si>
  <si>
    <t>ერთჯერადი სათვალე</t>
  </si>
  <si>
    <t>ერთჯერადი ხელთათმანი</t>
  </si>
  <si>
    <t>მრავალჯერადი სპეც კომბინიზონები</t>
  </si>
  <si>
    <t>საწვიმარები</t>
  </si>
  <si>
    <t>ახალი ბიუჯეტი</t>
  </si>
  <si>
    <t>ძველი (შეთანხმებული) ბიუჯეტი</t>
  </si>
  <si>
    <t>ვინაიდან წინა ბიუჯეტით ტექნიკის შსაძენი თანხა იყო 21335900  და ასევე, შეცვლილია პრეპარატებისთვის გამოყოფილი თანხა 15250000 გაიზარდა 15850000-მდე (2017 წლის  არსებული რესურსით)  დაკორექტირდა ბიუჯეტიც</t>
  </si>
  <si>
    <t>მაგრამ 2018 დამტკიცებული ბიუჯეტი  არის</t>
  </si>
  <si>
    <t xml:space="preserve">რადგან პესტიციდების შეძენა მოხდა 2017 წ. და ტექნიკას ყიდულობს " მექანიზატორი" 2018 წლის ბიუჯეტი გამოდის  </t>
  </si>
  <si>
    <t>სხვაობა, ანუ ასათვისებელი თანხა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</si>
</sst>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[$€-2]\ * #,##0.00_);_([$€-2]\ * \(#,##0.00\);_([$€-2]\ 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Sylfaen"/>
      <family val="1"/>
    </font>
    <font>
      <b/>
      <sz val="9"/>
      <name val="Sylfaen"/>
      <family val="1"/>
    </font>
    <font>
      <sz val="9"/>
      <color rgb="FFFF0000"/>
      <name val="Sylfaen"/>
      <family val="1"/>
    </font>
    <font>
      <sz val="9"/>
      <name val="Sylfaen"/>
      <family val="1"/>
    </font>
    <font>
      <b/>
      <sz val="9"/>
      <color theme="0"/>
      <name val="Sylfae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9"/>
      <color indexed="8"/>
      <name val="Sylfaen"/>
      <family val="1"/>
      <charset val="204"/>
    </font>
    <font>
      <sz val="9"/>
      <color indexed="8"/>
      <name val="Sylfaen"/>
      <family val="1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9"/>
      <name val="Sylfaen"/>
      <family val="1"/>
      <charset val="204"/>
    </font>
    <font>
      <b/>
      <sz val="9"/>
      <name val="Sylfae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Sylfaen"/>
      <family val="1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7030A0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5" fillId="2" borderId="1" xfId="2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3" fontId="8" fillId="3" borderId="1" xfId="2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4" fontId="8" fillId="3" borderId="1" xfId="2" applyNumberFormat="1" applyFont="1" applyFill="1" applyBorder="1" applyAlignment="1">
      <alignment horizontal="center" vertical="center" wrapText="1"/>
    </xf>
    <xf numFmtId="43" fontId="0" fillId="0" borderId="0" xfId="1" applyFont="1"/>
    <xf numFmtId="0" fontId="6" fillId="4" borderId="1" xfId="2" applyFont="1" applyFill="1" applyBorder="1" applyAlignment="1">
      <alignment horizontal="center" vertical="center" wrapText="1"/>
    </xf>
    <xf numFmtId="0" fontId="6" fillId="4" borderId="1" xfId="2" applyNumberFormat="1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3" fontId="6" fillId="5" borderId="1" xfId="2" applyNumberFormat="1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6" fillId="5" borderId="1" xfId="2" applyNumberFormat="1" applyFont="1" applyFill="1" applyBorder="1" applyAlignment="1">
      <alignment horizontal="justify" vertical="center"/>
    </xf>
    <xf numFmtId="2" fontId="8" fillId="3" borderId="1" xfId="2" applyNumberFormat="1" applyFont="1" applyFill="1" applyBorder="1" applyAlignment="1">
      <alignment horizontal="center" vertical="center" wrapText="1"/>
    </xf>
    <xf numFmtId="3" fontId="8" fillId="5" borderId="1" xfId="2" applyNumberFormat="1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>
      <alignment horizontal="center" vertical="center" wrapText="1"/>
    </xf>
    <xf numFmtId="0" fontId="8" fillId="3" borderId="1" xfId="2" applyNumberFormat="1" applyFont="1" applyFill="1" applyBorder="1" applyAlignment="1">
      <alignment horizontal="center" vertical="center" wrapText="1"/>
    </xf>
    <xf numFmtId="3" fontId="7" fillId="3" borderId="1" xfId="2" applyNumberFormat="1" applyFont="1" applyFill="1" applyBorder="1" applyAlignment="1">
      <alignment horizontal="center" vertical="center" wrapText="1"/>
    </xf>
    <xf numFmtId="3" fontId="8" fillId="0" borderId="1" xfId="2" applyNumberFormat="1" applyFont="1" applyFill="1" applyBorder="1" applyAlignment="1">
      <alignment horizontal="center" vertical="center" wrapText="1"/>
    </xf>
    <xf numFmtId="164" fontId="5" fillId="5" borderId="1" xfId="2" applyNumberFormat="1" applyFont="1" applyFill="1" applyBorder="1" applyAlignment="1">
      <alignment horizontal="center" vertical="center" wrapText="1"/>
    </xf>
    <xf numFmtId="4" fontId="6" fillId="5" borderId="1" xfId="2" applyNumberFormat="1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left" vertical="center" wrapText="1"/>
    </xf>
    <xf numFmtId="0" fontId="13" fillId="3" borderId="1" xfId="2" applyFont="1" applyFill="1" applyBorder="1" applyAlignment="1">
      <alignment horizontal="center" vertical="center" wrapText="1"/>
    </xf>
    <xf numFmtId="164" fontId="8" fillId="3" borderId="1" xfId="2" applyNumberFormat="1" applyFont="1" applyFill="1" applyBorder="1" applyAlignment="1">
      <alignment horizontal="center" vertical="center" wrapText="1"/>
    </xf>
    <xf numFmtId="3" fontId="5" fillId="5" borderId="1" xfId="2" applyNumberFormat="1" applyFont="1" applyFill="1" applyBorder="1" applyAlignment="1">
      <alignment horizontal="center" vertical="center" wrapText="1"/>
    </xf>
    <xf numFmtId="3" fontId="14" fillId="3" borderId="1" xfId="2" applyNumberFormat="1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left" vertical="center" wrapText="1"/>
    </xf>
    <xf numFmtId="43" fontId="0" fillId="0" borderId="0" xfId="0" applyNumberFormat="1"/>
    <xf numFmtId="0" fontId="5" fillId="6" borderId="1" xfId="2" applyFont="1" applyFill="1" applyBorder="1" applyAlignment="1">
      <alignment horizontal="center" vertical="center" wrapText="1"/>
    </xf>
    <xf numFmtId="4" fontId="6" fillId="6" borderId="1" xfId="2" applyNumberFormat="1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horizontal="left" vertical="center" wrapText="1"/>
    </xf>
    <xf numFmtId="4" fontId="8" fillId="3" borderId="0" xfId="2" applyNumberFormat="1" applyFont="1" applyFill="1" applyBorder="1" applyAlignment="1">
      <alignment horizontal="center" vertical="center" wrapText="1"/>
    </xf>
    <xf numFmtId="3" fontId="8" fillId="3" borderId="0" xfId="2" applyNumberFormat="1" applyFont="1" applyFill="1" applyBorder="1" applyAlignment="1">
      <alignment horizontal="center" vertical="center" wrapText="1"/>
    </xf>
    <xf numFmtId="4" fontId="8" fillId="6" borderId="1" xfId="2" applyNumberFormat="1" applyFont="1" applyFill="1" applyBorder="1" applyAlignment="1">
      <alignment horizontal="center" vertical="center" wrapText="1"/>
    </xf>
    <xf numFmtId="3" fontId="8" fillId="6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5" fillId="0" borderId="0" xfId="0" applyFont="1" applyAlignment="1">
      <alignment horizontal="right" wrapText="1"/>
    </xf>
    <xf numFmtId="43" fontId="2" fillId="0" borderId="0" xfId="1" applyFont="1" applyAlignment="1">
      <alignment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4" fontId="8" fillId="0" borderId="1" xfId="2" applyNumberFormat="1" applyFont="1" applyFill="1" applyBorder="1" applyAlignment="1">
      <alignment horizontal="center" vertical="center" wrapText="1"/>
    </xf>
    <xf numFmtId="4" fontId="18" fillId="3" borderId="1" xfId="2" applyNumberFormat="1" applyFont="1" applyFill="1" applyBorder="1" applyAlignment="1">
      <alignment horizontal="center" vertical="center" wrapText="1"/>
    </xf>
    <xf numFmtId="4" fontId="19" fillId="5" borderId="1" xfId="2" applyNumberFormat="1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left" vertical="center" wrapText="1"/>
    </xf>
    <xf numFmtId="0" fontId="8" fillId="3" borderId="2" xfId="2" applyFont="1" applyFill="1" applyBorder="1" applyAlignment="1">
      <alignment horizontal="left" vertical="center" wrapText="1"/>
    </xf>
    <xf numFmtId="43" fontId="6" fillId="5" borderId="1" xfId="1" applyFont="1" applyFill="1" applyBorder="1" applyAlignment="1">
      <alignment horizontal="center" vertical="center" wrapText="1"/>
    </xf>
    <xf numFmtId="3" fontId="0" fillId="0" borderId="0" xfId="0" applyNumberFormat="1"/>
    <xf numFmtId="43" fontId="22" fillId="2" borderId="1" xfId="1" applyFont="1" applyFill="1" applyBorder="1" applyAlignment="1">
      <alignment horizontal="center" vertical="center" wrapText="1"/>
    </xf>
    <xf numFmtId="3" fontId="22" fillId="5" borderId="1" xfId="2" applyNumberFormat="1" applyFont="1" applyFill="1" applyBorder="1" applyAlignment="1">
      <alignment horizontal="center" vertical="center" wrapText="1"/>
    </xf>
    <xf numFmtId="43" fontId="12" fillId="0" borderId="0" xfId="1" applyFont="1" applyAlignment="1">
      <alignment horizontal="right"/>
    </xf>
    <xf numFmtId="43" fontId="23" fillId="0" borderId="0" xfId="0" applyNumberFormat="1" applyFont="1"/>
    <xf numFmtId="165" fontId="8" fillId="3" borderId="1" xfId="2" applyNumberFormat="1" applyFont="1" applyFill="1" applyBorder="1" applyAlignment="1">
      <alignment horizontal="center" vertical="center" wrapText="1"/>
    </xf>
    <xf numFmtId="44" fontId="8" fillId="3" borderId="1" xfId="3" applyFont="1" applyFill="1" applyBorder="1" applyAlignment="1">
      <alignment horizontal="center" vertical="center" wrapText="1"/>
    </xf>
    <xf numFmtId="43" fontId="16" fillId="0" borderId="0" xfId="0" applyNumberFormat="1" applyFont="1"/>
    <xf numFmtId="0" fontId="24" fillId="0" borderId="0" xfId="0" applyFont="1"/>
    <xf numFmtId="43" fontId="24" fillId="0" borderId="0" xfId="1" applyFont="1"/>
    <xf numFmtId="0" fontId="24" fillId="0" borderId="0" xfId="0" applyFont="1" applyAlignment="1">
      <alignment horizontal="right"/>
    </xf>
    <xf numFmtId="43" fontId="24" fillId="0" borderId="0" xfId="0" applyNumberFormat="1" applyFont="1"/>
    <xf numFmtId="0" fontId="26" fillId="0" borderId="0" xfId="0" applyFont="1" applyAlignment="1">
      <alignment horizontal="right" vertical="center" wrapText="1"/>
    </xf>
    <xf numFmtId="43" fontId="23" fillId="0" borderId="0" xfId="0" applyNumberFormat="1" applyFont="1" applyAlignment="1">
      <alignment vertical="center"/>
    </xf>
    <xf numFmtId="0" fontId="26" fillId="0" borderId="0" xfId="0" applyFont="1" applyAlignment="1">
      <alignment horizontal="right"/>
    </xf>
    <xf numFmtId="43" fontId="16" fillId="0" borderId="1" xfId="0" applyNumberFormat="1" applyFont="1" applyBorder="1"/>
    <xf numFmtId="0" fontId="12" fillId="0" borderId="0" xfId="0" applyFont="1" applyAlignment="1">
      <alignment horizontal="center"/>
    </xf>
    <xf numFmtId="0" fontId="25" fillId="0" borderId="0" xfId="0" applyFont="1" applyAlignment="1">
      <alignment horizontal="center" vertical="top" wrapText="1"/>
    </xf>
  </cellXfs>
  <cellStyles count="4">
    <cellStyle name="Comma" xfId="1" builtinId="3"/>
    <cellStyle name="Currency" xfId="3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Desktop\&#4324;&#4304;&#4320;&#4317;&#4321;&#4304;&#4316;&#4304;%202018\&#4304;&#4310;&#4312;&#4323;&#4320;&#4312;&#4321;%20&#4305;&#4312;&#4323;&#4335;&#4308;&#4322;&#4312;%2006.12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იუჯეტი"/>
      <sheetName val="საწვავები  და პრეპარატი"/>
      <sheetName val="Sheet2"/>
      <sheetName val="ბაზრის კვლევა"/>
      <sheetName val="ბიუჯეტი usiad"/>
      <sheetName val="USAID"/>
      <sheetName val="20"/>
    </sheetNames>
    <sheetDataSet>
      <sheetData sheetId="0" refreshError="1"/>
      <sheetData sheetId="1">
        <row r="10">
          <cell r="D10">
            <v>2142000</v>
          </cell>
        </row>
        <row r="11">
          <cell r="D11">
            <v>37800</v>
          </cell>
        </row>
        <row r="12">
          <cell r="D12">
            <v>94500</v>
          </cell>
        </row>
        <row r="26">
          <cell r="D26">
            <v>67500</v>
          </cell>
        </row>
        <row r="29">
          <cell r="D29">
            <v>110160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2"/>
  <sheetViews>
    <sheetView tabSelected="1" workbookViewId="0">
      <selection activeCell="B17" sqref="B17"/>
    </sheetView>
  </sheetViews>
  <sheetFormatPr defaultColWidth="54.7109375" defaultRowHeight="15" x14ac:dyDescent="0.25"/>
  <cols>
    <col min="1" max="1" width="44.28515625" customWidth="1"/>
    <col min="2" max="2" width="19.7109375" bestFit="1" customWidth="1"/>
    <col min="3" max="3" width="13.85546875" customWidth="1"/>
    <col min="4" max="4" width="14.28515625" bestFit="1" customWidth="1"/>
    <col min="5" max="5" width="11.85546875" customWidth="1"/>
    <col min="6" max="6" width="15.140625" customWidth="1"/>
    <col min="7" max="7" width="13.85546875" style="8" bestFit="1" customWidth="1"/>
    <col min="8" max="8" width="14.5703125" style="8" bestFit="1" customWidth="1"/>
    <col min="9" max="9" width="14.5703125" bestFit="1" customWidth="1"/>
    <col min="10" max="10" width="20.5703125" customWidth="1"/>
  </cols>
  <sheetData>
    <row r="1" spans="1:10" ht="15.75" x14ac:dyDescent="0.25">
      <c r="A1" s="65" t="s">
        <v>6</v>
      </c>
      <c r="B1" s="65"/>
      <c r="C1" s="65"/>
      <c r="D1" s="65"/>
      <c r="E1" s="65"/>
      <c r="F1" s="65"/>
    </row>
    <row r="2" spans="1:10" ht="51" x14ac:dyDescent="0.25">
      <c r="A2" s="9" t="s">
        <v>7</v>
      </c>
      <c r="B2" s="9" t="s">
        <v>8</v>
      </c>
      <c r="C2" s="9" t="s">
        <v>9</v>
      </c>
      <c r="D2" s="10" t="s">
        <v>10</v>
      </c>
      <c r="E2" s="10" t="s">
        <v>11</v>
      </c>
      <c r="F2" s="9" t="s">
        <v>12</v>
      </c>
    </row>
    <row r="3" spans="1:10" ht="18" x14ac:dyDescent="0.25">
      <c r="A3" s="11" t="s">
        <v>13</v>
      </c>
      <c r="B3" s="51">
        <v>15850000</v>
      </c>
      <c r="C3" s="13"/>
      <c r="D3" s="14"/>
      <c r="E3" s="14"/>
      <c r="F3" s="14"/>
    </row>
    <row r="4" spans="1:10" ht="25.5" x14ac:dyDescent="0.25">
      <c r="A4" s="6" t="s">
        <v>14</v>
      </c>
      <c r="B4" s="7"/>
      <c r="C4" s="3"/>
      <c r="D4" s="3">
        <v>180000</v>
      </c>
      <c r="E4" s="3"/>
      <c r="F4" s="15">
        <v>31.29</v>
      </c>
      <c r="I4" s="30"/>
    </row>
    <row r="5" spans="1:10" x14ac:dyDescent="0.25">
      <c r="A5" s="6" t="s">
        <v>15</v>
      </c>
      <c r="B5" s="7"/>
      <c r="C5" s="3"/>
      <c r="D5" s="3">
        <v>210000</v>
      </c>
      <c r="E5" s="3"/>
      <c r="F5" s="54">
        <v>15</v>
      </c>
      <c r="I5" s="30"/>
    </row>
    <row r="6" spans="1:10" x14ac:dyDescent="0.25">
      <c r="A6" s="6" t="s">
        <v>16</v>
      </c>
      <c r="B6" s="7"/>
      <c r="C6" s="3"/>
      <c r="D6" s="3"/>
      <c r="E6" s="3"/>
      <c r="F6" s="55">
        <v>2.8</v>
      </c>
    </row>
    <row r="7" spans="1:10" x14ac:dyDescent="0.25">
      <c r="A7" s="13" t="s">
        <v>18</v>
      </c>
      <c r="B7" s="12">
        <f>SUM(B8:B11)</f>
        <v>5191116</v>
      </c>
      <c r="C7" s="16"/>
      <c r="D7" s="17"/>
      <c r="E7" s="17"/>
      <c r="F7" s="17"/>
    </row>
    <row r="8" spans="1:10" x14ac:dyDescent="0.25">
      <c r="A8" s="6" t="s">
        <v>19</v>
      </c>
      <c r="B8" s="7">
        <f>D8*F8</f>
        <v>42000</v>
      </c>
      <c r="C8" s="3"/>
      <c r="D8" s="3">
        <v>20000</v>
      </c>
      <c r="E8" s="18"/>
      <c r="F8" s="15">
        <v>2.1</v>
      </c>
    </row>
    <row r="9" spans="1:10" x14ac:dyDescent="0.25">
      <c r="A9" s="6" t="s">
        <v>20</v>
      </c>
      <c r="B9" s="7">
        <f>D9*F9</f>
        <v>79380</v>
      </c>
      <c r="C9" s="3"/>
      <c r="D9" s="3">
        <f>'[1]საწვავები  და პრეპარატი'!D11</f>
        <v>37800</v>
      </c>
      <c r="E9" s="18"/>
      <c r="F9" s="15">
        <v>2.1</v>
      </c>
    </row>
    <row r="10" spans="1:10" ht="25.5" x14ac:dyDescent="0.25">
      <c r="A10" s="6" t="s">
        <v>21</v>
      </c>
      <c r="B10" s="7">
        <f>D10*F10</f>
        <v>571536</v>
      </c>
      <c r="C10" s="3"/>
      <c r="D10" s="3">
        <f>'[1]საწვავები  და პრეპარატი'!D26+'[1]საწვავები  და პრეპარატი'!D12+'[1]საწვავები  და პრეპარატი'!D29</f>
        <v>272160</v>
      </c>
      <c r="E10" s="19"/>
      <c r="F10" s="15">
        <v>2.1</v>
      </c>
    </row>
    <row r="11" spans="1:10" x14ac:dyDescent="0.25">
      <c r="A11" s="6" t="s">
        <v>22</v>
      </c>
      <c r="B11" s="43">
        <f>D11*F11</f>
        <v>4498200</v>
      </c>
      <c r="C11" s="20"/>
      <c r="D11" s="20">
        <f>'[1]საწვავები  და პრეპარატი'!D10</f>
        <v>2142000</v>
      </c>
      <c r="E11" s="3"/>
      <c r="F11" s="15">
        <v>2.1</v>
      </c>
    </row>
    <row r="12" spans="1:10" x14ac:dyDescent="0.25">
      <c r="A12" s="11" t="s">
        <v>23</v>
      </c>
      <c r="B12" s="12">
        <f>C12*D12*F12</f>
        <v>855000</v>
      </c>
      <c r="C12" s="11">
        <f>6*30</f>
        <v>180</v>
      </c>
      <c r="D12" s="11">
        <v>50</v>
      </c>
      <c r="E12" s="17"/>
      <c r="F12" s="21">
        <f>15+80</f>
        <v>95</v>
      </c>
      <c r="I12" s="8"/>
      <c r="J12" s="8"/>
    </row>
    <row r="13" spans="1:10" ht="25.5" x14ac:dyDescent="0.25">
      <c r="A13" s="11" t="s">
        <v>24</v>
      </c>
      <c r="B13" s="22">
        <f>SUM(B14:B18)</f>
        <v>1093500</v>
      </c>
      <c r="C13" s="11"/>
      <c r="D13" s="11"/>
      <c r="E13" s="11"/>
      <c r="F13" s="11"/>
      <c r="I13" s="8"/>
      <c r="J13" s="8"/>
    </row>
    <row r="14" spans="1:10" x14ac:dyDescent="0.25">
      <c r="A14" s="23" t="s">
        <v>25</v>
      </c>
      <c r="B14" s="44">
        <f>C14*D14*F14</f>
        <v>45900</v>
      </c>
      <c r="C14" s="24">
        <v>3</v>
      </c>
      <c r="D14" s="24">
        <v>17</v>
      </c>
      <c r="E14" s="24"/>
      <c r="F14" s="24">
        <v>900</v>
      </c>
    </row>
    <row r="15" spans="1:10" x14ac:dyDescent="0.25">
      <c r="A15" s="23" t="s">
        <v>26</v>
      </c>
      <c r="B15" s="44">
        <f>C15*D15*F15</f>
        <v>378000</v>
      </c>
      <c r="C15" s="24">
        <v>6</v>
      </c>
      <c r="D15" s="24">
        <v>70</v>
      </c>
      <c r="E15" s="24"/>
      <c r="F15" s="24">
        <v>900</v>
      </c>
    </row>
    <row r="16" spans="1:10" x14ac:dyDescent="0.25">
      <c r="A16" s="23" t="s">
        <v>27</v>
      </c>
      <c r="B16" s="44">
        <f>C16*D16*F16</f>
        <v>540000</v>
      </c>
      <c r="C16" s="24">
        <v>6</v>
      </c>
      <c r="D16" s="24">
        <f>50*2</f>
        <v>100</v>
      </c>
      <c r="E16" s="24"/>
      <c r="F16" s="24">
        <v>900</v>
      </c>
    </row>
    <row r="17" spans="1:8" x14ac:dyDescent="0.25">
      <c r="A17" s="46" t="s">
        <v>28</v>
      </c>
      <c r="B17" s="44">
        <f>C17*D17*F17</f>
        <v>32400</v>
      </c>
      <c r="C17" s="24">
        <v>6</v>
      </c>
      <c r="D17" s="24">
        <f>3+3</f>
        <v>6</v>
      </c>
      <c r="E17" s="24"/>
      <c r="F17" s="24">
        <v>900</v>
      </c>
    </row>
    <row r="18" spans="1:8" x14ac:dyDescent="0.25">
      <c r="A18" s="23" t="s">
        <v>29</v>
      </c>
      <c r="B18" s="44">
        <f>C18*D18*F18</f>
        <v>97200</v>
      </c>
      <c r="C18" s="24">
        <v>6</v>
      </c>
      <c r="D18" s="24">
        <v>18</v>
      </c>
      <c r="E18" s="24"/>
      <c r="F18" s="24">
        <v>900</v>
      </c>
    </row>
    <row r="19" spans="1:8" ht="25.5" x14ac:dyDescent="0.25">
      <c r="A19" s="11" t="s">
        <v>30</v>
      </c>
      <c r="B19" s="45">
        <f>D19*C19*F19</f>
        <v>28800</v>
      </c>
      <c r="C19" s="11">
        <v>8</v>
      </c>
      <c r="D19" s="11">
        <v>4</v>
      </c>
      <c r="E19" s="11"/>
      <c r="F19" s="11">
        <v>900</v>
      </c>
    </row>
    <row r="20" spans="1:8" x14ac:dyDescent="0.25">
      <c r="A20" s="11" t="s">
        <v>31</v>
      </c>
      <c r="B20" s="45">
        <f>B21+B22</f>
        <v>12000</v>
      </c>
      <c r="C20" s="11"/>
      <c r="D20" s="11"/>
      <c r="E20" s="11"/>
      <c r="F20" s="11"/>
    </row>
    <row r="21" spans="1:8" ht="25.5" x14ac:dyDescent="0.25">
      <c r="A21" s="6" t="s">
        <v>32</v>
      </c>
      <c r="B21" s="7">
        <f>D21*F21</f>
        <v>6000</v>
      </c>
      <c r="C21" s="7"/>
      <c r="D21" s="3">
        <v>4</v>
      </c>
      <c r="E21" s="7"/>
      <c r="F21" s="3">
        <v>1500</v>
      </c>
    </row>
    <row r="22" spans="1:8" x14ac:dyDescent="0.25">
      <c r="A22" s="6" t="s">
        <v>33</v>
      </c>
      <c r="B22" s="7">
        <f>C22*F22</f>
        <v>6000</v>
      </c>
      <c r="C22" s="3">
        <v>12</v>
      </c>
      <c r="D22" s="7"/>
      <c r="E22" s="7"/>
      <c r="F22" s="3">
        <v>500</v>
      </c>
    </row>
    <row r="23" spans="1:8" x14ac:dyDescent="0.25">
      <c r="A23" s="13" t="s">
        <v>34</v>
      </c>
      <c r="B23" s="12">
        <f>SUM(B24:B26)</f>
        <v>1440000</v>
      </c>
      <c r="C23" s="16"/>
      <c r="D23" s="17"/>
      <c r="E23" s="17"/>
      <c r="F23" s="17"/>
    </row>
    <row r="24" spans="1:8" x14ac:dyDescent="0.25">
      <c r="A24" s="6" t="s">
        <v>35</v>
      </c>
      <c r="B24" s="7">
        <f>C24*F24</f>
        <v>700000</v>
      </c>
      <c r="C24" s="3">
        <v>20000</v>
      </c>
      <c r="D24" s="3"/>
      <c r="E24" s="3"/>
      <c r="F24" s="25">
        <v>35</v>
      </c>
    </row>
    <row r="25" spans="1:8" x14ac:dyDescent="0.25">
      <c r="A25" s="6" t="s">
        <v>36</v>
      </c>
      <c r="B25" s="7">
        <f>C25*F25</f>
        <v>700000</v>
      </c>
      <c r="C25" s="3">
        <v>20000</v>
      </c>
      <c r="D25" s="3"/>
      <c r="E25" s="3"/>
      <c r="F25" s="25">
        <v>35</v>
      </c>
    </row>
    <row r="26" spans="1:8" x14ac:dyDescent="0.25">
      <c r="A26" s="6" t="s">
        <v>37</v>
      </c>
      <c r="B26" s="7">
        <f>D26*F26</f>
        <v>40000</v>
      </c>
      <c r="C26" s="3"/>
      <c r="D26" s="3">
        <v>20000</v>
      </c>
      <c r="E26" s="3"/>
      <c r="F26" s="15">
        <v>2</v>
      </c>
      <c r="G26"/>
      <c r="H26"/>
    </row>
    <row r="27" spans="1:8" ht="25.5" x14ac:dyDescent="0.25">
      <c r="A27" s="11" t="s">
        <v>38</v>
      </c>
      <c r="B27" s="12">
        <f>SUM(B28:B31)</f>
        <v>592720</v>
      </c>
      <c r="C27" s="11"/>
      <c r="D27" s="26"/>
      <c r="E27" s="11"/>
      <c r="F27" s="11"/>
    </row>
    <row r="28" spans="1:8" ht="25.5" x14ac:dyDescent="0.25">
      <c r="A28" s="6" t="s">
        <v>39</v>
      </c>
      <c r="B28" s="7">
        <f>D28*F28</f>
        <v>380800</v>
      </c>
      <c r="C28" s="4"/>
      <c r="D28" s="27">
        <f>D38+D39+D40+6</f>
        <v>136</v>
      </c>
      <c r="E28" s="4"/>
      <c r="F28" s="28">
        <f>1000*2.8</f>
        <v>2800</v>
      </c>
    </row>
    <row r="29" spans="1:8" x14ac:dyDescent="0.25">
      <c r="A29" s="6" t="s">
        <v>40</v>
      </c>
      <c r="B29" s="7">
        <f>D29*F29</f>
        <v>36000</v>
      </c>
      <c r="C29" s="3"/>
      <c r="D29" s="3">
        <v>120</v>
      </c>
      <c r="E29" s="5"/>
      <c r="F29" s="3">
        <v>300</v>
      </c>
    </row>
    <row r="30" spans="1:8" x14ac:dyDescent="0.25">
      <c r="A30" s="6" t="s">
        <v>41</v>
      </c>
      <c r="B30" s="7">
        <v>150000</v>
      </c>
      <c r="C30" s="3"/>
      <c r="D30" s="3"/>
      <c r="E30" s="5"/>
      <c r="F30" s="3"/>
    </row>
    <row r="31" spans="1:8" x14ac:dyDescent="0.25">
      <c r="A31" s="47" t="s">
        <v>42</v>
      </c>
      <c r="B31" s="7">
        <f>C31*D31*F31</f>
        <v>25920</v>
      </c>
      <c r="C31" s="3">
        <v>9</v>
      </c>
      <c r="D31" s="3">
        <f>D38+D39+D40+24+6</f>
        <v>160</v>
      </c>
      <c r="E31" s="3"/>
      <c r="F31" s="15">
        <v>18</v>
      </c>
    </row>
    <row r="32" spans="1:8" x14ac:dyDescent="0.25">
      <c r="A32" s="11" t="s">
        <v>43</v>
      </c>
      <c r="B32" s="48">
        <f>B33+B34</f>
        <v>82500</v>
      </c>
      <c r="C32" s="11"/>
      <c r="D32" s="11"/>
      <c r="E32" s="11"/>
      <c r="F32" s="11"/>
    </row>
    <row r="33" spans="1:9" x14ac:dyDescent="0.25">
      <c r="A33" s="6" t="s">
        <v>44</v>
      </c>
      <c r="B33" s="7">
        <v>30000</v>
      </c>
      <c r="C33" s="4"/>
      <c r="D33" s="4"/>
      <c r="E33" s="4"/>
      <c r="F33" s="4"/>
    </row>
    <row r="34" spans="1:9" x14ac:dyDescent="0.25">
      <c r="A34" s="6" t="s">
        <v>45</v>
      </c>
      <c r="B34" s="7">
        <f>C34*D34*F34</f>
        <v>52500</v>
      </c>
      <c r="C34" s="3">
        <v>7</v>
      </c>
      <c r="D34" s="3">
        <v>3</v>
      </c>
      <c r="E34" s="5"/>
      <c r="F34" s="3">
        <v>2500</v>
      </c>
    </row>
    <row r="35" spans="1:9" ht="18" x14ac:dyDescent="0.25">
      <c r="A35" s="1" t="s">
        <v>0</v>
      </c>
      <c r="B35" s="50">
        <f>SUM(B36:B40)</f>
        <v>20000000</v>
      </c>
      <c r="C35" s="1"/>
      <c r="D35" s="1"/>
      <c r="E35" s="1"/>
      <c r="F35" s="1"/>
    </row>
    <row r="36" spans="1:9" x14ac:dyDescent="0.25">
      <c r="A36" s="6" t="s">
        <v>1</v>
      </c>
      <c r="B36" s="3">
        <f>D36*F36</f>
        <v>4507999.9999999991</v>
      </c>
      <c r="C36" s="4"/>
      <c r="D36" s="3">
        <v>70</v>
      </c>
      <c r="E36" s="5"/>
      <c r="F36" s="7">
        <f>23000*2.8</f>
        <v>64399.999999999993</v>
      </c>
      <c r="I36" s="30"/>
    </row>
    <row r="37" spans="1:9" x14ac:dyDescent="0.25">
      <c r="A37" s="6" t="s">
        <v>2</v>
      </c>
      <c r="B37" s="3">
        <f t="shared" ref="B37:B39" si="0">D37*F37</f>
        <v>4735500</v>
      </c>
      <c r="C37" s="4"/>
      <c r="D37" s="3">
        <v>50</v>
      </c>
      <c r="E37" s="5"/>
      <c r="F37" s="7">
        <f>28700*3.3</f>
        <v>94710</v>
      </c>
      <c r="I37" s="30"/>
    </row>
    <row r="38" spans="1:9" x14ac:dyDescent="0.25">
      <c r="A38" s="6" t="s">
        <v>3</v>
      </c>
      <c r="B38" s="3">
        <f t="shared" si="0"/>
        <v>5880000</v>
      </c>
      <c r="C38" s="4"/>
      <c r="D38" s="3">
        <v>70</v>
      </c>
      <c r="E38" s="5"/>
      <c r="F38" s="7">
        <f>30000*2.8</f>
        <v>84000</v>
      </c>
      <c r="I38" s="30"/>
    </row>
    <row r="39" spans="1:9" ht="25.5" x14ac:dyDescent="0.25">
      <c r="A39" s="6" t="s">
        <v>4</v>
      </c>
      <c r="B39" s="3">
        <f t="shared" si="0"/>
        <v>4200000</v>
      </c>
      <c r="C39" s="4"/>
      <c r="D39" s="3">
        <v>50</v>
      </c>
      <c r="E39" s="5"/>
      <c r="F39" s="7">
        <f>30000*2.8</f>
        <v>84000</v>
      </c>
      <c r="I39" s="30"/>
    </row>
    <row r="40" spans="1:9" x14ac:dyDescent="0.25">
      <c r="A40" s="6" t="s">
        <v>5</v>
      </c>
      <c r="B40" s="3">
        <v>676500</v>
      </c>
      <c r="C40" s="4"/>
      <c r="D40" s="3">
        <v>10</v>
      </c>
      <c r="E40" s="5"/>
      <c r="F40" s="7">
        <f>B40/D40</f>
        <v>67650</v>
      </c>
      <c r="I40" s="30"/>
    </row>
    <row r="41" spans="1:9" x14ac:dyDescent="0.25">
      <c r="A41" s="8"/>
      <c r="B41" s="8"/>
      <c r="C41" s="8"/>
      <c r="D41" s="8"/>
      <c r="E41" s="8"/>
      <c r="F41" s="8"/>
      <c r="I41" s="30"/>
    </row>
    <row r="42" spans="1:9" x14ac:dyDescent="0.25">
      <c r="A42" s="1" t="s">
        <v>46</v>
      </c>
      <c r="B42" s="2">
        <f>B43</f>
        <v>292810</v>
      </c>
      <c r="C42" s="1"/>
      <c r="D42" s="1"/>
      <c r="E42" s="1"/>
      <c r="F42" s="1"/>
    </row>
    <row r="43" spans="1:9" x14ac:dyDescent="0.25">
      <c r="A43" s="6" t="s">
        <v>47</v>
      </c>
      <c r="B43" s="3">
        <v>292810</v>
      </c>
      <c r="C43" s="4"/>
      <c r="D43" s="3"/>
      <c r="E43" s="5"/>
      <c r="F43" s="3"/>
    </row>
    <row r="44" spans="1:9" x14ac:dyDescent="0.25">
      <c r="A44" s="29"/>
    </row>
    <row r="45" spans="1:9" x14ac:dyDescent="0.25">
      <c r="A45" s="31" t="s">
        <v>48</v>
      </c>
      <c r="B45" s="32">
        <f>SUM(B46:B53)</f>
        <v>1880880</v>
      </c>
      <c r="C45" s="31"/>
      <c r="D45" s="31"/>
      <c r="E45" s="31"/>
      <c r="F45" s="31"/>
    </row>
    <row r="46" spans="1:9" ht="51" x14ac:dyDescent="0.25">
      <c r="A46" s="6" t="s">
        <v>49</v>
      </c>
      <c r="B46" s="7">
        <v>1000000</v>
      </c>
      <c r="C46" s="3">
        <v>8</v>
      </c>
      <c r="D46" s="7"/>
      <c r="E46" s="7"/>
      <c r="F46" s="3">
        <v>150000</v>
      </c>
    </row>
    <row r="47" spans="1:9" x14ac:dyDescent="0.25">
      <c r="A47" s="6" t="s">
        <v>50</v>
      </c>
      <c r="B47" s="7">
        <f>C47*D47*F47</f>
        <v>420000</v>
      </c>
      <c r="C47" s="3">
        <v>3</v>
      </c>
      <c r="D47" s="7">
        <v>700000</v>
      </c>
      <c r="E47" s="7"/>
      <c r="F47" s="7">
        <v>0.2</v>
      </c>
    </row>
    <row r="48" spans="1:9" x14ac:dyDescent="0.25">
      <c r="A48" s="6" t="s">
        <v>51</v>
      </c>
      <c r="B48" s="7">
        <v>50000</v>
      </c>
      <c r="C48" s="3"/>
      <c r="D48" s="7"/>
      <c r="E48" s="7"/>
      <c r="F48" s="3"/>
    </row>
    <row r="49" spans="1:8" x14ac:dyDescent="0.25">
      <c r="A49" s="6" t="s">
        <v>52</v>
      </c>
      <c r="B49" s="7">
        <f>12000*2.5</f>
        <v>30000</v>
      </c>
      <c r="C49" s="3"/>
      <c r="D49" s="7"/>
      <c r="E49" s="7"/>
      <c r="F49" s="3"/>
    </row>
    <row r="50" spans="1:8" ht="38.25" x14ac:dyDescent="0.25">
      <c r="A50" s="6" t="s">
        <v>53</v>
      </c>
      <c r="B50" s="7">
        <v>300000</v>
      </c>
      <c r="C50" s="3"/>
      <c r="D50" s="7"/>
      <c r="E50" s="7"/>
      <c r="F50" s="3"/>
    </row>
    <row r="51" spans="1:8" x14ac:dyDescent="0.25">
      <c r="A51" s="6" t="s">
        <v>54</v>
      </c>
      <c r="B51" s="7">
        <f>D51*F51</f>
        <v>10880</v>
      </c>
      <c r="C51" s="3"/>
      <c r="D51" s="7">
        <f>D38+D39+D40+6</f>
        <v>136</v>
      </c>
      <c r="E51" s="7"/>
      <c r="F51" s="3">
        <v>80</v>
      </c>
    </row>
    <row r="52" spans="1:8" x14ac:dyDescent="0.25">
      <c r="A52" s="6" t="s">
        <v>55</v>
      </c>
      <c r="B52" s="7">
        <v>40000</v>
      </c>
      <c r="C52" s="3"/>
      <c r="D52" s="7"/>
      <c r="E52" s="7"/>
      <c r="F52" s="3"/>
    </row>
    <row r="53" spans="1:8" ht="51" x14ac:dyDescent="0.25">
      <c r="A53" s="6" t="s">
        <v>56</v>
      </c>
      <c r="B53" s="7">
        <v>30000</v>
      </c>
      <c r="C53" s="3"/>
      <c r="D53" s="7"/>
      <c r="E53" s="7"/>
      <c r="F53" s="3"/>
    </row>
    <row r="54" spans="1:8" x14ac:dyDescent="0.25">
      <c r="A54" s="33"/>
      <c r="B54" s="34"/>
      <c r="C54" s="35"/>
      <c r="D54" s="34"/>
      <c r="E54" s="34"/>
      <c r="F54" s="34"/>
    </row>
    <row r="55" spans="1:8" x14ac:dyDescent="0.25">
      <c r="A55" s="31" t="s">
        <v>57</v>
      </c>
      <c r="B55" s="32">
        <f>SUM(B56:B57)</f>
        <v>1550000</v>
      </c>
      <c r="C55" s="31"/>
      <c r="D55" s="36"/>
      <c r="E55" s="36"/>
      <c r="F55" s="37"/>
    </row>
    <row r="56" spans="1:8" ht="38.25" x14ac:dyDescent="0.25">
      <c r="A56" s="6" t="s">
        <v>58</v>
      </c>
      <c r="B56" s="7">
        <v>50000</v>
      </c>
      <c r="C56" s="3"/>
      <c r="D56" s="7"/>
      <c r="E56" s="7"/>
      <c r="F56" s="3"/>
    </row>
    <row r="57" spans="1:8" ht="25.5" x14ac:dyDescent="0.25">
      <c r="A57" s="6" t="s">
        <v>59</v>
      </c>
      <c r="B57" s="7">
        <v>1500000</v>
      </c>
      <c r="C57" s="3"/>
      <c r="D57" s="7"/>
      <c r="E57" s="7"/>
      <c r="F57" s="3"/>
    </row>
    <row r="58" spans="1:8" x14ac:dyDescent="0.25">
      <c r="A58" s="33"/>
      <c r="B58" s="34"/>
      <c r="C58" s="35"/>
      <c r="D58" s="34"/>
      <c r="E58" s="34"/>
      <c r="F58" s="34"/>
    </row>
    <row r="59" spans="1:8" x14ac:dyDescent="0.25">
      <c r="A59" s="31" t="s">
        <v>60</v>
      </c>
      <c r="B59" s="32">
        <f>SUM(B60:B66)</f>
        <v>151100</v>
      </c>
      <c r="C59" s="31"/>
      <c r="D59" s="36"/>
      <c r="E59" s="36"/>
      <c r="F59" s="37"/>
    </row>
    <row r="60" spans="1:8" x14ac:dyDescent="0.25">
      <c r="A60" s="6" t="s">
        <v>61</v>
      </c>
      <c r="B60" s="7">
        <f>C60*D60*F60</f>
        <v>60000</v>
      </c>
      <c r="C60" s="3">
        <v>20</v>
      </c>
      <c r="D60" s="3">
        <v>200</v>
      </c>
      <c r="E60" s="3"/>
      <c r="F60" s="15">
        <v>15</v>
      </c>
      <c r="G60"/>
      <c r="H60"/>
    </row>
    <row r="61" spans="1:8" x14ac:dyDescent="0.25">
      <c r="A61" s="6" t="s">
        <v>62</v>
      </c>
      <c r="B61" s="7">
        <f>C61*D61*F61</f>
        <v>27000</v>
      </c>
      <c r="C61" s="3">
        <v>90</v>
      </c>
      <c r="D61" s="3">
        <v>200</v>
      </c>
      <c r="E61" s="3"/>
      <c r="F61" s="15">
        <v>1.5</v>
      </c>
      <c r="G61"/>
      <c r="H61"/>
    </row>
    <row r="62" spans="1:8" x14ac:dyDescent="0.25">
      <c r="A62" s="6" t="s">
        <v>63</v>
      </c>
      <c r="B62" s="7">
        <f>C62*D62*F62</f>
        <v>1100</v>
      </c>
      <c r="C62" s="3">
        <v>1</v>
      </c>
      <c r="D62" s="3">
        <v>200</v>
      </c>
      <c r="E62" s="3"/>
      <c r="F62" s="15">
        <v>5.5</v>
      </c>
      <c r="G62"/>
      <c r="H62"/>
    </row>
    <row r="63" spans="1:8" x14ac:dyDescent="0.25">
      <c r="A63" s="6" t="s">
        <v>64</v>
      </c>
      <c r="B63" s="7">
        <f t="shared" ref="B63:B65" si="1">C63*D63*F63</f>
        <v>3000</v>
      </c>
      <c r="C63" s="3">
        <v>10</v>
      </c>
      <c r="D63" s="3">
        <v>200</v>
      </c>
      <c r="E63" s="3"/>
      <c r="F63" s="15">
        <v>1.5</v>
      </c>
      <c r="G63"/>
      <c r="H63"/>
    </row>
    <row r="64" spans="1:8" x14ac:dyDescent="0.25">
      <c r="A64" s="6" t="s">
        <v>65</v>
      </c>
      <c r="B64" s="7">
        <f t="shared" si="1"/>
        <v>40000</v>
      </c>
      <c r="C64" s="3">
        <v>2</v>
      </c>
      <c r="D64" s="3">
        <v>200</v>
      </c>
      <c r="E64" s="3"/>
      <c r="F64" s="15">
        <v>100</v>
      </c>
      <c r="G64"/>
      <c r="H64"/>
    </row>
    <row r="65" spans="1:10" x14ac:dyDescent="0.25">
      <c r="A65" s="6" t="s">
        <v>66</v>
      </c>
      <c r="B65" s="7">
        <f t="shared" si="1"/>
        <v>10000</v>
      </c>
      <c r="C65" s="3">
        <v>1</v>
      </c>
      <c r="D65" s="3">
        <v>200</v>
      </c>
      <c r="E65" s="3"/>
      <c r="F65" s="15">
        <v>50</v>
      </c>
      <c r="G65"/>
      <c r="H65"/>
    </row>
    <row r="66" spans="1:10" x14ac:dyDescent="0.25">
      <c r="A66" s="6" t="s">
        <v>17</v>
      </c>
      <c r="B66" s="7">
        <v>10000</v>
      </c>
      <c r="C66" s="3"/>
      <c r="D66" s="3"/>
      <c r="E66" s="3"/>
      <c r="F66" s="15"/>
      <c r="G66"/>
      <c r="H66"/>
    </row>
    <row r="68" spans="1:10" ht="15" customHeight="1" x14ac:dyDescent="0.25">
      <c r="A68" s="38" t="s">
        <v>67</v>
      </c>
      <c r="B68" s="52">
        <f>B3+B7+B12+B13+B19+B20+B23+B27+B32+B35+B42+B45+B55+B59</f>
        <v>49020426</v>
      </c>
      <c r="C68" s="66" t="s">
        <v>69</v>
      </c>
      <c r="D68" s="66"/>
      <c r="E68" s="66"/>
      <c r="F68" s="66"/>
    </row>
    <row r="69" spans="1:10" x14ac:dyDescent="0.25">
      <c r="A69" s="41" t="s">
        <v>68</v>
      </c>
      <c r="B69" s="64">
        <v>49756326</v>
      </c>
      <c r="C69" s="66"/>
      <c r="D69" s="66"/>
      <c r="E69" s="66"/>
      <c r="F69" s="66"/>
    </row>
    <row r="70" spans="1:10" x14ac:dyDescent="0.25">
      <c r="C70" s="66"/>
      <c r="D70" s="66"/>
      <c r="E70" s="66"/>
      <c r="F70" s="66"/>
    </row>
    <row r="71" spans="1:10" x14ac:dyDescent="0.25">
      <c r="A71" s="39"/>
      <c r="B71" s="40"/>
      <c r="C71" s="66"/>
      <c r="D71" s="66"/>
      <c r="E71" s="66"/>
      <c r="F71" s="66"/>
    </row>
    <row r="72" spans="1:10" ht="57.75" customHeight="1" x14ac:dyDescent="0.25">
      <c r="A72" s="61" t="s">
        <v>71</v>
      </c>
      <c r="B72" s="62">
        <f>B68-B3-B35</f>
        <v>13170426</v>
      </c>
    </row>
    <row r="73" spans="1:10" ht="18.75" x14ac:dyDescent="0.3">
      <c r="A73" s="63" t="s">
        <v>70</v>
      </c>
      <c r="B73" s="53">
        <v>14000000</v>
      </c>
      <c r="D73" s="8"/>
      <c r="G73" s="57"/>
      <c r="H73" s="57"/>
      <c r="I73" s="58"/>
      <c r="J73" s="58"/>
    </row>
    <row r="74" spans="1:10" ht="18.75" x14ac:dyDescent="0.3">
      <c r="A74" s="42" t="s">
        <v>72</v>
      </c>
      <c r="B74" s="30">
        <f>B73-B72</f>
        <v>829574</v>
      </c>
      <c r="D74" s="30"/>
      <c r="G74" s="57"/>
      <c r="H74" s="57"/>
      <c r="I74" s="58"/>
      <c r="J74" s="58"/>
    </row>
    <row r="75" spans="1:10" ht="18.75" x14ac:dyDescent="0.3">
      <c r="G75" s="59"/>
      <c r="H75" s="60"/>
      <c r="I75" s="60"/>
      <c r="J75" s="60"/>
    </row>
    <row r="76" spans="1:10" ht="18.75" x14ac:dyDescent="0.3">
      <c r="B76" s="56"/>
      <c r="D76" s="8"/>
      <c r="G76" s="59"/>
      <c r="H76" s="60"/>
      <c r="I76" s="60"/>
      <c r="J76" s="60"/>
    </row>
    <row r="77" spans="1:10" ht="18.75" x14ac:dyDescent="0.3">
      <c r="B77" s="56"/>
      <c r="D77" s="49"/>
      <c r="G77" s="59"/>
      <c r="H77" s="60"/>
      <c r="I77" s="60"/>
      <c r="J77" s="60"/>
    </row>
    <row r="78" spans="1:10" ht="18.75" x14ac:dyDescent="0.3">
      <c r="B78" s="30"/>
      <c r="G78" s="57"/>
      <c r="H78" s="60"/>
      <c r="I78" s="60"/>
      <c r="J78" s="60"/>
    </row>
    <row r="79" spans="1:10" ht="18.75" x14ac:dyDescent="0.3">
      <c r="G79" s="57"/>
      <c r="H79" s="60"/>
      <c r="I79" s="60"/>
      <c r="J79" s="60"/>
    </row>
    <row r="80" spans="1:10" ht="18.75" x14ac:dyDescent="0.3">
      <c r="G80" s="57"/>
      <c r="H80" s="57"/>
      <c r="I80" s="58"/>
      <c r="J80" s="58"/>
    </row>
    <row r="81" spans="7:10" ht="18.75" x14ac:dyDescent="0.3">
      <c r="G81" s="57"/>
      <c r="H81" s="57"/>
      <c r="I81" s="58"/>
      <c r="J81" s="58"/>
    </row>
    <row r="82" spans="7:10" ht="18.75" x14ac:dyDescent="0.3">
      <c r="G82" s="58"/>
      <c r="H82" s="58"/>
      <c r="I82" s="57"/>
      <c r="J82" s="57"/>
    </row>
  </sheetData>
  <mergeCells count="2">
    <mergeCell ref="A1:F1"/>
    <mergeCell ref="C68:F71"/>
  </mergeCells>
  <pageMargins left="0.7" right="0.7" top="0.75" bottom="0.75" header="0.3" footer="0.3"/>
  <pageSetup scale="72" fitToWidth="0" fitToHeight="0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თამარ  ჯავახაძე</dc:creator>
  <cp:lastModifiedBy>ზურაბ ჩეკურაშვილი</cp:lastModifiedBy>
  <cp:lastPrinted>2017-12-15T10:06:09Z</cp:lastPrinted>
  <dcterms:created xsi:type="dcterms:W3CDTF">2017-12-11T09:05:40Z</dcterms:created>
  <dcterms:modified xsi:type="dcterms:W3CDTF">2018-01-25T14:12:29Z</dcterms:modified>
</cp:coreProperties>
</file>