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5" yWindow="645" windowWidth="10935" windowHeight="7095" activeTab="2"/>
  </bookViews>
  <sheets>
    <sheet name="aparati" sheetId="1" r:id="rId1"/>
    <sheet name="tenderis ekonomiebi" sheetId="5" r:id="rId2"/>
    <sheet name="programebi" sheetId="4" r:id="rId3"/>
    <sheet name="programuli tenderebi" sheetId="7" r:id="rId4"/>
    <sheet name="programebi (2)" sheetId="6" r:id="rId5"/>
    <sheet name="Sheet2" sheetId="2" r:id="rId6"/>
    <sheet name="Sheet3" sheetId="3" r:id="rId7"/>
  </sheets>
  <definedNames>
    <definedName name="_xlnm._FilterDatabase" localSheetId="0" hidden="1">aparati!$A$213:$S$319</definedName>
  </definedNames>
  <calcPr calcId="145621"/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" i="5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6" i="7"/>
  <c r="F35" i="7"/>
  <c r="E35" i="7"/>
  <c r="E68" i="5"/>
  <c r="E37" i="7" s="1"/>
  <c r="I35" i="7" l="1"/>
  <c r="H27" i="7"/>
  <c r="H26" i="7"/>
  <c r="H21" i="7"/>
  <c r="H20" i="7"/>
  <c r="H19" i="7"/>
  <c r="H18" i="7"/>
  <c r="H17" i="7"/>
  <c r="H16" i="7"/>
  <c r="H15" i="7"/>
  <c r="P8" i="7"/>
  <c r="P7" i="7"/>
  <c r="P6" i="7"/>
  <c r="H6" i="7"/>
  <c r="H145" i="4" l="1"/>
  <c r="H143" i="4"/>
  <c r="F137" i="4"/>
  <c r="F134" i="4"/>
  <c r="F118" i="4"/>
  <c r="F50" i="4"/>
  <c r="F24" i="4"/>
  <c r="I355" i="1"/>
  <c r="F352" i="1"/>
  <c r="F320" i="1"/>
  <c r="F6" i="1"/>
  <c r="F120" i="4"/>
  <c r="F58" i="4" l="1"/>
  <c r="F47" i="4"/>
  <c r="F61" i="4" l="1"/>
  <c r="F43" i="4"/>
  <c r="F44" i="4"/>
  <c r="F69" i="1"/>
  <c r="F81" i="1"/>
  <c r="F8" i="1"/>
  <c r="F7" i="1"/>
  <c r="F30" i="1"/>
  <c r="F332" i="1"/>
  <c r="F135" i="1"/>
  <c r="F313" i="1"/>
  <c r="F154" i="1"/>
  <c r="F165" i="1"/>
  <c r="F127" i="1"/>
  <c r="F40" i="1"/>
  <c r="F23" i="1"/>
  <c r="F9" i="1"/>
  <c r="F11" i="1"/>
  <c r="F15" i="1"/>
  <c r="F37" i="1"/>
  <c r="F52" i="1"/>
  <c r="F13" i="1"/>
  <c r="F176" i="1"/>
  <c r="F175" i="1"/>
  <c r="F10" i="1"/>
  <c r="F216" i="1"/>
  <c r="F61" i="1"/>
  <c r="F79" i="1"/>
  <c r="F78" i="1"/>
  <c r="F60" i="4" l="1"/>
  <c r="F94" i="4"/>
  <c r="F56" i="4"/>
  <c r="F82" i="1" l="1"/>
  <c r="F44" i="1" l="1"/>
  <c r="F124" i="4" l="1"/>
  <c r="F292" i="1" l="1"/>
  <c r="F68" i="1"/>
  <c r="H64" i="5" l="1"/>
  <c r="H62" i="5"/>
  <c r="H61" i="5"/>
  <c r="H50" i="5"/>
  <c r="H46" i="5"/>
  <c r="F46" i="5"/>
  <c r="F68" i="5" s="1"/>
  <c r="F37" i="7" s="1"/>
  <c r="H43" i="5"/>
  <c r="H42" i="5"/>
  <c r="F214" i="1" l="1"/>
  <c r="F90" i="4" l="1"/>
  <c r="F92" i="4"/>
  <c r="F48" i="4" l="1"/>
  <c r="F318" i="1"/>
  <c r="F57" i="4" l="1"/>
  <c r="F237" i="1" l="1"/>
  <c r="F179" i="1"/>
  <c r="F266" i="1"/>
  <c r="F29" i="4" l="1"/>
  <c r="F39" i="4"/>
  <c r="F36" i="4"/>
  <c r="F30" i="4"/>
  <c r="F35" i="4"/>
  <c r="F37" i="4"/>
  <c r="F104" i="1"/>
  <c r="F259" i="1" l="1"/>
  <c r="F161" i="1"/>
  <c r="F109" i="1"/>
  <c r="F260" i="1"/>
  <c r="F203" i="1" l="1"/>
  <c r="F251" i="1"/>
  <c r="F272" i="1"/>
  <c r="M9" i="4" l="1"/>
  <c r="M8" i="4"/>
  <c r="M6" i="4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6" i="5"/>
  <c r="H31" i="5"/>
  <c r="H28" i="5"/>
  <c r="H26" i="5"/>
  <c r="H21" i="5"/>
  <c r="H20" i="5"/>
  <c r="H209" i="1" l="1"/>
  <c r="G51" i="4"/>
  <c r="E50" i="4"/>
  <c r="F52" i="4" l="1"/>
  <c r="E24" i="4"/>
  <c r="G24" i="4" s="1"/>
  <c r="F20" i="4" l="1"/>
  <c r="F60" i="1" l="1"/>
  <c r="F43" i="1" l="1"/>
  <c r="F155" i="1"/>
  <c r="F14" i="1" l="1"/>
  <c r="F38" i="1" l="1"/>
  <c r="F50" i="1" l="1"/>
  <c r="F138" i="1"/>
  <c r="F108" i="1"/>
  <c r="F112" i="1"/>
  <c r="F207" i="1" l="1"/>
  <c r="E207" i="1"/>
  <c r="G210" i="1" s="1"/>
  <c r="E84" i="1" l="1"/>
  <c r="G68" i="5" l="1"/>
  <c r="I37" i="7" s="1"/>
  <c r="F6" i="4"/>
  <c r="F84" i="1" l="1"/>
</calcChain>
</file>

<file path=xl/sharedStrings.xml><?xml version="1.0" encoding="utf-8"?>
<sst xmlns="http://schemas.openxmlformats.org/spreadsheetml/2006/main" count="3769" uniqueCount="1583">
  <si>
    <t>N</t>
  </si>
  <si>
    <t>საგანი</t>
  </si>
  <si>
    <t>ორგანიზაცია</t>
  </si>
  <si>
    <t>თანხა</t>
  </si>
  <si>
    <t>ვადები</t>
  </si>
  <si>
    <t>საინდიფიკაციო კოდი</t>
  </si>
  <si>
    <t>ტენდერის ნომერი</t>
  </si>
  <si>
    <t>CPV</t>
  </si>
  <si>
    <t>გადახდილი თანხა</t>
  </si>
  <si>
    <t>შენიშვნა</t>
  </si>
  <si>
    <t>1/ბ</t>
  </si>
  <si>
    <t>შსს სსიპ დაცვის პოლიციის დეპარტამენტი</t>
  </si>
  <si>
    <t>სამინისტროს ადმინისტრაციული შენობის დაცვა</t>
  </si>
  <si>
    <t>-</t>
  </si>
  <si>
    <t>შეთანხმება 1/ბ-1 30.03.12  შეწყვეტა</t>
  </si>
  <si>
    <t>2/ბ</t>
  </si>
  <si>
    <t>ქობულეთის რ-ის სოფ.ხუცუბანში საწყობების დაცვა</t>
  </si>
  <si>
    <t>31.12.11          31.03.12</t>
  </si>
  <si>
    <t>31.12.11      31.12.12</t>
  </si>
  <si>
    <t>3/ბ</t>
  </si>
  <si>
    <t>მუხრანის N2 სარეჟიმო საწყობის დაცვა</t>
  </si>
  <si>
    <t>4/ბ</t>
  </si>
  <si>
    <t>სსიპ - ,,სახელისუფლებო სპეციალური კავშირების სააგენტო"</t>
  </si>
  <si>
    <t>სპეცკავშირებით მომსახურება</t>
  </si>
  <si>
    <t>5/ბ</t>
  </si>
  <si>
    <t>სსიპ - ,,საქართველოს საკანონმდებლო მაცნე"</t>
  </si>
  <si>
    <t>ნორმატიული აქტების გამოქვეყნება</t>
  </si>
  <si>
    <t>03.01.12      31.12.12</t>
  </si>
  <si>
    <t>6/ბ</t>
  </si>
  <si>
    <t>შპს ,,სუპერ ტვ"</t>
  </si>
  <si>
    <t>საკაბელო ტელევიზიის მომსახურება</t>
  </si>
  <si>
    <t>7/ბ</t>
  </si>
  <si>
    <t>ი.მ ,,ალბერტი მამალაძე"</t>
  </si>
  <si>
    <t>პროჟექტორის შეძენა</t>
  </si>
  <si>
    <t>06.01.12     03.03.12</t>
  </si>
  <si>
    <t>01024017312</t>
  </si>
  <si>
    <t>8/ბ</t>
  </si>
  <si>
    <t>შპს ,,ჯორჯიან ლიფტსერვისი"</t>
  </si>
  <si>
    <t>ლიფტების მომსახურება</t>
  </si>
  <si>
    <t>06.01.12     31.12.12</t>
  </si>
  <si>
    <t>SPA110032556</t>
  </si>
  <si>
    <t>9/ბ</t>
  </si>
  <si>
    <t>ი.მ ,,ვახტანგ იაკობაშვილი"</t>
  </si>
  <si>
    <t>დასუფთავების მომსახურება</t>
  </si>
  <si>
    <t>11.01.12      31.12.12</t>
  </si>
  <si>
    <t>35001017590</t>
  </si>
  <si>
    <t>SPA110032824</t>
  </si>
  <si>
    <t>10/ბ</t>
  </si>
  <si>
    <t>სს ,,სილქნეტი"</t>
  </si>
  <si>
    <t>ინტერნეტ მომსახურება</t>
  </si>
  <si>
    <t>SPA110032638</t>
  </si>
  <si>
    <t>11/ბ</t>
  </si>
  <si>
    <t>სადროშე ბოძის მონტაჟი</t>
  </si>
  <si>
    <t>11.01.12    03.03.12</t>
  </si>
  <si>
    <t>12/ბ</t>
  </si>
  <si>
    <t>ელექტროკაბელის შესყიდვა</t>
  </si>
  <si>
    <t>13/ბ</t>
  </si>
  <si>
    <t>შპს ,,ტრადოსი"</t>
  </si>
  <si>
    <t>თარგმნის მომსახურება</t>
  </si>
  <si>
    <t>14/ბ</t>
  </si>
  <si>
    <t>13.01.12    01.03.12</t>
  </si>
  <si>
    <t>11.01.12    01.03.12</t>
  </si>
  <si>
    <t>15/ბ</t>
  </si>
  <si>
    <t>16/ბ</t>
  </si>
  <si>
    <t>ადგილობრივი სატელეფონო მომსახურება</t>
  </si>
  <si>
    <t>16.01.12        01.03.12</t>
  </si>
  <si>
    <t>საქართველოს მთავრობის 2012 წლის 13 იანვრის N2 სხდომის ოქმის 88-ე ნაწილით  გათვალისწინებული გადაწყვეტილების შესაბამისად</t>
  </si>
  <si>
    <t>17/ბ</t>
  </si>
  <si>
    <t>შპს ,,MEGA MOBI"</t>
  </si>
  <si>
    <t>მობილური ტელეფონის შესყიდვა</t>
  </si>
  <si>
    <t>23.01.12     01.05.12</t>
  </si>
  <si>
    <t>18/ბ</t>
  </si>
  <si>
    <t>24.01.12     31.12.12</t>
  </si>
  <si>
    <t>SPA120000203</t>
  </si>
  <si>
    <t>19/ბ</t>
  </si>
  <si>
    <t>შპს ,,აუტოჰაუზი"</t>
  </si>
  <si>
    <t>ავტოტექმომსახურება</t>
  </si>
  <si>
    <t>24.01.12     01.05.12</t>
  </si>
  <si>
    <t>20/ბ</t>
  </si>
  <si>
    <t>ფ.პ ნესტორი ნოზაძე</t>
  </si>
  <si>
    <t>24.01.12  01.03.12</t>
  </si>
  <si>
    <t>21/ბ</t>
  </si>
  <si>
    <t>შპს ,,წისქვილი"</t>
  </si>
  <si>
    <t>რესტორნის მომსახურება</t>
  </si>
  <si>
    <t>22/ბ</t>
  </si>
  <si>
    <t>შპს ,,პეპერონი"</t>
  </si>
  <si>
    <t>23/ბ</t>
  </si>
  <si>
    <t>24/ბ</t>
  </si>
  <si>
    <t>27.01.12    01.05.12</t>
  </si>
  <si>
    <t>25/ბ</t>
  </si>
  <si>
    <t>სსიპ ,,საქართველოს ეროვნული არქივი"</t>
  </si>
  <si>
    <t>დოკუმენტების შენახვა</t>
  </si>
  <si>
    <t>27.01.12       31.12.12</t>
  </si>
  <si>
    <t>26/ბ</t>
  </si>
  <si>
    <t>შპს ,,ტექნო ბუმი"</t>
  </si>
  <si>
    <t>ჩაიდანის შესყიდვა</t>
  </si>
  <si>
    <t>30.01.12      01.05.12</t>
  </si>
  <si>
    <t>27/ბ</t>
  </si>
  <si>
    <t>შპს ,,დისქოვერ ავტო სერვისი"</t>
  </si>
  <si>
    <t>01.02.12      30.03.12</t>
  </si>
  <si>
    <t>28/ბ</t>
  </si>
  <si>
    <t>შპს ,,ფეშენ კოფი"</t>
  </si>
  <si>
    <t>ყავის აპარატის შეძენა</t>
  </si>
  <si>
    <t>01.02.12         01.04.12</t>
  </si>
  <si>
    <t>29/ბ</t>
  </si>
  <si>
    <t>შპს ,,ჯი-მარტი"</t>
  </si>
  <si>
    <t>ყავა, ჩაი, შაქარი</t>
  </si>
  <si>
    <t>02.02.12      01.04.12</t>
  </si>
  <si>
    <t>30/ბ</t>
  </si>
  <si>
    <t>შპს ,,თბილი სახლი"</t>
  </si>
  <si>
    <t>გათბობის სისტემის ნაწილები</t>
  </si>
  <si>
    <t>02.02.12      01.05.12</t>
  </si>
  <si>
    <t>31/ბ</t>
  </si>
  <si>
    <t>შპს ,,აკო"</t>
  </si>
  <si>
    <t>იატაკის რეზინის საფენის შესყიდვა</t>
  </si>
  <si>
    <t>02.02.12     01.04.12</t>
  </si>
  <si>
    <t>32/ბ</t>
  </si>
  <si>
    <t>შპს ,,კავკაზუს ონლაინი"</t>
  </si>
  <si>
    <t>ალტერნატიული ინტერნეტ მომსახურება</t>
  </si>
  <si>
    <t>03.02.12      31.12.12</t>
  </si>
  <si>
    <t>SPA120002453</t>
  </si>
  <si>
    <t>33/ბ</t>
  </si>
  <si>
    <t>სსიპ შსს მომსახურების სააგენტო</t>
  </si>
  <si>
    <t>მანქანის გაფორმება, ნომრების აღება</t>
  </si>
  <si>
    <t>06.02.12  31.12.12</t>
  </si>
  <si>
    <t>34/ბ</t>
  </si>
  <si>
    <t>შპს ,,მეგაპიქსელი"</t>
  </si>
  <si>
    <t>ტელევიზორების შესყიდვა</t>
  </si>
  <si>
    <t>06.02.12     01.05.12</t>
  </si>
  <si>
    <t>35/ბ</t>
  </si>
  <si>
    <t>საქალაქთაშორისო , საერთაშორისო, და მობილურ ტელეფონებზე საუბრები</t>
  </si>
  <si>
    <t>07.02.12      31.12.12</t>
  </si>
  <si>
    <t>SPA120002294</t>
  </si>
  <si>
    <t>36/ბ</t>
  </si>
  <si>
    <t>შპს ,,მეგა მობი"</t>
  </si>
  <si>
    <t>მობილური ტელეფონების შესყიდვა</t>
  </si>
  <si>
    <t>08.02.12     01.05.12</t>
  </si>
  <si>
    <t>37/ბ</t>
  </si>
  <si>
    <t>შპს ,,ფორმატი"</t>
  </si>
  <si>
    <t>დროშების შესყიდვა</t>
  </si>
  <si>
    <t>08.02.12     29.02.12</t>
  </si>
  <si>
    <t>38/ბ</t>
  </si>
  <si>
    <t>09.02.12     31.12.12</t>
  </si>
  <si>
    <t>39/ბ</t>
  </si>
  <si>
    <t>შპს ,,ინფორსერვისი"</t>
  </si>
  <si>
    <t>კოდექსის შესყიდვა</t>
  </si>
  <si>
    <t>09.02.12         31.12.12</t>
  </si>
  <si>
    <t>SPA120003497</t>
  </si>
  <si>
    <t>40/ბ</t>
  </si>
  <si>
    <t>შპს ,,აპრაისალი"</t>
  </si>
  <si>
    <t>აუდიტორული მომსახურების შესყიდვა</t>
  </si>
  <si>
    <t>10.02.12     15.02.12</t>
  </si>
  <si>
    <t>41/ბ</t>
  </si>
  <si>
    <t>შპს ,,ტავ ურბან ჯორჯია"</t>
  </si>
  <si>
    <t>საჰაერო ხომალდის მიღება-გასტუმრების მომსახურება</t>
  </si>
  <si>
    <t>15.02.12     01.05.12</t>
  </si>
  <si>
    <t>საქართველოს მთავრობის 2012 წლის 14 თებერვლის N242 განკარგულება</t>
  </si>
  <si>
    <t>42/ბ</t>
  </si>
  <si>
    <t>შპს ,,საქაერონავიგაცია"</t>
  </si>
  <si>
    <t>43/ბ</t>
  </si>
  <si>
    <t>შპს ,,საქართველოს აეროპორტების გაერთიანება"</t>
  </si>
  <si>
    <t>საჰაერო ხომალდის უსაფრთხოების მომსახურება</t>
  </si>
  <si>
    <t>44/ბ</t>
  </si>
  <si>
    <t>16.02.12      04.05.12</t>
  </si>
  <si>
    <t>45/ბ</t>
  </si>
  <si>
    <t>შპს ,,ზაუბერ აუტო"</t>
  </si>
  <si>
    <t>მანქანების რეცხვის მომსახურება</t>
  </si>
  <si>
    <t>16.02.12       31.12.12</t>
  </si>
  <si>
    <t>SPA120004605</t>
  </si>
  <si>
    <t>46/ბ</t>
  </si>
  <si>
    <t>შპს ,,სუპერი"</t>
  </si>
  <si>
    <t>ჭურჭლის შესყიდვა</t>
  </si>
  <si>
    <t>22.02.12    01.04.12</t>
  </si>
  <si>
    <t>47/ბ</t>
  </si>
  <si>
    <t>ტელევიზიის მომსახურება</t>
  </si>
  <si>
    <t>22.02.12       31.12.12</t>
  </si>
  <si>
    <t>48/ბ</t>
  </si>
  <si>
    <t>ყავის შეძენა</t>
  </si>
  <si>
    <t>22.02.12      01.04.12</t>
  </si>
  <si>
    <t>49/ბ</t>
  </si>
  <si>
    <t>50/ბ</t>
  </si>
  <si>
    <t>22.02.12      01.05.12</t>
  </si>
  <si>
    <t>51/ბ</t>
  </si>
  <si>
    <t>შპს ,,ფოტოსაოცრება მაიკო"</t>
  </si>
  <si>
    <t>სურათის ჩარჩოები</t>
  </si>
  <si>
    <t>52/ბ</t>
  </si>
  <si>
    <t>შპს ,,ოტოლუქსი"</t>
  </si>
  <si>
    <t>აკუმულატორი</t>
  </si>
  <si>
    <t>53/ბ</t>
  </si>
  <si>
    <t>შპს ,,მაიმობაილ+"</t>
  </si>
  <si>
    <t>აუდიო სისტემის შეძენა</t>
  </si>
  <si>
    <t>28.02.12      01.07.12</t>
  </si>
  <si>
    <t>SPA120004842</t>
  </si>
  <si>
    <t>54/ბ</t>
  </si>
  <si>
    <t>შპს ,,ფლორა დიზაინი"</t>
  </si>
  <si>
    <t>მცენარეების შესყიდვა</t>
  </si>
  <si>
    <t>28.02.12         05.05.12</t>
  </si>
  <si>
    <t>03451000</t>
  </si>
  <si>
    <t>55/ბ</t>
  </si>
  <si>
    <t>საარქივო მომსახურება</t>
  </si>
  <si>
    <t>28.02.12     01.08.12</t>
  </si>
  <si>
    <t>56/ბ</t>
  </si>
  <si>
    <t>შპს ,,ელვა ჯი"</t>
  </si>
  <si>
    <t>პერიოდული პრესის გამოწერა</t>
  </si>
  <si>
    <t>29.02.12       31.12.12</t>
  </si>
  <si>
    <t>57/ბ</t>
  </si>
  <si>
    <t>29.02.12      01.05.12</t>
  </si>
  <si>
    <t>58/ბ</t>
  </si>
  <si>
    <t>შპს ,,სი-ტი პარკი"</t>
  </si>
  <si>
    <t>პარკირების მომსახურება</t>
  </si>
  <si>
    <t>02.03.12        01.08.12</t>
  </si>
  <si>
    <t>59/ბ</t>
  </si>
  <si>
    <t>კავშირი ,,საინფორმაციო ტექნოლოგიების განვითარების ცენტრი"</t>
  </si>
  <si>
    <t>ვებ-გვერდის რედაქტირებისათვის პროგრამული პაკეტის შემუშავება</t>
  </si>
  <si>
    <t>02.03.12      31.12.12</t>
  </si>
  <si>
    <t>60/ბ</t>
  </si>
  <si>
    <t>შპს ,,ჯორჯიან ჰოტელ მენეჯმენტი"</t>
  </si>
  <si>
    <t>სასტუმროს მომსახურება</t>
  </si>
  <si>
    <t>02.03.12    01.05.12</t>
  </si>
  <si>
    <t>61/ბ</t>
  </si>
  <si>
    <t>შპს ,,თავ ჯორჯია ოპერეიშენ სერვისიზ"</t>
  </si>
  <si>
    <t>სტუმრების ვიპ  დახვედრა</t>
  </si>
  <si>
    <t>02.03.12     07.05.12</t>
  </si>
  <si>
    <t>62/ბ</t>
  </si>
  <si>
    <t>07.03.12      07.05.12</t>
  </si>
  <si>
    <t>63/ბ</t>
  </si>
  <si>
    <t>შპს ,,მაგთიკომი"</t>
  </si>
  <si>
    <t>07.03.12     31.12.12</t>
  </si>
  <si>
    <t>SPA120006640</t>
  </si>
  <si>
    <t>64/ბ</t>
  </si>
  <si>
    <t>შპს ,,ახალი ამბები"</t>
  </si>
  <si>
    <t>საინფორმაციო მომსახურება</t>
  </si>
  <si>
    <t>65/ბ</t>
  </si>
  <si>
    <t>შპს ,,ზარაფხანა"</t>
  </si>
  <si>
    <t>სუვენირების შესყიდვა</t>
  </si>
  <si>
    <t>12.03.12         01.05.12</t>
  </si>
  <si>
    <t>შეთანხმება 10/ბ-1 12.03.12  შეწყვეტა</t>
  </si>
  <si>
    <t>66/ბ</t>
  </si>
  <si>
    <t>ი/მ ჯილდა სახელაშვილი</t>
  </si>
  <si>
    <t>ყვავილების შესყიდვა</t>
  </si>
  <si>
    <t>12.03.12         13.05.12</t>
  </si>
  <si>
    <t>01010005946</t>
  </si>
  <si>
    <t>03121210</t>
  </si>
  <si>
    <t>67/ბ</t>
  </si>
  <si>
    <t>შპს ,,ბი-ემ კომპანი"</t>
  </si>
  <si>
    <t>12.03.12        10.05.12</t>
  </si>
  <si>
    <t>68/ბ</t>
  </si>
  <si>
    <t xml:space="preserve">14.03.12       01.05.12 </t>
  </si>
  <si>
    <t>69/ბ</t>
  </si>
  <si>
    <t>შპს ,,ჩვენი სტუდია"</t>
  </si>
  <si>
    <t>სარეკლამო კლიპის დამზადება</t>
  </si>
  <si>
    <t>14.03.12        20.05.12</t>
  </si>
  <si>
    <t>70/ბ</t>
  </si>
  <si>
    <t>შპს ,,სან პეტროლიუმ ჯორჯია"</t>
  </si>
  <si>
    <t>საწვავის შესყიდვა</t>
  </si>
  <si>
    <t>26.03.12   28.03.12</t>
  </si>
  <si>
    <t>კონსოლიდირებული(CON-12001)</t>
  </si>
  <si>
    <t>09100000</t>
  </si>
  <si>
    <t>171/ბ-71/ბ</t>
  </si>
  <si>
    <t>72/ბ</t>
  </si>
  <si>
    <t>27.03.12      04.05.12</t>
  </si>
  <si>
    <t>173/ბ-73/ბ</t>
  </si>
  <si>
    <t>შპს ,,კანც პაპერი"</t>
  </si>
  <si>
    <t>საკანცელარიო საქონელი</t>
  </si>
  <si>
    <t>27.03.12      31.12.12</t>
  </si>
  <si>
    <t>SPA120008067</t>
  </si>
  <si>
    <t>174/ბ-74/ბ</t>
  </si>
  <si>
    <t>შპს ,,ლინეალი"</t>
  </si>
  <si>
    <t>SPA120008071</t>
  </si>
  <si>
    <t>75/ბ</t>
  </si>
  <si>
    <t>შპს ,,რეი ლაითი"</t>
  </si>
  <si>
    <t>ბეჭდვითი მომსახურება</t>
  </si>
  <si>
    <t>28.03.12         01.06.12</t>
  </si>
  <si>
    <t>SPA120007718</t>
  </si>
  <si>
    <t>შეთანხმება 32/ბ-1  28.03.12</t>
  </si>
  <si>
    <t>76/ბ</t>
  </si>
  <si>
    <t>30.03.12        31.12.12</t>
  </si>
  <si>
    <t>77/ბ</t>
  </si>
  <si>
    <t>შპს ,,ლოჯიქალ სისტემზ კომპანი"</t>
  </si>
  <si>
    <t>პლასტიკური ბარათები</t>
  </si>
  <si>
    <t>30.03.12      31.12.12</t>
  </si>
  <si>
    <t>78/ბ</t>
  </si>
  <si>
    <t>შპს ,,ფლაგ არტი"</t>
  </si>
  <si>
    <t>30.03.12   01.05.12</t>
  </si>
  <si>
    <t>26.03.12      04.05.12</t>
  </si>
  <si>
    <t>SPA120001226</t>
  </si>
  <si>
    <t>პ/35030309/1</t>
  </si>
  <si>
    <t>სს კომპანია ,,მედინსერვი"</t>
  </si>
  <si>
    <t>პერიტონული დიალიზის სახარჯი მასალები</t>
  </si>
  <si>
    <t>20.01.12    01.05.12</t>
  </si>
  <si>
    <t>SPA110032700</t>
  </si>
  <si>
    <t>პ/35030202/2</t>
  </si>
  <si>
    <t>სსიპ ,,ლ.საყვარელიძის სახ.დაავადებათა კონტროლისა და საზოგადოებრივი ჯანმრთელობის ეროვნული ცენტრი"</t>
  </si>
  <si>
    <t>ტრანსპორტირება</t>
  </si>
  <si>
    <t>23.01.12       01.04.12</t>
  </si>
  <si>
    <t>საქართველოს მთავრობის 2011 წლის 27 დეკემბრის N492 დადგენილება</t>
  </si>
  <si>
    <t>პ/35030309/3</t>
  </si>
  <si>
    <t>სს ,,ჯიპისი"</t>
  </si>
  <si>
    <t>რკინის სუკროზა"</t>
  </si>
  <si>
    <t>31.01.12      01.05.12</t>
  </si>
  <si>
    <t>SPA110032689</t>
  </si>
  <si>
    <t>საქართველოს მთავრობის 2011 წლის 8 დეკემბრის N2392 განკარგულება</t>
  </si>
  <si>
    <t>პ/35030309/4</t>
  </si>
  <si>
    <t>შპს ,,პსპ ფარმა"</t>
  </si>
  <si>
    <t>დაბალმოლეკულური ჰეპარინი</t>
  </si>
  <si>
    <t>02.02.12     01.05.12</t>
  </si>
  <si>
    <t>SPA110032693</t>
  </si>
  <si>
    <t>პ/35030306/5</t>
  </si>
  <si>
    <t>სს ,,ნოვო ნორდისკი"</t>
  </si>
  <si>
    <t>დიაბეტით დაავადებულ ბავშვთა და მოზარდთა სამკურნალო საშუალებები</t>
  </si>
  <si>
    <t>06.02.12     31.12.13</t>
  </si>
  <si>
    <t>SPA110030389</t>
  </si>
  <si>
    <t>პ/35030312/6</t>
  </si>
  <si>
    <t>შპს ,,ნუტრილაინი"</t>
  </si>
  <si>
    <t>ფენილკეტონურიით დაავედებულ ბავშვთა საკვები დანამეტები</t>
  </si>
  <si>
    <t>პ/35030309/7</t>
  </si>
  <si>
    <t>შპს ,,ჯანი"</t>
  </si>
  <si>
    <t>ჰემოდიალიზის სახარჯი მასალები</t>
  </si>
  <si>
    <t>29.02.12    30.04.12</t>
  </si>
  <si>
    <t>202310542</t>
  </si>
  <si>
    <t>პ/35030309/8</t>
  </si>
  <si>
    <t>შპს ,,ეი ბი სი ფარმაცია"</t>
  </si>
  <si>
    <t>ერითროპოეტინი</t>
  </si>
  <si>
    <t>პ/35030309/9</t>
  </si>
  <si>
    <t>ჰეპარინ სოდიკ პანფარმა</t>
  </si>
  <si>
    <t>201991229</t>
  </si>
  <si>
    <t>პ/35030309/10</t>
  </si>
  <si>
    <t>პ/35030309/11</t>
  </si>
  <si>
    <t>რკინის სუკროზა</t>
  </si>
  <si>
    <t>202203123</t>
  </si>
  <si>
    <t>პ/35030309/12</t>
  </si>
  <si>
    <t>201951094</t>
  </si>
  <si>
    <t>პ/35030309/13</t>
  </si>
  <si>
    <t>28.03.12   31.05.12</t>
  </si>
  <si>
    <t>პ/35030309/14</t>
  </si>
  <si>
    <t>პ/35030309/15</t>
  </si>
  <si>
    <t>პ/35030309/16</t>
  </si>
  <si>
    <t>პ/35030309/17</t>
  </si>
  <si>
    <t>პ/35030309/18</t>
  </si>
  <si>
    <t>ტენდერის სავარაუდო ღირებულება</t>
  </si>
  <si>
    <t>ტენდერის ეკონომია</t>
  </si>
  <si>
    <t>სახელშეკრულებო თანხა</t>
  </si>
  <si>
    <t>ხელშეკრულება შეწყდა 1 მაისს, ათვისებული თანხაა-</t>
  </si>
  <si>
    <t>II კვარტალი</t>
  </si>
  <si>
    <t>79/ბ</t>
  </si>
  <si>
    <t>სტუმრებისთვის საჩუქრების შესყიდვა</t>
  </si>
  <si>
    <t>03.04.12       15.05.12</t>
  </si>
  <si>
    <t>80/ბ</t>
  </si>
  <si>
    <t>03.04.12    04.05.12</t>
  </si>
  <si>
    <t>81/ბ</t>
  </si>
  <si>
    <t>ავტოტექმომსახურების შესყიდვა</t>
  </si>
  <si>
    <t>04.04.12      01.06.12</t>
  </si>
  <si>
    <t>82/ბ</t>
  </si>
  <si>
    <t>შპს ,,კოპალა"</t>
  </si>
  <si>
    <t>04.04.12    05.06.12</t>
  </si>
  <si>
    <t>83/ბ</t>
  </si>
  <si>
    <t>შპს ,,პროგრეს გრუპი"</t>
  </si>
  <si>
    <t>ყვავილების კომპოზიცია</t>
  </si>
  <si>
    <t>05.04.12    05.06.12</t>
  </si>
  <si>
    <t>84/ბ</t>
  </si>
  <si>
    <t>შპს ,,ლენ&amp;კომპანი"</t>
  </si>
  <si>
    <t>ღონისძიების ორგანიზება</t>
  </si>
  <si>
    <t>05.14.12       15.06.12</t>
  </si>
  <si>
    <t>85/ბ</t>
  </si>
  <si>
    <t>შპს ,,ალდა"</t>
  </si>
  <si>
    <t>რეტრანსლატორების დემონტაჟი-მონტაჟი</t>
  </si>
  <si>
    <t>10.04.12      01.08.12</t>
  </si>
  <si>
    <t>205054723</t>
  </si>
  <si>
    <t>86/ბ</t>
  </si>
  <si>
    <t>ი.მ ალბერტ მამალაძე</t>
  </si>
  <si>
    <t>წებოების შესყიდვა</t>
  </si>
  <si>
    <t>10.04.12    10.06.12</t>
  </si>
  <si>
    <t>87/ბ</t>
  </si>
  <si>
    <t>საღებავი,ლურსმანი</t>
  </si>
  <si>
    <t>88/ბ</t>
  </si>
  <si>
    <t>ელემენტები</t>
  </si>
  <si>
    <t>89/ბ</t>
  </si>
  <si>
    <t>ელექტროსაქონელი</t>
  </si>
  <si>
    <t>90/ბ</t>
  </si>
  <si>
    <t>საიზოლაციო ლენტა</t>
  </si>
  <si>
    <t>91/ბ</t>
  </si>
  <si>
    <t>ფანარი</t>
  </si>
  <si>
    <t>სამეურნეო საქონელი</t>
  </si>
  <si>
    <t>92/ბ</t>
  </si>
  <si>
    <t>93/ბ</t>
  </si>
  <si>
    <t>კაბელები</t>
  </si>
  <si>
    <t>94/ბ</t>
  </si>
  <si>
    <t>შპს ,,აიდიეს ბორჯომი თბილისი"</t>
  </si>
  <si>
    <t>მინერალური წყლების შესყიდვა</t>
  </si>
  <si>
    <t>11.04.12        31.12.12</t>
  </si>
  <si>
    <t>404888528</t>
  </si>
  <si>
    <t>95/ბ</t>
  </si>
  <si>
    <t>შპს ,,სოლოსოლო"</t>
  </si>
  <si>
    <t>ვიდეორგოლის დამზადება</t>
  </si>
  <si>
    <t>12.04.12      01.06.12</t>
  </si>
  <si>
    <t>205249257</t>
  </si>
  <si>
    <t>96/ბ</t>
  </si>
  <si>
    <t>ფ/პ თორნიკე გურული</t>
  </si>
  <si>
    <t>საკონსულტაციო მომსახურება</t>
  </si>
  <si>
    <t>12.04.12    01.06.12</t>
  </si>
  <si>
    <t>18001001136</t>
  </si>
  <si>
    <t>97/ბ</t>
  </si>
  <si>
    <t>შპს ,,ედრესი"</t>
  </si>
  <si>
    <t>ქოლგების შესყიდვა</t>
  </si>
  <si>
    <t>17.04.12       01.06.12</t>
  </si>
  <si>
    <t>205037093</t>
  </si>
  <si>
    <t>98/ბ</t>
  </si>
  <si>
    <t>19.04.12    31.12.12</t>
  </si>
  <si>
    <t>99/ბ</t>
  </si>
  <si>
    <t>შპს ,,D&amp;L"</t>
  </si>
  <si>
    <t>236096826</t>
  </si>
  <si>
    <t>SPA120009878</t>
  </si>
  <si>
    <t>100/ბ</t>
  </si>
  <si>
    <t>სს ,,სასტუმროებისა და რესტორნების მენეჯმენტ ჯგუფი-ემ/გრუპ"</t>
  </si>
  <si>
    <t>19.04.12       20.06.12</t>
  </si>
  <si>
    <t>205073016</t>
  </si>
  <si>
    <t>101/ბ</t>
  </si>
  <si>
    <t>შპს ,,სანტა ესპერანსა"</t>
  </si>
  <si>
    <t>წიგნების შესყიდვა</t>
  </si>
  <si>
    <t>20.04.12   01.06.12</t>
  </si>
  <si>
    <t>202272138</t>
  </si>
  <si>
    <t>102/ბ</t>
  </si>
  <si>
    <t>მაცივარი, მტვერსასრუტი</t>
  </si>
  <si>
    <t>20.04.12        10.07.12</t>
  </si>
  <si>
    <t>205286199</t>
  </si>
  <si>
    <t>103/ბ</t>
  </si>
  <si>
    <t>სასაჩუქრე ნაკრები ახალშობილშთათვის</t>
  </si>
  <si>
    <t>24.04.12      01.07.12</t>
  </si>
  <si>
    <t>206343991</t>
  </si>
  <si>
    <t>104/ბ</t>
  </si>
  <si>
    <t>24.04.12     04.07.12</t>
  </si>
  <si>
    <t>105/ბ</t>
  </si>
  <si>
    <t xml:space="preserve">შეთანხმება 10/ბ-1 12.03.12  </t>
  </si>
  <si>
    <t>შეთანხმება 9/ბ-1, 20.04.12</t>
  </si>
  <si>
    <t>საღებავი,კონსტრუქციის მასალები</t>
  </si>
  <si>
    <t>24.04.12    10.06.12</t>
  </si>
  <si>
    <t>106/ბ</t>
  </si>
  <si>
    <t>ფარდა-ჟალუზის ზოლი</t>
  </si>
  <si>
    <t>107/ბ</t>
  </si>
  <si>
    <t>ხრახნი</t>
  </si>
  <si>
    <t>108/ბ</t>
  </si>
  <si>
    <t>ზუმფარა</t>
  </si>
  <si>
    <t>109/ბ</t>
  </si>
  <si>
    <t>24.04.12      05.06.12</t>
  </si>
  <si>
    <t>206118075</t>
  </si>
  <si>
    <t>110/ბ</t>
  </si>
  <si>
    <t>25.04.12      05.06.13</t>
  </si>
  <si>
    <t>111/ბ</t>
  </si>
  <si>
    <t>ლიფტების სათადარიგო ნაწილების შესყიდვა</t>
  </si>
  <si>
    <t>26.04.12      31.12.12</t>
  </si>
  <si>
    <t>201138046</t>
  </si>
  <si>
    <t>SPA120010753</t>
  </si>
  <si>
    <t>112/ბ</t>
  </si>
  <si>
    <t>კომპიუტერების შესყიდვა</t>
  </si>
  <si>
    <t>205294705</t>
  </si>
  <si>
    <t>26.04.12     01.08.12</t>
  </si>
  <si>
    <t>SPA120010489</t>
  </si>
  <si>
    <t>113/ბ</t>
  </si>
  <si>
    <t>შპს ,,ჯიმარტი"</t>
  </si>
  <si>
    <t>26.04.12    01.07.12</t>
  </si>
  <si>
    <t>114/ბ</t>
  </si>
  <si>
    <t>შპს ,,დობო"</t>
  </si>
  <si>
    <t>სარემონტო-სამონტაჟო სამუშაოები</t>
  </si>
  <si>
    <t>30.04.12         01.09.12</t>
  </si>
  <si>
    <t>416299026</t>
  </si>
  <si>
    <t>SPA120008420</t>
  </si>
  <si>
    <t>115/ბ</t>
  </si>
  <si>
    <t>30.04.12     20.06.12</t>
  </si>
  <si>
    <t>116/ბ</t>
  </si>
  <si>
    <t xml:space="preserve">01.05.12      </t>
  </si>
  <si>
    <t>117/ბ</t>
  </si>
  <si>
    <t>შპს ,,ტექნოკრაფტ სერვისი"</t>
  </si>
  <si>
    <t>დასუფთავება (ხელახალი)</t>
  </si>
  <si>
    <t>01.05.12      31.12.12</t>
  </si>
  <si>
    <t>404874775</t>
  </si>
  <si>
    <t>SPA120011573</t>
  </si>
  <si>
    <t>118/ბ</t>
  </si>
  <si>
    <t>შპს ,,ჯი პი სი"</t>
  </si>
  <si>
    <t>01.05.12     01.06.12</t>
  </si>
  <si>
    <t>119/ბ</t>
  </si>
  <si>
    <t>01.05.12      30.06.12</t>
  </si>
  <si>
    <t>120/ბ</t>
  </si>
  <si>
    <t>შპს ,,პატრონ ჯორჯია"</t>
  </si>
  <si>
    <t>პრინტერების შესყიდვა</t>
  </si>
  <si>
    <t>02.05.12        01.08.12</t>
  </si>
  <si>
    <t>406030272</t>
  </si>
  <si>
    <t>SPA120011241</t>
  </si>
  <si>
    <t>121/ბ</t>
  </si>
  <si>
    <t>ტროსი</t>
  </si>
  <si>
    <t>02.05.12        10.07.12</t>
  </si>
  <si>
    <t>122/ბ</t>
  </si>
  <si>
    <t>სამაგრები სხვადასხვა სახის</t>
  </si>
  <si>
    <t>123/ბ</t>
  </si>
  <si>
    <t>02.05.12      10.07.12</t>
  </si>
  <si>
    <t>124/ბ</t>
  </si>
  <si>
    <t>შპს ,,ღვინის სახლი"</t>
  </si>
  <si>
    <t>სასაჩუქრე ღვინოების შესყიდვა</t>
  </si>
  <si>
    <t>07.05.12      01.07.12</t>
  </si>
  <si>
    <t>205091283</t>
  </si>
  <si>
    <t>125/ბ</t>
  </si>
  <si>
    <t>შპს ,,კია მოტორს ჯორჯია"</t>
  </si>
  <si>
    <t>07.05.12       31.12.12</t>
  </si>
  <si>
    <t>236096675</t>
  </si>
  <si>
    <t>შეთანხმება 8/ბ-1, 23.04.12; 8/ბ-2 08.05.12</t>
  </si>
  <si>
    <t>შეთანხმება 111/ბ-1   08.05.12</t>
  </si>
  <si>
    <t>126/ბ</t>
  </si>
  <si>
    <t>შპს ,,ფოტოსამყარო"</t>
  </si>
  <si>
    <t>სურათის ჩარჩო</t>
  </si>
  <si>
    <t>08.05.12       10.07.12</t>
  </si>
  <si>
    <t>204435511</t>
  </si>
  <si>
    <t>127/ბ</t>
  </si>
  <si>
    <t>08.05.12      05.07.12</t>
  </si>
  <si>
    <t>128/ბ</t>
  </si>
  <si>
    <t>ყურსასმენები, დინამიკი</t>
  </si>
  <si>
    <t>10.05.12     01.08.12</t>
  </si>
  <si>
    <t>SPA120012516</t>
  </si>
  <si>
    <t>129/ბ</t>
  </si>
  <si>
    <t>შპს ,,ტიტანი"</t>
  </si>
  <si>
    <t>სადენების შესყიდვა</t>
  </si>
  <si>
    <t>10.05.12     10.07.12</t>
  </si>
  <si>
    <t>204393218</t>
  </si>
  <si>
    <t>130/ბ</t>
  </si>
  <si>
    <t>10.05.12      20.07.12</t>
  </si>
  <si>
    <t>131/ბ</t>
  </si>
  <si>
    <t>შპს ,,ტოიოტა ცენტრი თბილისი"</t>
  </si>
  <si>
    <t>ავტომანქანის შესყიდვა</t>
  </si>
  <si>
    <t>11.05.12     01.08.12</t>
  </si>
  <si>
    <t>211346220</t>
  </si>
  <si>
    <t>SPA120012820</t>
  </si>
  <si>
    <t>132/ბ</t>
  </si>
  <si>
    <t>11.05.12     20.07.12</t>
  </si>
  <si>
    <t>133/ბ</t>
  </si>
  <si>
    <t>134/ბ</t>
  </si>
  <si>
    <t>ალეფურშეტი</t>
  </si>
  <si>
    <t>11.05.12      25.07.12</t>
  </si>
  <si>
    <t>404855965</t>
  </si>
  <si>
    <t>135/ბ</t>
  </si>
  <si>
    <t>შპს ,,ფართი ჰაუსი"</t>
  </si>
  <si>
    <t>ჭურჭელი</t>
  </si>
  <si>
    <t>11.05.12      10.07.12</t>
  </si>
  <si>
    <t>205050905</t>
  </si>
  <si>
    <t>136/ბ</t>
  </si>
  <si>
    <t>შპს ,,შარავანდი"</t>
  </si>
  <si>
    <t>მუყაოს ყდა</t>
  </si>
  <si>
    <t>11.05.12      01.08.12</t>
  </si>
  <si>
    <t>208190125</t>
  </si>
  <si>
    <t>137/ბ</t>
  </si>
  <si>
    <t>შპს ,,მოგზაური+"</t>
  </si>
  <si>
    <t>ველოსიპედის დაქირავება</t>
  </si>
  <si>
    <t>05.05.12         01.09.12</t>
  </si>
  <si>
    <t>205222454</t>
  </si>
  <si>
    <t>138/ბ</t>
  </si>
  <si>
    <t>სსიპ -საჯარო რეესტრის ეროვნული სააგენტო</t>
  </si>
  <si>
    <t>დოკფლოუს შეძენა</t>
  </si>
  <si>
    <t>16.05.12     31.12.12</t>
  </si>
  <si>
    <t>202238621</t>
  </si>
  <si>
    <t>139/ბ</t>
  </si>
  <si>
    <t>16.05.12         25.07.12</t>
  </si>
  <si>
    <t>202200778</t>
  </si>
  <si>
    <t xml:space="preserve">140/ბ </t>
  </si>
  <si>
    <t>შპს ,,ალტა"</t>
  </si>
  <si>
    <t>16.05.12      01.08.12</t>
  </si>
  <si>
    <t>211380691</t>
  </si>
  <si>
    <t>SPA120012535</t>
  </si>
  <si>
    <t>შეთანხმება N125/ბ-1, 17.05.12</t>
  </si>
  <si>
    <t>141/ბ</t>
  </si>
  <si>
    <t>17.05.12      01.08.12</t>
  </si>
  <si>
    <t>206160018</t>
  </si>
  <si>
    <t>142/ბ</t>
  </si>
  <si>
    <t>17.05.12    10.07.12</t>
  </si>
  <si>
    <t>143/ბ</t>
  </si>
  <si>
    <t>17.05.12    01.09.12</t>
  </si>
  <si>
    <t>144/ბ</t>
  </si>
  <si>
    <t>18.05.12        31.12.12</t>
  </si>
  <si>
    <t>შეთანხმება N140/ბ-1,   18.05.12</t>
  </si>
  <si>
    <t>145/ბ</t>
  </si>
  <si>
    <t>,,მედეა 2012" -ღონისძიების ორგანიზება</t>
  </si>
  <si>
    <t>18.05.12         30.06.12</t>
  </si>
  <si>
    <t>204572177</t>
  </si>
  <si>
    <t>SPA120012831</t>
  </si>
  <si>
    <t>146/ბ</t>
  </si>
  <si>
    <t>21.05.12          10.07.12</t>
  </si>
  <si>
    <t>147/ბ</t>
  </si>
  <si>
    <t>შპს ,,ბაზალი"</t>
  </si>
  <si>
    <t>ონკანების შესყიდვა</t>
  </si>
  <si>
    <t>22.05.12      10.07.12</t>
  </si>
  <si>
    <t>401946917</t>
  </si>
  <si>
    <t>148/ბ</t>
  </si>
  <si>
    <t>შპს ,,ინტერიერი"</t>
  </si>
  <si>
    <t>თაროების შესყიდვა</t>
  </si>
  <si>
    <t>23.05.12       31.12.12</t>
  </si>
  <si>
    <t>417877079</t>
  </si>
  <si>
    <t>SPA120013623</t>
  </si>
  <si>
    <t>149/ბ</t>
  </si>
  <si>
    <t>შპს ,,გრინ პროჯექტი"</t>
  </si>
  <si>
    <t>ცხელი ხაზის ლიცენზიები</t>
  </si>
  <si>
    <t>25.05.12       30.06.12</t>
  </si>
  <si>
    <t>205152172</t>
  </si>
  <si>
    <t>150/ბ</t>
  </si>
  <si>
    <t>შპს ,,იუბიეს ჯოინთ კომპანი"</t>
  </si>
  <si>
    <t>სასტუმრო ნომრების დაქირავება</t>
  </si>
  <si>
    <t>25.05.12       01.07.12</t>
  </si>
  <si>
    <t>205291833</t>
  </si>
  <si>
    <t>151/ბ</t>
  </si>
  <si>
    <t>შპს ,,თეგეტა მოტორსი"</t>
  </si>
  <si>
    <t>საბურავების შესყიდვა</t>
  </si>
  <si>
    <t>25.05.12      20.09.12</t>
  </si>
  <si>
    <t>202177205</t>
  </si>
  <si>
    <t>SPA120013622</t>
  </si>
  <si>
    <t>152/ბ</t>
  </si>
  <si>
    <t>სსიპ -ლ.სამხარაულის სახელობის სასამარტლო ექსპერტიზის ეროვნული ბიურო</t>
  </si>
  <si>
    <t>ექსპერტიზის ჩატარება</t>
  </si>
  <si>
    <t>28.05.12        01.06.12</t>
  </si>
  <si>
    <t>204852089</t>
  </si>
  <si>
    <t>153/ბ</t>
  </si>
  <si>
    <t>შპს ,,ჯითიექსი"</t>
  </si>
  <si>
    <t>სპორტული ფეხსაცმელი</t>
  </si>
  <si>
    <t>29.05.12     10.07.12</t>
  </si>
  <si>
    <t>205234744</t>
  </si>
  <si>
    <t>154/ბ</t>
  </si>
  <si>
    <t>შპს ,,მსოფლიო ვარსკვლავები"</t>
  </si>
  <si>
    <t>სპორტული ტანსაცმელი</t>
  </si>
  <si>
    <t>29.05.12        10.07.12</t>
  </si>
  <si>
    <t>202392053</t>
  </si>
  <si>
    <t>155/ბ</t>
  </si>
  <si>
    <t>შპს ,,გუდვილი"</t>
  </si>
  <si>
    <t>საზოგადოებრივი კვების ორგანიზება</t>
  </si>
  <si>
    <t>30.05.12          31.12.12</t>
  </si>
  <si>
    <t>156/ბ</t>
  </si>
  <si>
    <t>სათამაშოების შესყიდვა</t>
  </si>
  <si>
    <t>31.05.12    01.08.12</t>
  </si>
  <si>
    <t>157/ბ</t>
  </si>
  <si>
    <t>შპს ,,კოპიპრინტ-2000"</t>
  </si>
  <si>
    <t>პლასტიკის ფირფიტები</t>
  </si>
  <si>
    <t>01.06.12     01.08.12</t>
  </si>
  <si>
    <t>205166210</t>
  </si>
  <si>
    <t>158/ბ</t>
  </si>
  <si>
    <t>შეთანხმება N18/ბ-1, 4.06.12</t>
  </si>
  <si>
    <t>შპს ,,ნიკა 99"</t>
  </si>
  <si>
    <t>ბავშვის ველოსიპედი</t>
  </si>
  <si>
    <t>01.06.12      01.08.12</t>
  </si>
  <si>
    <t>404927905</t>
  </si>
  <si>
    <t>159/ბ</t>
  </si>
  <si>
    <t>04.06.12      20.07.12</t>
  </si>
  <si>
    <t>160/ბ</t>
  </si>
  <si>
    <t>06.06.12    31.12.12</t>
  </si>
  <si>
    <t>204544029</t>
  </si>
  <si>
    <t>161/ბ</t>
  </si>
  <si>
    <t>შთანხმება N114/ბ, 05.06.12</t>
  </si>
  <si>
    <t>ი.მ. დავით წიკლაური</t>
  </si>
  <si>
    <t>თარგმნა</t>
  </si>
  <si>
    <t>ჩარჩოები</t>
  </si>
  <si>
    <t>06.06.12     01.09.12</t>
  </si>
  <si>
    <t>01000030020201</t>
  </si>
  <si>
    <t>162/ბ</t>
  </si>
  <si>
    <t>სურათი</t>
  </si>
  <si>
    <t>06.06.12     01.08.12</t>
  </si>
  <si>
    <t>163/ბ</t>
  </si>
  <si>
    <t>შპს ,,სამება"</t>
  </si>
  <si>
    <t>სადილის ორგანიზება</t>
  </si>
  <si>
    <t>06.06.12     05.08.12</t>
  </si>
  <si>
    <t>243570649</t>
  </si>
  <si>
    <t>164/ბ</t>
  </si>
  <si>
    <t>07.06.12         30.07.12</t>
  </si>
  <si>
    <t>202445540</t>
  </si>
  <si>
    <t>165/ბ</t>
  </si>
  <si>
    <t>შპს ,,გეო აპექსი"</t>
  </si>
  <si>
    <t>07.06.12       31.12.12</t>
  </si>
  <si>
    <t>202223147</t>
  </si>
  <si>
    <t>SPA120014628</t>
  </si>
  <si>
    <t>კომპიუტერული მარაგი</t>
  </si>
  <si>
    <t>166/ბ</t>
  </si>
  <si>
    <t>შპს ,,ლეი ტექ"</t>
  </si>
  <si>
    <t>შტამპები და ბეჭდები</t>
  </si>
  <si>
    <t>08.06.12    31.12.12</t>
  </si>
  <si>
    <t>205075416</t>
  </si>
  <si>
    <t>SPA120015099</t>
  </si>
  <si>
    <t>167/ბ</t>
  </si>
  <si>
    <t>შპს ,,PRO-FIX GROUP"</t>
  </si>
  <si>
    <t>რემონტი</t>
  </si>
  <si>
    <t>08.06.12      01.10.12</t>
  </si>
  <si>
    <t>400027145</t>
  </si>
  <si>
    <t>SPA120015100</t>
  </si>
  <si>
    <t>SPA120014918</t>
  </si>
  <si>
    <t>168/ბ</t>
  </si>
  <si>
    <t>შპს ,,რაგბის სამყარო"</t>
  </si>
  <si>
    <t>ვახშმის ორგანიზება</t>
  </si>
  <si>
    <t>08.06.12    01.08.12</t>
  </si>
  <si>
    <t>205250538</t>
  </si>
  <si>
    <t>169/ბ</t>
  </si>
  <si>
    <t>მანქანების გაფორმება</t>
  </si>
  <si>
    <t>11.06.12     31.12.12</t>
  </si>
  <si>
    <t>205190513</t>
  </si>
  <si>
    <t>170/ბ</t>
  </si>
  <si>
    <t>შპს ,,სინერჯი ჯგუფი"</t>
  </si>
  <si>
    <t>საერთო მენეჯმენტთან დაკავშირებული საკონსულტაციო მომსახურებები</t>
  </si>
  <si>
    <t>11.06.12    01.10.12</t>
  </si>
  <si>
    <t>202066163</t>
  </si>
  <si>
    <t>SPA120015238</t>
  </si>
  <si>
    <t>172/ბ</t>
  </si>
  <si>
    <t>შპს ,,აი თი დი სი"</t>
  </si>
  <si>
    <t>სტრიმინგი</t>
  </si>
  <si>
    <t>12.06.12     01.08.12</t>
  </si>
  <si>
    <t>საქართველოს მთავრობის 2012 წლის 14 მაისის N897 განკარგულება</t>
  </si>
  <si>
    <t>175/ბ</t>
  </si>
  <si>
    <t>ფ/პ გიორგი ჩანადირი</t>
  </si>
  <si>
    <t>ფოტოგრაფიულო მომსახურება</t>
  </si>
  <si>
    <t>12.06.12        27.07.12</t>
  </si>
  <si>
    <t>01001014348</t>
  </si>
  <si>
    <t>176/ბ</t>
  </si>
  <si>
    <t>12.06.12      01.09.12</t>
  </si>
  <si>
    <t>177/ბ</t>
  </si>
  <si>
    <t>12.06.12      30.07.12</t>
  </si>
  <si>
    <t>178/ბ</t>
  </si>
  <si>
    <t>შეთანხმება N145/ბ-1, 12.06.12</t>
  </si>
  <si>
    <t>სარეკლამო ვიდეო რგოლის დამზადება</t>
  </si>
  <si>
    <t>13.06.12        01.08.12</t>
  </si>
  <si>
    <t>179/ბ</t>
  </si>
  <si>
    <t>შპს ,,ფოტოპლაზა+"</t>
  </si>
  <si>
    <t>14.06.12            01.08.12</t>
  </si>
  <si>
    <t>180/ბ</t>
  </si>
  <si>
    <t>ზარი</t>
  </si>
  <si>
    <t>18.06.12   01.08.12</t>
  </si>
  <si>
    <t>181/ბ</t>
  </si>
  <si>
    <t>18.06.12     01.08.12</t>
  </si>
  <si>
    <t>182/ბ</t>
  </si>
  <si>
    <t>შპს ,,თერმარსენალი"</t>
  </si>
  <si>
    <t>კომპესატორი</t>
  </si>
  <si>
    <t>18.06.12       30.07.12</t>
  </si>
  <si>
    <t>183/ბ</t>
  </si>
  <si>
    <t>შპს ,,ექსიმ ტრაფიკი"</t>
  </si>
  <si>
    <t>საგზაო ნიშანი</t>
  </si>
  <si>
    <t>18.06.12     30.07.12</t>
  </si>
  <si>
    <t>184/ბ</t>
  </si>
  <si>
    <t>ფ/პ ანა მაღალაშვილი</t>
  </si>
  <si>
    <t>მარკეტინგული კონცეფციის შექმნა</t>
  </si>
  <si>
    <t>01010000012</t>
  </si>
  <si>
    <t>185/ბ</t>
  </si>
  <si>
    <t>შპს ,,ინტერტექნიკსი"</t>
  </si>
  <si>
    <t>ქანჩები</t>
  </si>
  <si>
    <t>20.06.12     10.08.12</t>
  </si>
  <si>
    <t>186/ბ</t>
  </si>
  <si>
    <t>ფანჯრის სამაგრები</t>
  </si>
  <si>
    <t>21.06.12     31.12.12</t>
  </si>
  <si>
    <t>187/ბ</t>
  </si>
  <si>
    <t>21.06.12    30.08.12</t>
  </si>
  <si>
    <t>188/ბ</t>
  </si>
  <si>
    <t>21.06.12     05.08.12</t>
  </si>
  <si>
    <t>189/ბ</t>
  </si>
  <si>
    <t>საუზმე</t>
  </si>
  <si>
    <t>404385722</t>
  </si>
  <si>
    <t>22.06.12       30.08.12</t>
  </si>
  <si>
    <t>190/ბ</t>
  </si>
  <si>
    <t>191/ბ</t>
  </si>
  <si>
    <t>26.06.12      01.08.12</t>
  </si>
  <si>
    <t>192/ბ</t>
  </si>
  <si>
    <t>26.06.12    01.08.12</t>
  </si>
  <si>
    <t>193/ბ</t>
  </si>
  <si>
    <t>შპს ,,ახალი მთვარე"</t>
  </si>
  <si>
    <t>კონტაქტორი</t>
  </si>
  <si>
    <t>27.06.12      10.08.12</t>
  </si>
  <si>
    <t>194/ბ</t>
  </si>
  <si>
    <t>ტუმბოს აქსესუარი</t>
  </si>
  <si>
    <t>195/ბ</t>
  </si>
  <si>
    <t>შპს ,,პიანო"</t>
  </si>
  <si>
    <t>28.06.12     10.08.12</t>
  </si>
  <si>
    <t>SPA120010411</t>
  </si>
  <si>
    <t>SPA120013463</t>
  </si>
  <si>
    <t>196/ბ</t>
  </si>
  <si>
    <t>შპს ,,ა-პრო"</t>
  </si>
  <si>
    <t>კომპიუტერული ტექნიკის შეკეთება</t>
  </si>
  <si>
    <t>29.06.12     25.12.12</t>
  </si>
  <si>
    <t>SPA120015662</t>
  </si>
  <si>
    <t>197/ბ</t>
  </si>
  <si>
    <t>.-1 და მე-8 სართულების რემონტი</t>
  </si>
  <si>
    <t>29.06.12    31.08.12</t>
  </si>
  <si>
    <t>SPA120017094</t>
  </si>
  <si>
    <t>198/ბ</t>
  </si>
  <si>
    <t>პ/35030309/19</t>
  </si>
  <si>
    <t>27.04.12      30.06.12</t>
  </si>
  <si>
    <t>პ/35030309/20</t>
  </si>
  <si>
    <t>27.04.12    30.06.12</t>
  </si>
  <si>
    <t>პ/35030309/21</t>
  </si>
  <si>
    <t>პ/35030309/22</t>
  </si>
  <si>
    <t>03.05.12     30.06.12</t>
  </si>
  <si>
    <t>პ/3504/23</t>
  </si>
  <si>
    <t>შპს ,,ირაო არტი"</t>
  </si>
  <si>
    <t>ფსიქიატრიული დაწესებულებების სამშენებლო, სარეაბილიტაციო/სარეკონსტუქციო სამუშაოებისთვის საპროექტო-სახარჯთაღრიცხვო დოკუმენტაციის მომზადება</t>
  </si>
  <si>
    <t>03.05.12     31.12.12</t>
  </si>
  <si>
    <t>საქართველოს მთავრობის 2012 წლის 28 მარტის  N115 დადგენილება</t>
  </si>
  <si>
    <t>პ/3504/24</t>
  </si>
  <si>
    <t>შპს ,,კურტარანამბულანსი"</t>
  </si>
  <si>
    <t>მობილური სტომატოლოგიური კაბინეტი (ავტომანქანა)</t>
  </si>
  <si>
    <t>04.05.12     15.06.12</t>
  </si>
  <si>
    <t>SPA120010991</t>
  </si>
  <si>
    <t>პ/3504/25</t>
  </si>
  <si>
    <t>რეანომობილის შესყიდვა</t>
  </si>
  <si>
    <t>04.05.12       15.07.12</t>
  </si>
  <si>
    <t>SPA120010775</t>
  </si>
  <si>
    <t>პ/3504/26</t>
  </si>
  <si>
    <t>მაღალი გამავლობის რეანომობილი</t>
  </si>
  <si>
    <t>04.05.12         15.07.12</t>
  </si>
  <si>
    <t>SPA120010776</t>
  </si>
  <si>
    <t>პ/3504/27</t>
  </si>
  <si>
    <t>შპს ,,ბაზისი-XXI"</t>
  </si>
  <si>
    <t>შპს ,,გალის საავადმყოფოს" ტერიტორიაზე  ასაშენებელი გადაუდებელი დახმარების კომპლექსის და სპეციალური ავტოფარეხის სამშენებლო-საპროექტო დოკუმენტაციის მომზადება</t>
  </si>
  <si>
    <t>07.05.12    31.12.12</t>
  </si>
  <si>
    <t>პ/3504/28</t>
  </si>
  <si>
    <t>შპს ,,დემარკი"</t>
  </si>
  <si>
    <t>სამედიცინო სიმულაციური ტრენინგ-ცენტრის  სამშენებლო სამუშაოებისათვის საპროექტო-სახარჯთაღრიცხვო დოკუმენტაციის მომზადება</t>
  </si>
  <si>
    <t>07.05.12      31.12.12</t>
  </si>
  <si>
    <t>პ/3504/29</t>
  </si>
  <si>
    <t>პათოლოგიური ლაბორატორიის სამშენებლო სამუსაოებისათვის საპროექტო-სახარჯტაღრიცხვო დოკუმენტაციის მომზადება</t>
  </si>
  <si>
    <t>პ/3504/30</t>
  </si>
  <si>
    <t>შპს ,,არტესი"</t>
  </si>
  <si>
    <t>სამედიცინო სიმულაციური ტრენინგ-ცენტრის ნულოვანი ციკლის საერთო სამშენებლო სამუშაოები</t>
  </si>
  <si>
    <t>18.05.12      03.08.12</t>
  </si>
  <si>
    <t>პ/35030309/31</t>
  </si>
  <si>
    <t>30.05.12      31.07.12</t>
  </si>
  <si>
    <t>პ/35030309/32</t>
  </si>
  <si>
    <t>პ/3504/33</t>
  </si>
  <si>
    <t>სატრანსპორტო საშუალების შესყიდვა</t>
  </si>
  <si>
    <t>06.06.12      29.06.12</t>
  </si>
  <si>
    <t>პ/3504/34</t>
  </si>
  <si>
    <t>შპს ,,აუტოსიტი"</t>
  </si>
  <si>
    <t>სამედიცინო აპარატურა</t>
  </si>
  <si>
    <t>08.06.12        30.06.12</t>
  </si>
  <si>
    <t>პ/35030309/34</t>
  </si>
  <si>
    <t>13.06.12    31.08.12</t>
  </si>
  <si>
    <t>პ/35030309/35</t>
  </si>
  <si>
    <t>13.06.12       31.12.12</t>
  </si>
  <si>
    <t>პ/35030309/36</t>
  </si>
  <si>
    <t>15.06.12    31.12.12</t>
  </si>
  <si>
    <t>პ/3504/37</t>
  </si>
  <si>
    <t>შპს ,,მოწინავე სამედიცინო ტექნოლოგიები და სერვისი"</t>
  </si>
  <si>
    <t>დეფიბრილიატორის შესყიდვა</t>
  </si>
  <si>
    <t>პ/3504/38</t>
  </si>
  <si>
    <t>შპს ,,ივერმედი"</t>
  </si>
  <si>
    <t>საინფუზიო დგუშის შესყიდვა</t>
  </si>
  <si>
    <t xml:space="preserve">18.06.12     31.08.12       </t>
  </si>
  <si>
    <t>პ/35030309/39</t>
  </si>
  <si>
    <t>18.06.12    31.12.12</t>
  </si>
  <si>
    <t>პ/35030309/40</t>
  </si>
  <si>
    <t>შპს ,,ავერსი-ფარმა"</t>
  </si>
  <si>
    <t>27.06.12    31.12.12</t>
  </si>
  <si>
    <t>პ/35030309/41</t>
  </si>
  <si>
    <t>27.06.12  31.08.12</t>
  </si>
  <si>
    <t>SPA120013019</t>
  </si>
  <si>
    <t>SPA120013013</t>
  </si>
  <si>
    <t>SPA120013906</t>
  </si>
  <si>
    <t>SPA120013014</t>
  </si>
  <si>
    <t>CMR</t>
  </si>
  <si>
    <t>შპს ,,ვიზარდ ივენთი"</t>
  </si>
  <si>
    <t>SPA120015113</t>
  </si>
  <si>
    <t>გადავიდა სოცებში</t>
  </si>
  <si>
    <t>სავარუდო</t>
  </si>
  <si>
    <t>ეკონომია</t>
  </si>
  <si>
    <t>III კვარტალი</t>
  </si>
  <si>
    <t>199/ბ</t>
  </si>
  <si>
    <t>შპს ,,ბი-ეს-პი"</t>
  </si>
  <si>
    <t>კარტრიჯების შესყიდვა</t>
  </si>
  <si>
    <t>02.07.12             31.12.12</t>
  </si>
  <si>
    <t>სავარაუდო</t>
  </si>
  <si>
    <t>200/ბ</t>
  </si>
  <si>
    <t>ტრიბუნა</t>
  </si>
  <si>
    <t>201/ბ</t>
  </si>
  <si>
    <t>შპს ,,არდ ინფო"</t>
  </si>
  <si>
    <t>სავიზიტო ბარათების ბეჭდვა</t>
  </si>
  <si>
    <t>02.07.12    01.09.12</t>
  </si>
  <si>
    <t>02.07.12    01.31.12</t>
  </si>
  <si>
    <t>SPA120016122</t>
  </si>
  <si>
    <t>SPA120017429</t>
  </si>
  <si>
    <t>202/ბ</t>
  </si>
  <si>
    <t>გადაზიდვა</t>
  </si>
  <si>
    <t>03.07.12          01.10.12</t>
  </si>
  <si>
    <t>203/ბ</t>
  </si>
  <si>
    <t>05.07.12       20.08.12</t>
  </si>
  <si>
    <t>204/ბ</t>
  </si>
  <si>
    <t>06.07.12     15.08.12</t>
  </si>
  <si>
    <t>ბავშვთა სასაჩუქრე ნაკრები</t>
  </si>
  <si>
    <t>205/ბ</t>
  </si>
  <si>
    <t>06.07.12     15.30.12</t>
  </si>
  <si>
    <t>206/ბ</t>
  </si>
  <si>
    <t>ავტომანქანების შეკეთება</t>
  </si>
  <si>
    <t>09.07.12   01.09.12</t>
  </si>
  <si>
    <t>207/ბ</t>
  </si>
  <si>
    <t>შპს ,,ოფის 1"</t>
  </si>
  <si>
    <t>საოფისე სავარძელი</t>
  </si>
  <si>
    <t>09.07.12     31.08.12</t>
  </si>
  <si>
    <t>SPA120017989</t>
  </si>
  <si>
    <t>208/ბ</t>
  </si>
  <si>
    <t>სასტუმროს ნომრები</t>
  </si>
  <si>
    <t>09.07.12     10.09.12</t>
  </si>
  <si>
    <t>209/ბ</t>
  </si>
  <si>
    <t>ვახშამი</t>
  </si>
  <si>
    <t>210/ბ</t>
  </si>
  <si>
    <t>სადილი</t>
  </si>
  <si>
    <t>10.07.12        30.08.12</t>
  </si>
  <si>
    <t>211/ბ</t>
  </si>
  <si>
    <t>10.07.12    25.08.12</t>
  </si>
  <si>
    <t>212/ბ</t>
  </si>
  <si>
    <t>სს ,,სასტუმროებისა და რესტორნების მენეჯმენტ ჯგუფი ემ/გრუპი</t>
  </si>
  <si>
    <t>10.07.12    05.08.12</t>
  </si>
  <si>
    <t>213/ბ</t>
  </si>
  <si>
    <t>11.07.12           01.09.12</t>
  </si>
  <si>
    <t>214/ბ</t>
  </si>
  <si>
    <t>11.07.12         05.08.12</t>
  </si>
  <si>
    <t>215/ბ</t>
  </si>
  <si>
    <t>შპს ,,ედემის ბაღი"</t>
  </si>
  <si>
    <t>12.07.12     05.08.12</t>
  </si>
  <si>
    <t>216/ბ</t>
  </si>
  <si>
    <t>შპს ,,ჯეოსპორტი"</t>
  </si>
  <si>
    <t>გარე ტანსაცმლის შეძენა</t>
  </si>
  <si>
    <t>16.07.12       31.08.12</t>
  </si>
  <si>
    <t>217/ბ</t>
  </si>
  <si>
    <t>მაისურების შესყიდვა</t>
  </si>
  <si>
    <t>16.07.12      31.08.12</t>
  </si>
  <si>
    <t>218/ბ</t>
  </si>
  <si>
    <t>შპს ,,თერძი 98"</t>
  </si>
  <si>
    <t>გვამის გადასატანი ტომრები</t>
  </si>
  <si>
    <t>219/ბ</t>
  </si>
  <si>
    <t>შპს ,,ივენთ პროტოკოლ ჯგუფი"</t>
  </si>
  <si>
    <t>ღონისძიებიების ორგანიზება</t>
  </si>
  <si>
    <t>16.07.12      10.09.12</t>
  </si>
  <si>
    <t>221/ბ</t>
  </si>
  <si>
    <t>18.07.12        20.09.12</t>
  </si>
  <si>
    <t>SPA120019140</t>
  </si>
  <si>
    <t>222/ბ</t>
  </si>
  <si>
    <t>საჩუქრებს შესყიდვა</t>
  </si>
  <si>
    <t>18.07.12        30.07.12</t>
  </si>
  <si>
    <t>223/ბ</t>
  </si>
  <si>
    <t>პროგრამული პაკეტების შესყიდვა</t>
  </si>
  <si>
    <t>18.07.12     31.12.12</t>
  </si>
  <si>
    <t>SPA120019049</t>
  </si>
  <si>
    <t>224/ბ</t>
  </si>
  <si>
    <t>შპს  ,,საუნდ ორბიტი"</t>
  </si>
  <si>
    <t>ვიდეო ფილმების დამზადება</t>
  </si>
  <si>
    <t>19.07.12       01.08.12</t>
  </si>
  <si>
    <t>225/ბ</t>
  </si>
  <si>
    <t>19.07.12      04.09.12</t>
  </si>
  <si>
    <t>226/ბ</t>
  </si>
  <si>
    <t>სს ,,საქართველოს სასტუმროები და სპა"</t>
  </si>
  <si>
    <t>20.07.12       10.10.12</t>
  </si>
  <si>
    <t>227/ბ</t>
  </si>
  <si>
    <t>კოფე ბრეიკი</t>
  </si>
  <si>
    <t>228/ბ</t>
  </si>
  <si>
    <t>სს ,,ჰიიუნდაი ავტო საქართველო"</t>
  </si>
  <si>
    <t>20.07.12      05.09.12</t>
  </si>
  <si>
    <t>239/ბ</t>
  </si>
  <si>
    <t>გათბობის რაღაცეები</t>
  </si>
  <si>
    <t>25.07.12      10.09.12</t>
  </si>
  <si>
    <t>229/ბ</t>
  </si>
  <si>
    <t>230/ბ</t>
  </si>
  <si>
    <t>231/ბ</t>
  </si>
  <si>
    <t>საპროექტო მომსახურებები</t>
  </si>
  <si>
    <t>25.07.12     28.09.12</t>
  </si>
  <si>
    <t>SPA120018962</t>
  </si>
  <si>
    <t>232/ბ</t>
  </si>
  <si>
    <t>სსიპ ფინანსთა სამინისტროს აკადემია</t>
  </si>
  <si>
    <t>ტრეინინგი</t>
  </si>
  <si>
    <t>25.07.12     31.12.12</t>
  </si>
  <si>
    <t>233/ბ</t>
  </si>
  <si>
    <t>შპს ,,სერვის ექსპრესი"</t>
  </si>
  <si>
    <t>მაცივრის თერმოსტატი</t>
  </si>
  <si>
    <t>25.07.12       15.08.12</t>
  </si>
  <si>
    <t>234/ბ</t>
  </si>
  <si>
    <t>25.07.12      31.08.12</t>
  </si>
  <si>
    <t>235/ბ</t>
  </si>
  <si>
    <t>ჭურჭლის შეძენა</t>
  </si>
  <si>
    <t>236/ბ</t>
  </si>
  <si>
    <t>შპს ,,ჯეოლენდი"</t>
  </si>
  <si>
    <t>სანავიგაციო მოწყობილობები</t>
  </si>
  <si>
    <t>27.07.12       10.09.12</t>
  </si>
  <si>
    <t>27.07.12     10.09.12</t>
  </si>
  <si>
    <t>237/ბ</t>
  </si>
  <si>
    <t>მაცივრისა და ჩაიდანის შესყიდვა</t>
  </si>
  <si>
    <t>27.07.12      10.09.12</t>
  </si>
  <si>
    <t>238/ბ</t>
  </si>
  <si>
    <t>30.07.12           10.09.12</t>
  </si>
  <si>
    <t>31.07.12    10.09.12</t>
  </si>
  <si>
    <t>240/ბ</t>
  </si>
  <si>
    <t>პორტატული რადიოსადგურის აკუმულატორი</t>
  </si>
  <si>
    <t>31.07.12     10.09.12</t>
  </si>
  <si>
    <t>241/ბ</t>
  </si>
  <si>
    <t>01.08.12     10.09.12</t>
  </si>
  <si>
    <t>242/ბ</t>
  </si>
  <si>
    <t>01.08.12     25.09.12</t>
  </si>
  <si>
    <t>243/ბ</t>
  </si>
  <si>
    <t>მაცივარი</t>
  </si>
  <si>
    <t>03.08.12         10.09.12</t>
  </si>
  <si>
    <t>244/ბ</t>
  </si>
  <si>
    <t>ფ/პ შალვა სამხარაძე</t>
  </si>
  <si>
    <t>ვიდეოკამერის ქირავნობა</t>
  </si>
  <si>
    <t>08.08.12      30.11.12</t>
  </si>
  <si>
    <t>245/ბ</t>
  </si>
  <si>
    <t>შპს ,,ინდენტი"</t>
  </si>
  <si>
    <t>ვიდეო აპარატურა</t>
  </si>
  <si>
    <t>08.08.12    19.10.12</t>
  </si>
  <si>
    <t>SPA120020948</t>
  </si>
  <si>
    <t>246/ბ</t>
  </si>
  <si>
    <t>ბენზინის შესყიდვა</t>
  </si>
  <si>
    <t>10.08.12        11.08.12</t>
  </si>
  <si>
    <t>კონსოლიდირებული ტენდერი</t>
  </si>
  <si>
    <t>247/ბ</t>
  </si>
  <si>
    <t>შპს ,,ენტერტა"</t>
  </si>
  <si>
    <t>10.08.12    20.09.12</t>
  </si>
  <si>
    <t>248/ბ</t>
  </si>
  <si>
    <t>13.08.12     20.09.12</t>
  </si>
  <si>
    <t>249/ბ</t>
  </si>
  <si>
    <t>250/ბ</t>
  </si>
  <si>
    <t>შპს ,,დიო"</t>
  </si>
  <si>
    <t>ფარდა -ჯალუზები</t>
  </si>
  <si>
    <t>14.08.12      10.10.12</t>
  </si>
  <si>
    <t>251/ბ</t>
  </si>
  <si>
    <t>14.08.12      20.09.12</t>
  </si>
  <si>
    <t>252/ბ</t>
  </si>
  <si>
    <t>14.08.12      20.10.12</t>
  </si>
  <si>
    <t>253/ბ</t>
  </si>
  <si>
    <t>14.08.12     01.10.12</t>
  </si>
  <si>
    <t>254/ბ</t>
  </si>
  <si>
    <t>14.08.12         01.10.12</t>
  </si>
  <si>
    <t>255/ბ</t>
  </si>
  <si>
    <t>15.08.12     30.09.08</t>
  </si>
  <si>
    <t>256/ბ</t>
  </si>
  <si>
    <t>16.08.12      20.09.12</t>
  </si>
  <si>
    <t>257/ბ</t>
  </si>
  <si>
    <t>ელექტრო მოწყობილობები</t>
  </si>
  <si>
    <t>17.08.12    31.12.12</t>
  </si>
  <si>
    <t>SPA120021639</t>
  </si>
  <si>
    <t>258/ბ</t>
  </si>
  <si>
    <t>შპს ,,მობილფონი"</t>
  </si>
  <si>
    <t>პორტატული რაციები</t>
  </si>
  <si>
    <t>20.08.12        25.10.12</t>
  </si>
  <si>
    <t>SPA120021262</t>
  </si>
  <si>
    <t>260/ბ</t>
  </si>
  <si>
    <t>შაქარი</t>
  </si>
  <si>
    <t>20.08.12        01.10.12</t>
  </si>
  <si>
    <t>259/ბ</t>
  </si>
  <si>
    <t>20.08.12      01.10.12</t>
  </si>
  <si>
    <t>261/ბ</t>
  </si>
  <si>
    <t>21.08.12      10.10.12</t>
  </si>
  <si>
    <t>262/ბ</t>
  </si>
  <si>
    <t>შპს ,,ჯორჯიან ექსპრესი"</t>
  </si>
  <si>
    <t>ჩქარი ფოსტა</t>
  </si>
  <si>
    <t>22.08.12        20.10.12</t>
  </si>
  <si>
    <t>263/ბ</t>
  </si>
  <si>
    <t>შპს ,,გეო ფუდს დისტრიბიუშენ"</t>
  </si>
  <si>
    <t>ყავა</t>
  </si>
  <si>
    <t>23.08.12     01.10.12</t>
  </si>
  <si>
    <t>264/ბ</t>
  </si>
  <si>
    <t>ოპტიკური ხელსაწყოები</t>
  </si>
  <si>
    <t>27.08.12      19.10.12</t>
  </si>
  <si>
    <t>SPA120022169</t>
  </si>
  <si>
    <t>265/ბ</t>
  </si>
  <si>
    <t>შპს ,,მაი მობაილ+"</t>
  </si>
  <si>
    <t>ყურსასმენები</t>
  </si>
  <si>
    <t>27.08.12      31.10.12</t>
  </si>
  <si>
    <t>SPA120022186</t>
  </si>
  <si>
    <t>266/ბ</t>
  </si>
  <si>
    <t>ტელეფონის აპარატები</t>
  </si>
  <si>
    <t>SPA120022081</t>
  </si>
  <si>
    <t>267/ბ</t>
  </si>
  <si>
    <t>შპს ,,პროგრეს გრუპ"</t>
  </si>
  <si>
    <t>31.08.12      05.10.12</t>
  </si>
  <si>
    <t>268/ბ</t>
  </si>
  <si>
    <t>ი/მ თენგიზ თევზაძე</t>
  </si>
  <si>
    <t>ელექტრო საქონელი</t>
  </si>
  <si>
    <t>269/ბ</t>
  </si>
  <si>
    <t>31.08.12       01.10.12</t>
  </si>
  <si>
    <t>270/ბ</t>
  </si>
  <si>
    <t>რეზინის შლანგი</t>
  </si>
  <si>
    <t>03.09.12      10.11.12</t>
  </si>
  <si>
    <t>271/ბ</t>
  </si>
  <si>
    <t>ელექტროსადენები</t>
  </si>
  <si>
    <t>272/ბ</t>
  </si>
  <si>
    <t>274/ბ</t>
  </si>
  <si>
    <t>ელექტროენერგის გამანაწილებელი აპარატურა</t>
  </si>
  <si>
    <t>273/ბ</t>
  </si>
  <si>
    <t>275/ბ</t>
  </si>
  <si>
    <t>აკუმულატორის მოტორსი</t>
  </si>
  <si>
    <t>03.09.12       01.11.12</t>
  </si>
  <si>
    <t>276/ბ</t>
  </si>
  <si>
    <t>ავტომანქანების რეცხვა</t>
  </si>
  <si>
    <t>03.09.12        31.12.12</t>
  </si>
  <si>
    <t>SPA120022294</t>
  </si>
  <si>
    <t>277/ბ</t>
  </si>
  <si>
    <t>03.09.12     10.10.12</t>
  </si>
  <si>
    <t>278/ბ</t>
  </si>
  <si>
    <t>ბორჯომის წყლები</t>
  </si>
  <si>
    <t>05.09.12         31.12.12</t>
  </si>
  <si>
    <t>279/ბ</t>
  </si>
  <si>
    <t>შპს ,,მეგაკო თრეიდი"</t>
  </si>
  <si>
    <t>ჩაი</t>
  </si>
  <si>
    <t>05.09.12       10.10.12</t>
  </si>
  <si>
    <t>280/ბ</t>
  </si>
  <si>
    <t>5.09.12     10.10.12</t>
  </si>
  <si>
    <t>281/ბ</t>
  </si>
  <si>
    <t>გენერატორები</t>
  </si>
  <si>
    <t>05.09.12        31.10.12</t>
  </si>
  <si>
    <t>SPA120022001</t>
  </si>
  <si>
    <t>282/ბ</t>
  </si>
  <si>
    <t>06.09.12     10.10.12</t>
  </si>
  <si>
    <t>283/ბ</t>
  </si>
  <si>
    <t>პრინტერი</t>
  </si>
  <si>
    <t>07.09.12     01.11.12</t>
  </si>
  <si>
    <t>SPA120021750</t>
  </si>
  <si>
    <t>284/ბ</t>
  </si>
  <si>
    <t>07.09.12      20.10.12</t>
  </si>
  <si>
    <t>შეთანხმება 99/ბ-1   08.05.12; 99/ბ-2  07.09.12</t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</si>
  <si>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,,ა" ქვეპუნქტი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</si>
  <si>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,,თ" ქვეპუნქტი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</si>
  <si>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,,ვ" ქვეპუნქტი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</si>
  <si>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,,დ" ქვეპუნქტი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</si>
  <si>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,,ზ" ქვეპუნქტი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</si>
  <si>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,,დ" ქვეპუნქტი. საქართველოს მთავრობის 8 თებერვლის N236 განკარგულება</t>
    </r>
  </si>
  <si>
    <r>
      <t>,,სახელმწიფო შესყიდვების შესახებ" საქართველოს  კანონის მე-10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მუხლის 3 </t>
    </r>
    <r>
      <rPr>
        <sz val="11"/>
        <rFont val="Calibri"/>
        <family val="2"/>
      </rPr>
      <t xml:space="preserve"> პუნქტის ,,დ" ქვეპუნქტი. 5 აპრილის N129 დადგენილება</t>
    </r>
  </si>
  <si>
    <t>285/ბ</t>
  </si>
  <si>
    <t xml:space="preserve">800 900 900 </t>
  </si>
  <si>
    <t>07.09.12      31.12.12</t>
  </si>
  <si>
    <t>286/ბ</t>
  </si>
  <si>
    <t>11.09.12     01.12.12</t>
  </si>
  <si>
    <t>287/ბ</t>
  </si>
  <si>
    <t>13.09.12       15.10.12</t>
  </si>
  <si>
    <t>288/ბ</t>
  </si>
  <si>
    <t>საკონფერენციო  მომსახურებები</t>
  </si>
  <si>
    <t>289/ბ</t>
  </si>
  <si>
    <t>შპს ,,იუ ჯი თი"</t>
  </si>
  <si>
    <t>უნივერსალური გამომთვლელი აპარატურა</t>
  </si>
  <si>
    <t>17.09.12       31.12.12</t>
  </si>
  <si>
    <t>SPA120021183</t>
  </si>
  <si>
    <t>290/ბ</t>
  </si>
  <si>
    <t>17.09.12     01.12.12</t>
  </si>
  <si>
    <t>291/ბ</t>
  </si>
  <si>
    <t>სამეთვალყურეო ვიდეო კამერები</t>
  </si>
  <si>
    <t>17.09.12      31.10.12</t>
  </si>
  <si>
    <t>292/ბ</t>
  </si>
  <si>
    <t>საველე საწოლები</t>
  </si>
  <si>
    <t>17.09.12     22.10.12</t>
  </si>
  <si>
    <t>SPA120022637</t>
  </si>
  <si>
    <t>293/ბ</t>
  </si>
  <si>
    <t>შპს ,,პროესკო"</t>
  </si>
  <si>
    <t>18.09.12     20.10.12</t>
  </si>
  <si>
    <t>SPA120023406</t>
  </si>
  <si>
    <t>294/ბ</t>
  </si>
  <si>
    <t>19.09.12      25.11.12</t>
  </si>
  <si>
    <t>SPA120023545</t>
  </si>
  <si>
    <t>295/ბ</t>
  </si>
  <si>
    <t>ფ/პ ვაჟა ხოსიაშვილი</t>
  </si>
  <si>
    <t>ტვირთის გადაზიდვა</t>
  </si>
  <si>
    <t>19.093.12      01.11.12</t>
  </si>
  <si>
    <t>296/ბ</t>
  </si>
  <si>
    <t>19.09.12      04.11.12</t>
  </si>
  <si>
    <t>297/ბ</t>
  </si>
  <si>
    <t>შპს ,,ავტოჰაუზი"</t>
  </si>
  <si>
    <t>19.09.12      01.11.12</t>
  </si>
  <si>
    <t>298/ბ</t>
  </si>
  <si>
    <t>ი/მ ლიანა გუმაშიანი</t>
  </si>
  <si>
    <t>მაგიდის გადასაფარებელი</t>
  </si>
  <si>
    <t>20.09.12         30.10.12</t>
  </si>
  <si>
    <t>299/ბ</t>
  </si>
  <si>
    <t>21.09.12        31.12.12</t>
  </si>
  <si>
    <t>SPA120023358</t>
  </si>
  <si>
    <t>300/ბ</t>
  </si>
  <si>
    <t>ბეიჯების დამზადება</t>
  </si>
  <si>
    <t>21.09.12     31.10.12</t>
  </si>
  <si>
    <t>301/ბ</t>
  </si>
  <si>
    <t>24.09.12        31.12.12</t>
  </si>
  <si>
    <t>302/ბ</t>
  </si>
  <si>
    <t>24.09.12        01.12.12</t>
  </si>
  <si>
    <t>303/ბ</t>
  </si>
  <si>
    <t>24.09.12      10.11.12</t>
  </si>
  <si>
    <t>304/ბ</t>
  </si>
  <si>
    <t>ი/მ ირაკლი ნაცვლიშვილი</t>
  </si>
  <si>
    <t>სარემონტო სამუშაოები</t>
  </si>
  <si>
    <t>25.09.12            31.12.12</t>
  </si>
  <si>
    <t>01025008881</t>
  </si>
  <si>
    <t>SPA120023459</t>
  </si>
  <si>
    <t>305/ბ</t>
  </si>
  <si>
    <t>27.09.12      31.12.12</t>
  </si>
  <si>
    <t>SPA120023105</t>
  </si>
  <si>
    <t>III  კვარტალი</t>
  </si>
  <si>
    <t>საქართველოს მთავრობის 2011 წლის 27 დეკემბრის N492 დადგენილება.     შეთანხმება /39-1,   09.07.12</t>
  </si>
  <si>
    <t>პ/3504/42</t>
  </si>
  <si>
    <t>ტრენინგ ცენტრის ნულოვანი ციკლის სამშენებლო სამუშაოები</t>
  </si>
  <si>
    <t>10.07.12       31.08.12</t>
  </si>
  <si>
    <t>საქართველოს მთავრობის 2012 წლის 28 მარტის N115 დადგენილება</t>
  </si>
  <si>
    <t>პ/3504/43</t>
  </si>
  <si>
    <t>ტრენინგ ცენტრის ნულს ზედა ციკლის სამშენებლო სამუშაოები</t>
  </si>
  <si>
    <t>17.07.12      31.12.12</t>
  </si>
  <si>
    <t>პ/35030309/44</t>
  </si>
  <si>
    <t>შპს ,,ფარმა"</t>
  </si>
  <si>
    <t>ჰეპარინი</t>
  </si>
  <si>
    <t xml:space="preserve">19.07.12  31.10.12         </t>
  </si>
  <si>
    <t>საქართველოს მთავრობის 2012 წლის 13 ივლისის  N1334 განკარგულება</t>
  </si>
  <si>
    <t>პ/35030309/45</t>
  </si>
  <si>
    <t>ჰემოდიალიზის სახარჯი მასალა</t>
  </si>
  <si>
    <t>27.07.12          31.12.12</t>
  </si>
  <si>
    <t>SPA120016406</t>
  </si>
  <si>
    <t>პ/3503031502/46</t>
  </si>
  <si>
    <t>ააიპ ,,საქართველოს სტომატოლოგთა საბჭო"</t>
  </si>
  <si>
    <t>ღიმილიანი საქართველო</t>
  </si>
  <si>
    <t>09.08.12        31.10.12</t>
  </si>
  <si>
    <t>85131000</t>
  </si>
  <si>
    <t>საქართველოს მთავრობის 2012 წლის 8 აგვისტოს N1581 განკარგულება</t>
  </si>
  <si>
    <t>პ/3504/47</t>
  </si>
  <si>
    <t>შპს ,,გრუსია"</t>
  </si>
  <si>
    <t>პათოლოგიური ლაბორატორიის სამშენებლო სამუშაოები</t>
  </si>
  <si>
    <t>21.08.12     31.12.12</t>
  </si>
  <si>
    <t>SPA120019813</t>
  </si>
  <si>
    <t>პ/35030309/48</t>
  </si>
  <si>
    <t>ჰეპარინ-ნატრიუმ ბრაუნი</t>
  </si>
  <si>
    <t>23.08.12       31.12.12</t>
  </si>
  <si>
    <t>SPA120019289</t>
  </si>
  <si>
    <t>პ/350304/49</t>
  </si>
  <si>
    <t>ფ/პ სერგო თაბაგარი</t>
  </si>
  <si>
    <t>ტესტ-კითხვარების მომზადება</t>
  </si>
  <si>
    <t>23.08.12     31.12.12</t>
  </si>
  <si>
    <t>საქართველოს მთავრობის 2012 წლის 18 ივნისის N221 დადგენილება</t>
  </si>
  <si>
    <t>პ/350304/50</t>
  </si>
  <si>
    <t>ფ/პ დავით გაგუა</t>
  </si>
  <si>
    <t>01024002483</t>
  </si>
  <si>
    <t>პ/350304/51</t>
  </si>
  <si>
    <t>ფ/პ ნუგზარ ნარსია</t>
  </si>
  <si>
    <t>01005004186</t>
  </si>
  <si>
    <t>პ/350304/52</t>
  </si>
  <si>
    <t>ფ/პ ნინო თაბაგარი</t>
  </si>
  <si>
    <t>01017027073</t>
  </si>
  <si>
    <t>პ/350304/53</t>
  </si>
  <si>
    <t>ფ/პ ვლადიმირ წიქარიშვილი</t>
  </si>
  <si>
    <t>01006005287</t>
  </si>
  <si>
    <t>პ/350304/54</t>
  </si>
  <si>
    <t>ფ/პ გიორგი ბურკაძე</t>
  </si>
  <si>
    <t>01024007228</t>
  </si>
  <si>
    <t>პ/350304/55</t>
  </si>
  <si>
    <t>ფ/პ ირმა ჭოხონელიძე</t>
  </si>
  <si>
    <t>01018002363</t>
  </si>
  <si>
    <t>პ/350304/56</t>
  </si>
  <si>
    <t>ფ/პ მიხეილ ომიაძე</t>
  </si>
  <si>
    <t>01008006346</t>
  </si>
  <si>
    <t>პ/350304/57</t>
  </si>
  <si>
    <t>ირინე ქაროსანიძე</t>
  </si>
  <si>
    <t>01030002617</t>
  </si>
  <si>
    <t>პ/350304/58</t>
  </si>
  <si>
    <t>თამარ ყანდაშვილი</t>
  </si>
  <si>
    <t>01024027761</t>
  </si>
  <si>
    <t>პ/350304/59</t>
  </si>
  <si>
    <t>ფ/პ დავით გორდელაძე</t>
  </si>
  <si>
    <t>01017014257</t>
  </si>
  <si>
    <t>პ/350304/60</t>
  </si>
  <si>
    <t>ფ/პ ბაქარ ბაკურაძე</t>
  </si>
  <si>
    <t>01008036248</t>
  </si>
  <si>
    <t>პ/350304/61</t>
  </si>
  <si>
    <t>ფ/პ ნინო ტატიშვილი</t>
  </si>
  <si>
    <t>01024008807</t>
  </si>
  <si>
    <t>პ/350304/62</t>
  </si>
  <si>
    <t>ფ/პ ირინა ამნიაშვილი</t>
  </si>
  <si>
    <t>01009002373</t>
  </si>
  <si>
    <t>პ/350304/63</t>
  </si>
  <si>
    <t>ფ/პ ია დავითაია</t>
  </si>
  <si>
    <t>01030005939</t>
  </si>
  <si>
    <t>პ/350304/64</t>
  </si>
  <si>
    <t>24.08.12     31.12.12</t>
  </si>
  <si>
    <t>01024000886</t>
  </si>
  <si>
    <t>პ/350304/65</t>
  </si>
  <si>
    <t>ფ/პ თეიმურაზ კობიძე</t>
  </si>
  <si>
    <t>ფ/პ ნოდარ ზალდასტანიშვილი</t>
  </si>
  <si>
    <t>01026001947</t>
  </si>
  <si>
    <t>პ/350304/66</t>
  </si>
  <si>
    <t>ფ/პ თენგიზ წულაძე</t>
  </si>
  <si>
    <t>33001013320</t>
  </si>
  <si>
    <t>პ/350304/67</t>
  </si>
  <si>
    <t>ფ/პ გიორგი ჭუმბურიძე</t>
  </si>
  <si>
    <t>01011010171</t>
  </si>
  <si>
    <t>პ/350304/68</t>
  </si>
  <si>
    <t>ფ/პ მიხეილ ოკუჯავა</t>
  </si>
  <si>
    <t>01017008521</t>
  </si>
  <si>
    <t>პ/350304/69</t>
  </si>
  <si>
    <t>ფ/პ ზვიად ბახუტაშვილი</t>
  </si>
  <si>
    <t>01024012699</t>
  </si>
  <si>
    <t>პ/350304/70</t>
  </si>
  <si>
    <t>ფ/პ გიორგი კამკამიძე</t>
  </si>
  <si>
    <t>01026004588</t>
  </si>
  <si>
    <t>პ/3504/71</t>
  </si>
  <si>
    <t>შპს ,,სითბო"</t>
  </si>
  <si>
    <t>ფსიქიატრიულის ვენტილაციის სისტემის საპროექტო დოკუმენტაციის მომზადება</t>
  </si>
  <si>
    <t>24.08.12      20.09.12</t>
  </si>
  <si>
    <t>211338765</t>
  </si>
  <si>
    <t>პ/350304/72</t>
  </si>
  <si>
    <t>ფ/პ კონსტანტინე ყიფიანი</t>
  </si>
  <si>
    <t>31001001183</t>
  </si>
  <si>
    <t>პ/3504/73</t>
  </si>
  <si>
    <t>ერთიანი  საინფორმაციო სისტემის დანერგვისათვის საჭირო ტექნიკური და ტექნოლოგიური ინფრასტრუქტურის შესაქმნელად მაგისტრალური შემაერთებლების (კონექტორები) შესყიდვა</t>
  </si>
  <si>
    <t>31.08.12        31.12.12</t>
  </si>
  <si>
    <t>204892964</t>
  </si>
  <si>
    <t>SPA120021185</t>
  </si>
  <si>
    <t>პ/3504/74</t>
  </si>
  <si>
    <t>შპს ,,მოწინვე სამედიცინო ტექნოლოგიები და სერვისი"</t>
  </si>
  <si>
    <t>ენდოსკოპური სიმულატორის შესყიდვა</t>
  </si>
  <si>
    <t>31.12.12     31.12.12</t>
  </si>
  <si>
    <t>SPA120021098</t>
  </si>
  <si>
    <t>202059725</t>
  </si>
  <si>
    <t>39100000</t>
  </si>
  <si>
    <t>32422000</t>
  </si>
  <si>
    <t>პ/3504/75</t>
  </si>
  <si>
    <t>უნარჩვევებისათვის სიმულატორების შესყიდვა</t>
  </si>
  <si>
    <t>SPA120021407</t>
  </si>
  <si>
    <t>პ/3504/76</t>
  </si>
  <si>
    <t>SPA120021653</t>
  </si>
  <si>
    <t>პ/3504/77</t>
  </si>
  <si>
    <t>შპს ,,მოდერნ ვილა"</t>
  </si>
  <si>
    <t>ავეჯი სიმულაციისათვის</t>
  </si>
  <si>
    <t>SPA120021357</t>
  </si>
  <si>
    <t>პ/3503031502/78</t>
  </si>
  <si>
    <t>31.08.12  31.10.12</t>
  </si>
  <si>
    <t>31.08.12     31.12.12</t>
  </si>
  <si>
    <t>შეთანხმება პ/3504/77-1      14.09.12</t>
  </si>
  <si>
    <t>პ/3504/79</t>
  </si>
  <si>
    <t>შპს ,,პისიშოპ-ჯი"</t>
  </si>
  <si>
    <t>სიმულაციის კომპიუტერები</t>
  </si>
  <si>
    <t>13.09.12      31.12.12</t>
  </si>
  <si>
    <t>SPA120023373</t>
  </si>
  <si>
    <t>30200000</t>
  </si>
  <si>
    <t>პ/3504/80</t>
  </si>
  <si>
    <t>ერთიანი  საინფორმაციო სისტემის დანერგვისათვის საჭირო ტექნიკური და ტექნოლოგიური ინფრასტრუქტურის შესაქმნელად საჭირო უნივერსალური გამომთვლელი აპარატურის შესყიდვა</t>
  </si>
  <si>
    <t>17.09.12      31.12.12</t>
  </si>
  <si>
    <t>SPA120021180</t>
  </si>
  <si>
    <t>პ/3504/81</t>
  </si>
  <si>
    <t>ტრენინგ ცენტრის ნულს  ზედა ციკლის სამშენებლო სამუშაოები</t>
  </si>
  <si>
    <t>პ/350304/82</t>
  </si>
  <si>
    <t>ფ/პ გურამ ქარაზანაშვილი</t>
  </si>
  <si>
    <t>01007000307</t>
  </si>
  <si>
    <t>80500000</t>
  </si>
  <si>
    <t>პ/350304/83</t>
  </si>
  <si>
    <t>ფ/პ მაია რუხაძე</t>
  </si>
  <si>
    <t>01007002282</t>
  </si>
  <si>
    <t>პ/350304/84</t>
  </si>
  <si>
    <t>ფ/პ გიორგი ძაგნიძე</t>
  </si>
  <si>
    <t>01024025598</t>
  </si>
  <si>
    <t>პ/350304/85</t>
  </si>
  <si>
    <t>ფ/პ ივანე ჩხეიძე</t>
  </si>
  <si>
    <t>01009002922</t>
  </si>
  <si>
    <t>პ/350304/86</t>
  </si>
  <si>
    <t>ფ/პ მაია ხერხეულიძე</t>
  </si>
  <si>
    <t>01024012036</t>
  </si>
  <si>
    <t>პ/350304/87</t>
  </si>
  <si>
    <t>ფ/პ  მამია ზოდელავა</t>
  </si>
  <si>
    <t>01008004116</t>
  </si>
  <si>
    <t>პ/350304/88</t>
  </si>
  <si>
    <t>ფ/პ კახაბერ ჭელიძე</t>
  </si>
  <si>
    <t>33001011968</t>
  </si>
  <si>
    <t>პ/350304/89</t>
  </si>
  <si>
    <t>ფ/პ ბესარიონ კილასონია</t>
  </si>
  <si>
    <t>01008015672</t>
  </si>
  <si>
    <t>პ/350304/90</t>
  </si>
  <si>
    <t>Emory University</t>
  </si>
  <si>
    <t>ტრენინგ ცენტრისთვის ადამიანური რესურსების მომზადება</t>
  </si>
  <si>
    <t>19.09.12    31.12.13</t>
  </si>
  <si>
    <t>58-0566256</t>
  </si>
  <si>
    <t>SPA120019382</t>
  </si>
  <si>
    <t>80560000</t>
  </si>
  <si>
    <t>ფ/პ მერაბ კილაძე</t>
  </si>
  <si>
    <t>20.09.12       31.12.12</t>
  </si>
  <si>
    <t>010254003147</t>
  </si>
  <si>
    <t>პ/350304/91</t>
  </si>
  <si>
    <t>პ/350304/92</t>
  </si>
  <si>
    <t>ფ/პ თინა ქიტუაშვილი</t>
  </si>
  <si>
    <t>01022001217</t>
  </si>
  <si>
    <t>პ/350304/93</t>
  </si>
  <si>
    <t>ფ/პ ელენე ქართველიშვილი</t>
  </si>
  <si>
    <t>01008000657</t>
  </si>
  <si>
    <t>პ/350304/94</t>
  </si>
  <si>
    <t>ფ/პ ნელი კაკულია</t>
  </si>
  <si>
    <t>01024021449</t>
  </si>
  <si>
    <t>პ/350304/95</t>
  </si>
  <si>
    <t>ფ/პ თამაზ შაბურიშვილი</t>
  </si>
  <si>
    <t>01024002592</t>
  </si>
  <si>
    <t>პ/350304/96</t>
  </si>
  <si>
    <t>ფ/პ ანა ლაღიძე</t>
  </si>
  <si>
    <t>01009020329</t>
  </si>
  <si>
    <t>შპს ,,აი სიი  ჯი"</t>
  </si>
  <si>
    <t>აქ გავჩერდი</t>
  </si>
  <si>
    <t xml:space="preserve"> </t>
  </si>
  <si>
    <t>პ/350304/97</t>
  </si>
  <si>
    <t>ფ/პ ივანე ქევანიშვილი</t>
  </si>
  <si>
    <t>21.09.12       31.12.12</t>
  </si>
  <si>
    <t>01024006505</t>
  </si>
  <si>
    <t>პ/350304/98</t>
  </si>
  <si>
    <t>ფ/პ ლამარა ვაშაკიძე</t>
  </si>
  <si>
    <t>01017000811</t>
  </si>
  <si>
    <t>პ/350304/99</t>
  </si>
  <si>
    <t>ფ/პ ჯენარა ქრისტესაშვილი</t>
  </si>
  <si>
    <t>01017000442</t>
  </si>
  <si>
    <t>პ/350304/100</t>
  </si>
  <si>
    <t>ფ/პ მანანა კალანდაძე</t>
  </si>
  <si>
    <t>01008007909</t>
  </si>
  <si>
    <t>პ/350304/101</t>
  </si>
  <si>
    <t>ფ/პ ლევან ფერაძე</t>
  </si>
  <si>
    <t>01005003840</t>
  </si>
  <si>
    <t>პ/350304/102</t>
  </si>
  <si>
    <t>ფ/პ დავით ვირსალაძე</t>
  </si>
  <si>
    <t>01024011177</t>
  </si>
  <si>
    <t>პ/3504/103</t>
  </si>
  <si>
    <t>ეროვნული სამედიცინო ტრენინგ-ცენტრის შიდა ელექტრო-სამონტაჟო სამუშაოები</t>
  </si>
  <si>
    <t>25.09.12        31.12.12</t>
  </si>
  <si>
    <t>205230212</t>
  </si>
  <si>
    <t>45200000</t>
  </si>
  <si>
    <t>საქართველოს მთავრობის 2012 წლის 28  მარტის N115 დადგენილება</t>
  </si>
  <si>
    <t>პ/3503031502/104</t>
  </si>
  <si>
    <t>26.09.12       31.10.12</t>
  </si>
  <si>
    <t>404954180</t>
  </si>
  <si>
    <t>საქართველოს მთავრობის 2012 წლის 8 აგვისტოს  N1581 განკარგულება</t>
  </si>
  <si>
    <t>IV კვარტალი</t>
  </si>
  <si>
    <t>306/ბ</t>
  </si>
  <si>
    <t>შპს ,,ნიუ კარტი"</t>
  </si>
  <si>
    <t>კომპიუტერულიმოწყობილობები და მარაგი</t>
  </si>
  <si>
    <t>9.10.12         31.12.13</t>
  </si>
  <si>
    <t>205293323</t>
  </si>
  <si>
    <t>SPA120023916</t>
  </si>
  <si>
    <t>2013 წლის ასიგნებები</t>
  </si>
  <si>
    <t>307/ბ</t>
  </si>
  <si>
    <t>შპს ,,კომპანია Geosim"</t>
  </si>
  <si>
    <t>12.10.12      31.12.13</t>
  </si>
  <si>
    <t>404873614</t>
  </si>
  <si>
    <t>SPA120023895</t>
  </si>
  <si>
    <t>22800000</t>
  </si>
  <si>
    <t>308/ბ</t>
  </si>
  <si>
    <t>50750000</t>
  </si>
  <si>
    <t>SPA120023899</t>
  </si>
  <si>
    <t>204438046</t>
  </si>
  <si>
    <t>309/ბ</t>
  </si>
  <si>
    <t>SPA120023896</t>
  </si>
  <si>
    <t>30100000</t>
  </si>
  <si>
    <t>406058803</t>
  </si>
  <si>
    <t>310/ბ</t>
  </si>
  <si>
    <t>შპს ,,დასუფთავების სერვის ცენტრი"</t>
  </si>
  <si>
    <t>მოვლა-დასუფთავება</t>
  </si>
  <si>
    <t>SPA120023900</t>
  </si>
  <si>
    <t>90900000</t>
  </si>
  <si>
    <t>400059048</t>
  </si>
  <si>
    <t>311/ბ</t>
  </si>
  <si>
    <t>16.10.12      05.12.12</t>
  </si>
  <si>
    <t>55300000</t>
  </si>
  <si>
    <t>312/ბ</t>
  </si>
  <si>
    <t>18.10.12      01.12.12</t>
  </si>
  <si>
    <t>313/ბ</t>
  </si>
  <si>
    <t>18.10.12        31.12.12</t>
  </si>
  <si>
    <t>SPA120024689</t>
  </si>
  <si>
    <t>79530000</t>
  </si>
  <si>
    <t>314/ბ</t>
  </si>
  <si>
    <t>სატელეფონო მომსახურება</t>
  </si>
  <si>
    <t>18.10.12           31.12.13</t>
  </si>
  <si>
    <t>SPA120023901</t>
  </si>
  <si>
    <t>64200000</t>
  </si>
  <si>
    <t>204356978</t>
  </si>
  <si>
    <t>315/ბ</t>
  </si>
  <si>
    <t>23.10.12          31.12.13</t>
  </si>
  <si>
    <t>SPA120023891</t>
  </si>
  <si>
    <t>72400000</t>
  </si>
  <si>
    <t>316/ბ</t>
  </si>
  <si>
    <t>05.11.12     20.12.12</t>
  </si>
  <si>
    <t>35821000</t>
  </si>
  <si>
    <t>შპს ,,ინფოსერვისი"</t>
  </si>
  <si>
    <t>შეთანხმება პ/3504/74-1      02.10.12</t>
  </si>
  <si>
    <t>პ/3504/105</t>
  </si>
  <si>
    <t>DLA Piper</t>
  </si>
  <si>
    <t>იურიდიული მომსახურებები</t>
  </si>
  <si>
    <t>EC2V7EE</t>
  </si>
  <si>
    <t>პ/3504/106</t>
  </si>
  <si>
    <t>04.10.12        31.12.12</t>
  </si>
  <si>
    <t>SPA120022608</t>
  </si>
  <si>
    <t>პ/3504/107</t>
  </si>
  <si>
    <t>მშობიარე ქალის სიმულატორის შესყიდვა</t>
  </si>
  <si>
    <t>ადამიანის სიმულატორის შესყიდვა</t>
  </si>
  <si>
    <t>SPA120022609</t>
  </si>
  <si>
    <t>პ/3504/108</t>
  </si>
  <si>
    <t>კარდიორესპირატორული რეანიმაციის სიმულატორის შესყიდვა</t>
  </si>
  <si>
    <t>SPA120023354</t>
  </si>
  <si>
    <t>EMC საერთაშორისო საინფორმაციო სისტემები</t>
  </si>
  <si>
    <t>პ/3504/109</t>
  </si>
  <si>
    <t>FN160018X</t>
  </si>
  <si>
    <t xml:space="preserve">27.09.12      31.12.13       </t>
  </si>
  <si>
    <t xml:space="preserve"> ჯანმრთელობის დაცვის ერთიანი საინფორმაციო სისტემის დანერგვისათვის საჭირო მომსახურების სახელმწიფო შესყიდვა</t>
  </si>
  <si>
    <t>პ/3504/110</t>
  </si>
  <si>
    <t>3764500 USD</t>
  </si>
  <si>
    <t>1789531 USD</t>
  </si>
  <si>
    <t>პ/3504/111</t>
  </si>
  <si>
    <t>12.10.12      30.11.12</t>
  </si>
  <si>
    <t>პ/3503031502/112</t>
  </si>
  <si>
    <t>პ/350304/113</t>
  </si>
  <si>
    <t>ფ/პ თინათინ მიქაძე</t>
  </si>
  <si>
    <t>01026003856</t>
  </si>
  <si>
    <t>80300000</t>
  </si>
  <si>
    <t>პ/3504/114</t>
  </si>
  <si>
    <t>შპს ,,ყაზტრანსგაზ-თბილისი"</t>
  </si>
  <si>
    <t>ეროვნული სამედიცინო ტრენინგ-ცენტრის გაზმომარაგების პროექტის მომზადება</t>
  </si>
  <si>
    <t>16.10.12     01.12.12</t>
  </si>
  <si>
    <t>205129617</t>
  </si>
  <si>
    <t>71300000</t>
  </si>
  <si>
    <t>პ/350304/115</t>
  </si>
  <si>
    <t>პ/350304/116</t>
  </si>
  <si>
    <t>ფ/პ ნოდარ ლებანიძე</t>
  </si>
  <si>
    <t>17.10.12     31.12.12</t>
  </si>
  <si>
    <t>01024012399</t>
  </si>
  <si>
    <t>პ/350304/117</t>
  </si>
  <si>
    <t>ფ/პ ივანე კუზანოვი</t>
  </si>
  <si>
    <t>01030003950</t>
  </si>
  <si>
    <t>11.10.12      31.12.12</t>
  </si>
  <si>
    <t>317/ბ</t>
  </si>
  <si>
    <t>12.11.12       31.12.12</t>
  </si>
  <si>
    <t>444234550</t>
  </si>
  <si>
    <t>318/ბ</t>
  </si>
  <si>
    <t>შპს ,,სანტექ სერვისი"</t>
  </si>
  <si>
    <t>კანალიზაციის გაწმენდა</t>
  </si>
  <si>
    <t>15.11.12         14.12.12</t>
  </si>
  <si>
    <t>404925836</t>
  </si>
  <si>
    <t>90470000</t>
  </si>
  <si>
    <t>319/ბ</t>
  </si>
  <si>
    <t>საჩუქრების შესყიდვა</t>
  </si>
  <si>
    <t>19.11.12         20.12.12</t>
  </si>
  <si>
    <t>20244540</t>
  </si>
  <si>
    <t>18500000</t>
  </si>
  <si>
    <t>320/ბ</t>
  </si>
  <si>
    <t>21.11.12         20.12.12</t>
  </si>
  <si>
    <t>321/ბ</t>
  </si>
  <si>
    <t>21.11.12         31.12.12</t>
  </si>
  <si>
    <t>50112000</t>
  </si>
  <si>
    <t>0310000</t>
  </si>
  <si>
    <t>30211200</t>
  </si>
  <si>
    <t>322/ბ</t>
  </si>
  <si>
    <t>29.11.12          31.12.12</t>
  </si>
  <si>
    <t>323/ბ</t>
  </si>
  <si>
    <t>29.11.12       31.12.12</t>
  </si>
  <si>
    <t>324/ბ</t>
  </si>
  <si>
    <t>გათბობის სისტემის შემოწმება</t>
  </si>
  <si>
    <t>03.12.12      31.12.12</t>
  </si>
  <si>
    <t>325/ბ</t>
  </si>
  <si>
    <t>05.12.12         31.12.12</t>
  </si>
  <si>
    <t>SPA120026554</t>
  </si>
  <si>
    <t>326/ბ</t>
  </si>
  <si>
    <t>შპს ,,DPA"</t>
  </si>
  <si>
    <t>ანტივირუსის ლიცენზიების შესყიდვა</t>
  </si>
  <si>
    <t xml:space="preserve">14.12.12    31.12.12        </t>
  </si>
  <si>
    <t>SPA120026906</t>
  </si>
  <si>
    <t>327/ბ</t>
  </si>
  <si>
    <t>შპს ,,კოჩინელა"</t>
  </si>
  <si>
    <t>მისალოცი ბარათები</t>
  </si>
  <si>
    <t>19.12.12     31.12.12</t>
  </si>
  <si>
    <t>328/ბ</t>
  </si>
  <si>
    <t>სასტუმროს ნომრების დაქირავება</t>
  </si>
  <si>
    <t>20.12.12         31.12.12</t>
  </si>
  <si>
    <t>329/ბ</t>
  </si>
  <si>
    <t>21.12.12        31.12.12</t>
  </si>
  <si>
    <t>330/ბ</t>
  </si>
  <si>
    <t>21.12.12      31.12.12</t>
  </si>
  <si>
    <t>პ/350304/118</t>
  </si>
  <si>
    <t>შპს ,,ავერსი ფარმა"</t>
  </si>
  <si>
    <t>28.12.12    31.12.12</t>
  </si>
  <si>
    <t>SPA120025150</t>
  </si>
  <si>
    <t>33600000</t>
  </si>
  <si>
    <t>331/ბ</t>
  </si>
  <si>
    <t>ი/მ ,,ზაზა ამრანაშვილი"</t>
  </si>
  <si>
    <t>ტრიბუნის შეკეთება</t>
  </si>
  <si>
    <t>24.12.12       31.12.12</t>
  </si>
  <si>
    <t>06001001872</t>
  </si>
  <si>
    <t>გადაეცა სოცებს</t>
  </si>
  <si>
    <t>გამარტივებული შესყიდვა</t>
  </si>
  <si>
    <t>პ/3504/119</t>
  </si>
  <si>
    <t>პ/3504/120</t>
  </si>
  <si>
    <t>შპს ,,ყაზტრანსგაზ-თბილისი" შპს ,,ლანცეტი)</t>
  </si>
  <si>
    <t>საქართველოს მთავრობის 2012 წლის 28  მარტის N115 დადგენილება (სამმხრივი ხელშეკრულება)</t>
  </si>
  <si>
    <t>ეროვნული სამედიცინო ტრენინგ-ცენტრის გაზმომარაგების შიდა ტრასის მშენებლობა</t>
  </si>
  <si>
    <t>03.12.12  31.12.12</t>
  </si>
  <si>
    <t>ეროვნული სამედიცინო ტრენინგ-ცენტრის გაზმომარაგების გარე ტრასის მშენებლობა</t>
  </si>
  <si>
    <t>19.12.12      31.12.12</t>
  </si>
  <si>
    <t>სახელშეკრულებო ღირებულება</t>
  </si>
  <si>
    <t>51505$</t>
  </si>
  <si>
    <t>SPA110033015</t>
  </si>
  <si>
    <t>770243$</t>
  </si>
  <si>
    <t>შეთანხმებით გაიზარდა 3139498</t>
  </si>
  <si>
    <t>შეთანხმებით შემცირდა 920623.04</t>
  </si>
  <si>
    <t>შეთანხმებით შემცირდა 87224</t>
  </si>
  <si>
    <t>სულ</t>
  </si>
  <si>
    <t xml:space="preserve"> ჯანმრთელობის დაცვის ერთიანი საინფორმაციო სისტემის დანერგვისათვის საჭირო ლიცენზიების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</si>
</sst>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Protection="1">
      <protection locked="0" hidden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/>
    <xf numFmtId="0" fontId="4" fillId="2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8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2" fillId="0" borderId="0" xfId="0" applyFont="1"/>
    <xf numFmtId="0" fontId="2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49" fontId="0" fillId="3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/>
    <xf numFmtId="0" fontId="4" fillId="4" borderId="0" xfId="0" applyFont="1" applyFill="1"/>
    <xf numFmtId="0" fontId="0" fillId="9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/>
    <xf numFmtId="0" fontId="2" fillId="3" borderId="0" xfId="0" applyFont="1" applyFill="1"/>
    <xf numFmtId="0" fontId="0" fillId="3" borderId="8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0" xfId="0" applyFont="1" applyFill="1"/>
    <xf numFmtId="0" fontId="0" fillId="10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55"/>
  <sheetViews>
    <sheetView topLeftCell="A115" workbookViewId="0">
      <selection activeCell="E333" sqref="E333:E334"/>
    </sheetView>
  </sheetViews>
  <sheetFormatPr defaultRowHeight="15" x14ac:dyDescent="0.25"/>
  <cols>
    <col min="1" max="1" width="3" style="37" customWidth="1"/>
    <col min="2" max="2" width="9.140625" style="37"/>
    <col min="3" max="3" width="33.85546875" style="37" customWidth="1"/>
    <col min="4" max="4" width="35.7109375" style="37" customWidth="1"/>
    <col min="5" max="5" width="13.28515625" style="37" customWidth="1"/>
    <col min="6" max="6" width="14.42578125" style="82" customWidth="1"/>
    <col min="7" max="7" width="14.7109375" style="37" customWidth="1"/>
    <col min="8" max="8" width="18.85546875" style="37" customWidth="1"/>
    <col min="9" max="9" width="19.7109375" style="37" bestFit="1" customWidth="1"/>
    <col min="10" max="10" width="18.140625" style="37" customWidth="1"/>
    <col min="11" max="11" width="31.42578125" style="37" customWidth="1"/>
    <col min="12" max="12" width="12.28515625" style="37" customWidth="1"/>
    <col min="13" max="16384" width="9.140625" style="37"/>
  </cols>
  <sheetData>
    <row r="5" spans="2:12" s="43" customFormat="1" ht="42.75" customHeight="1" x14ac:dyDescent="0.25">
      <c r="B5" s="40" t="s">
        <v>0</v>
      </c>
      <c r="C5" s="40" t="s">
        <v>2</v>
      </c>
      <c r="D5" s="40" t="s">
        <v>1</v>
      </c>
      <c r="E5" s="40" t="s">
        <v>3</v>
      </c>
      <c r="F5" s="81" t="s">
        <v>8</v>
      </c>
      <c r="G5" s="40" t="s">
        <v>4</v>
      </c>
      <c r="H5" s="41" t="s">
        <v>5</v>
      </c>
      <c r="I5" s="41" t="s">
        <v>6</v>
      </c>
      <c r="J5" s="40" t="s">
        <v>7</v>
      </c>
      <c r="K5" s="40" t="s">
        <v>9</v>
      </c>
      <c r="L5" s="42" t="s">
        <v>851</v>
      </c>
    </row>
    <row r="6" spans="2:12" s="45" customFormat="1" ht="60" customHeight="1" x14ac:dyDescent="0.25">
      <c r="B6" s="36" t="s">
        <v>10</v>
      </c>
      <c r="C6" s="36" t="s">
        <v>11</v>
      </c>
      <c r="D6" s="36" t="s">
        <v>12</v>
      </c>
      <c r="E6" s="36">
        <v>37800</v>
      </c>
      <c r="F6" s="35">
        <f>12600*3</f>
        <v>37800</v>
      </c>
      <c r="G6" s="36" t="s">
        <v>17</v>
      </c>
      <c r="H6" s="36">
        <v>211350928</v>
      </c>
      <c r="I6" s="36" t="s">
        <v>13</v>
      </c>
      <c r="J6" s="114">
        <v>75200000</v>
      </c>
      <c r="K6" s="36" t="s">
        <v>14</v>
      </c>
      <c r="L6" s="44"/>
    </row>
    <row r="7" spans="2:12" s="45" customFormat="1" ht="36" customHeight="1" x14ac:dyDescent="0.25">
      <c r="B7" s="36" t="s">
        <v>15</v>
      </c>
      <c r="C7" s="36" t="s">
        <v>11</v>
      </c>
      <c r="D7" s="36" t="s">
        <v>16</v>
      </c>
      <c r="E7" s="36">
        <v>69600</v>
      </c>
      <c r="F7" s="133">
        <f>5800+5800+11600+5800+5800+5800+5800+5800+5800+5800+5800</f>
        <v>69600</v>
      </c>
      <c r="G7" s="36" t="s">
        <v>18</v>
      </c>
      <c r="H7" s="36">
        <v>211350928</v>
      </c>
      <c r="I7" s="36" t="s">
        <v>13</v>
      </c>
      <c r="J7" s="114">
        <v>75200000</v>
      </c>
      <c r="K7" s="36"/>
      <c r="L7" s="87">
        <v>120151531</v>
      </c>
    </row>
    <row r="8" spans="2:12" s="45" customFormat="1" ht="34.5" customHeight="1" x14ac:dyDescent="0.25">
      <c r="B8" s="36" t="s">
        <v>19</v>
      </c>
      <c r="C8" s="36" t="s">
        <v>11</v>
      </c>
      <c r="D8" s="36" t="s">
        <v>20</v>
      </c>
      <c r="E8" s="36">
        <v>61200</v>
      </c>
      <c r="F8" s="133">
        <f>5100+5100+10200+5100+5100+5100+5100+5100+5100+5100+5100</f>
        <v>61200</v>
      </c>
      <c r="G8" s="36" t="s">
        <v>18</v>
      </c>
      <c r="H8" s="36">
        <v>211350928</v>
      </c>
      <c r="I8" s="36" t="s">
        <v>13</v>
      </c>
      <c r="J8" s="114">
        <v>75200000</v>
      </c>
      <c r="K8" s="36"/>
      <c r="L8" s="87">
        <v>120151534</v>
      </c>
    </row>
    <row r="9" spans="2:12" s="45" customFormat="1" ht="72.75" customHeight="1" x14ac:dyDescent="0.25">
      <c r="B9" s="36" t="s">
        <v>21</v>
      </c>
      <c r="C9" s="36" t="s">
        <v>22</v>
      </c>
      <c r="D9" s="36" t="s">
        <v>23</v>
      </c>
      <c r="E9" s="36">
        <v>7000</v>
      </c>
      <c r="F9" s="133">
        <f>424.8+425.17+424.43+462.37+424.87+424.94+437.93+424.87+443.49+424.8+426.54+424.8+0.82</f>
        <v>5169.83</v>
      </c>
      <c r="G9" s="36" t="s">
        <v>18</v>
      </c>
      <c r="H9" s="36">
        <v>211333957</v>
      </c>
      <c r="I9" s="36" t="s">
        <v>13</v>
      </c>
      <c r="J9" s="36">
        <v>64200000</v>
      </c>
      <c r="K9" s="36" t="s">
        <v>1109</v>
      </c>
      <c r="L9" s="88">
        <v>120151561</v>
      </c>
    </row>
    <row r="10" spans="2:12" s="45" customFormat="1" ht="67.5" customHeight="1" x14ac:dyDescent="0.25">
      <c r="B10" s="36" t="s">
        <v>24</v>
      </c>
      <c r="C10" s="36" t="s">
        <v>25</v>
      </c>
      <c r="D10" s="36" t="s">
        <v>26</v>
      </c>
      <c r="E10" s="36">
        <v>20000</v>
      </c>
      <c r="F10" s="133">
        <f>1100+840+1735+2170+640+1350+1600+3635+1030+340+520+260+340</f>
        <v>15560</v>
      </c>
      <c r="G10" s="36" t="s">
        <v>27</v>
      </c>
      <c r="H10" s="36">
        <v>203862622</v>
      </c>
      <c r="I10" s="36" t="s">
        <v>13</v>
      </c>
      <c r="J10" s="114">
        <v>79800000</v>
      </c>
      <c r="K10" s="36" t="s">
        <v>1109</v>
      </c>
      <c r="L10" s="88">
        <v>120151568</v>
      </c>
    </row>
    <row r="11" spans="2:12" s="45" customFormat="1" ht="30" customHeight="1" x14ac:dyDescent="0.25">
      <c r="B11" s="36" t="s">
        <v>28</v>
      </c>
      <c r="C11" s="36" t="s">
        <v>29</v>
      </c>
      <c r="D11" s="36" t="s">
        <v>30</v>
      </c>
      <c r="E11" s="36">
        <v>4026</v>
      </c>
      <c r="F11" s="133">
        <f>341+319+341+330+341+330+341+341+330+341+330+341</f>
        <v>4026</v>
      </c>
      <c r="G11" s="36" t="s">
        <v>27</v>
      </c>
      <c r="H11" s="36">
        <v>400015201</v>
      </c>
      <c r="I11" s="36" t="s">
        <v>13</v>
      </c>
      <c r="J11" s="36">
        <v>92232000</v>
      </c>
      <c r="K11" s="36"/>
      <c r="L11" s="88">
        <v>120151574</v>
      </c>
    </row>
    <row r="12" spans="2:12" s="45" customFormat="1" ht="21.75" customHeight="1" x14ac:dyDescent="0.25">
      <c r="B12" s="36" t="s">
        <v>31</v>
      </c>
      <c r="C12" s="36" t="s">
        <v>32</v>
      </c>
      <c r="D12" s="36" t="s">
        <v>33</v>
      </c>
      <c r="E12" s="36">
        <v>600</v>
      </c>
      <c r="F12" s="35">
        <v>600</v>
      </c>
      <c r="G12" s="36" t="s">
        <v>34</v>
      </c>
      <c r="H12" s="46" t="s">
        <v>35</v>
      </c>
      <c r="I12" s="36" t="s">
        <v>13</v>
      </c>
      <c r="J12" s="114">
        <v>31500000</v>
      </c>
      <c r="K12" s="36"/>
      <c r="L12" s="44">
        <v>120151589</v>
      </c>
    </row>
    <row r="13" spans="2:12" s="48" customFormat="1" ht="23.25" customHeight="1" x14ac:dyDescent="0.25">
      <c r="B13" s="47" t="s">
        <v>36</v>
      </c>
      <c r="C13" s="47" t="s">
        <v>37</v>
      </c>
      <c r="D13" s="47" t="s">
        <v>38</v>
      </c>
      <c r="E13" s="47">
        <v>23700</v>
      </c>
      <c r="F13" s="133">
        <f>1700+2000+6000+2000+2000+2000+2000+2000+2000+2000</f>
        <v>23700</v>
      </c>
      <c r="G13" s="47" t="s">
        <v>39</v>
      </c>
      <c r="H13" s="47">
        <v>204438046</v>
      </c>
      <c r="I13" s="47" t="s">
        <v>40</v>
      </c>
      <c r="J13" s="47">
        <v>50750000</v>
      </c>
      <c r="K13" s="47" t="s">
        <v>503</v>
      </c>
      <c r="L13" s="44"/>
    </row>
    <row r="14" spans="2:12" s="48" customFormat="1" ht="25.5" customHeight="1" x14ac:dyDescent="0.25">
      <c r="B14" s="47" t="s">
        <v>41</v>
      </c>
      <c r="C14" s="47" t="s">
        <v>42</v>
      </c>
      <c r="D14" s="47" t="s">
        <v>43</v>
      </c>
      <c r="E14" s="47">
        <v>30224.6</v>
      </c>
      <c r="F14" s="35">
        <f>5353+8030+27.7+27.7+8030+660+8030+27.7+40.3</f>
        <v>30226.400000000001</v>
      </c>
      <c r="G14" s="47" t="s">
        <v>44</v>
      </c>
      <c r="H14" s="49" t="s">
        <v>45</v>
      </c>
      <c r="I14" s="47" t="s">
        <v>46</v>
      </c>
      <c r="J14" s="47">
        <v>90900000</v>
      </c>
      <c r="K14" s="47" t="s">
        <v>433</v>
      </c>
      <c r="L14" s="44"/>
    </row>
    <row r="15" spans="2:12" s="48" customFormat="1" ht="25.5" customHeight="1" x14ac:dyDescent="0.25">
      <c r="B15" s="47" t="s">
        <v>47</v>
      </c>
      <c r="C15" s="47" t="s">
        <v>48</v>
      </c>
      <c r="D15" s="47" t="s">
        <v>49</v>
      </c>
      <c r="E15" s="47">
        <v>18000</v>
      </c>
      <c r="F15" s="133">
        <f>7500+1500+1500+1500+1500+1500+1500+1500</f>
        <v>18000</v>
      </c>
      <c r="G15" s="47" t="s">
        <v>44</v>
      </c>
      <c r="H15" s="47">
        <v>204566978</v>
      </c>
      <c r="I15" s="47" t="s">
        <v>50</v>
      </c>
      <c r="J15" s="47">
        <v>72400000</v>
      </c>
      <c r="K15" s="47" t="s">
        <v>432</v>
      </c>
      <c r="L15" s="44"/>
    </row>
    <row r="16" spans="2:12" s="45" customFormat="1" ht="26.25" customHeight="1" x14ac:dyDescent="0.25">
      <c r="B16" s="36" t="s">
        <v>51</v>
      </c>
      <c r="C16" s="36" t="s">
        <v>32</v>
      </c>
      <c r="D16" s="36" t="s">
        <v>52</v>
      </c>
      <c r="E16" s="36">
        <v>3100</v>
      </c>
      <c r="F16" s="35">
        <v>3100</v>
      </c>
      <c r="G16" s="36" t="s">
        <v>53</v>
      </c>
      <c r="H16" s="46" t="s">
        <v>35</v>
      </c>
      <c r="I16" s="36" t="s">
        <v>13</v>
      </c>
      <c r="J16" s="114">
        <v>51100000</v>
      </c>
      <c r="K16" s="36"/>
      <c r="L16" s="44">
        <v>120151591</v>
      </c>
    </row>
    <row r="17" spans="2:12" s="45" customFormat="1" ht="30" customHeight="1" x14ac:dyDescent="0.25">
      <c r="B17" s="36" t="s">
        <v>54</v>
      </c>
      <c r="C17" s="36" t="s">
        <v>32</v>
      </c>
      <c r="D17" s="36" t="s">
        <v>55</v>
      </c>
      <c r="E17" s="36">
        <v>200</v>
      </c>
      <c r="F17" s="35">
        <v>200</v>
      </c>
      <c r="G17" s="36" t="s">
        <v>53</v>
      </c>
      <c r="H17" s="46" t="s">
        <v>35</v>
      </c>
      <c r="I17" s="36" t="s">
        <v>13</v>
      </c>
      <c r="J17" s="114">
        <v>31300000</v>
      </c>
      <c r="K17" s="36"/>
      <c r="L17" s="44"/>
    </row>
    <row r="18" spans="2:12" s="45" customFormat="1" ht="30" customHeight="1" x14ac:dyDescent="0.25">
      <c r="B18" s="36" t="s">
        <v>56</v>
      </c>
      <c r="C18" s="36" t="s">
        <v>57</v>
      </c>
      <c r="D18" s="36" t="s">
        <v>58</v>
      </c>
      <c r="E18" s="36">
        <v>1608</v>
      </c>
      <c r="F18" s="35">
        <v>1608</v>
      </c>
      <c r="G18" s="36" t="s">
        <v>61</v>
      </c>
      <c r="H18" s="36">
        <v>204544029</v>
      </c>
      <c r="I18" s="36" t="s">
        <v>13</v>
      </c>
      <c r="J18" s="114">
        <v>79530000</v>
      </c>
      <c r="K18" s="36"/>
      <c r="L18" s="44"/>
    </row>
    <row r="19" spans="2:12" s="45" customFormat="1" ht="30" customHeight="1" x14ac:dyDescent="0.25">
      <c r="B19" s="36" t="s">
        <v>59</v>
      </c>
      <c r="C19" s="36" t="s">
        <v>57</v>
      </c>
      <c r="D19" s="36" t="s">
        <v>58</v>
      </c>
      <c r="E19" s="36">
        <v>34</v>
      </c>
      <c r="F19" s="35">
        <v>34</v>
      </c>
      <c r="G19" s="36" t="s">
        <v>60</v>
      </c>
      <c r="H19" s="36">
        <v>204544029</v>
      </c>
      <c r="I19" s="36" t="s">
        <v>13</v>
      </c>
      <c r="J19" s="114">
        <v>79530000</v>
      </c>
      <c r="K19" s="36"/>
      <c r="L19" s="44"/>
    </row>
    <row r="20" spans="2:12" s="45" customFormat="1" ht="30" customHeight="1" x14ac:dyDescent="0.25">
      <c r="B20" s="36" t="s">
        <v>62</v>
      </c>
      <c r="C20" s="36" t="s">
        <v>57</v>
      </c>
      <c r="D20" s="36" t="s">
        <v>58</v>
      </c>
      <c r="E20" s="36">
        <v>12</v>
      </c>
      <c r="F20" s="35">
        <v>12</v>
      </c>
      <c r="G20" s="36" t="s">
        <v>60</v>
      </c>
      <c r="H20" s="36">
        <v>204544029</v>
      </c>
      <c r="I20" s="36" t="s">
        <v>13</v>
      </c>
      <c r="J20" s="114">
        <v>79530000</v>
      </c>
      <c r="K20" s="36"/>
      <c r="L20" s="44"/>
    </row>
    <row r="21" spans="2:12" s="45" customFormat="1" ht="80.25" customHeight="1" x14ac:dyDescent="0.25">
      <c r="B21" s="36" t="s">
        <v>63</v>
      </c>
      <c r="C21" s="36" t="s">
        <v>48</v>
      </c>
      <c r="D21" s="36" t="s">
        <v>64</v>
      </c>
      <c r="E21" s="36">
        <v>2200</v>
      </c>
      <c r="F21" s="35">
        <v>1373.5</v>
      </c>
      <c r="G21" s="36" t="s">
        <v>65</v>
      </c>
      <c r="H21" s="36">
        <v>204566978</v>
      </c>
      <c r="I21" s="36" t="s">
        <v>13</v>
      </c>
      <c r="J21" s="114">
        <v>64200000</v>
      </c>
      <c r="K21" s="36" t="s">
        <v>66</v>
      </c>
      <c r="L21" s="44"/>
    </row>
    <row r="22" spans="2:12" s="45" customFormat="1" ht="30" customHeight="1" x14ac:dyDescent="0.25">
      <c r="B22" s="36" t="s">
        <v>67</v>
      </c>
      <c r="C22" s="36" t="s">
        <v>68</v>
      </c>
      <c r="D22" s="36" t="s">
        <v>69</v>
      </c>
      <c r="E22" s="36">
        <v>1299</v>
      </c>
      <c r="F22" s="35">
        <v>1299</v>
      </c>
      <c r="G22" s="36" t="s">
        <v>70</v>
      </c>
      <c r="H22" s="36">
        <v>406039807</v>
      </c>
      <c r="I22" s="36" t="s">
        <v>13</v>
      </c>
      <c r="J22" s="114">
        <v>32250000</v>
      </c>
      <c r="K22" s="36"/>
      <c r="L22" s="44"/>
    </row>
    <row r="23" spans="2:12" s="8" customFormat="1" ht="29.25" customHeight="1" x14ac:dyDescent="0.25">
      <c r="B23" s="7" t="s">
        <v>71</v>
      </c>
      <c r="C23" s="7" t="s">
        <v>48</v>
      </c>
      <c r="D23" s="7" t="s">
        <v>64</v>
      </c>
      <c r="E23" s="7">
        <v>26640</v>
      </c>
      <c r="F23" s="133">
        <f>1795.43+171.23+1699.43+1697.04+1739.5+1733.99+1743.09+1744.67+1737.97+1745.43+1740.67+1740.67</f>
        <v>19289.120000000003</v>
      </c>
      <c r="G23" s="7" t="s">
        <v>72</v>
      </c>
      <c r="H23" s="7">
        <v>204566978</v>
      </c>
      <c r="I23" s="7" t="s">
        <v>73</v>
      </c>
      <c r="J23" s="7">
        <v>64211100</v>
      </c>
      <c r="K23" s="7" t="s">
        <v>637</v>
      </c>
      <c r="L23" s="22"/>
    </row>
    <row r="24" spans="2:12" s="45" customFormat="1" ht="66.75" customHeight="1" x14ac:dyDescent="0.25">
      <c r="B24" s="36" t="s">
        <v>74</v>
      </c>
      <c r="C24" s="36" t="s">
        <v>75</v>
      </c>
      <c r="D24" s="36" t="s">
        <v>76</v>
      </c>
      <c r="E24" s="36">
        <v>632</v>
      </c>
      <c r="F24" s="35">
        <v>632</v>
      </c>
      <c r="G24" s="36" t="s">
        <v>77</v>
      </c>
      <c r="H24" s="36">
        <v>204967991</v>
      </c>
      <c r="I24" s="36" t="s">
        <v>13</v>
      </c>
      <c r="J24" s="114">
        <v>50100000</v>
      </c>
      <c r="K24" s="36" t="s">
        <v>1110</v>
      </c>
      <c r="L24" s="44"/>
    </row>
    <row r="25" spans="2:12" s="45" customFormat="1" ht="30" customHeight="1" x14ac:dyDescent="0.25">
      <c r="B25" s="36" t="s">
        <v>78</v>
      </c>
      <c r="C25" s="36" t="s">
        <v>79</v>
      </c>
      <c r="D25" s="36" t="s">
        <v>58</v>
      </c>
      <c r="E25" s="36">
        <v>630</v>
      </c>
      <c r="F25" s="35">
        <v>630</v>
      </c>
      <c r="G25" s="36" t="s">
        <v>80</v>
      </c>
      <c r="H25" s="50">
        <v>365103042300537</v>
      </c>
      <c r="I25" s="36" t="s">
        <v>13</v>
      </c>
      <c r="J25" s="114">
        <v>79530000</v>
      </c>
      <c r="K25" s="36"/>
      <c r="L25" s="44"/>
    </row>
    <row r="26" spans="2:12" s="45" customFormat="1" ht="69.75" customHeight="1" x14ac:dyDescent="0.25">
      <c r="B26" s="36" t="s">
        <v>81</v>
      </c>
      <c r="C26" s="36" t="s">
        <v>82</v>
      </c>
      <c r="D26" s="36" t="s">
        <v>83</v>
      </c>
      <c r="E26" s="36">
        <v>493</v>
      </c>
      <c r="F26" s="35">
        <v>492.6</v>
      </c>
      <c r="G26" s="36" t="s">
        <v>77</v>
      </c>
      <c r="H26" s="36">
        <v>202200778</v>
      </c>
      <c r="I26" s="36" t="s">
        <v>13</v>
      </c>
      <c r="J26" s="114">
        <v>55300000</v>
      </c>
      <c r="K26" s="36" t="s">
        <v>1111</v>
      </c>
      <c r="L26" s="44"/>
    </row>
    <row r="27" spans="2:12" s="45" customFormat="1" ht="66" customHeight="1" x14ac:dyDescent="0.25">
      <c r="B27" s="36" t="s">
        <v>84</v>
      </c>
      <c r="C27" s="36" t="s">
        <v>85</v>
      </c>
      <c r="D27" s="36" t="s">
        <v>83</v>
      </c>
      <c r="E27" s="36">
        <v>935</v>
      </c>
      <c r="F27" s="35">
        <v>935</v>
      </c>
      <c r="G27" s="36" t="s">
        <v>77</v>
      </c>
      <c r="H27" s="36">
        <v>404895011</v>
      </c>
      <c r="I27" s="36" t="s">
        <v>13</v>
      </c>
      <c r="J27" s="114">
        <v>55300000</v>
      </c>
      <c r="K27" s="36" t="s">
        <v>1111</v>
      </c>
      <c r="L27" s="44"/>
    </row>
    <row r="28" spans="2:12" s="45" customFormat="1" ht="65.25" customHeight="1" x14ac:dyDescent="0.25">
      <c r="B28" s="36" t="s">
        <v>86</v>
      </c>
      <c r="C28" s="36" t="s">
        <v>82</v>
      </c>
      <c r="D28" s="36" t="s">
        <v>83</v>
      </c>
      <c r="E28" s="36">
        <v>1135</v>
      </c>
      <c r="F28" s="35">
        <v>1134.5999999999999</v>
      </c>
      <c r="G28" s="36" t="s">
        <v>77</v>
      </c>
      <c r="H28" s="36">
        <v>202200778</v>
      </c>
      <c r="I28" s="36" t="s">
        <v>13</v>
      </c>
      <c r="J28" s="114">
        <v>55300000</v>
      </c>
      <c r="K28" s="36" t="s">
        <v>1111</v>
      </c>
      <c r="L28" s="44"/>
    </row>
    <row r="29" spans="2:12" s="45" customFormat="1" ht="30" customHeight="1" x14ac:dyDescent="0.25">
      <c r="B29" s="36" t="s">
        <v>87</v>
      </c>
      <c r="C29" s="36" t="s">
        <v>57</v>
      </c>
      <c r="D29" s="36" t="s">
        <v>58</v>
      </c>
      <c r="E29" s="36">
        <v>30</v>
      </c>
      <c r="F29" s="35">
        <v>30</v>
      </c>
      <c r="G29" s="36" t="s">
        <v>88</v>
      </c>
      <c r="H29" s="36">
        <v>204544029</v>
      </c>
      <c r="I29" s="36" t="s">
        <v>13</v>
      </c>
      <c r="J29" s="114">
        <v>79530000</v>
      </c>
      <c r="K29" s="36"/>
      <c r="L29" s="44"/>
    </row>
    <row r="30" spans="2:12" s="45" customFormat="1" ht="68.25" customHeight="1" x14ac:dyDescent="0.25">
      <c r="B30" s="36" t="s">
        <v>89</v>
      </c>
      <c r="C30" s="36" t="s">
        <v>90</v>
      </c>
      <c r="D30" s="36" t="s">
        <v>91</v>
      </c>
      <c r="E30" s="36">
        <v>52045.5</v>
      </c>
      <c r="F30" s="133">
        <f>26022.75+26022.75</f>
        <v>52045.5</v>
      </c>
      <c r="G30" s="36" t="s">
        <v>92</v>
      </c>
      <c r="H30" s="36">
        <v>211358957</v>
      </c>
      <c r="I30" s="36" t="s">
        <v>13</v>
      </c>
      <c r="J30" s="114">
        <v>92512000</v>
      </c>
      <c r="K30" s="36" t="s">
        <v>1112</v>
      </c>
      <c r="L30" s="89">
        <v>120153098</v>
      </c>
    </row>
    <row r="31" spans="2:12" s="45" customFormat="1" ht="30" customHeight="1" x14ac:dyDescent="0.25">
      <c r="B31" s="36" t="s">
        <v>93</v>
      </c>
      <c r="C31" s="36" t="s">
        <v>94</v>
      </c>
      <c r="D31" s="36" t="s">
        <v>95</v>
      </c>
      <c r="E31" s="36">
        <v>199</v>
      </c>
      <c r="F31" s="35">
        <v>199</v>
      </c>
      <c r="G31" s="36" t="s">
        <v>96</v>
      </c>
      <c r="H31" s="36">
        <v>205286199</v>
      </c>
      <c r="I31" s="36" t="s">
        <v>13</v>
      </c>
      <c r="J31" s="114">
        <v>39711310</v>
      </c>
      <c r="K31" s="36"/>
      <c r="L31" s="44"/>
    </row>
    <row r="32" spans="2:12" s="45" customFormat="1" ht="66.75" customHeight="1" x14ac:dyDescent="0.25">
      <c r="B32" s="36" t="s">
        <v>97</v>
      </c>
      <c r="C32" s="36" t="s">
        <v>98</v>
      </c>
      <c r="D32" s="36" t="s">
        <v>76</v>
      </c>
      <c r="E32" s="36">
        <v>4252</v>
      </c>
      <c r="F32" s="35">
        <v>4252</v>
      </c>
      <c r="G32" s="36" t="s">
        <v>99</v>
      </c>
      <c r="H32" s="36">
        <v>200276842</v>
      </c>
      <c r="I32" s="36" t="s">
        <v>13</v>
      </c>
      <c r="J32" s="114">
        <v>50112000</v>
      </c>
      <c r="K32" s="36" t="s">
        <v>1110</v>
      </c>
      <c r="L32" s="38">
        <v>120161186</v>
      </c>
    </row>
    <row r="33" spans="2:12" s="45" customFormat="1" ht="30" customHeight="1" x14ac:dyDescent="0.25">
      <c r="B33" s="36" t="s">
        <v>100</v>
      </c>
      <c r="C33" s="36" t="s">
        <v>101</v>
      </c>
      <c r="D33" s="36" t="s">
        <v>102</v>
      </c>
      <c r="E33" s="36">
        <v>2800</v>
      </c>
      <c r="F33" s="35">
        <v>2800</v>
      </c>
      <c r="G33" s="36" t="s">
        <v>103</v>
      </c>
      <c r="H33" s="36">
        <v>215129000</v>
      </c>
      <c r="I33" s="36" t="s">
        <v>13</v>
      </c>
      <c r="J33" s="114">
        <v>39711310</v>
      </c>
      <c r="K33" s="36"/>
      <c r="L33" s="44"/>
    </row>
    <row r="34" spans="2:12" s="45" customFormat="1" ht="70.5" customHeight="1" x14ac:dyDescent="0.25">
      <c r="B34" s="36" t="s">
        <v>104</v>
      </c>
      <c r="C34" s="36" t="s">
        <v>105</v>
      </c>
      <c r="D34" s="36" t="s">
        <v>106</v>
      </c>
      <c r="E34" s="36">
        <v>2125.15</v>
      </c>
      <c r="F34" s="35">
        <v>2125.15</v>
      </c>
      <c r="G34" s="36" t="s">
        <v>107</v>
      </c>
      <c r="H34" s="36">
        <v>206343991</v>
      </c>
      <c r="I34" s="36" t="s">
        <v>13</v>
      </c>
      <c r="J34" s="114">
        <v>15800000</v>
      </c>
      <c r="K34" s="36" t="s">
        <v>1111</v>
      </c>
      <c r="L34" s="44"/>
    </row>
    <row r="35" spans="2:12" s="45" customFormat="1" ht="30" customHeight="1" x14ac:dyDescent="0.25">
      <c r="B35" s="36" t="s">
        <v>108</v>
      </c>
      <c r="C35" s="36" t="s">
        <v>109</v>
      </c>
      <c r="D35" s="36" t="s">
        <v>110</v>
      </c>
      <c r="E35" s="36">
        <v>1195</v>
      </c>
      <c r="F35" s="35">
        <v>1195</v>
      </c>
      <c r="G35" s="36" t="s">
        <v>111</v>
      </c>
      <c r="H35" s="36">
        <v>204976179</v>
      </c>
      <c r="I35" s="36" t="s">
        <v>13</v>
      </c>
      <c r="J35" s="114">
        <v>42100000</v>
      </c>
      <c r="K35" s="36"/>
      <c r="L35" s="44"/>
    </row>
    <row r="36" spans="2:12" s="45" customFormat="1" ht="30" customHeight="1" x14ac:dyDescent="0.25">
      <c r="B36" s="36" t="s">
        <v>112</v>
      </c>
      <c r="C36" s="36" t="s">
        <v>113</v>
      </c>
      <c r="D36" s="36" t="s">
        <v>114</v>
      </c>
      <c r="E36" s="36">
        <v>400</v>
      </c>
      <c r="F36" s="35">
        <v>400</v>
      </c>
      <c r="G36" s="36" t="s">
        <v>115</v>
      </c>
      <c r="H36" s="36">
        <v>202243875</v>
      </c>
      <c r="I36" s="36" t="s">
        <v>13</v>
      </c>
      <c r="J36" s="114">
        <v>19513200</v>
      </c>
      <c r="K36" s="36"/>
      <c r="L36" s="44"/>
    </row>
    <row r="37" spans="2:12" s="8" customFormat="1" ht="29.25" customHeight="1" x14ac:dyDescent="0.25">
      <c r="B37" s="7" t="s">
        <v>116</v>
      </c>
      <c r="C37" s="7" t="s">
        <v>117</v>
      </c>
      <c r="D37" s="7" t="s">
        <v>118</v>
      </c>
      <c r="E37" s="7">
        <v>22770</v>
      </c>
      <c r="F37" s="138">
        <f>4140+4140+2070+2070+2070+2070+2070+2070+2070</f>
        <v>22770</v>
      </c>
      <c r="G37" s="7" t="s">
        <v>119</v>
      </c>
      <c r="H37" s="7">
        <v>211380833</v>
      </c>
      <c r="I37" s="7" t="s">
        <v>120</v>
      </c>
      <c r="J37" s="7">
        <v>72400000</v>
      </c>
      <c r="K37" s="7" t="s">
        <v>274</v>
      </c>
      <c r="L37" s="22"/>
    </row>
    <row r="38" spans="2:12" s="45" customFormat="1" ht="63" customHeight="1" x14ac:dyDescent="0.25">
      <c r="B38" s="36" t="s">
        <v>121</v>
      </c>
      <c r="C38" s="36" t="s">
        <v>122</v>
      </c>
      <c r="D38" s="36" t="s">
        <v>123</v>
      </c>
      <c r="E38" s="36">
        <v>5000</v>
      </c>
      <c r="F38" s="35">
        <f>2641+580+600+265+880</f>
        <v>4966</v>
      </c>
      <c r="G38" s="36" t="s">
        <v>124</v>
      </c>
      <c r="H38" s="36">
        <v>205190513</v>
      </c>
      <c r="I38" s="36"/>
      <c r="J38" s="114">
        <v>79715000</v>
      </c>
      <c r="K38" s="36" t="s">
        <v>1113</v>
      </c>
      <c r="L38" s="38">
        <v>120161213</v>
      </c>
    </row>
    <row r="39" spans="2:12" s="8" customFormat="1" ht="29.25" customHeight="1" x14ac:dyDescent="0.25">
      <c r="B39" s="7" t="s">
        <v>125</v>
      </c>
      <c r="C39" s="7" t="s">
        <v>126</v>
      </c>
      <c r="D39" s="7" t="s">
        <v>127</v>
      </c>
      <c r="E39" s="7">
        <v>3998</v>
      </c>
      <c r="F39" s="16">
        <v>3998</v>
      </c>
      <c r="G39" s="7" t="s">
        <v>128</v>
      </c>
      <c r="H39" s="7">
        <v>200253670</v>
      </c>
      <c r="I39" s="7" t="s">
        <v>285</v>
      </c>
      <c r="J39" s="116">
        <v>32324000</v>
      </c>
      <c r="K39" s="7"/>
      <c r="L39" s="22"/>
    </row>
    <row r="40" spans="2:12" s="8" customFormat="1" ht="27" customHeight="1" x14ac:dyDescent="0.25">
      <c r="B40" s="7" t="s">
        <v>129</v>
      </c>
      <c r="C40" s="7" t="s">
        <v>48</v>
      </c>
      <c r="D40" s="7" t="s">
        <v>130</v>
      </c>
      <c r="E40" s="7">
        <v>15825</v>
      </c>
      <c r="F40" s="133">
        <f>325.95+766.68+818.4+960.94+957.63+1252.5+1157.53+1754.77+1213.63+1529.05+1177.52</f>
        <v>11914.599999999999</v>
      </c>
      <c r="G40" s="7" t="s">
        <v>131</v>
      </c>
      <c r="H40" s="7">
        <v>204566978</v>
      </c>
      <c r="I40" s="7" t="s">
        <v>132</v>
      </c>
      <c r="J40" s="7">
        <v>64200000</v>
      </c>
      <c r="K40" s="7"/>
      <c r="L40" s="22"/>
    </row>
    <row r="41" spans="2:12" s="45" customFormat="1" ht="30" customHeight="1" x14ac:dyDescent="0.25">
      <c r="B41" s="36" t="s">
        <v>133</v>
      </c>
      <c r="C41" s="36" t="s">
        <v>134</v>
      </c>
      <c r="D41" s="36" t="s">
        <v>135</v>
      </c>
      <c r="E41" s="36">
        <v>1268</v>
      </c>
      <c r="F41" s="35">
        <v>1268</v>
      </c>
      <c r="G41" s="36" t="s">
        <v>136</v>
      </c>
      <c r="H41" s="36">
        <v>406039807</v>
      </c>
      <c r="I41" s="36"/>
      <c r="J41" s="114">
        <v>32250000</v>
      </c>
      <c r="K41" s="36"/>
      <c r="L41" s="44"/>
    </row>
    <row r="42" spans="2:12" s="45" customFormat="1" ht="30" customHeight="1" x14ac:dyDescent="0.25">
      <c r="B42" s="36" t="s">
        <v>137</v>
      </c>
      <c r="C42" s="36" t="s">
        <v>138</v>
      </c>
      <c r="D42" s="36" t="s">
        <v>139</v>
      </c>
      <c r="E42" s="36">
        <v>215</v>
      </c>
      <c r="F42" s="35">
        <v>215</v>
      </c>
      <c r="G42" s="36" t="s">
        <v>140</v>
      </c>
      <c r="H42" s="36">
        <v>204872575</v>
      </c>
      <c r="I42" s="36"/>
      <c r="J42" s="114">
        <v>35800000</v>
      </c>
      <c r="K42" s="36"/>
      <c r="L42" s="44"/>
    </row>
    <row r="43" spans="2:12" s="45" customFormat="1" ht="30" customHeight="1" x14ac:dyDescent="0.25">
      <c r="B43" s="36" t="s">
        <v>141</v>
      </c>
      <c r="C43" s="36" t="s">
        <v>57</v>
      </c>
      <c r="D43" s="36" t="s">
        <v>58</v>
      </c>
      <c r="E43" s="36">
        <v>2000</v>
      </c>
      <c r="F43" s="35">
        <f>279.49+477.93+336.75+905.63</f>
        <v>1999.8000000000002</v>
      </c>
      <c r="G43" s="36" t="s">
        <v>142</v>
      </c>
      <c r="H43" s="36">
        <v>204544029</v>
      </c>
      <c r="I43" s="36" t="s">
        <v>13</v>
      </c>
      <c r="J43" s="114">
        <v>79530000</v>
      </c>
      <c r="K43" s="36"/>
      <c r="L43" s="38">
        <v>120161226</v>
      </c>
    </row>
    <row r="44" spans="2:12" s="8" customFormat="1" ht="24" customHeight="1" x14ac:dyDescent="0.25">
      <c r="B44" s="7" t="s">
        <v>143</v>
      </c>
      <c r="C44" s="7" t="s">
        <v>1461</v>
      </c>
      <c r="D44" s="7" t="s">
        <v>145</v>
      </c>
      <c r="E44" s="7">
        <v>10600</v>
      </c>
      <c r="F44" s="129">
        <f>1000+960+960+960+960+960+960+960+960+960+960</f>
        <v>10600</v>
      </c>
      <c r="G44" s="7" t="s">
        <v>146</v>
      </c>
      <c r="H44" s="7">
        <v>200001229</v>
      </c>
      <c r="I44" s="7" t="s">
        <v>147</v>
      </c>
      <c r="J44" s="116">
        <v>48312000</v>
      </c>
      <c r="K44" s="7"/>
      <c r="L44" s="22"/>
    </row>
    <row r="45" spans="2:12" s="45" customFormat="1" ht="30" customHeight="1" x14ac:dyDescent="0.25">
      <c r="B45" s="36" t="s">
        <v>148</v>
      </c>
      <c r="C45" s="36" t="s">
        <v>149</v>
      </c>
      <c r="D45" s="36" t="s">
        <v>150</v>
      </c>
      <c r="E45" s="36">
        <v>250</v>
      </c>
      <c r="F45" s="35">
        <v>250</v>
      </c>
      <c r="G45" s="36" t="s">
        <v>151</v>
      </c>
      <c r="H45" s="36">
        <v>220101922</v>
      </c>
      <c r="I45" s="36" t="s">
        <v>13</v>
      </c>
      <c r="J45" s="114">
        <v>79212000</v>
      </c>
      <c r="K45" s="36"/>
      <c r="L45" s="44"/>
    </row>
    <row r="46" spans="2:12" s="45" customFormat="1" ht="49.5" customHeight="1" x14ac:dyDescent="0.25">
      <c r="B46" s="36" t="s">
        <v>152</v>
      </c>
      <c r="C46" s="36" t="s">
        <v>153</v>
      </c>
      <c r="D46" s="36" t="s">
        <v>154</v>
      </c>
      <c r="E46" s="36">
        <v>16000</v>
      </c>
      <c r="F46" s="35">
        <v>12913.41</v>
      </c>
      <c r="G46" s="36" t="s">
        <v>155</v>
      </c>
      <c r="H46" s="36">
        <v>206203491</v>
      </c>
      <c r="I46" s="36" t="s">
        <v>13</v>
      </c>
      <c r="J46" s="114">
        <v>63700000</v>
      </c>
      <c r="K46" s="36" t="s">
        <v>156</v>
      </c>
      <c r="L46" s="44"/>
    </row>
    <row r="47" spans="2:12" s="45" customFormat="1" ht="30" customHeight="1" x14ac:dyDescent="0.25">
      <c r="B47" s="36" t="s">
        <v>157</v>
      </c>
      <c r="C47" s="36" t="s">
        <v>158</v>
      </c>
      <c r="D47" s="36" t="s">
        <v>154</v>
      </c>
      <c r="E47" s="36">
        <v>3000</v>
      </c>
      <c r="F47" s="35">
        <v>2913.14</v>
      </c>
      <c r="G47" s="36" t="s">
        <v>155</v>
      </c>
      <c r="H47" s="36">
        <v>208144051</v>
      </c>
      <c r="I47" s="36" t="s">
        <v>13</v>
      </c>
      <c r="J47" s="114">
        <v>63700000</v>
      </c>
      <c r="K47" s="36" t="s">
        <v>156</v>
      </c>
      <c r="L47" s="44"/>
    </row>
    <row r="48" spans="2:12" s="45" customFormat="1" ht="30" customHeight="1" x14ac:dyDescent="0.25">
      <c r="B48" s="36" t="s">
        <v>159</v>
      </c>
      <c r="C48" s="36" t="s">
        <v>160</v>
      </c>
      <c r="D48" s="36" t="s">
        <v>161</v>
      </c>
      <c r="E48" s="36">
        <v>454.76</v>
      </c>
      <c r="F48" s="35">
        <v>454.76</v>
      </c>
      <c r="G48" s="36" t="s">
        <v>155</v>
      </c>
      <c r="H48" s="36">
        <v>404389693</v>
      </c>
      <c r="I48" s="36" t="s">
        <v>13</v>
      </c>
      <c r="J48" s="114">
        <v>63700000</v>
      </c>
      <c r="K48" s="36" t="s">
        <v>156</v>
      </c>
      <c r="L48" s="44"/>
    </row>
    <row r="49" spans="2:19" s="45" customFormat="1" ht="62.25" customHeight="1" x14ac:dyDescent="0.25">
      <c r="B49" s="36" t="s">
        <v>162</v>
      </c>
      <c r="C49" s="36" t="s">
        <v>82</v>
      </c>
      <c r="D49" s="36" t="s">
        <v>83</v>
      </c>
      <c r="E49" s="36">
        <v>448</v>
      </c>
      <c r="F49" s="35">
        <v>447.6</v>
      </c>
      <c r="G49" s="36" t="s">
        <v>163</v>
      </c>
      <c r="H49" s="36">
        <v>202200778</v>
      </c>
      <c r="I49" s="36" t="s">
        <v>13</v>
      </c>
      <c r="J49" s="114">
        <v>55300000</v>
      </c>
      <c r="K49" s="36" t="s">
        <v>1111</v>
      </c>
      <c r="L49" s="44"/>
    </row>
    <row r="50" spans="2:19" s="8" customFormat="1" ht="21.75" customHeight="1" x14ac:dyDescent="0.25">
      <c r="B50" s="7" t="s">
        <v>164</v>
      </c>
      <c r="C50" s="7" t="s">
        <v>165</v>
      </c>
      <c r="D50" s="7" t="s">
        <v>166</v>
      </c>
      <c r="E50" s="7">
        <v>12800</v>
      </c>
      <c r="F50" s="16">
        <f>4400+8400</f>
        <v>12800</v>
      </c>
      <c r="G50" s="7" t="s">
        <v>167</v>
      </c>
      <c r="H50" s="7">
        <v>404863553</v>
      </c>
      <c r="I50" s="7" t="s">
        <v>168</v>
      </c>
      <c r="J50" s="116">
        <v>50112300</v>
      </c>
      <c r="K50" s="7"/>
      <c r="L50" s="22"/>
    </row>
    <row r="51" spans="2:19" s="45" customFormat="1" ht="30" customHeight="1" x14ac:dyDescent="0.25">
      <c r="B51" s="36" t="s">
        <v>169</v>
      </c>
      <c r="C51" s="36" t="s">
        <v>170</v>
      </c>
      <c r="D51" s="36" t="s">
        <v>171</v>
      </c>
      <c r="E51" s="36">
        <v>446.55</v>
      </c>
      <c r="F51" s="35">
        <v>446.55</v>
      </c>
      <c r="G51" s="36" t="s">
        <v>172</v>
      </c>
      <c r="H51" s="36">
        <v>205050905</v>
      </c>
      <c r="I51" s="36" t="s">
        <v>13</v>
      </c>
      <c r="J51" s="114">
        <v>39221000</v>
      </c>
      <c r="K51" s="36"/>
      <c r="L51" s="38">
        <v>120196896</v>
      </c>
    </row>
    <row r="52" spans="2:19" s="45" customFormat="1" ht="30" customHeight="1" x14ac:dyDescent="0.25">
      <c r="B52" s="36" t="s">
        <v>173</v>
      </c>
      <c r="C52" s="36" t="s">
        <v>117</v>
      </c>
      <c r="D52" s="36" t="s">
        <v>174</v>
      </c>
      <c r="E52" s="36">
        <v>705</v>
      </c>
      <c r="F52" s="133">
        <f>169.5+110+55+55+55+55+55+55+55</f>
        <v>664.5</v>
      </c>
      <c r="G52" s="36" t="s">
        <v>175</v>
      </c>
      <c r="H52" s="36">
        <v>211380833</v>
      </c>
      <c r="I52" s="36" t="s">
        <v>13</v>
      </c>
      <c r="J52" s="114">
        <v>92232000</v>
      </c>
      <c r="K52" s="36"/>
      <c r="L52" s="88">
        <v>120161297</v>
      </c>
    </row>
    <row r="53" spans="2:19" s="45" customFormat="1" ht="30" customHeight="1" x14ac:dyDescent="0.25">
      <c r="B53" s="36" t="s">
        <v>176</v>
      </c>
      <c r="C53" s="36" t="s">
        <v>101</v>
      </c>
      <c r="D53" s="36" t="s">
        <v>177</v>
      </c>
      <c r="E53" s="36">
        <v>678</v>
      </c>
      <c r="F53" s="35">
        <v>678</v>
      </c>
      <c r="G53" s="36" t="s">
        <v>178</v>
      </c>
      <c r="H53" s="36">
        <v>215129000</v>
      </c>
      <c r="I53" s="36" t="s">
        <v>13</v>
      </c>
      <c r="J53" s="114">
        <v>15861000</v>
      </c>
      <c r="K53" s="36"/>
      <c r="L53" s="44"/>
    </row>
    <row r="54" spans="2:19" s="45" customFormat="1" ht="30" customHeight="1" x14ac:dyDescent="0.25">
      <c r="B54" s="36" t="s">
        <v>179</v>
      </c>
      <c r="C54" s="36" t="s">
        <v>94</v>
      </c>
      <c r="D54" s="36" t="s">
        <v>95</v>
      </c>
      <c r="E54" s="36">
        <v>80</v>
      </c>
      <c r="F54" s="35">
        <v>80</v>
      </c>
      <c r="G54" s="36" t="s">
        <v>178</v>
      </c>
      <c r="H54" s="36">
        <v>205286199</v>
      </c>
      <c r="I54" s="36" t="s">
        <v>13</v>
      </c>
      <c r="J54" s="114">
        <v>39711310</v>
      </c>
      <c r="K54" s="36"/>
      <c r="L54" s="44"/>
      <c r="S54" s="45">
        <v>493</v>
      </c>
    </row>
    <row r="55" spans="2:19" s="52" customFormat="1" ht="30" customHeight="1" x14ac:dyDescent="0.25">
      <c r="B55" s="36" t="s">
        <v>180</v>
      </c>
      <c r="C55" s="36" t="s">
        <v>134</v>
      </c>
      <c r="D55" s="36" t="s">
        <v>69</v>
      </c>
      <c r="E55" s="36">
        <v>989</v>
      </c>
      <c r="F55" s="35">
        <v>989</v>
      </c>
      <c r="G55" s="36" t="s">
        <v>181</v>
      </c>
      <c r="H55" s="36">
        <v>406039807</v>
      </c>
      <c r="I55" s="36" t="s">
        <v>13</v>
      </c>
      <c r="J55" s="114">
        <v>32250000</v>
      </c>
      <c r="K55" s="36"/>
      <c r="L55" s="51"/>
      <c r="S55" s="52">
        <v>935</v>
      </c>
    </row>
    <row r="56" spans="2:19" s="52" customFormat="1" ht="30" customHeight="1" x14ac:dyDescent="0.25">
      <c r="B56" s="36" t="s">
        <v>182</v>
      </c>
      <c r="C56" s="36" t="s">
        <v>183</v>
      </c>
      <c r="D56" s="36" t="s">
        <v>184</v>
      </c>
      <c r="E56" s="36">
        <v>704</v>
      </c>
      <c r="F56" s="35">
        <v>704</v>
      </c>
      <c r="G56" s="36" t="s">
        <v>181</v>
      </c>
      <c r="H56" s="36">
        <v>401951045</v>
      </c>
      <c r="I56" s="36" t="s">
        <v>13</v>
      </c>
      <c r="J56" s="114">
        <v>39200000</v>
      </c>
      <c r="K56" s="36"/>
      <c r="L56" s="51"/>
      <c r="S56" s="52">
        <v>1135</v>
      </c>
    </row>
    <row r="57" spans="2:19" s="52" customFormat="1" ht="30" customHeight="1" x14ac:dyDescent="0.25">
      <c r="B57" s="36" t="s">
        <v>185</v>
      </c>
      <c r="C57" s="36" t="s">
        <v>186</v>
      </c>
      <c r="D57" s="36" t="s">
        <v>187</v>
      </c>
      <c r="E57" s="36">
        <v>150</v>
      </c>
      <c r="F57" s="35">
        <v>150</v>
      </c>
      <c r="G57" s="36" t="s">
        <v>181</v>
      </c>
      <c r="H57" s="36">
        <v>400012053</v>
      </c>
      <c r="I57" s="36" t="s">
        <v>13</v>
      </c>
      <c r="J57" s="114">
        <v>31400000</v>
      </c>
      <c r="K57" s="36"/>
      <c r="L57" s="51"/>
      <c r="S57" s="52">
        <v>448</v>
      </c>
    </row>
    <row r="58" spans="2:19" s="10" customFormat="1" ht="25.5" customHeight="1" x14ac:dyDescent="0.25">
      <c r="B58" s="7" t="s">
        <v>188</v>
      </c>
      <c r="C58" s="7" t="s">
        <v>189</v>
      </c>
      <c r="D58" s="7" t="s">
        <v>190</v>
      </c>
      <c r="E58" s="7">
        <v>5200</v>
      </c>
      <c r="F58" s="16">
        <v>5200</v>
      </c>
      <c r="G58" s="7" t="s">
        <v>191</v>
      </c>
      <c r="H58" s="7">
        <v>205294705</v>
      </c>
      <c r="I58" s="7" t="s">
        <v>192</v>
      </c>
      <c r="J58" s="116">
        <v>32300000</v>
      </c>
      <c r="K58" s="7"/>
      <c r="L58" s="24"/>
      <c r="S58" s="10">
        <v>2200</v>
      </c>
    </row>
    <row r="59" spans="2:19" ht="30" customHeight="1" x14ac:dyDescent="0.25">
      <c r="B59" s="36" t="s">
        <v>193</v>
      </c>
      <c r="C59" s="36" t="s">
        <v>194</v>
      </c>
      <c r="D59" s="36" t="s">
        <v>195</v>
      </c>
      <c r="E59" s="36">
        <v>2355</v>
      </c>
      <c r="F59" s="35">
        <v>2355</v>
      </c>
      <c r="G59" s="36" t="s">
        <v>196</v>
      </c>
      <c r="H59" s="36">
        <v>202355227</v>
      </c>
      <c r="I59" s="36" t="s">
        <v>13</v>
      </c>
      <c r="J59" s="120" t="s">
        <v>197</v>
      </c>
      <c r="K59" s="36"/>
      <c r="L59" s="38"/>
      <c r="S59" s="37">
        <v>2600</v>
      </c>
    </row>
    <row r="60" spans="2:19" ht="109.5" customHeight="1" x14ac:dyDescent="0.25">
      <c r="B60" s="36" t="s">
        <v>198</v>
      </c>
      <c r="C60" s="36" t="s">
        <v>90</v>
      </c>
      <c r="D60" s="36" t="s">
        <v>199</v>
      </c>
      <c r="E60" s="36">
        <v>30000</v>
      </c>
      <c r="F60" s="35">
        <f>7070.08+7100+7200</f>
        <v>21370.080000000002</v>
      </c>
      <c r="G60" s="36" t="s">
        <v>200</v>
      </c>
      <c r="H60" s="37">
        <v>211358957</v>
      </c>
      <c r="I60" s="36" t="s">
        <v>13</v>
      </c>
      <c r="J60" s="114">
        <v>79900000</v>
      </c>
      <c r="K60" s="36" t="s">
        <v>1114</v>
      </c>
      <c r="S60" s="37">
        <v>1300</v>
      </c>
    </row>
    <row r="61" spans="2:19" ht="30" customHeight="1" x14ac:dyDescent="0.25">
      <c r="B61" s="36" t="s">
        <v>201</v>
      </c>
      <c r="C61" s="36" t="s">
        <v>202</v>
      </c>
      <c r="D61" s="36" t="s">
        <v>203</v>
      </c>
      <c r="E61" s="36">
        <v>1712</v>
      </c>
      <c r="F61" s="133">
        <f>485.6+159.1+168.6+156.4+160.2+182.4+168.6+168.1</f>
        <v>1649</v>
      </c>
      <c r="G61" s="36" t="s">
        <v>204</v>
      </c>
      <c r="H61" s="36">
        <v>404882953</v>
      </c>
      <c r="I61" s="36" t="s">
        <v>13</v>
      </c>
      <c r="J61" s="114">
        <v>22210000</v>
      </c>
      <c r="K61" s="36"/>
      <c r="L61" s="90">
        <v>120161344</v>
      </c>
      <c r="S61" s="37">
        <v>1300</v>
      </c>
    </row>
    <row r="62" spans="2:19" ht="30" customHeight="1" x14ac:dyDescent="0.25">
      <c r="B62" s="36" t="s">
        <v>205</v>
      </c>
      <c r="C62" s="36" t="s">
        <v>109</v>
      </c>
      <c r="D62" s="36" t="s">
        <v>110</v>
      </c>
      <c r="E62" s="36">
        <v>600</v>
      </c>
      <c r="F62" s="35">
        <v>600</v>
      </c>
      <c r="G62" s="36" t="s">
        <v>206</v>
      </c>
      <c r="H62" s="36">
        <v>204976179</v>
      </c>
      <c r="I62" s="36" t="s">
        <v>13</v>
      </c>
      <c r="J62" s="114">
        <v>42100000</v>
      </c>
      <c r="K62" s="36"/>
      <c r="L62" s="38"/>
      <c r="S62" s="37">
        <v>1600</v>
      </c>
    </row>
    <row r="63" spans="2:19" ht="30" customHeight="1" x14ac:dyDescent="0.25">
      <c r="B63" s="36" t="s">
        <v>207</v>
      </c>
      <c r="C63" s="36" t="s">
        <v>208</v>
      </c>
      <c r="D63" s="36" t="s">
        <v>209</v>
      </c>
      <c r="E63" s="36">
        <v>950</v>
      </c>
      <c r="F63" s="35">
        <v>950</v>
      </c>
      <c r="G63" s="36" t="s">
        <v>210</v>
      </c>
      <c r="H63" s="36">
        <v>204543770</v>
      </c>
      <c r="I63" s="36" t="s">
        <v>13</v>
      </c>
      <c r="J63" s="114">
        <v>98351100</v>
      </c>
      <c r="K63" s="36"/>
      <c r="L63" s="38"/>
      <c r="S63" s="37">
        <v>1300</v>
      </c>
    </row>
    <row r="64" spans="2:19" ht="48.75" customHeight="1" x14ac:dyDescent="0.25">
      <c r="B64" s="36" t="s">
        <v>211</v>
      </c>
      <c r="C64" s="36" t="s">
        <v>212</v>
      </c>
      <c r="D64" s="36" t="s">
        <v>213</v>
      </c>
      <c r="E64" s="36">
        <v>1534</v>
      </c>
      <c r="F64" s="35">
        <v>1534</v>
      </c>
      <c r="G64" s="36" t="s">
        <v>214</v>
      </c>
      <c r="H64" s="36">
        <v>220101821</v>
      </c>
      <c r="I64" s="36" t="s">
        <v>13</v>
      </c>
      <c r="J64" s="114">
        <v>48224000</v>
      </c>
      <c r="K64" s="36"/>
      <c r="L64" s="38"/>
      <c r="S64" s="37">
        <v>2300</v>
      </c>
    </row>
    <row r="65" spans="2:19" ht="64.5" customHeight="1" x14ac:dyDescent="0.25">
      <c r="B65" s="36" t="s">
        <v>215</v>
      </c>
      <c r="C65" s="36" t="s">
        <v>216</v>
      </c>
      <c r="D65" s="36" t="s">
        <v>217</v>
      </c>
      <c r="E65" s="36">
        <v>2700</v>
      </c>
      <c r="F65" s="35">
        <v>2659.11</v>
      </c>
      <c r="G65" s="36" t="s">
        <v>218</v>
      </c>
      <c r="H65" s="36">
        <v>404385722</v>
      </c>
      <c r="I65" s="36" t="s">
        <v>13</v>
      </c>
      <c r="J65" s="114">
        <v>55100000</v>
      </c>
      <c r="K65" s="36" t="s">
        <v>1111</v>
      </c>
      <c r="L65" s="38"/>
      <c r="S65" s="37">
        <v>40</v>
      </c>
    </row>
    <row r="66" spans="2:19" ht="63" customHeight="1" x14ac:dyDescent="0.25">
      <c r="B66" s="36" t="s">
        <v>219</v>
      </c>
      <c r="C66" s="36" t="s">
        <v>220</v>
      </c>
      <c r="D66" s="36" t="s">
        <v>221</v>
      </c>
      <c r="E66" s="36">
        <v>900</v>
      </c>
      <c r="F66" s="35">
        <v>794.38</v>
      </c>
      <c r="G66" s="36" t="s">
        <v>222</v>
      </c>
      <c r="H66" s="36">
        <v>206264754</v>
      </c>
      <c r="I66" s="36" t="s">
        <v>13</v>
      </c>
      <c r="J66" s="114">
        <v>79992000</v>
      </c>
      <c r="K66" s="36" t="s">
        <v>1111</v>
      </c>
      <c r="L66" s="38"/>
      <c r="S66" s="37">
        <v>420</v>
      </c>
    </row>
    <row r="67" spans="2:19" ht="67.5" customHeight="1" x14ac:dyDescent="0.25">
      <c r="B67" s="36" t="s">
        <v>223</v>
      </c>
      <c r="C67" s="36" t="s">
        <v>98</v>
      </c>
      <c r="D67" s="36" t="s">
        <v>76</v>
      </c>
      <c r="E67" s="36">
        <v>1550</v>
      </c>
      <c r="F67" s="35">
        <v>1550</v>
      </c>
      <c r="G67" s="36" t="s">
        <v>224</v>
      </c>
      <c r="H67" s="36">
        <v>200276842</v>
      </c>
      <c r="I67" s="36" t="s">
        <v>13</v>
      </c>
      <c r="J67" s="114">
        <v>50112000</v>
      </c>
      <c r="K67" s="36" t="s">
        <v>1110</v>
      </c>
      <c r="L67" s="38">
        <v>120161186</v>
      </c>
      <c r="S67" s="37">
        <v>900</v>
      </c>
    </row>
    <row r="68" spans="2:19" s="11" customFormat="1" ht="33.75" customHeight="1" x14ac:dyDescent="0.25">
      <c r="B68" s="7" t="s">
        <v>225</v>
      </c>
      <c r="C68" s="7" t="s">
        <v>226</v>
      </c>
      <c r="D68" s="7" t="s">
        <v>49</v>
      </c>
      <c r="E68" s="7">
        <v>3155</v>
      </c>
      <c r="F68" s="16">
        <f>396.94+600+300+300+300+300+300+300</f>
        <v>2796.94</v>
      </c>
      <c r="G68" s="7" t="s">
        <v>227</v>
      </c>
      <c r="H68" s="7">
        <v>204876606</v>
      </c>
      <c r="I68" s="7" t="s">
        <v>228</v>
      </c>
      <c r="J68" s="7">
        <v>72400000</v>
      </c>
      <c r="K68" s="7"/>
      <c r="L68" s="23"/>
      <c r="S68" s="11">
        <v>910</v>
      </c>
    </row>
    <row r="69" spans="2:19" ht="30" customHeight="1" x14ac:dyDescent="0.25">
      <c r="B69" s="36" t="s">
        <v>229</v>
      </c>
      <c r="C69" s="36" t="s">
        <v>230</v>
      </c>
      <c r="D69" s="36" t="s">
        <v>231</v>
      </c>
      <c r="E69" s="36">
        <v>3815</v>
      </c>
      <c r="F69" s="133">
        <f>1070.94+357.84+360.83+361.7+362.01+1083.82</f>
        <v>3597.1399999999994</v>
      </c>
      <c r="G69" s="36" t="s">
        <v>227</v>
      </c>
      <c r="H69" s="36">
        <v>205075014</v>
      </c>
      <c r="I69" s="36" t="s">
        <v>13</v>
      </c>
      <c r="J69" s="114">
        <v>92400000</v>
      </c>
      <c r="K69" s="36"/>
      <c r="L69" s="89">
        <v>120161389</v>
      </c>
      <c r="S69" s="37">
        <v>400</v>
      </c>
    </row>
    <row r="70" spans="2:19" ht="63.75" customHeight="1" x14ac:dyDescent="0.25">
      <c r="B70" s="36" t="s">
        <v>232</v>
      </c>
      <c r="C70" s="36" t="s">
        <v>233</v>
      </c>
      <c r="D70" s="36" t="s">
        <v>234</v>
      </c>
      <c r="E70" s="36">
        <v>552</v>
      </c>
      <c r="F70" s="35">
        <v>552</v>
      </c>
      <c r="G70" s="36" t="s">
        <v>235</v>
      </c>
      <c r="H70" s="53">
        <v>202445540</v>
      </c>
      <c r="I70" s="36" t="s">
        <v>13</v>
      </c>
      <c r="J70" s="114">
        <v>18500000</v>
      </c>
      <c r="K70" s="36" t="s">
        <v>1111</v>
      </c>
      <c r="L70" s="38">
        <v>120161396</v>
      </c>
      <c r="S70" s="37">
        <v>900</v>
      </c>
    </row>
    <row r="71" spans="2:19" ht="30" customHeight="1" x14ac:dyDescent="0.25">
      <c r="B71" s="36" t="s">
        <v>237</v>
      </c>
      <c r="C71" s="36" t="s">
        <v>238</v>
      </c>
      <c r="D71" s="36" t="s">
        <v>239</v>
      </c>
      <c r="E71" s="36">
        <v>240</v>
      </c>
      <c r="F71" s="35">
        <v>240</v>
      </c>
      <c r="G71" s="36" t="s">
        <v>240</v>
      </c>
      <c r="H71" s="46" t="s">
        <v>241</v>
      </c>
      <c r="I71" s="36" t="s">
        <v>13</v>
      </c>
      <c r="J71" s="120" t="s">
        <v>242</v>
      </c>
      <c r="K71" s="36"/>
      <c r="L71" s="38"/>
      <c r="S71" s="37">
        <v>145</v>
      </c>
    </row>
    <row r="72" spans="2:19" ht="30" customHeight="1" x14ac:dyDescent="0.25">
      <c r="B72" s="36" t="s">
        <v>243</v>
      </c>
      <c r="C72" s="36" t="s">
        <v>244</v>
      </c>
      <c r="D72" s="36" t="s">
        <v>83</v>
      </c>
      <c r="E72" s="36">
        <v>2200</v>
      </c>
      <c r="F72" s="35">
        <v>2182.84</v>
      </c>
      <c r="G72" s="36" t="s">
        <v>245</v>
      </c>
      <c r="H72" s="36">
        <v>401954756</v>
      </c>
      <c r="I72" s="36" t="s">
        <v>13</v>
      </c>
      <c r="J72" s="114">
        <v>55300000</v>
      </c>
      <c r="K72" s="36"/>
      <c r="L72" s="38"/>
      <c r="S72" s="37">
        <v>1200</v>
      </c>
    </row>
    <row r="73" spans="2:19" ht="30" x14ac:dyDescent="0.25">
      <c r="B73" s="36" t="s">
        <v>246</v>
      </c>
      <c r="C73" s="36" t="s">
        <v>134</v>
      </c>
      <c r="D73" s="36" t="s">
        <v>69</v>
      </c>
      <c r="E73" s="36">
        <v>1199</v>
      </c>
      <c r="F73" s="35">
        <v>1199</v>
      </c>
      <c r="G73" s="36" t="s">
        <v>247</v>
      </c>
      <c r="H73" s="36">
        <v>406039807</v>
      </c>
      <c r="I73" s="36" t="s">
        <v>13</v>
      </c>
      <c r="J73" s="114">
        <v>32250000</v>
      </c>
      <c r="K73" s="36"/>
      <c r="L73" s="38"/>
      <c r="S73" s="37">
        <v>730</v>
      </c>
    </row>
    <row r="74" spans="2:19" ht="30" x14ac:dyDescent="0.25">
      <c r="B74" s="36" t="s">
        <v>248</v>
      </c>
      <c r="C74" s="36" t="s">
        <v>249</v>
      </c>
      <c r="D74" s="36" t="s">
        <v>250</v>
      </c>
      <c r="E74" s="36">
        <v>4900</v>
      </c>
      <c r="F74" s="35">
        <v>4900</v>
      </c>
      <c r="G74" s="36" t="s">
        <v>251</v>
      </c>
      <c r="H74" s="36">
        <v>204543734</v>
      </c>
      <c r="I74" s="36" t="s">
        <v>13</v>
      </c>
      <c r="J74" s="114">
        <v>92100000</v>
      </c>
      <c r="K74" s="36"/>
      <c r="L74" s="38">
        <v>120161413</v>
      </c>
      <c r="S74" s="37">
        <v>80</v>
      </c>
    </row>
    <row r="75" spans="2:19" ht="60" x14ac:dyDescent="0.25">
      <c r="B75" s="36" t="s">
        <v>252</v>
      </c>
      <c r="C75" s="36" t="s">
        <v>82</v>
      </c>
      <c r="D75" s="36" t="s">
        <v>83</v>
      </c>
      <c r="E75" s="36">
        <v>2600</v>
      </c>
      <c r="F75" s="35">
        <v>2597.4</v>
      </c>
      <c r="G75" s="36" t="s">
        <v>284</v>
      </c>
      <c r="H75" s="36">
        <v>202200778</v>
      </c>
      <c r="I75" s="36" t="s">
        <v>13</v>
      </c>
      <c r="J75" s="114">
        <v>55300000</v>
      </c>
      <c r="K75" s="36" t="s">
        <v>1111</v>
      </c>
      <c r="L75" s="38">
        <v>120142777</v>
      </c>
      <c r="S75" s="37">
        <v>50</v>
      </c>
    </row>
    <row r="76" spans="2:19" s="11" customFormat="1" ht="37.5" customHeight="1" x14ac:dyDescent="0.25">
      <c r="B76" s="7" t="s">
        <v>258</v>
      </c>
      <c r="C76" s="7" t="s">
        <v>253</v>
      </c>
      <c r="D76" s="7" t="s">
        <v>254</v>
      </c>
      <c r="E76" s="7">
        <v>10625</v>
      </c>
      <c r="F76" s="16">
        <v>10625</v>
      </c>
      <c r="G76" s="7" t="s">
        <v>255</v>
      </c>
      <c r="H76" s="7">
        <v>404391136</v>
      </c>
      <c r="I76" s="7" t="s">
        <v>256</v>
      </c>
      <c r="J76" s="117" t="s">
        <v>257</v>
      </c>
      <c r="K76" s="7"/>
      <c r="L76" s="23">
        <v>120144212</v>
      </c>
      <c r="S76" s="11">
        <v>1200</v>
      </c>
    </row>
    <row r="77" spans="2:19" ht="60" x14ac:dyDescent="0.25">
      <c r="B77" s="36" t="s">
        <v>259</v>
      </c>
      <c r="C77" s="36" t="s">
        <v>82</v>
      </c>
      <c r="D77" s="36" t="s">
        <v>83</v>
      </c>
      <c r="E77" s="36">
        <v>1300</v>
      </c>
      <c r="F77" s="35">
        <v>1223.5</v>
      </c>
      <c r="G77" s="36" t="s">
        <v>260</v>
      </c>
      <c r="H77" s="36">
        <v>202200778</v>
      </c>
      <c r="I77" s="36" t="s">
        <v>13</v>
      </c>
      <c r="J77" s="114">
        <v>55300000</v>
      </c>
      <c r="K77" s="36" t="s">
        <v>1111</v>
      </c>
      <c r="L77" s="38">
        <v>120144218</v>
      </c>
      <c r="S77" s="37">
        <v>150</v>
      </c>
    </row>
    <row r="78" spans="2:19" s="11" customFormat="1" ht="33" customHeight="1" x14ac:dyDescent="0.25">
      <c r="B78" s="7" t="s">
        <v>261</v>
      </c>
      <c r="C78" s="7" t="s">
        <v>262</v>
      </c>
      <c r="D78" s="7" t="s">
        <v>263</v>
      </c>
      <c r="E78" s="7">
        <v>5351</v>
      </c>
      <c r="F78" s="132">
        <f>2244.5+170+1553.1+285</f>
        <v>4252.6000000000004</v>
      </c>
      <c r="G78" s="7" t="s">
        <v>264</v>
      </c>
      <c r="H78" s="7">
        <v>406058803</v>
      </c>
      <c r="I78" s="7" t="s">
        <v>265</v>
      </c>
      <c r="J78" s="116">
        <v>22800000</v>
      </c>
      <c r="K78" s="7"/>
      <c r="L78" s="23"/>
      <c r="S78" s="11">
        <v>80</v>
      </c>
    </row>
    <row r="79" spans="2:19" s="11" customFormat="1" ht="36.75" customHeight="1" x14ac:dyDescent="0.25">
      <c r="B79" s="7" t="s">
        <v>266</v>
      </c>
      <c r="C79" s="7" t="s">
        <v>267</v>
      </c>
      <c r="D79" s="7" t="s">
        <v>263</v>
      </c>
      <c r="E79" s="7">
        <v>14551</v>
      </c>
      <c r="F79" s="132">
        <f>4048.25+1815+2393+1511+109+2620+24+1386.75</f>
        <v>13907</v>
      </c>
      <c r="G79" s="7" t="s">
        <v>264</v>
      </c>
      <c r="H79" s="7">
        <v>401965753</v>
      </c>
      <c r="I79" s="7" t="s">
        <v>268</v>
      </c>
      <c r="J79" s="116">
        <v>30100000</v>
      </c>
      <c r="K79" s="7"/>
      <c r="L79" s="23"/>
      <c r="S79" s="11">
        <v>50</v>
      </c>
    </row>
    <row r="80" spans="2:19" s="11" customFormat="1" ht="26.25" customHeight="1" x14ac:dyDescent="0.25">
      <c r="B80" s="7" t="s">
        <v>269</v>
      </c>
      <c r="C80" s="7" t="s">
        <v>270</v>
      </c>
      <c r="D80" s="7" t="s">
        <v>271</v>
      </c>
      <c r="E80" s="7">
        <v>1360</v>
      </c>
      <c r="F80" s="16">
        <v>1360</v>
      </c>
      <c r="G80" s="7" t="s">
        <v>272</v>
      </c>
      <c r="H80" s="7">
        <v>40006578</v>
      </c>
      <c r="I80" s="7" t="s">
        <v>273</v>
      </c>
      <c r="J80" s="116">
        <v>79800000</v>
      </c>
      <c r="K80" s="7"/>
      <c r="L80" s="23"/>
      <c r="S80" s="11">
        <v>3000</v>
      </c>
    </row>
    <row r="81" spans="2:19" ht="30" x14ac:dyDescent="0.25">
      <c r="B81" s="36" t="s">
        <v>275</v>
      </c>
      <c r="C81" s="36" t="s">
        <v>11</v>
      </c>
      <c r="D81" s="36" t="s">
        <v>12</v>
      </c>
      <c r="E81" s="36">
        <v>135900</v>
      </c>
      <c r="F81" s="133">
        <f>15100+15100+15100+15100+15100+15100+15100+15100+15100</f>
        <v>135900</v>
      </c>
      <c r="G81" s="36" t="s">
        <v>276</v>
      </c>
      <c r="H81" s="36">
        <v>211350928</v>
      </c>
      <c r="I81" s="36" t="s">
        <v>13</v>
      </c>
      <c r="J81" s="114">
        <v>75200000</v>
      </c>
      <c r="K81" s="36"/>
      <c r="L81" s="89">
        <v>120144227</v>
      </c>
      <c r="S81" s="37">
        <v>150</v>
      </c>
    </row>
    <row r="82" spans="2:19" ht="30" x14ac:dyDescent="0.25">
      <c r="B82" s="36" t="s">
        <v>277</v>
      </c>
      <c r="C82" s="36" t="s">
        <v>278</v>
      </c>
      <c r="D82" s="36" t="s">
        <v>279</v>
      </c>
      <c r="E82" s="36">
        <v>3500</v>
      </c>
      <c r="F82" s="129">
        <f>1792+224+602+161+532</f>
        <v>3311</v>
      </c>
      <c r="G82" s="36" t="s">
        <v>280</v>
      </c>
      <c r="H82" s="36">
        <v>200242816</v>
      </c>
      <c r="I82" s="36" t="s">
        <v>13</v>
      </c>
      <c r="J82" s="114">
        <v>22457000</v>
      </c>
      <c r="K82" s="36"/>
      <c r="L82" s="90">
        <v>120144230</v>
      </c>
      <c r="S82" s="37">
        <v>150</v>
      </c>
    </row>
    <row r="83" spans="2:19" ht="38.25" customHeight="1" x14ac:dyDescent="0.25">
      <c r="B83" s="36" t="s">
        <v>281</v>
      </c>
      <c r="C83" s="36" t="s">
        <v>282</v>
      </c>
      <c r="D83" s="36" t="s">
        <v>139</v>
      </c>
      <c r="E83" s="36">
        <v>584</v>
      </c>
      <c r="F83" s="35">
        <v>584</v>
      </c>
      <c r="G83" s="36" t="s">
        <v>283</v>
      </c>
      <c r="H83" s="36">
        <v>206160018</v>
      </c>
      <c r="I83" s="36" t="s">
        <v>13</v>
      </c>
      <c r="J83" s="114">
        <v>35821000</v>
      </c>
      <c r="K83" s="36"/>
      <c r="L83" s="38">
        <v>120144232</v>
      </c>
      <c r="S83" s="37">
        <v>462</v>
      </c>
    </row>
    <row r="84" spans="2:19" x14ac:dyDescent="0.25">
      <c r="B84" s="36"/>
      <c r="C84" s="36"/>
      <c r="D84" s="36"/>
      <c r="E84" s="36">
        <f>SUM(E6:E83)</f>
        <v>711829.56</v>
      </c>
      <c r="F84" s="35">
        <f>SUM(F6:F83)</f>
        <v>678781.04999999993</v>
      </c>
      <c r="G84" s="36"/>
      <c r="H84" s="36"/>
      <c r="I84" s="36"/>
      <c r="J84" s="36"/>
      <c r="K84" s="36"/>
      <c r="L84" s="38"/>
      <c r="S84" s="37">
        <v>460</v>
      </c>
    </row>
    <row r="85" spans="2:19" x14ac:dyDescent="0.25">
      <c r="S85" s="37">
        <v>311</v>
      </c>
    </row>
    <row r="86" spans="2:19" x14ac:dyDescent="0.25">
      <c r="F86" s="82" t="s">
        <v>343</v>
      </c>
      <c r="S86" s="37">
        <v>851</v>
      </c>
    </row>
    <row r="87" spans="2:19" x14ac:dyDescent="0.25">
      <c r="S87" s="37">
        <v>150</v>
      </c>
    </row>
    <row r="88" spans="2:19" ht="30" x14ac:dyDescent="0.25">
      <c r="B88" s="54" t="s">
        <v>0</v>
      </c>
      <c r="C88" s="54" t="s">
        <v>2</v>
      </c>
      <c r="D88" s="54" t="s">
        <v>1</v>
      </c>
      <c r="E88" s="54" t="s">
        <v>3</v>
      </c>
      <c r="F88" s="83" t="s">
        <v>8</v>
      </c>
      <c r="G88" s="54" t="s">
        <v>4</v>
      </c>
      <c r="H88" s="34" t="s">
        <v>5</v>
      </c>
      <c r="I88" s="34" t="s">
        <v>6</v>
      </c>
      <c r="J88" s="54" t="s">
        <v>7</v>
      </c>
      <c r="K88" s="54" t="s">
        <v>9</v>
      </c>
      <c r="L88" s="38"/>
      <c r="S88" s="37">
        <v>1000</v>
      </c>
    </row>
    <row r="89" spans="2:19" ht="60" x14ac:dyDescent="0.25">
      <c r="B89" s="36" t="s">
        <v>344</v>
      </c>
      <c r="C89" s="36" t="s">
        <v>233</v>
      </c>
      <c r="D89" s="36" t="s">
        <v>345</v>
      </c>
      <c r="E89" s="36">
        <v>729.6</v>
      </c>
      <c r="F89" s="35">
        <v>729.6</v>
      </c>
      <c r="G89" s="36" t="s">
        <v>346</v>
      </c>
      <c r="H89" s="36">
        <v>202445540</v>
      </c>
      <c r="I89" s="36" t="s">
        <v>13</v>
      </c>
      <c r="J89" s="114">
        <v>18500000</v>
      </c>
      <c r="K89" s="36" t="s">
        <v>1111</v>
      </c>
      <c r="L89" s="38">
        <v>120154094</v>
      </c>
      <c r="S89" s="37">
        <v>1900</v>
      </c>
    </row>
    <row r="90" spans="2:19" ht="60" x14ac:dyDescent="0.25">
      <c r="B90" s="36" t="s">
        <v>347</v>
      </c>
      <c r="C90" s="36" t="s">
        <v>82</v>
      </c>
      <c r="D90" s="36" t="s">
        <v>83</v>
      </c>
      <c r="E90" s="36">
        <v>1300</v>
      </c>
      <c r="F90" s="35">
        <v>1271.4000000000001</v>
      </c>
      <c r="G90" s="36" t="s">
        <v>348</v>
      </c>
      <c r="H90" s="36">
        <v>202200778</v>
      </c>
      <c r="I90" s="36" t="s">
        <v>13</v>
      </c>
      <c r="J90" s="114">
        <v>55300000</v>
      </c>
      <c r="K90" s="36" t="s">
        <v>1111</v>
      </c>
      <c r="L90" s="37">
        <v>120154841</v>
      </c>
      <c r="S90" s="37">
        <v>863</v>
      </c>
    </row>
    <row r="91" spans="2:19" ht="60" x14ac:dyDescent="0.25">
      <c r="B91" s="36" t="s">
        <v>349</v>
      </c>
      <c r="C91" s="36" t="s">
        <v>98</v>
      </c>
      <c r="D91" s="36" t="s">
        <v>350</v>
      </c>
      <c r="E91" s="36">
        <v>3515</v>
      </c>
      <c r="F91" s="35">
        <v>3515</v>
      </c>
      <c r="G91" s="36" t="s">
        <v>351</v>
      </c>
      <c r="H91" s="36">
        <v>200276842</v>
      </c>
      <c r="I91" s="36" t="s">
        <v>13</v>
      </c>
      <c r="J91" s="114">
        <v>50112000</v>
      </c>
      <c r="K91" s="36" t="s">
        <v>1110</v>
      </c>
      <c r="L91" s="38">
        <v>120154101</v>
      </c>
      <c r="S91" s="37">
        <v>150</v>
      </c>
    </row>
    <row r="92" spans="2:19" ht="60" x14ac:dyDescent="0.25">
      <c r="B92" s="36" t="s">
        <v>352</v>
      </c>
      <c r="C92" s="36" t="s">
        <v>82</v>
      </c>
      <c r="D92" s="36" t="s">
        <v>83</v>
      </c>
      <c r="E92" s="36">
        <v>1300</v>
      </c>
      <c r="F92" s="35">
        <v>1570.44</v>
      </c>
      <c r="G92" s="36" t="s">
        <v>354</v>
      </c>
      <c r="H92" s="36">
        <v>206118075</v>
      </c>
      <c r="I92" s="36" t="s">
        <v>13</v>
      </c>
      <c r="J92" s="114">
        <v>55300000</v>
      </c>
      <c r="K92" s="36" t="s">
        <v>1111</v>
      </c>
      <c r="L92" s="38">
        <v>120154846</v>
      </c>
      <c r="S92" s="37">
        <v>95</v>
      </c>
    </row>
    <row r="93" spans="2:19" ht="30" x14ac:dyDescent="0.25">
      <c r="B93" s="36" t="s">
        <v>355</v>
      </c>
      <c r="C93" s="36" t="s">
        <v>356</v>
      </c>
      <c r="D93" s="36" t="s">
        <v>357</v>
      </c>
      <c r="E93" s="36">
        <v>120</v>
      </c>
      <c r="F93" s="35">
        <v>120</v>
      </c>
      <c r="G93" s="36" t="s">
        <v>358</v>
      </c>
      <c r="H93" s="36">
        <v>404865151</v>
      </c>
      <c r="I93" s="36" t="s">
        <v>13</v>
      </c>
      <c r="J93" s="120" t="s">
        <v>197</v>
      </c>
      <c r="K93" s="36"/>
      <c r="L93" s="55">
        <v>120154868</v>
      </c>
      <c r="S93" s="37">
        <v>600</v>
      </c>
    </row>
    <row r="94" spans="2:19" ht="30" x14ac:dyDescent="0.25">
      <c r="B94" s="36" t="s">
        <v>359</v>
      </c>
      <c r="C94" s="36" t="s">
        <v>360</v>
      </c>
      <c r="D94" s="36" t="s">
        <v>361</v>
      </c>
      <c r="E94" s="36">
        <v>3580</v>
      </c>
      <c r="F94" s="35">
        <v>3580</v>
      </c>
      <c r="G94" s="36" t="s">
        <v>362</v>
      </c>
      <c r="H94" s="36">
        <v>404860673</v>
      </c>
      <c r="I94" s="36" t="s">
        <v>13</v>
      </c>
      <c r="J94" s="114">
        <v>98342000</v>
      </c>
      <c r="K94" s="36"/>
      <c r="L94" s="37">
        <v>120154875</v>
      </c>
      <c r="S94" s="37">
        <v>559</v>
      </c>
    </row>
    <row r="95" spans="2:19" ht="30" x14ac:dyDescent="0.25">
      <c r="B95" s="36" t="s">
        <v>363</v>
      </c>
      <c r="C95" s="36" t="s">
        <v>364</v>
      </c>
      <c r="D95" s="36" t="s">
        <v>365</v>
      </c>
      <c r="E95" s="36">
        <v>3500</v>
      </c>
      <c r="F95" s="35">
        <v>3500</v>
      </c>
      <c r="G95" s="36" t="s">
        <v>366</v>
      </c>
      <c r="H95" s="46" t="s">
        <v>367</v>
      </c>
      <c r="I95" s="36" t="s">
        <v>13</v>
      </c>
      <c r="J95" s="114">
        <v>51321000</v>
      </c>
      <c r="K95" s="36"/>
      <c r="L95" s="38">
        <v>120159422</v>
      </c>
      <c r="S95" s="37">
        <v>691</v>
      </c>
    </row>
    <row r="96" spans="2:19" ht="30" x14ac:dyDescent="0.25">
      <c r="B96" s="36" t="s">
        <v>368</v>
      </c>
      <c r="C96" s="36" t="s">
        <v>369</v>
      </c>
      <c r="D96" s="36" t="s">
        <v>370</v>
      </c>
      <c r="E96" s="36">
        <v>156</v>
      </c>
      <c r="F96" s="35">
        <v>156</v>
      </c>
      <c r="G96" s="36" t="s">
        <v>371</v>
      </c>
      <c r="H96" s="46" t="s">
        <v>35</v>
      </c>
      <c r="I96" s="36" t="s">
        <v>13</v>
      </c>
      <c r="J96" s="114">
        <v>24900000</v>
      </c>
      <c r="K96" s="36"/>
      <c r="L96" s="38">
        <v>120159428</v>
      </c>
    </row>
    <row r="97" spans="2:12" ht="30" x14ac:dyDescent="0.25">
      <c r="B97" s="36" t="s">
        <v>372</v>
      </c>
      <c r="C97" s="36" t="s">
        <v>369</v>
      </c>
      <c r="D97" s="36" t="s">
        <v>373</v>
      </c>
      <c r="E97" s="36">
        <v>88</v>
      </c>
      <c r="F97" s="35">
        <v>88</v>
      </c>
      <c r="G97" s="36" t="s">
        <v>371</v>
      </c>
      <c r="H97" s="46" t="s">
        <v>35</v>
      </c>
      <c r="I97" s="36"/>
      <c r="J97" s="114">
        <v>44100000</v>
      </c>
      <c r="K97" s="36"/>
      <c r="L97" s="38">
        <v>120159433</v>
      </c>
    </row>
    <row r="98" spans="2:12" ht="30" x14ac:dyDescent="0.25">
      <c r="B98" s="36" t="s">
        <v>374</v>
      </c>
      <c r="C98" s="36" t="s">
        <v>369</v>
      </c>
      <c r="D98" s="36" t="s">
        <v>375</v>
      </c>
      <c r="E98" s="36">
        <v>210</v>
      </c>
      <c r="F98" s="35">
        <v>210</v>
      </c>
      <c r="G98" s="36" t="s">
        <v>371</v>
      </c>
      <c r="H98" s="46" t="s">
        <v>35</v>
      </c>
      <c r="I98" s="36"/>
      <c r="J98" s="114">
        <v>31400000</v>
      </c>
      <c r="K98" s="36"/>
      <c r="L98" s="37">
        <v>120159439</v>
      </c>
    </row>
    <row r="99" spans="2:12" ht="30" x14ac:dyDescent="0.25">
      <c r="B99" s="36" t="s">
        <v>376</v>
      </c>
      <c r="C99" s="36" t="s">
        <v>369</v>
      </c>
      <c r="D99" s="36" t="s">
        <v>377</v>
      </c>
      <c r="E99" s="36">
        <v>690</v>
      </c>
      <c r="F99" s="35">
        <v>690</v>
      </c>
      <c r="G99" s="36" t="s">
        <v>371</v>
      </c>
      <c r="H99" s="46" t="s">
        <v>35</v>
      </c>
      <c r="I99" s="36"/>
      <c r="J99" s="114">
        <v>31200000</v>
      </c>
      <c r="K99" s="36"/>
      <c r="L99" s="38">
        <v>120159445</v>
      </c>
    </row>
    <row r="100" spans="2:12" ht="30" x14ac:dyDescent="0.25">
      <c r="B100" s="36" t="s">
        <v>378</v>
      </c>
      <c r="C100" s="36" t="s">
        <v>369</v>
      </c>
      <c r="D100" s="36" t="s">
        <v>379</v>
      </c>
      <c r="E100" s="36">
        <v>9</v>
      </c>
      <c r="F100" s="35">
        <v>9</v>
      </c>
      <c r="G100" s="36" t="s">
        <v>371</v>
      </c>
      <c r="H100" s="46" t="s">
        <v>35</v>
      </c>
      <c r="I100" s="36"/>
      <c r="J100" s="114">
        <v>31600000</v>
      </c>
      <c r="K100" s="36"/>
      <c r="L100" s="38">
        <v>120159456</v>
      </c>
    </row>
    <row r="101" spans="2:12" ht="30" x14ac:dyDescent="0.25">
      <c r="B101" s="36" t="s">
        <v>380</v>
      </c>
      <c r="C101" s="36" t="s">
        <v>369</v>
      </c>
      <c r="D101" s="36" t="s">
        <v>381</v>
      </c>
      <c r="E101" s="36">
        <v>20</v>
      </c>
      <c r="F101" s="35">
        <v>20</v>
      </c>
      <c r="G101" s="36" t="s">
        <v>371</v>
      </c>
      <c r="H101" s="46" t="s">
        <v>35</v>
      </c>
      <c r="I101" s="36"/>
      <c r="J101" s="114">
        <v>31500000</v>
      </c>
      <c r="K101" s="36"/>
      <c r="L101" s="38">
        <v>120159460</v>
      </c>
    </row>
    <row r="102" spans="2:12" ht="30" x14ac:dyDescent="0.25">
      <c r="B102" s="36" t="s">
        <v>383</v>
      </c>
      <c r="C102" s="36" t="s">
        <v>369</v>
      </c>
      <c r="D102" s="36" t="s">
        <v>382</v>
      </c>
      <c r="E102" s="36">
        <v>1208</v>
      </c>
      <c r="F102" s="35">
        <v>1208</v>
      </c>
      <c r="G102" s="36" t="s">
        <v>371</v>
      </c>
      <c r="H102" s="46" t="s">
        <v>35</v>
      </c>
      <c r="I102" s="36"/>
      <c r="J102" s="114">
        <v>44500000</v>
      </c>
      <c r="K102" s="36"/>
      <c r="L102" s="38">
        <v>120159472</v>
      </c>
    </row>
    <row r="103" spans="2:12" ht="30" x14ac:dyDescent="0.25">
      <c r="B103" s="36" t="s">
        <v>384</v>
      </c>
      <c r="C103" s="36" t="s">
        <v>369</v>
      </c>
      <c r="D103" s="36" t="s">
        <v>385</v>
      </c>
      <c r="E103" s="36">
        <v>105</v>
      </c>
      <c r="F103" s="35">
        <v>105</v>
      </c>
      <c r="G103" s="36" t="s">
        <v>371</v>
      </c>
      <c r="H103" s="46" t="s">
        <v>35</v>
      </c>
      <c r="I103" s="36"/>
      <c r="J103" s="114">
        <v>44300000</v>
      </c>
      <c r="K103" s="36"/>
      <c r="L103" s="38">
        <v>120159478</v>
      </c>
    </row>
    <row r="104" spans="2:12" ht="60" x14ac:dyDescent="0.25">
      <c r="B104" s="36" t="s">
        <v>386</v>
      </c>
      <c r="C104" s="36" t="s">
        <v>387</v>
      </c>
      <c r="D104" s="36" t="s">
        <v>388</v>
      </c>
      <c r="E104" s="36">
        <v>2535</v>
      </c>
      <c r="F104" s="35">
        <f>1392+1135.2</f>
        <v>2527.1999999999998</v>
      </c>
      <c r="G104" s="36" t="s">
        <v>389</v>
      </c>
      <c r="H104" s="46" t="s">
        <v>390</v>
      </c>
      <c r="I104" s="36"/>
      <c r="J104" s="114">
        <v>15981000</v>
      </c>
      <c r="K104" s="36" t="s">
        <v>1111</v>
      </c>
      <c r="L104" s="38">
        <v>120159486</v>
      </c>
    </row>
    <row r="105" spans="2:12" ht="75" x14ac:dyDescent="0.25">
      <c r="B105" s="36" t="s">
        <v>391</v>
      </c>
      <c r="C105" s="36" t="s">
        <v>392</v>
      </c>
      <c r="D105" s="36" t="s">
        <v>393</v>
      </c>
      <c r="E105" s="36">
        <v>1875</v>
      </c>
      <c r="F105" s="35">
        <v>1875</v>
      </c>
      <c r="G105" s="36" t="s">
        <v>394</v>
      </c>
      <c r="H105" s="46" t="s">
        <v>395</v>
      </c>
      <c r="I105" s="36"/>
      <c r="J105" s="114">
        <v>92100000</v>
      </c>
      <c r="K105" s="36" t="s">
        <v>1115</v>
      </c>
      <c r="L105" s="38">
        <v>120165394</v>
      </c>
    </row>
    <row r="106" spans="2:12" ht="30" x14ac:dyDescent="0.25">
      <c r="B106" s="36" t="s">
        <v>396</v>
      </c>
      <c r="C106" s="36" t="s">
        <v>397</v>
      </c>
      <c r="D106" s="36" t="s">
        <v>398</v>
      </c>
      <c r="E106" s="36">
        <v>1875</v>
      </c>
      <c r="F106" s="35">
        <v>1875</v>
      </c>
      <c r="G106" s="36" t="s">
        <v>399</v>
      </c>
      <c r="H106" s="46" t="s">
        <v>400</v>
      </c>
      <c r="I106" s="36"/>
      <c r="J106" s="114">
        <v>79414000</v>
      </c>
      <c r="K106" s="36"/>
      <c r="L106" s="38">
        <v>120160374</v>
      </c>
    </row>
    <row r="107" spans="2:12" ht="30" x14ac:dyDescent="0.25">
      <c r="B107" s="36" t="s">
        <v>401</v>
      </c>
      <c r="C107" s="36" t="s">
        <v>402</v>
      </c>
      <c r="D107" s="36" t="s">
        <v>403</v>
      </c>
      <c r="E107" s="36">
        <v>78</v>
      </c>
      <c r="F107" s="35">
        <v>78</v>
      </c>
      <c r="G107" s="36" t="s">
        <v>404</v>
      </c>
      <c r="H107" s="46" t="s">
        <v>405</v>
      </c>
      <c r="I107" s="36"/>
      <c r="J107" s="114">
        <v>39295200</v>
      </c>
      <c r="K107" s="36"/>
      <c r="L107" s="38">
        <v>120167484</v>
      </c>
    </row>
    <row r="108" spans="2:12" s="56" customFormat="1" ht="30" x14ac:dyDescent="0.25">
      <c r="B108" s="47" t="s">
        <v>406</v>
      </c>
      <c r="C108" s="47" t="s">
        <v>68</v>
      </c>
      <c r="D108" s="47" t="s">
        <v>69</v>
      </c>
      <c r="E108" s="47">
        <v>8039</v>
      </c>
      <c r="F108" s="35">
        <f>4550+3489</f>
        <v>8039</v>
      </c>
      <c r="G108" s="47" t="s">
        <v>407</v>
      </c>
      <c r="H108" s="47">
        <v>406039807</v>
      </c>
      <c r="I108" s="47" t="s">
        <v>766</v>
      </c>
      <c r="J108" s="47">
        <v>32250000</v>
      </c>
      <c r="K108" s="47"/>
      <c r="L108" s="38"/>
    </row>
    <row r="109" spans="2:12" s="56" customFormat="1" ht="30" x14ac:dyDescent="0.25">
      <c r="B109" s="47" t="s">
        <v>408</v>
      </c>
      <c r="C109" s="47" t="s">
        <v>409</v>
      </c>
      <c r="D109" s="47" t="s">
        <v>350</v>
      </c>
      <c r="E109" s="47">
        <v>26000</v>
      </c>
      <c r="F109" s="35">
        <f>4194+953+1297+3686</f>
        <v>10130</v>
      </c>
      <c r="G109" s="47" t="s">
        <v>407</v>
      </c>
      <c r="H109" s="49" t="s">
        <v>410</v>
      </c>
      <c r="I109" s="47" t="s">
        <v>411</v>
      </c>
      <c r="J109" s="47">
        <v>50112000</v>
      </c>
      <c r="K109" s="47" t="s">
        <v>1108</v>
      </c>
      <c r="L109" s="38"/>
    </row>
    <row r="110" spans="2:12" ht="60" x14ac:dyDescent="0.25">
      <c r="B110" s="36" t="s">
        <v>412</v>
      </c>
      <c r="C110" s="36" t="s">
        <v>413</v>
      </c>
      <c r="D110" s="36" t="s">
        <v>83</v>
      </c>
      <c r="E110" s="36">
        <v>1300</v>
      </c>
      <c r="F110" s="35">
        <v>1240.8</v>
      </c>
      <c r="G110" s="36" t="s">
        <v>414</v>
      </c>
      <c r="H110" s="46" t="s">
        <v>415</v>
      </c>
      <c r="I110" s="36"/>
      <c r="J110" s="114">
        <v>55300000</v>
      </c>
      <c r="K110" s="36" t="s">
        <v>1111</v>
      </c>
      <c r="L110" s="38">
        <v>120167500</v>
      </c>
    </row>
    <row r="111" spans="2:12" ht="30" x14ac:dyDescent="0.25">
      <c r="B111" s="36" t="s">
        <v>416</v>
      </c>
      <c r="C111" s="36" t="s">
        <v>417</v>
      </c>
      <c r="D111" s="36" t="s">
        <v>418</v>
      </c>
      <c r="E111" s="36">
        <v>52</v>
      </c>
      <c r="F111" s="35">
        <v>52</v>
      </c>
      <c r="G111" s="36" t="s">
        <v>419</v>
      </c>
      <c r="H111" s="46" t="s">
        <v>420</v>
      </c>
      <c r="I111" s="36"/>
      <c r="J111" s="114">
        <v>22110000</v>
      </c>
      <c r="K111" s="36"/>
      <c r="L111" s="38">
        <v>120167510</v>
      </c>
    </row>
    <row r="112" spans="2:12" ht="30" x14ac:dyDescent="0.25">
      <c r="B112" s="36" t="s">
        <v>421</v>
      </c>
      <c r="C112" s="36" t="s">
        <v>94</v>
      </c>
      <c r="D112" s="36" t="s">
        <v>422</v>
      </c>
      <c r="E112" s="36">
        <v>814</v>
      </c>
      <c r="F112" s="35">
        <f>499+315</f>
        <v>814</v>
      </c>
      <c r="G112" s="36" t="s">
        <v>423</v>
      </c>
      <c r="H112" s="46" t="s">
        <v>424</v>
      </c>
      <c r="I112" s="36"/>
      <c r="J112" s="114">
        <v>39700000</v>
      </c>
      <c r="K112" s="36"/>
      <c r="L112" s="38">
        <v>120167519</v>
      </c>
    </row>
    <row r="113" spans="2:12" ht="30" x14ac:dyDescent="0.25">
      <c r="B113" s="36" t="s">
        <v>425</v>
      </c>
      <c r="C113" s="36" t="s">
        <v>105</v>
      </c>
      <c r="D113" s="36" t="s">
        <v>426</v>
      </c>
      <c r="E113" s="36">
        <v>250.7</v>
      </c>
      <c r="F113" s="35">
        <v>250.7</v>
      </c>
      <c r="G113" s="36" t="s">
        <v>427</v>
      </c>
      <c r="H113" s="46" t="s">
        <v>428</v>
      </c>
      <c r="I113" s="36"/>
      <c r="J113" s="114">
        <v>33700000</v>
      </c>
      <c r="K113" s="36"/>
      <c r="L113" s="37">
        <v>120189990</v>
      </c>
    </row>
    <row r="114" spans="2:12" ht="60" x14ac:dyDescent="0.25">
      <c r="B114" s="36" t="s">
        <v>429</v>
      </c>
      <c r="C114" s="36" t="s">
        <v>82</v>
      </c>
      <c r="D114" s="36" t="s">
        <v>83</v>
      </c>
      <c r="E114" s="36">
        <v>2300</v>
      </c>
      <c r="F114" s="35">
        <v>2274.5</v>
      </c>
      <c r="G114" s="36" t="s">
        <v>430</v>
      </c>
      <c r="H114" s="36">
        <v>202200778</v>
      </c>
      <c r="I114" s="36" t="s">
        <v>13</v>
      </c>
      <c r="J114" s="114">
        <v>55300000</v>
      </c>
      <c r="K114" s="36" t="s">
        <v>1111</v>
      </c>
      <c r="L114" s="38">
        <v>120190620</v>
      </c>
    </row>
    <row r="115" spans="2:12" ht="30" x14ac:dyDescent="0.25">
      <c r="B115" s="36" t="s">
        <v>431</v>
      </c>
      <c r="C115" s="36" t="s">
        <v>369</v>
      </c>
      <c r="D115" s="36" t="s">
        <v>434</v>
      </c>
      <c r="E115" s="36">
        <v>1730</v>
      </c>
      <c r="F115" s="35">
        <v>1730</v>
      </c>
      <c r="G115" s="36" t="s">
        <v>435</v>
      </c>
      <c r="H115" s="46" t="s">
        <v>35</v>
      </c>
      <c r="I115" s="36"/>
      <c r="J115" s="114">
        <v>44100000</v>
      </c>
      <c r="K115" s="36"/>
      <c r="L115" s="38">
        <v>120189994</v>
      </c>
    </row>
    <row r="116" spans="2:12" ht="30" x14ac:dyDescent="0.25">
      <c r="B116" s="36" t="s">
        <v>436</v>
      </c>
      <c r="C116" s="36" t="s">
        <v>369</v>
      </c>
      <c r="D116" s="36" t="s">
        <v>437</v>
      </c>
      <c r="E116" s="36">
        <v>460</v>
      </c>
      <c r="F116" s="35">
        <v>460</v>
      </c>
      <c r="G116" s="36" t="s">
        <v>435</v>
      </c>
      <c r="H116" s="46" t="s">
        <v>35</v>
      </c>
      <c r="I116" s="36"/>
      <c r="J116" s="114">
        <v>39500000</v>
      </c>
      <c r="K116" s="36"/>
      <c r="L116" s="38">
        <v>120190003</v>
      </c>
    </row>
    <row r="117" spans="2:12" ht="30" x14ac:dyDescent="0.25">
      <c r="B117" s="36" t="s">
        <v>438</v>
      </c>
      <c r="C117" s="36" t="s">
        <v>369</v>
      </c>
      <c r="D117" s="36" t="s">
        <v>439</v>
      </c>
      <c r="E117" s="36">
        <v>90</v>
      </c>
      <c r="F117" s="35">
        <v>90</v>
      </c>
      <c r="G117" s="36" t="s">
        <v>435</v>
      </c>
      <c r="H117" s="46" t="s">
        <v>35</v>
      </c>
      <c r="I117" s="36"/>
      <c r="J117" s="114">
        <v>44500000</v>
      </c>
      <c r="K117" s="36"/>
      <c r="L117" s="38">
        <v>120190005</v>
      </c>
    </row>
    <row r="118" spans="2:12" ht="30" x14ac:dyDescent="0.25">
      <c r="B118" s="36" t="s">
        <v>440</v>
      </c>
      <c r="C118" s="36" t="s">
        <v>369</v>
      </c>
      <c r="D118" s="36" t="s">
        <v>441</v>
      </c>
      <c r="E118" s="36">
        <v>375</v>
      </c>
      <c r="F118" s="35">
        <v>375</v>
      </c>
      <c r="G118" s="36" t="s">
        <v>435</v>
      </c>
      <c r="H118" s="46" t="s">
        <v>35</v>
      </c>
      <c r="I118" s="36"/>
      <c r="J118" s="114">
        <v>14500000</v>
      </c>
      <c r="K118" s="36"/>
      <c r="L118" s="38">
        <v>120190009</v>
      </c>
    </row>
    <row r="119" spans="2:12" ht="60" x14ac:dyDescent="0.25">
      <c r="B119" s="36" t="s">
        <v>442</v>
      </c>
      <c r="C119" s="36" t="s">
        <v>353</v>
      </c>
      <c r="D119" s="36" t="s">
        <v>83</v>
      </c>
      <c r="E119" s="36">
        <v>40</v>
      </c>
      <c r="F119" s="35">
        <v>37.380000000000003</v>
      </c>
      <c r="G119" s="36" t="s">
        <v>443</v>
      </c>
      <c r="H119" s="46" t="s">
        <v>444</v>
      </c>
      <c r="I119" s="36"/>
      <c r="J119" s="114">
        <v>55300000</v>
      </c>
      <c r="K119" s="36" t="s">
        <v>1111</v>
      </c>
      <c r="L119" s="38">
        <v>120190628</v>
      </c>
    </row>
    <row r="120" spans="2:12" ht="60" x14ac:dyDescent="0.25">
      <c r="B120" s="36" t="s">
        <v>445</v>
      </c>
      <c r="C120" s="36" t="s">
        <v>353</v>
      </c>
      <c r="D120" s="36" t="s">
        <v>83</v>
      </c>
      <c r="E120" s="36">
        <v>420</v>
      </c>
      <c r="F120" s="35">
        <v>411.82</v>
      </c>
      <c r="G120" s="36" t="s">
        <v>446</v>
      </c>
      <c r="H120" s="46" t="s">
        <v>444</v>
      </c>
      <c r="I120" s="36"/>
      <c r="J120" s="114">
        <v>55300001</v>
      </c>
      <c r="K120" s="36" t="s">
        <v>1111</v>
      </c>
      <c r="L120" s="38">
        <v>120190634</v>
      </c>
    </row>
    <row r="121" spans="2:12" s="56" customFormat="1" ht="30" x14ac:dyDescent="0.25">
      <c r="B121" s="47" t="s">
        <v>447</v>
      </c>
      <c r="C121" s="47" t="s">
        <v>37</v>
      </c>
      <c r="D121" s="47" t="s">
        <v>448</v>
      </c>
      <c r="E121" s="47">
        <v>33700</v>
      </c>
      <c r="F121" s="35">
        <v>33700</v>
      </c>
      <c r="G121" s="47" t="s">
        <v>449</v>
      </c>
      <c r="H121" s="49" t="s">
        <v>450</v>
      </c>
      <c r="I121" s="47" t="s">
        <v>451</v>
      </c>
      <c r="J121" s="114">
        <v>42419510</v>
      </c>
      <c r="K121" s="47" t="s">
        <v>504</v>
      </c>
      <c r="L121" s="38"/>
    </row>
    <row r="122" spans="2:12" s="56" customFormat="1" ht="30" x14ac:dyDescent="0.25">
      <c r="B122" s="47" t="s">
        <v>452</v>
      </c>
      <c r="C122" s="47" t="s">
        <v>189</v>
      </c>
      <c r="D122" s="47" t="s">
        <v>453</v>
      </c>
      <c r="E122" s="47">
        <v>13970</v>
      </c>
      <c r="F122" s="35">
        <v>13970</v>
      </c>
      <c r="G122" s="47" t="s">
        <v>455</v>
      </c>
      <c r="H122" s="49" t="s">
        <v>454</v>
      </c>
      <c r="I122" s="47" t="s">
        <v>456</v>
      </c>
      <c r="J122" s="47">
        <v>30200000</v>
      </c>
      <c r="K122" s="47"/>
      <c r="L122" s="38"/>
    </row>
    <row r="123" spans="2:12" ht="30" x14ac:dyDescent="0.25">
      <c r="B123" s="36" t="s">
        <v>457</v>
      </c>
      <c r="C123" s="36" t="s">
        <v>458</v>
      </c>
      <c r="D123" s="36" t="s">
        <v>375</v>
      </c>
      <c r="E123" s="36">
        <v>268.3</v>
      </c>
      <c r="F123" s="35">
        <v>268.3</v>
      </c>
      <c r="G123" s="36" t="s">
        <v>459</v>
      </c>
      <c r="H123" s="46" t="s">
        <v>428</v>
      </c>
      <c r="I123" s="36"/>
      <c r="J123" s="114">
        <v>31400000</v>
      </c>
      <c r="K123" s="36"/>
      <c r="L123" s="38">
        <v>120190011</v>
      </c>
    </row>
    <row r="124" spans="2:12" s="56" customFormat="1" ht="30" x14ac:dyDescent="0.25">
      <c r="B124" s="47" t="s">
        <v>460</v>
      </c>
      <c r="C124" s="47" t="s">
        <v>461</v>
      </c>
      <c r="D124" s="47" t="s">
        <v>462</v>
      </c>
      <c r="E124" s="47">
        <v>34989.54</v>
      </c>
      <c r="F124" s="35">
        <v>27578.240000000002</v>
      </c>
      <c r="G124" s="47" t="s">
        <v>463</v>
      </c>
      <c r="H124" s="49" t="s">
        <v>464</v>
      </c>
      <c r="I124" s="47" t="s">
        <v>465</v>
      </c>
      <c r="J124" s="114">
        <v>45300000</v>
      </c>
      <c r="K124" s="47" t="s">
        <v>648</v>
      </c>
      <c r="L124" s="38"/>
    </row>
    <row r="125" spans="2:12" ht="30" x14ac:dyDescent="0.25">
      <c r="B125" s="36" t="s">
        <v>466</v>
      </c>
      <c r="C125" s="36" t="s">
        <v>417</v>
      </c>
      <c r="D125" s="36" t="s">
        <v>418</v>
      </c>
      <c r="E125" s="36">
        <v>172.74</v>
      </c>
      <c r="F125" s="35">
        <v>172.74</v>
      </c>
      <c r="G125" s="36" t="s">
        <v>467</v>
      </c>
      <c r="H125" s="46" t="s">
        <v>420</v>
      </c>
      <c r="I125" s="36"/>
      <c r="J125" s="114">
        <v>22110000</v>
      </c>
      <c r="K125" s="36"/>
      <c r="L125" s="38">
        <v>120190013</v>
      </c>
    </row>
    <row r="126" spans="2:12" s="56" customFormat="1" ht="30" x14ac:dyDescent="0.25">
      <c r="B126" s="47" t="s">
        <v>468</v>
      </c>
      <c r="C126" s="47" t="s">
        <v>253</v>
      </c>
      <c r="D126" s="47" t="s">
        <v>254</v>
      </c>
      <c r="E126" s="47">
        <v>84420</v>
      </c>
      <c r="F126" s="35">
        <v>84420</v>
      </c>
      <c r="G126" s="47" t="s">
        <v>469</v>
      </c>
      <c r="H126" s="47">
        <v>404391136</v>
      </c>
      <c r="I126" s="47" t="s">
        <v>256</v>
      </c>
      <c r="J126" s="120" t="s">
        <v>257</v>
      </c>
      <c r="K126" s="47"/>
      <c r="L126" s="38">
        <v>120193938</v>
      </c>
    </row>
    <row r="127" spans="2:12" s="56" customFormat="1" ht="30" x14ac:dyDescent="0.25">
      <c r="B127" s="47" t="s">
        <v>470</v>
      </c>
      <c r="C127" s="47" t="s">
        <v>471</v>
      </c>
      <c r="D127" s="47" t="s">
        <v>472</v>
      </c>
      <c r="E127" s="47">
        <v>64849</v>
      </c>
      <c r="F127" s="133">
        <f>140.2+7715.9+495+7715.9+7715.9+7715.9+7715.9+140.2+151.8+226.2+226.2+226.2+7715.9+226.2+7715.9+226.2+495+7715.9+226.2</f>
        <v>64506.599999999984</v>
      </c>
      <c r="G127" s="47" t="s">
        <v>473</v>
      </c>
      <c r="H127" s="49" t="s">
        <v>474</v>
      </c>
      <c r="I127" s="47" t="s">
        <v>475</v>
      </c>
      <c r="J127" s="47">
        <v>90900000</v>
      </c>
      <c r="K127" s="91" t="s">
        <v>1380</v>
      </c>
      <c r="L127" s="38"/>
    </row>
    <row r="128" spans="2:12" ht="30" x14ac:dyDescent="0.25">
      <c r="B128" s="36" t="s">
        <v>476</v>
      </c>
      <c r="C128" s="36" t="s">
        <v>477</v>
      </c>
      <c r="D128" s="36" t="s">
        <v>426</v>
      </c>
      <c r="E128" s="36">
        <v>67</v>
      </c>
      <c r="F128" s="35">
        <v>67</v>
      </c>
      <c r="G128" s="36" t="s">
        <v>478</v>
      </c>
      <c r="H128" s="46" t="s">
        <v>325</v>
      </c>
      <c r="I128" s="36"/>
      <c r="J128" s="114">
        <v>33750000</v>
      </c>
      <c r="K128" s="36"/>
      <c r="L128" s="37">
        <v>120193943</v>
      </c>
    </row>
    <row r="129" spans="2:12" ht="30" x14ac:dyDescent="0.25">
      <c r="B129" s="36" t="s">
        <v>479</v>
      </c>
      <c r="C129" s="36" t="s">
        <v>417</v>
      </c>
      <c r="D129" s="36" t="s">
        <v>418</v>
      </c>
      <c r="E129" s="36">
        <v>24.65</v>
      </c>
      <c r="F129" s="35">
        <v>24.65</v>
      </c>
      <c r="G129" s="36" t="s">
        <v>480</v>
      </c>
      <c r="H129" s="46" t="s">
        <v>420</v>
      </c>
      <c r="I129" s="36"/>
      <c r="J129" s="114">
        <v>22110000</v>
      </c>
      <c r="K129" s="36"/>
      <c r="L129" s="37">
        <v>120193951</v>
      </c>
    </row>
    <row r="130" spans="2:12" s="56" customFormat="1" ht="30" x14ac:dyDescent="0.25">
      <c r="B130" s="47" t="s">
        <v>481</v>
      </c>
      <c r="C130" s="47" t="s">
        <v>482</v>
      </c>
      <c r="D130" s="47" t="s">
        <v>483</v>
      </c>
      <c r="E130" s="47">
        <v>1700</v>
      </c>
      <c r="F130" s="35">
        <v>1700</v>
      </c>
      <c r="G130" s="47" t="s">
        <v>484</v>
      </c>
      <c r="H130" s="49" t="s">
        <v>485</v>
      </c>
      <c r="I130" s="47" t="s">
        <v>486</v>
      </c>
      <c r="J130" s="114">
        <v>30232110</v>
      </c>
      <c r="K130" s="47"/>
      <c r="L130" s="38"/>
    </row>
    <row r="131" spans="2:12" ht="30" x14ac:dyDescent="0.25">
      <c r="B131" s="36" t="s">
        <v>487</v>
      </c>
      <c r="C131" s="36" t="s">
        <v>369</v>
      </c>
      <c r="D131" s="36" t="s">
        <v>488</v>
      </c>
      <c r="E131" s="36">
        <v>250</v>
      </c>
      <c r="F131" s="35">
        <v>250</v>
      </c>
      <c r="G131" s="36" t="s">
        <v>489</v>
      </c>
      <c r="H131" s="46" t="s">
        <v>35</v>
      </c>
      <c r="I131" s="36"/>
      <c r="J131" s="114">
        <v>39541140</v>
      </c>
      <c r="K131" s="36"/>
      <c r="L131" s="38">
        <v>120193962</v>
      </c>
    </row>
    <row r="132" spans="2:12" ht="30" x14ac:dyDescent="0.25">
      <c r="B132" s="36" t="s">
        <v>490</v>
      </c>
      <c r="C132" s="36" t="s">
        <v>369</v>
      </c>
      <c r="D132" s="36" t="s">
        <v>491</v>
      </c>
      <c r="E132" s="36">
        <v>36</v>
      </c>
      <c r="F132" s="35">
        <v>36</v>
      </c>
      <c r="G132" s="36" t="s">
        <v>489</v>
      </c>
      <c r="H132" s="46" t="s">
        <v>35</v>
      </c>
      <c r="I132" s="36"/>
      <c r="J132" s="114">
        <v>44500000</v>
      </c>
      <c r="K132" s="36"/>
      <c r="L132" s="38">
        <v>120193969</v>
      </c>
    </row>
    <row r="133" spans="2:12" ht="30" x14ac:dyDescent="0.25">
      <c r="B133" s="36" t="s">
        <v>492</v>
      </c>
      <c r="C133" s="36" t="s">
        <v>417</v>
      </c>
      <c r="D133" s="36" t="s">
        <v>418</v>
      </c>
      <c r="E133" s="36">
        <v>74.239999999999995</v>
      </c>
      <c r="F133" s="35">
        <v>74.239999999999995</v>
      </c>
      <c r="G133" s="36" t="s">
        <v>493</v>
      </c>
      <c r="H133" s="46" t="s">
        <v>420</v>
      </c>
      <c r="I133" s="36"/>
      <c r="J133" s="114">
        <v>22110000</v>
      </c>
      <c r="K133" s="36"/>
      <c r="L133" s="38">
        <v>120193974</v>
      </c>
    </row>
    <row r="134" spans="2:12" ht="30" x14ac:dyDescent="0.25">
      <c r="B134" s="36" t="s">
        <v>494</v>
      </c>
      <c r="C134" s="36" t="s">
        <v>495</v>
      </c>
      <c r="D134" s="36" t="s">
        <v>496</v>
      </c>
      <c r="E134" s="36">
        <v>354.2</v>
      </c>
      <c r="F134" s="35">
        <v>354.2</v>
      </c>
      <c r="G134" s="36" t="s">
        <v>497</v>
      </c>
      <c r="H134" s="46" t="s">
        <v>498</v>
      </c>
      <c r="I134" s="36"/>
      <c r="J134" s="114">
        <v>15930000</v>
      </c>
      <c r="K134" s="36"/>
      <c r="L134" s="38">
        <v>120196301</v>
      </c>
    </row>
    <row r="135" spans="2:12" ht="30" x14ac:dyDescent="0.25">
      <c r="B135" s="36" t="s">
        <v>499</v>
      </c>
      <c r="C135" s="36" t="s">
        <v>500</v>
      </c>
      <c r="D135" s="36" t="s">
        <v>350</v>
      </c>
      <c r="E135" s="36">
        <v>15000</v>
      </c>
      <c r="F135" s="133">
        <f>1329.5+1614.5+1155.5+1005.5+1000.5+1558.5+299+1177.5</f>
        <v>9140.5</v>
      </c>
      <c r="G135" s="36" t="s">
        <v>501</v>
      </c>
      <c r="H135" s="46" t="s">
        <v>502</v>
      </c>
      <c r="I135" s="36"/>
      <c r="J135" s="114">
        <v>50112000</v>
      </c>
      <c r="K135" s="36" t="s">
        <v>564</v>
      </c>
      <c r="L135" s="90">
        <v>120196311</v>
      </c>
    </row>
    <row r="136" spans="2:12" ht="30" x14ac:dyDescent="0.25">
      <c r="B136" s="36" t="s">
        <v>505</v>
      </c>
      <c r="C136" s="36" t="s">
        <v>506</v>
      </c>
      <c r="D136" s="36" t="s">
        <v>507</v>
      </c>
      <c r="E136" s="36">
        <v>31.63</v>
      </c>
      <c r="F136" s="35">
        <v>31.63</v>
      </c>
      <c r="G136" s="36" t="s">
        <v>508</v>
      </c>
      <c r="H136" s="46" t="s">
        <v>509</v>
      </c>
      <c r="I136" s="36"/>
      <c r="J136" s="114">
        <v>39298200</v>
      </c>
      <c r="K136" s="36"/>
      <c r="L136" s="38">
        <v>120196315</v>
      </c>
    </row>
    <row r="137" spans="2:12" ht="30" x14ac:dyDescent="0.25">
      <c r="B137" s="36" t="s">
        <v>510</v>
      </c>
      <c r="C137" s="36" t="s">
        <v>356</v>
      </c>
      <c r="D137" s="36" t="s">
        <v>357</v>
      </c>
      <c r="E137" s="36">
        <v>120</v>
      </c>
      <c r="F137" s="35">
        <v>120</v>
      </c>
      <c r="G137" s="36" t="s">
        <v>511</v>
      </c>
      <c r="H137" s="36">
        <v>404865151</v>
      </c>
      <c r="I137" s="36" t="s">
        <v>13</v>
      </c>
      <c r="J137" s="120" t="s">
        <v>1526</v>
      </c>
      <c r="K137" s="36"/>
      <c r="L137" s="37">
        <v>120196320</v>
      </c>
    </row>
    <row r="138" spans="2:12" s="56" customFormat="1" ht="30" x14ac:dyDescent="0.25">
      <c r="B138" s="47" t="s">
        <v>512</v>
      </c>
      <c r="C138" s="47" t="s">
        <v>189</v>
      </c>
      <c r="D138" s="47" t="s">
        <v>513</v>
      </c>
      <c r="E138" s="47">
        <v>2350</v>
      </c>
      <c r="F138" s="35">
        <f>1800+550</f>
        <v>2350</v>
      </c>
      <c r="G138" s="47" t="s">
        <v>514</v>
      </c>
      <c r="H138" s="49" t="s">
        <v>454</v>
      </c>
      <c r="I138" s="47" t="s">
        <v>515</v>
      </c>
      <c r="J138" s="114">
        <v>32300000</v>
      </c>
      <c r="K138" s="47"/>
      <c r="L138" s="38"/>
    </row>
    <row r="139" spans="2:12" ht="30" x14ac:dyDescent="0.25">
      <c r="B139" s="36" t="s">
        <v>516</v>
      </c>
      <c r="C139" s="36" t="s">
        <v>517</v>
      </c>
      <c r="D139" s="36" t="s">
        <v>518</v>
      </c>
      <c r="E139" s="36">
        <v>161</v>
      </c>
      <c r="F139" s="35">
        <v>161</v>
      </c>
      <c r="G139" s="36" t="s">
        <v>519</v>
      </c>
      <c r="H139" s="46" t="s">
        <v>520</v>
      </c>
      <c r="I139" s="36"/>
      <c r="J139" s="114">
        <v>31300000</v>
      </c>
      <c r="K139" s="36"/>
      <c r="L139" s="38">
        <v>120196847</v>
      </c>
    </row>
    <row r="140" spans="2:12" ht="60" x14ac:dyDescent="0.25">
      <c r="B140" s="36" t="s">
        <v>521</v>
      </c>
      <c r="C140" s="36" t="s">
        <v>82</v>
      </c>
      <c r="D140" s="36" t="s">
        <v>83</v>
      </c>
      <c r="E140" s="36">
        <v>900</v>
      </c>
      <c r="F140" s="35">
        <v>892.7</v>
      </c>
      <c r="G140" s="36" t="s">
        <v>522</v>
      </c>
      <c r="H140" s="36">
        <v>202200778</v>
      </c>
      <c r="I140" s="36" t="s">
        <v>13</v>
      </c>
      <c r="J140" s="114">
        <v>55300000</v>
      </c>
      <c r="K140" s="36" t="s">
        <v>1111</v>
      </c>
      <c r="L140" s="38">
        <v>120196873</v>
      </c>
    </row>
    <row r="141" spans="2:12" s="56" customFormat="1" ht="30" x14ac:dyDescent="0.25">
      <c r="B141" s="47" t="s">
        <v>523</v>
      </c>
      <c r="C141" s="47" t="s">
        <v>524</v>
      </c>
      <c r="D141" s="47" t="s">
        <v>525</v>
      </c>
      <c r="E141" s="47">
        <v>125800</v>
      </c>
      <c r="F141" s="35">
        <v>125800</v>
      </c>
      <c r="G141" s="47" t="s">
        <v>526</v>
      </c>
      <c r="H141" s="49" t="s">
        <v>527</v>
      </c>
      <c r="I141" s="47" t="s">
        <v>528</v>
      </c>
      <c r="J141" s="114">
        <v>34113100</v>
      </c>
      <c r="K141" s="47"/>
      <c r="L141" s="38"/>
    </row>
    <row r="142" spans="2:12" ht="60" x14ac:dyDescent="0.25">
      <c r="B142" s="36" t="s">
        <v>529</v>
      </c>
      <c r="C142" s="36" t="s">
        <v>82</v>
      </c>
      <c r="D142" s="36" t="s">
        <v>83</v>
      </c>
      <c r="E142" s="36">
        <v>910</v>
      </c>
      <c r="F142" s="35">
        <v>902.6</v>
      </c>
      <c r="G142" s="36" t="s">
        <v>530</v>
      </c>
      <c r="H142" s="36">
        <v>202200778</v>
      </c>
      <c r="I142" s="36" t="s">
        <v>13</v>
      </c>
      <c r="J142" s="114">
        <v>55300000</v>
      </c>
      <c r="K142" s="36" t="s">
        <v>1111</v>
      </c>
      <c r="L142" s="38">
        <v>120196878</v>
      </c>
    </row>
    <row r="143" spans="2:12" ht="30" x14ac:dyDescent="0.25">
      <c r="B143" s="36" t="s">
        <v>531</v>
      </c>
      <c r="C143" s="36" t="s">
        <v>417</v>
      </c>
      <c r="D143" s="36" t="s">
        <v>418</v>
      </c>
      <c r="E143" s="36">
        <v>143.94999999999999</v>
      </c>
      <c r="F143" s="35">
        <v>143.94999999999999</v>
      </c>
      <c r="G143" s="36" t="s">
        <v>530</v>
      </c>
      <c r="H143" s="46" t="s">
        <v>420</v>
      </c>
      <c r="I143" s="36"/>
      <c r="J143" s="114">
        <v>22110000</v>
      </c>
      <c r="K143" s="36"/>
      <c r="L143" s="37">
        <v>120196887</v>
      </c>
    </row>
    <row r="144" spans="2:12" ht="60" x14ac:dyDescent="0.25">
      <c r="B144" s="36" t="s">
        <v>532</v>
      </c>
      <c r="C144" s="36" t="s">
        <v>537</v>
      </c>
      <c r="D144" s="36" t="s">
        <v>533</v>
      </c>
      <c r="E144" s="36">
        <v>400</v>
      </c>
      <c r="F144" s="35">
        <v>400</v>
      </c>
      <c r="G144" s="36" t="s">
        <v>534</v>
      </c>
      <c r="H144" s="46" t="s">
        <v>535</v>
      </c>
      <c r="I144" s="36"/>
      <c r="J144" s="114">
        <v>55300000</v>
      </c>
      <c r="K144" s="36" t="s">
        <v>1111</v>
      </c>
      <c r="L144" s="38">
        <v>120196893</v>
      </c>
    </row>
    <row r="145" spans="2:12" ht="30" x14ac:dyDescent="0.25">
      <c r="B145" s="36" t="s">
        <v>536</v>
      </c>
      <c r="C145" s="36" t="s">
        <v>170</v>
      </c>
      <c r="D145" s="36" t="s">
        <v>538</v>
      </c>
      <c r="E145" s="36">
        <v>753.65</v>
      </c>
      <c r="F145" s="35">
        <v>753.65</v>
      </c>
      <c r="G145" s="36" t="s">
        <v>539</v>
      </c>
      <c r="H145" s="46" t="s">
        <v>540</v>
      </c>
      <c r="I145" s="36"/>
      <c r="J145" s="114">
        <v>39221000</v>
      </c>
      <c r="K145" s="36"/>
      <c r="L145" s="38">
        <v>120196896</v>
      </c>
    </row>
    <row r="146" spans="2:12" ht="30" x14ac:dyDescent="0.25">
      <c r="B146" s="36" t="s">
        <v>541</v>
      </c>
      <c r="C146" s="36" t="s">
        <v>542</v>
      </c>
      <c r="D146" s="36" t="s">
        <v>543</v>
      </c>
      <c r="E146" s="36">
        <v>480</v>
      </c>
      <c r="F146" s="35">
        <v>480</v>
      </c>
      <c r="G146" s="36" t="s">
        <v>544</v>
      </c>
      <c r="H146" s="46" t="s">
        <v>545</v>
      </c>
      <c r="I146" s="36"/>
      <c r="J146" s="114">
        <v>22900000</v>
      </c>
      <c r="K146" s="36"/>
      <c r="L146" s="37">
        <v>120196898</v>
      </c>
    </row>
    <row r="147" spans="2:12" ht="30" x14ac:dyDescent="0.25">
      <c r="B147" s="36" t="s">
        <v>546</v>
      </c>
      <c r="C147" s="36" t="s">
        <v>547</v>
      </c>
      <c r="D147" s="36" t="s">
        <v>548</v>
      </c>
      <c r="E147" s="36">
        <v>60</v>
      </c>
      <c r="F147" s="35">
        <v>60</v>
      </c>
      <c r="G147" s="36" t="s">
        <v>549</v>
      </c>
      <c r="H147" s="46" t="s">
        <v>550</v>
      </c>
      <c r="I147" s="36"/>
      <c r="J147" s="114">
        <v>98336000</v>
      </c>
      <c r="K147" s="36"/>
      <c r="L147" s="38">
        <v>120199588</v>
      </c>
    </row>
    <row r="148" spans="2:12" ht="80.25" customHeight="1" x14ac:dyDescent="0.25">
      <c r="B148" s="36" t="s">
        <v>551</v>
      </c>
      <c r="C148" s="36" t="s">
        <v>552</v>
      </c>
      <c r="D148" s="36" t="s">
        <v>553</v>
      </c>
      <c r="E148" s="36">
        <v>105000</v>
      </c>
      <c r="F148" s="35">
        <v>61000.02</v>
      </c>
      <c r="G148" s="36" t="s">
        <v>554</v>
      </c>
      <c r="H148" s="46" t="s">
        <v>555</v>
      </c>
      <c r="I148" s="36"/>
      <c r="J148" s="114">
        <v>72260000</v>
      </c>
      <c r="K148" s="36" t="s">
        <v>1112</v>
      </c>
      <c r="L148" s="37">
        <v>120199595</v>
      </c>
    </row>
    <row r="149" spans="2:12" ht="72.75" customHeight="1" x14ac:dyDescent="0.25">
      <c r="B149" s="36" t="s">
        <v>556</v>
      </c>
      <c r="C149" s="36" t="s">
        <v>82</v>
      </c>
      <c r="D149" s="36" t="s">
        <v>83</v>
      </c>
      <c r="E149" s="36">
        <v>900</v>
      </c>
      <c r="F149" s="35">
        <v>891.7</v>
      </c>
      <c r="G149" s="36" t="s">
        <v>557</v>
      </c>
      <c r="H149" s="46" t="s">
        <v>558</v>
      </c>
      <c r="I149" s="36"/>
      <c r="J149" s="114">
        <v>55300000</v>
      </c>
      <c r="K149" s="36" t="s">
        <v>1111</v>
      </c>
      <c r="L149" s="37">
        <v>120199604</v>
      </c>
    </row>
    <row r="150" spans="2:12" s="56" customFormat="1" ht="30" x14ac:dyDescent="0.25">
      <c r="B150" s="47" t="s">
        <v>559</v>
      </c>
      <c r="C150" s="47" t="s">
        <v>560</v>
      </c>
      <c r="D150" s="47" t="s">
        <v>127</v>
      </c>
      <c r="E150" s="47">
        <v>3330</v>
      </c>
      <c r="F150" s="35">
        <v>3300</v>
      </c>
      <c r="G150" s="47" t="s">
        <v>561</v>
      </c>
      <c r="H150" s="49" t="s">
        <v>562</v>
      </c>
      <c r="I150" s="47" t="s">
        <v>563</v>
      </c>
      <c r="J150" s="114">
        <v>32324000</v>
      </c>
      <c r="K150" s="47" t="s">
        <v>574</v>
      </c>
      <c r="L150" s="38"/>
    </row>
    <row r="151" spans="2:12" ht="27.75" customHeight="1" x14ac:dyDescent="0.25">
      <c r="B151" s="36" t="s">
        <v>565</v>
      </c>
      <c r="C151" s="36" t="s">
        <v>282</v>
      </c>
      <c r="D151" s="36" t="s">
        <v>139</v>
      </c>
      <c r="E151" s="36">
        <v>1665</v>
      </c>
      <c r="F151" s="35">
        <v>1665</v>
      </c>
      <c r="G151" s="36" t="s">
        <v>566</v>
      </c>
      <c r="H151" s="46" t="s">
        <v>567</v>
      </c>
      <c r="I151" s="36"/>
      <c r="J151" s="114">
        <v>35821000</v>
      </c>
      <c r="K151" s="36"/>
      <c r="L151" s="38">
        <v>120199609</v>
      </c>
    </row>
    <row r="152" spans="2:12" ht="33.75" customHeight="1" x14ac:dyDescent="0.25">
      <c r="B152" s="36" t="s">
        <v>568</v>
      </c>
      <c r="C152" s="36" t="s">
        <v>517</v>
      </c>
      <c r="D152" s="36" t="s">
        <v>518</v>
      </c>
      <c r="E152" s="36">
        <v>81</v>
      </c>
      <c r="F152" s="35">
        <v>81</v>
      </c>
      <c r="G152" s="36" t="s">
        <v>569</v>
      </c>
      <c r="H152" s="46" t="s">
        <v>520</v>
      </c>
      <c r="I152" s="36"/>
      <c r="J152" s="114">
        <v>31300000</v>
      </c>
      <c r="K152" s="36"/>
      <c r="L152" s="38">
        <v>120199775</v>
      </c>
    </row>
    <row r="153" spans="2:12" ht="60" x14ac:dyDescent="0.25">
      <c r="B153" s="36" t="s">
        <v>570</v>
      </c>
      <c r="C153" s="36" t="s">
        <v>409</v>
      </c>
      <c r="D153" s="36" t="s">
        <v>350</v>
      </c>
      <c r="E153" s="36">
        <v>849.6</v>
      </c>
      <c r="F153" s="35">
        <v>849.6</v>
      </c>
      <c r="G153" s="36" t="s">
        <v>571</v>
      </c>
      <c r="H153" s="36" t="s">
        <v>410</v>
      </c>
      <c r="I153" s="36"/>
      <c r="J153" s="114">
        <v>50112000</v>
      </c>
      <c r="K153" s="36" t="s">
        <v>1110</v>
      </c>
      <c r="L153" s="38">
        <v>120201349</v>
      </c>
    </row>
    <row r="154" spans="2:12" ht="60" x14ac:dyDescent="0.25">
      <c r="B154" s="36" t="s">
        <v>572</v>
      </c>
      <c r="C154" s="36" t="s">
        <v>524</v>
      </c>
      <c r="D154" s="36" t="s">
        <v>350</v>
      </c>
      <c r="E154" s="36">
        <v>15000</v>
      </c>
      <c r="F154" s="133">
        <f>210+270+440+2115+675+635+430+415+100</f>
        <v>5290</v>
      </c>
      <c r="G154" s="36" t="s">
        <v>573</v>
      </c>
      <c r="H154" s="36" t="s">
        <v>527</v>
      </c>
      <c r="I154" s="36"/>
      <c r="J154" s="114">
        <v>50100000</v>
      </c>
      <c r="K154" s="36" t="s">
        <v>1110</v>
      </c>
      <c r="L154" s="90">
        <v>120199808</v>
      </c>
    </row>
    <row r="155" spans="2:12" s="56" customFormat="1" ht="30" x14ac:dyDescent="0.25">
      <c r="B155" s="47" t="s">
        <v>575</v>
      </c>
      <c r="C155" s="47" t="s">
        <v>852</v>
      </c>
      <c r="D155" s="47" t="s">
        <v>576</v>
      </c>
      <c r="E155" s="47">
        <v>136681.4</v>
      </c>
      <c r="F155" s="35">
        <f>78500+52162</f>
        <v>130662</v>
      </c>
      <c r="G155" s="47" t="s">
        <v>577</v>
      </c>
      <c r="H155" s="49" t="s">
        <v>578</v>
      </c>
      <c r="I155" s="47" t="s">
        <v>579</v>
      </c>
      <c r="J155" s="47">
        <v>79952000</v>
      </c>
      <c r="K155" s="47" t="s">
        <v>714</v>
      </c>
      <c r="L155" s="38"/>
    </row>
    <row r="156" spans="2:12" ht="27" customHeight="1" x14ac:dyDescent="0.25">
      <c r="B156" s="36" t="s">
        <v>580</v>
      </c>
      <c r="C156" s="36" t="s">
        <v>506</v>
      </c>
      <c r="D156" s="36" t="s">
        <v>507</v>
      </c>
      <c r="E156" s="36">
        <v>29.02</v>
      </c>
      <c r="F156" s="35">
        <v>29.02</v>
      </c>
      <c r="G156" s="36" t="s">
        <v>581</v>
      </c>
      <c r="H156" s="46" t="s">
        <v>509</v>
      </c>
      <c r="I156" s="36"/>
      <c r="J156" s="114">
        <v>392982000</v>
      </c>
      <c r="K156" s="36"/>
      <c r="L156" s="38">
        <v>120202265</v>
      </c>
    </row>
    <row r="157" spans="2:12" ht="30.75" customHeight="1" x14ac:dyDescent="0.25">
      <c r="B157" s="36" t="s">
        <v>582</v>
      </c>
      <c r="C157" s="36" t="s">
        <v>583</v>
      </c>
      <c r="D157" s="36" t="s">
        <v>584</v>
      </c>
      <c r="E157" s="36">
        <v>462</v>
      </c>
      <c r="F157" s="35">
        <v>462</v>
      </c>
      <c r="G157" s="36" t="s">
        <v>585</v>
      </c>
      <c r="H157" s="46" t="s">
        <v>586</v>
      </c>
      <c r="I157" s="36"/>
      <c r="J157" s="114">
        <v>42130000</v>
      </c>
      <c r="K157" s="36"/>
      <c r="L157" s="38">
        <v>120202270</v>
      </c>
    </row>
    <row r="158" spans="2:12" s="56" customFormat="1" ht="27" customHeight="1" x14ac:dyDescent="0.25">
      <c r="B158" s="47" t="s">
        <v>587</v>
      </c>
      <c r="C158" s="47" t="s">
        <v>588</v>
      </c>
      <c r="D158" s="47" t="s">
        <v>589</v>
      </c>
      <c r="E158" s="47">
        <v>12499</v>
      </c>
      <c r="F158" s="35">
        <v>12208</v>
      </c>
      <c r="G158" s="47" t="s">
        <v>590</v>
      </c>
      <c r="H158" s="49" t="s">
        <v>591</v>
      </c>
      <c r="I158" s="47" t="s">
        <v>592</v>
      </c>
      <c r="J158" s="114">
        <v>39151100</v>
      </c>
      <c r="K158" s="47"/>
      <c r="L158" s="38"/>
    </row>
    <row r="159" spans="2:12" s="56" customFormat="1" ht="27" customHeight="1" x14ac:dyDescent="0.25">
      <c r="B159" s="47" t="s">
        <v>593</v>
      </c>
      <c r="C159" s="47" t="s">
        <v>594</v>
      </c>
      <c r="D159" s="47" t="s">
        <v>595</v>
      </c>
      <c r="E159" s="47">
        <v>14299</v>
      </c>
      <c r="F159" s="35">
        <v>14299</v>
      </c>
      <c r="G159" s="47" t="s">
        <v>596</v>
      </c>
      <c r="H159" s="49" t="s">
        <v>597</v>
      </c>
      <c r="I159" s="47" t="s">
        <v>767</v>
      </c>
      <c r="J159" s="114">
        <v>48500000</v>
      </c>
      <c r="K159" s="47"/>
      <c r="L159" s="38"/>
    </row>
    <row r="160" spans="2:12" ht="63.75" customHeight="1" x14ac:dyDescent="0.25">
      <c r="B160" s="36" t="s">
        <v>598</v>
      </c>
      <c r="C160" s="36" t="s">
        <v>599</v>
      </c>
      <c r="D160" s="36" t="s">
        <v>600</v>
      </c>
      <c r="E160" s="36">
        <v>1995</v>
      </c>
      <c r="F160" s="35">
        <v>1995</v>
      </c>
      <c r="G160" s="36" t="s">
        <v>601</v>
      </c>
      <c r="H160" s="46" t="s">
        <v>602</v>
      </c>
      <c r="I160" s="36"/>
      <c r="J160" s="114">
        <v>55120000</v>
      </c>
      <c r="K160" s="36" t="s">
        <v>1111</v>
      </c>
      <c r="L160" s="38">
        <v>120202283</v>
      </c>
    </row>
    <row r="161" spans="2:12" s="56" customFormat="1" ht="30" x14ac:dyDescent="0.25">
      <c r="B161" s="47" t="s">
        <v>603</v>
      </c>
      <c r="C161" s="47" t="s">
        <v>604</v>
      </c>
      <c r="D161" s="47" t="s">
        <v>605</v>
      </c>
      <c r="E161" s="47">
        <v>3600</v>
      </c>
      <c r="F161" s="35">
        <f>1760+1840</f>
        <v>3600</v>
      </c>
      <c r="G161" s="47" t="s">
        <v>606</v>
      </c>
      <c r="H161" s="49" t="s">
        <v>607</v>
      </c>
      <c r="I161" s="47" t="s">
        <v>608</v>
      </c>
      <c r="J161" s="114">
        <v>34351100</v>
      </c>
      <c r="K161" s="47"/>
      <c r="L161" s="38"/>
    </row>
    <row r="162" spans="2:12" ht="66" customHeight="1" x14ac:dyDescent="0.25">
      <c r="B162" s="36" t="s">
        <v>609</v>
      </c>
      <c r="C162" s="36" t="s">
        <v>610</v>
      </c>
      <c r="D162" s="36" t="s">
        <v>611</v>
      </c>
      <c r="E162" s="36">
        <v>600</v>
      </c>
      <c r="F162" s="35">
        <v>600</v>
      </c>
      <c r="G162" s="36" t="s">
        <v>612</v>
      </c>
      <c r="H162" s="46" t="s">
        <v>613</v>
      </c>
      <c r="I162" s="36"/>
      <c r="J162" s="114">
        <v>79212000</v>
      </c>
      <c r="K162" s="36" t="s">
        <v>1113</v>
      </c>
      <c r="L162" s="38">
        <v>120203948</v>
      </c>
    </row>
    <row r="163" spans="2:12" ht="30" x14ac:dyDescent="0.25">
      <c r="B163" s="36" t="s">
        <v>614</v>
      </c>
      <c r="C163" s="36" t="s">
        <v>615</v>
      </c>
      <c r="D163" s="36" t="s">
        <v>616</v>
      </c>
      <c r="E163" s="36">
        <v>900</v>
      </c>
      <c r="F163" s="35">
        <v>854.55</v>
      </c>
      <c r="G163" s="36" t="s">
        <v>617</v>
      </c>
      <c r="H163" s="46" t="s">
        <v>618</v>
      </c>
      <c r="I163" s="36"/>
      <c r="J163" s="114">
        <v>18820000</v>
      </c>
      <c r="K163" s="36"/>
      <c r="L163" s="38">
        <v>120203952</v>
      </c>
    </row>
    <row r="164" spans="2:12" ht="30" x14ac:dyDescent="0.25">
      <c r="B164" s="36" t="s">
        <v>619</v>
      </c>
      <c r="C164" s="36" t="s">
        <v>620</v>
      </c>
      <c r="D164" s="36" t="s">
        <v>621</v>
      </c>
      <c r="E164" s="36">
        <v>775</v>
      </c>
      <c r="F164" s="35">
        <v>775</v>
      </c>
      <c r="G164" s="36" t="s">
        <v>622</v>
      </c>
      <c r="H164" s="46" t="s">
        <v>623</v>
      </c>
      <c r="I164" s="36"/>
      <c r="J164" s="114">
        <v>18412000</v>
      </c>
      <c r="K164" s="36"/>
      <c r="L164" s="38">
        <v>120203956</v>
      </c>
    </row>
    <row r="165" spans="2:12" ht="30" x14ac:dyDescent="0.25">
      <c r="B165" s="36" t="s">
        <v>624</v>
      </c>
      <c r="C165" s="36" t="s">
        <v>625</v>
      </c>
      <c r="D165" s="36" t="s">
        <v>626</v>
      </c>
      <c r="E165" s="36">
        <v>4500</v>
      </c>
      <c r="F165" s="133">
        <f>104.17+137.92+499.77+161.21+255.35+440.43+594.19</f>
        <v>2193.04</v>
      </c>
      <c r="G165" s="36" t="s">
        <v>627</v>
      </c>
      <c r="H165" s="46" t="s">
        <v>428</v>
      </c>
      <c r="I165" s="36"/>
      <c r="J165" s="114">
        <v>55520000</v>
      </c>
      <c r="K165" s="36"/>
      <c r="L165" s="92">
        <v>120203964</v>
      </c>
    </row>
    <row r="166" spans="2:12" ht="24" customHeight="1" x14ac:dyDescent="0.25">
      <c r="B166" s="36" t="s">
        <v>628</v>
      </c>
      <c r="C166" s="36" t="s">
        <v>625</v>
      </c>
      <c r="D166" s="36" t="s">
        <v>629</v>
      </c>
      <c r="E166" s="36">
        <v>116.16</v>
      </c>
      <c r="F166" s="35">
        <v>116.16</v>
      </c>
      <c r="G166" s="36" t="s">
        <v>630</v>
      </c>
      <c r="H166" s="46" t="s">
        <v>428</v>
      </c>
      <c r="I166" s="36"/>
      <c r="J166" s="114">
        <v>37520000</v>
      </c>
      <c r="K166" s="36"/>
      <c r="L166" s="37">
        <v>120203966</v>
      </c>
    </row>
    <row r="167" spans="2:12" ht="30" x14ac:dyDescent="0.25">
      <c r="B167" s="36" t="s">
        <v>631</v>
      </c>
      <c r="C167" s="36" t="s">
        <v>632</v>
      </c>
      <c r="D167" s="36" t="s">
        <v>633</v>
      </c>
      <c r="E167" s="36">
        <v>160</v>
      </c>
      <c r="F167" s="35">
        <v>160</v>
      </c>
      <c r="G167" s="36" t="s">
        <v>634</v>
      </c>
      <c r="H167" s="46" t="s">
        <v>635</v>
      </c>
      <c r="I167" s="36"/>
      <c r="J167" s="114">
        <v>44423450</v>
      </c>
      <c r="K167" s="36"/>
      <c r="L167" s="38">
        <v>205166210</v>
      </c>
    </row>
    <row r="168" spans="2:12" ht="30" x14ac:dyDescent="0.25">
      <c r="B168" s="36" t="s">
        <v>636</v>
      </c>
      <c r="C168" s="36" t="s">
        <v>638</v>
      </c>
      <c r="D168" s="36" t="s">
        <v>639</v>
      </c>
      <c r="E168" s="36">
        <v>130</v>
      </c>
      <c r="F168" s="35">
        <v>130</v>
      </c>
      <c r="G168" s="36" t="s">
        <v>640</v>
      </c>
      <c r="H168" s="46" t="s">
        <v>641</v>
      </c>
      <c r="I168" s="36"/>
      <c r="J168" s="114">
        <v>37520000</v>
      </c>
      <c r="K168" s="36"/>
      <c r="L168" s="37">
        <v>120204091</v>
      </c>
    </row>
    <row r="169" spans="2:12" ht="30" x14ac:dyDescent="0.25">
      <c r="B169" s="36" t="s">
        <v>642</v>
      </c>
      <c r="C169" s="36" t="s">
        <v>417</v>
      </c>
      <c r="D169" s="36" t="s">
        <v>418</v>
      </c>
      <c r="E169" s="36">
        <v>51.05</v>
      </c>
      <c r="F169" s="35">
        <v>51.05</v>
      </c>
      <c r="G169" s="36" t="s">
        <v>643</v>
      </c>
      <c r="H169" s="46" t="s">
        <v>420</v>
      </c>
      <c r="I169" s="36"/>
      <c r="J169" s="114">
        <v>22110000</v>
      </c>
      <c r="K169" s="36"/>
      <c r="L169" s="38"/>
    </row>
    <row r="170" spans="2:12" ht="30" x14ac:dyDescent="0.25">
      <c r="B170" s="36" t="s">
        <v>644</v>
      </c>
      <c r="C170" s="36" t="s">
        <v>57</v>
      </c>
      <c r="D170" s="36" t="s">
        <v>650</v>
      </c>
      <c r="E170" s="36">
        <v>200</v>
      </c>
      <c r="F170" s="35">
        <v>200</v>
      </c>
      <c r="G170" s="36" t="s">
        <v>645</v>
      </c>
      <c r="H170" s="46" t="s">
        <v>646</v>
      </c>
      <c r="I170" s="36"/>
      <c r="J170" s="114">
        <v>79530000</v>
      </c>
      <c r="K170" s="36"/>
      <c r="L170">
        <v>120206493</v>
      </c>
    </row>
    <row r="171" spans="2:12" ht="30" x14ac:dyDescent="0.25">
      <c r="B171" s="36" t="s">
        <v>647</v>
      </c>
      <c r="C171" s="36" t="s">
        <v>649</v>
      </c>
      <c r="D171" s="36" t="s">
        <v>651</v>
      </c>
      <c r="E171" s="36">
        <v>490</v>
      </c>
      <c r="F171" s="35">
        <v>490</v>
      </c>
      <c r="G171" s="36" t="s">
        <v>652</v>
      </c>
      <c r="H171" s="46" t="s">
        <v>653</v>
      </c>
      <c r="I171" s="36"/>
      <c r="J171" s="114">
        <v>39200000</v>
      </c>
      <c r="K171" s="36"/>
      <c r="L171" s="38">
        <v>120206501</v>
      </c>
    </row>
    <row r="172" spans="2:12" ht="30" x14ac:dyDescent="0.25">
      <c r="B172" s="36" t="s">
        <v>654</v>
      </c>
      <c r="C172" s="36" t="s">
        <v>632</v>
      </c>
      <c r="D172" s="36" t="s">
        <v>655</v>
      </c>
      <c r="E172" s="36">
        <v>104</v>
      </c>
      <c r="F172" s="35">
        <v>104</v>
      </c>
      <c r="G172" s="36" t="s">
        <v>656</v>
      </c>
      <c r="H172" s="46" t="s">
        <v>635</v>
      </c>
      <c r="I172" s="36"/>
      <c r="J172" s="114">
        <v>22312000</v>
      </c>
      <c r="K172" s="36"/>
      <c r="L172" s="37">
        <v>120206504</v>
      </c>
    </row>
    <row r="173" spans="2:12" ht="60" x14ac:dyDescent="0.25">
      <c r="B173" s="36" t="s">
        <v>657</v>
      </c>
      <c r="C173" s="36" t="s">
        <v>658</v>
      </c>
      <c r="D173" s="36" t="s">
        <v>659</v>
      </c>
      <c r="E173" s="36">
        <v>145</v>
      </c>
      <c r="F173" s="35">
        <v>145</v>
      </c>
      <c r="G173" s="36" t="s">
        <v>660</v>
      </c>
      <c r="H173" s="46" t="s">
        <v>661</v>
      </c>
      <c r="I173" s="36"/>
      <c r="J173" s="114">
        <v>55300000</v>
      </c>
      <c r="K173" s="36" t="s">
        <v>1111</v>
      </c>
      <c r="L173" s="37">
        <v>120206513</v>
      </c>
    </row>
    <row r="174" spans="2:12" ht="60" x14ac:dyDescent="0.25">
      <c r="B174" s="36" t="s">
        <v>662</v>
      </c>
      <c r="C174" s="36" t="s">
        <v>233</v>
      </c>
      <c r="D174" s="36" t="s">
        <v>234</v>
      </c>
      <c r="E174" s="36">
        <v>262.2</v>
      </c>
      <c r="F174" s="35">
        <v>262.2</v>
      </c>
      <c r="G174" s="36" t="s">
        <v>663</v>
      </c>
      <c r="H174" s="46" t="s">
        <v>664</v>
      </c>
      <c r="I174" s="36"/>
      <c r="J174" s="114">
        <v>18500000</v>
      </c>
      <c r="K174" s="36" t="s">
        <v>1111</v>
      </c>
      <c r="L174" s="38">
        <v>120206516</v>
      </c>
    </row>
    <row r="175" spans="2:12" ht="30" x14ac:dyDescent="0.25">
      <c r="B175" s="47" t="s">
        <v>665</v>
      </c>
      <c r="C175" s="47" t="s">
        <v>666</v>
      </c>
      <c r="D175" s="47" t="s">
        <v>670</v>
      </c>
      <c r="E175" s="47">
        <v>27999</v>
      </c>
      <c r="F175" s="133">
        <f>668+1224+3793+6065.5+13530.5+864</f>
        <v>26145</v>
      </c>
      <c r="G175" s="47" t="s">
        <v>667</v>
      </c>
      <c r="H175" s="49" t="s">
        <v>668</v>
      </c>
      <c r="I175" s="47" t="s">
        <v>669</v>
      </c>
      <c r="J175" s="114">
        <v>30200000</v>
      </c>
      <c r="K175" s="21"/>
      <c r="L175" s="38"/>
    </row>
    <row r="176" spans="2:12" ht="30" x14ac:dyDescent="0.25">
      <c r="B176" s="47" t="s">
        <v>671</v>
      </c>
      <c r="C176" s="47" t="s">
        <v>672</v>
      </c>
      <c r="D176" s="47" t="s">
        <v>673</v>
      </c>
      <c r="E176" s="47">
        <v>582</v>
      </c>
      <c r="F176" s="133">
        <f>335+32+27</f>
        <v>394</v>
      </c>
      <c r="G176" s="47" t="s">
        <v>674</v>
      </c>
      <c r="H176" s="49" t="s">
        <v>675</v>
      </c>
      <c r="I176" s="47" t="s">
        <v>676</v>
      </c>
      <c r="J176" s="114">
        <v>30192151</v>
      </c>
      <c r="K176" s="36"/>
      <c r="L176" s="38"/>
    </row>
    <row r="177" spans="2:12" ht="30" x14ac:dyDescent="0.25">
      <c r="B177" s="47" t="s">
        <v>677</v>
      </c>
      <c r="C177" s="47" t="s">
        <v>678</v>
      </c>
      <c r="D177" s="47" t="s">
        <v>679</v>
      </c>
      <c r="E177" s="47">
        <v>2040</v>
      </c>
      <c r="F177" s="35">
        <v>1956.36</v>
      </c>
      <c r="G177" s="47" t="s">
        <v>680</v>
      </c>
      <c r="H177" s="49" t="s">
        <v>681</v>
      </c>
      <c r="I177" s="47" t="s">
        <v>683</v>
      </c>
      <c r="J177" s="114">
        <v>45400000</v>
      </c>
      <c r="K177" s="36"/>
      <c r="L177" s="38"/>
    </row>
    <row r="178" spans="2:12" ht="60" x14ac:dyDescent="0.25">
      <c r="B178" s="36" t="s">
        <v>684</v>
      </c>
      <c r="C178" s="36" t="s">
        <v>685</v>
      </c>
      <c r="D178" s="36" t="s">
        <v>686</v>
      </c>
      <c r="E178" s="36">
        <v>1200</v>
      </c>
      <c r="F178" s="35">
        <v>1199</v>
      </c>
      <c r="G178" s="36" t="s">
        <v>687</v>
      </c>
      <c r="H178" s="46" t="s">
        <v>688</v>
      </c>
      <c r="I178" s="36"/>
      <c r="J178" s="114">
        <v>55300000</v>
      </c>
      <c r="K178" s="36" t="s">
        <v>1111</v>
      </c>
      <c r="L178" s="38"/>
    </row>
    <row r="179" spans="2:12" ht="60" x14ac:dyDescent="0.25">
      <c r="B179" s="36" t="s">
        <v>689</v>
      </c>
      <c r="C179" s="36" t="s">
        <v>122</v>
      </c>
      <c r="D179" s="36" t="s">
        <v>690</v>
      </c>
      <c r="E179" s="36">
        <v>3000</v>
      </c>
      <c r="F179" s="35">
        <f>1520+35+70+140</f>
        <v>1765</v>
      </c>
      <c r="G179" s="36" t="s">
        <v>691</v>
      </c>
      <c r="H179" s="46" t="s">
        <v>692</v>
      </c>
      <c r="I179" s="36"/>
      <c r="J179" s="114">
        <v>79715000</v>
      </c>
      <c r="K179" s="36" t="s">
        <v>1113</v>
      </c>
      <c r="L179" s="89">
        <v>120206536</v>
      </c>
    </row>
    <row r="180" spans="2:12" ht="45" x14ac:dyDescent="0.25">
      <c r="B180" s="47" t="s">
        <v>693</v>
      </c>
      <c r="C180" s="47" t="s">
        <v>694</v>
      </c>
      <c r="D180" s="47" t="s">
        <v>695</v>
      </c>
      <c r="E180" s="47">
        <v>15000</v>
      </c>
      <c r="F180" s="35"/>
      <c r="G180" s="47" t="s">
        <v>696</v>
      </c>
      <c r="H180" s="49" t="s">
        <v>697</v>
      </c>
      <c r="I180" s="47" t="s">
        <v>698</v>
      </c>
      <c r="J180" s="114">
        <v>79411000</v>
      </c>
      <c r="K180" s="36"/>
      <c r="L180" s="38"/>
    </row>
    <row r="181" spans="2:12" ht="45" x14ac:dyDescent="0.25">
      <c r="B181" s="36" t="s">
        <v>699</v>
      </c>
      <c r="C181" s="36" t="s">
        <v>700</v>
      </c>
      <c r="D181" s="36" t="s">
        <v>701</v>
      </c>
      <c r="E181" s="36">
        <v>3943</v>
      </c>
      <c r="F181" s="35">
        <v>3943</v>
      </c>
      <c r="G181" s="36" t="s">
        <v>702</v>
      </c>
      <c r="H181" s="36">
        <v>220101821</v>
      </c>
      <c r="I181" s="36"/>
      <c r="J181" s="114">
        <v>64220000</v>
      </c>
      <c r="K181" s="36" t="s">
        <v>703</v>
      </c>
      <c r="L181" s="90">
        <v>120206542</v>
      </c>
    </row>
    <row r="182" spans="2:12" ht="45" x14ac:dyDescent="0.25">
      <c r="B182" s="36" t="s">
        <v>704</v>
      </c>
      <c r="C182" s="36" t="s">
        <v>705</v>
      </c>
      <c r="D182" s="36" t="s">
        <v>706</v>
      </c>
      <c r="E182" s="36">
        <v>8000</v>
      </c>
      <c r="F182" s="35">
        <v>8000</v>
      </c>
      <c r="G182" s="36" t="s">
        <v>707</v>
      </c>
      <c r="H182" s="46" t="s">
        <v>708</v>
      </c>
      <c r="I182" s="36"/>
      <c r="J182" s="114">
        <v>79960000</v>
      </c>
      <c r="K182" s="36" t="s">
        <v>703</v>
      </c>
      <c r="L182" s="89">
        <v>120209956</v>
      </c>
    </row>
    <row r="183" spans="2:12" ht="30" x14ac:dyDescent="0.25">
      <c r="B183" s="47" t="s">
        <v>709</v>
      </c>
      <c r="C183" s="47" t="s">
        <v>482</v>
      </c>
      <c r="D183" s="47" t="s">
        <v>483</v>
      </c>
      <c r="E183" s="47">
        <v>758</v>
      </c>
      <c r="F183" s="35">
        <v>758</v>
      </c>
      <c r="G183" s="47" t="s">
        <v>710</v>
      </c>
      <c r="H183" s="47">
        <v>406030272</v>
      </c>
      <c r="I183" s="47" t="s">
        <v>682</v>
      </c>
      <c r="J183" s="114">
        <v>30232000</v>
      </c>
      <c r="K183" s="36"/>
      <c r="L183" s="38"/>
    </row>
    <row r="184" spans="2:12" ht="30" x14ac:dyDescent="0.25">
      <c r="B184" s="36" t="s">
        <v>711</v>
      </c>
      <c r="C184" s="36" t="s">
        <v>417</v>
      </c>
      <c r="D184" s="36" t="s">
        <v>418</v>
      </c>
      <c r="E184" s="36">
        <v>90.75</v>
      </c>
      <c r="F184" s="35">
        <v>90.75</v>
      </c>
      <c r="G184" s="36" t="s">
        <v>712</v>
      </c>
      <c r="H184" s="46" t="s">
        <v>420</v>
      </c>
      <c r="I184" s="36"/>
      <c r="J184" s="114">
        <v>22110000</v>
      </c>
      <c r="K184" s="36"/>
      <c r="L184" s="38">
        <v>120209959</v>
      </c>
    </row>
    <row r="185" spans="2:12" ht="45" x14ac:dyDescent="0.25">
      <c r="B185" s="36" t="s">
        <v>713</v>
      </c>
      <c r="C185" s="36" t="s">
        <v>392</v>
      </c>
      <c r="D185" s="36" t="s">
        <v>715</v>
      </c>
      <c r="E185" s="36">
        <v>1875</v>
      </c>
      <c r="F185" s="35">
        <v>1875</v>
      </c>
      <c r="G185" s="36" t="s">
        <v>716</v>
      </c>
      <c r="H185" s="36">
        <v>205249257</v>
      </c>
      <c r="I185" s="36"/>
      <c r="J185" s="114">
        <v>92100000</v>
      </c>
      <c r="K185" s="36" t="s">
        <v>703</v>
      </c>
      <c r="L185" s="90">
        <v>120210145</v>
      </c>
    </row>
    <row r="186" spans="2:12" ht="30" x14ac:dyDescent="0.25">
      <c r="B186" s="36" t="s">
        <v>717</v>
      </c>
      <c r="C186" s="36" t="s">
        <v>718</v>
      </c>
      <c r="D186" s="36" t="s">
        <v>655</v>
      </c>
      <c r="E186" s="36">
        <v>350</v>
      </c>
      <c r="F186" s="35">
        <v>350</v>
      </c>
      <c r="G186" s="36" t="s">
        <v>719</v>
      </c>
      <c r="H186" s="36">
        <v>205028762</v>
      </c>
      <c r="I186" s="36"/>
      <c r="J186" s="114">
        <v>22312000</v>
      </c>
      <c r="K186" s="36"/>
      <c r="L186" s="38">
        <v>120209967</v>
      </c>
    </row>
    <row r="187" spans="2:12" ht="30" x14ac:dyDescent="0.25">
      <c r="B187" s="36" t="s">
        <v>720</v>
      </c>
      <c r="C187" s="36" t="s">
        <v>369</v>
      </c>
      <c r="D187" s="36" t="s">
        <v>721</v>
      </c>
      <c r="E187" s="36">
        <v>120</v>
      </c>
      <c r="F187" s="35">
        <v>120</v>
      </c>
      <c r="G187" s="36" t="s">
        <v>722</v>
      </c>
      <c r="H187" s="46" t="s">
        <v>35</v>
      </c>
      <c r="I187" s="36"/>
      <c r="J187" s="114">
        <v>44423100</v>
      </c>
      <c r="K187" s="36"/>
      <c r="L187" s="38">
        <v>120209978</v>
      </c>
    </row>
    <row r="188" spans="2:12" ht="30" x14ac:dyDescent="0.25">
      <c r="B188" s="36" t="s">
        <v>723</v>
      </c>
      <c r="C188" s="36" t="s">
        <v>649</v>
      </c>
      <c r="D188" s="36" t="s">
        <v>651</v>
      </c>
      <c r="E188" s="36">
        <v>92</v>
      </c>
      <c r="F188" s="35">
        <v>92</v>
      </c>
      <c r="G188" s="36" t="s">
        <v>724</v>
      </c>
      <c r="H188" s="46" t="s">
        <v>653</v>
      </c>
      <c r="I188" s="36"/>
      <c r="J188" s="114">
        <v>39200000</v>
      </c>
      <c r="K188" s="36"/>
      <c r="L188" s="38">
        <v>120209989</v>
      </c>
    </row>
    <row r="189" spans="2:12" ht="30" x14ac:dyDescent="0.25">
      <c r="B189" s="36" t="s">
        <v>725</v>
      </c>
      <c r="C189" s="36" t="s">
        <v>726</v>
      </c>
      <c r="D189" s="36" t="s">
        <v>727</v>
      </c>
      <c r="E189" s="36">
        <v>219.66</v>
      </c>
      <c r="F189" s="35">
        <v>219.66</v>
      </c>
      <c r="G189" s="36" t="s">
        <v>728</v>
      </c>
      <c r="H189" s="36">
        <v>202283242</v>
      </c>
      <c r="I189" s="36"/>
      <c r="J189" s="114">
        <v>42100000</v>
      </c>
      <c r="K189" s="36"/>
      <c r="L189" s="38">
        <v>120209993</v>
      </c>
    </row>
    <row r="190" spans="2:12" ht="30" x14ac:dyDescent="0.25">
      <c r="B190" s="36" t="s">
        <v>729</v>
      </c>
      <c r="C190" s="36" t="s">
        <v>730</v>
      </c>
      <c r="D190" s="36" t="s">
        <v>731</v>
      </c>
      <c r="E190" s="36">
        <v>195</v>
      </c>
      <c r="F190" s="35">
        <v>195</v>
      </c>
      <c r="G190" s="36" t="s">
        <v>732</v>
      </c>
      <c r="H190" s="36">
        <v>202344980</v>
      </c>
      <c r="I190" s="36"/>
      <c r="J190" s="114">
        <v>34928000</v>
      </c>
      <c r="K190" s="36"/>
      <c r="L190" s="38">
        <v>120210000</v>
      </c>
    </row>
    <row r="191" spans="2:12" ht="30" x14ac:dyDescent="0.25">
      <c r="B191" s="36" t="s">
        <v>733</v>
      </c>
      <c r="C191" s="36" t="s">
        <v>734</v>
      </c>
      <c r="D191" s="36" t="s">
        <v>735</v>
      </c>
      <c r="E191" s="36">
        <v>4990</v>
      </c>
      <c r="F191" s="35">
        <v>4990</v>
      </c>
      <c r="G191" s="36" t="s">
        <v>722</v>
      </c>
      <c r="H191" s="46" t="s">
        <v>736</v>
      </c>
      <c r="I191" s="36"/>
      <c r="J191" s="114">
        <v>79340000</v>
      </c>
      <c r="K191" s="36"/>
      <c r="L191" s="38">
        <v>120210022</v>
      </c>
    </row>
    <row r="192" spans="2:12" ht="30" x14ac:dyDescent="0.25">
      <c r="B192" s="36" t="s">
        <v>737</v>
      </c>
      <c r="C192" s="36" t="s">
        <v>738</v>
      </c>
      <c r="D192" s="36" t="s">
        <v>739</v>
      </c>
      <c r="E192" s="36">
        <v>86.7</v>
      </c>
      <c r="F192" s="35">
        <v>86.7</v>
      </c>
      <c r="G192" s="36" t="s">
        <v>740</v>
      </c>
      <c r="H192" s="36">
        <v>200094334</v>
      </c>
      <c r="I192" s="36"/>
      <c r="J192" s="114">
        <v>44512500</v>
      </c>
      <c r="K192" s="36"/>
      <c r="L192" s="38">
        <v>120213018</v>
      </c>
    </row>
    <row r="193" spans="2:12" ht="30" x14ac:dyDescent="0.25">
      <c r="B193" s="36" t="s">
        <v>741</v>
      </c>
      <c r="C193" s="36" t="s">
        <v>588</v>
      </c>
      <c r="D193" s="36" t="s">
        <v>742</v>
      </c>
      <c r="E193" s="36">
        <v>1980</v>
      </c>
      <c r="F193" s="35">
        <v>1980</v>
      </c>
      <c r="G193" s="36" t="s">
        <v>743</v>
      </c>
      <c r="H193" s="36">
        <v>417877079</v>
      </c>
      <c r="I193" s="36"/>
      <c r="J193" s="114">
        <v>44521000</v>
      </c>
      <c r="K193" s="36"/>
      <c r="L193" s="89">
        <v>120213023</v>
      </c>
    </row>
    <row r="194" spans="2:12" ht="60" x14ac:dyDescent="0.25">
      <c r="B194" s="36" t="s">
        <v>744</v>
      </c>
      <c r="C194" s="36" t="s">
        <v>685</v>
      </c>
      <c r="D194" s="36" t="s">
        <v>686</v>
      </c>
      <c r="E194" s="36">
        <v>730</v>
      </c>
      <c r="F194" s="35">
        <v>723.5</v>
      </c>
      <c r="G194" s="36" t="s">
        <v>745</v>
      </c>
      <c r="H194" s="46" t="s">
        <v>688</v>
      </c>
      <c r="I194" s="36"/>
      <c r="J194" s="114">
        <v>55300000</v>
      </c>
      <c r="K194" s="36" t="s">
        <v>1111</v>
      </c>
      <c r="L194" s="38"/>
    </row>
    <row r="195" spans="2:12" ht="60" x14ac:dyDescent="0.25">
      <c r="B195" s="36" t="s">
        <v>746</v>
      </c>
      <c r="C195" s="36" t="s">
        <v>658</v>
      </c>
      <c r="D195" s="36" t="s">
        <v>659</v>
      </c>
      <c r="E195" s="36">
        <v>80</v>
      </c>
      <c r="F195" s="35">
        <v>80</v>
      </c>
      <c r="G195" s="36" t="s">
        <v>747</v>
      </c>
      <c r="H195" s="46" t="s">
        <v>661</v>
      </c>
      <c r="I195" s="36"/>
      <c r="J195" s="114">
        <v>55300000</v>
      </c>
      <c r="K195" s="36" t="s">
        <v>1111</v>
      </c>
      <c r="L195" s="38"/>
    </row>
    <row r="196" spans="2:12" ht="65.25" customHeight="1" x14ac:dyDescent="0.25">
      <c r="B196" s="36" t="s">
        <v>748</v>
      </c>
      <c r="C196" s="36" t="s">
        <v>216</v>
      </c>
      <c r="D196" s="36" t="s">
        <v>749</v>
      </c>
      <c r="E196" s="36">
        <v>50</v>
      </c>
      <c r="F196" s="35">
        <v>38.94</v>
      </c>
      <c r="G196" s="36" t="s">
        <v>751</v>
      </c>
      <c r="H196" s="46" t="s">
        <v>750</v>
      </c>
      <c r="I196" s="36"/>
      <c r="J196" s="114">
        <v>55300000</v>
      </c>
      <c r="K196" s="36" t="s">
        <v>1111</v>
      </c>
      <c r="L196" s="38">
        <v>120213041</v>
      </c>
    </row>
    <row r="197" spans="2:12" ht="45" x14ac:dyDescent="0.25">
      <c r="B197" s="36" t="s">
        <v>752</v>
      </c>
      <c r="C197" s="36" t="s">
        <v>392</v>
      </c>
      <c r="D197" s="36" t="s">
        <v>715</v>
      </c>
      <c r="E197" s="36">
        <v>1875</v>
      </c>
      <c r="F197" s="35">
        <v>1875</v>
      </c>
      <c r="G197" s="35"/>
      <c r="H197" s="36">
        <v>205249257</v>
      </c>
      <c r="I197" s="36"/>
      <c r="J197" s="114">
        <v>92100000</v>
      </c>
      <c r="K197" s="36" t="s">
        <v>703</v>
      </c>
      <c r="L197" s="90">
        <v>120215269</v>
      </c>
    </row>
    <row r="198" spans="2:12" ht="60" x14ac:dyDescent="0.25">
      <c r="B198" s="36" t="s">
        <v>753</v>
      </c>
      <c r="C198" s="36" t="s">
        <v>98</v>
      </c>
      <c r="D198" s="36" t="s">
        <v>350</v>
      </c>
      <c r="E198" s="36">
        <v>634</v>
      </c>
      <c r="F198" s="35">
        <v>634</v>
      </c>
      <c r="G198" s="36" t="s">
        <v>754</v>
      </c>
      <c r="H198" s="36">
        <v>200276842</v>
      </c>
      <c r="I198" s="36"/>
      <c r="J198" s="114">
        <v>50112000</v>
      </c>
      <c r="K198" s="36" t="s">
        <v>1110</v>
      </c>
      <c r="L198" s="89">
        <v>120215309</v>
      </c>
    </row>
    <row r="199" spans="2:12" ht="60" x14ac:dyDescent="0.25">
      <c r="B199" s="36" t="s">
        <v>755</v>
      </c>
      <c r="C199" s="36" t="s">
        <v>685</v>
      </c>
      <c r="D199" s="36" t="s">
        <v>686</v>
      </c>
      <c r="E199" s="36">
        <v>1200</v>
      </c>
      <c r="F199" s="35">
        <v>1193</v>
      </c>
      <c r="G199" s="36" t="s">
        <v>756</v>
      </c>
      <c r="H199" s="46" t="s">
        <v>688</v>
      </c>
      <c r="I199" s="36"/>
      <c r="J199" s="114">
        <v>55300000</v>
      </c>
      <c r="K199" s="36" t="s">
        <v>1111</v>
      </c>
      <c r="L199" s="38">
        <v>120215321</v>
      </c>
    </row>
    <row r="200" spans="2:12" ht="30" x14ac:dyDescent="0.25">
      <c r="B200" s="36" t="s">
        <v>757</v>
      </c>
      <c r="C200" s="36" t="s">
        <v>758</v>
      </c>
      <c r="D200" s="36" t="s">
        <v>759</v>
      </c>
      <c r="E200" s="36">
        <v>25</v>
      </c>
      <c r="F200" s="35">
        <v>25</v>
      </c>
      <c r="G200" s="36" t="s">
        <v>760</v>
      </c>
      <c r="H200" s="36">
        <v>202218698</v>
      </c>
      <c r="I200" s="36"/>
      <c r="J200" s="114">
        <v>31200000</v>
      </c>
      <c r="K200" s="36"/>
      <c r="L200" s="37">
        <v>120215331</v>
      </c>
    </row>
    <row r="201" spans="2:12" ht="30" x14ac:dyDescent="0.25">
      <c r="B201" s="36" t="s">
        <v>761</v>
      </c>
      <c r="C201" s="36" t="s">
        <v>758</v>
      </c>
      <c r="D201" s="36" t="s">
        <v>762</v>
      </c>
      <c r="E201" s="36">
        <v>30</v>
      </c>
      <c r="F201" s="35">
        <v>30</v>
      </c>
      <c r="G201" s="36" t="s">
        <v>760</v>
      </c>
      <c r="H201" s="36">
        <v>202218698</v>
      </c>
      <c r="I201" s="36"/>
      <c r="J201" s="114">
        <v>42100000</v>
      </c>
      <c r="K201" s="36"/>
      <c r="L201" s="89">
        <v>120215336</v>
      </c>
    </row>
    <row r="202" spans="2:12" ht="60" x14ac:dyDescent="0.25">
      <c r="B202" s="57" t="s">
        <v>763</v>
      </c>
      <c r="C202" s="57" t="s">
        <v>764</v>
      </c>
      <c r="D202" s="57" t="s">
        <v>659</v>
      </c>
      <c r="E202" s="57">
        <v>150</v>
      </c>
      <c r="F202" s="84">
        <v>112.5</v>
      </c>
      <c r="G202" s="57" t="s">
        <v>765</v>
      </c>
      <c r="H202" s="57">
        <v>404856713</v>
      </c>
      <c r="I202" s="57"/>
      <c r="J202" s="118">
        <v>55300000</v>
      </c>
      <c r="K202" s="57" t="s">
        <v>1111</v>
      </c>
      <c r="L202" s="89">
        <v>120243500</v>
      </c>
    </row>
    <row r="203" spans="2:12" s="56" customFormat="1" ht="30" x14ac:dyDescent="0.25">
      <c r="B203" s="58" t="s">
        <v>768</v>
      </c>
      <c r="C203" s="58" t="s">
        <v>769</v>
      </c>
      <c r="D203" s="59" t="s">
        <v>770</v>
      </c>
      <c r="E203" s="47">
        <v>7399</v>
      </c>
      <c r="F203" s="38">
        <f>2845</f>
        <v>2845</v>
      </c>
      <c r="G203" s="60" t="s">
        <v>771</v>
      </c>
      <c r="H203" s="60">
        <v>400012373</v>
      </c>
      <c r="I203" s="47" t="s">
        <v>772</v>
      </c>
      <c r="J203" s="118">
        <v>50310000</v>
      </c>
      <c r="K203" s="60"/>
      <c r="L203" s="38"/>
    </row>
    <row r="204" spans="2:12" ht="27.75" customHeight="1" x14ac:dyDescent="0.25">
      <c r="B204" s="58" t="s">
        <v>773</v>
      </c>
      <c r="C204" s="58" t="s">
        <v>678</v>
      </c>
      <c r="D204" s="59" t="s">
        <v>774</v>
      </c>
      <c r="E204" s="47">
        <v>7949</v>
      </c>
      <c r="F204" s="38">
        <v>7525.98</v>
      </c>
      <c r="G204" s="60" t="s">
        <v>775</v>
      </c>
      <c r="H204" s="60">
        <v>400027145</v>
      </c>
      <c r="I204" s="47" t="s">
        <v>776</v>
      </c>
      <c r="J204" s="118">
        <v>45400000</v>
      </c>
      <c r="K204" s="60"/>
      <c r="L204" s="38"/>
    </row>
    <row r="205" spans="2:12" ht="64.5" customHeight="1" x14ac:dyDescent="0.25">
      <c r="B205" s="57" t="s">
        <v>777</v>
      </c>
      <c r="C205" s="36" t="s">
        <v>658</v>
      </c>
      <c r="D205" s="36" t="s">
        <v>659</v>
      </c>
      <c r="E205" s="36">
        <v>80</v>
      </c>
      <c r="F205" s="35">
        <v>80</v>
      </c>
      <c r="G205" s="36"/>
      <c r="H205" s="46" t="s">
        <v>661</v>
      </c>
      <c r="I205" s="36"/>
      <c r="J205" s="114">
        <v>55300000</v>
      </c>
      <c r="K205" s="36" t="s">
        <v>1111</v>
      </c>
      <c r="L205" s="89">
        <v>120217808</v>
      </c>
    </row>
    <row r="206" spans="2:12" x14ac:dyDescent="0.25">
      <c r="B206" s="57"/>
      <c r="C206" s="57"/>
      <c r="D206" s="57"/>
      <c r="E206" s="57"/>
      <c r="F206" s="84"/>
      <c r="G206" s="57"/>
      <c r="H206" s="57"/>
      <c r="I206" s="57"/>
      <c r="J206" s="57"/>
      <c r="K206" s="57"/>
      <c r="L206" s="35"/>
    </row>
    <row r="207" spans="2:12" x14ac:dyDescent="0.25">
      <c r="E207" s="37">
        <f>SUM(E89:E206)</f>
        <v>844297.74000000011</v>
      </c>
      <c r="F207" s="82">
        <f>SUM(F89:F206)</f>
        <v>729126.57000000007</v>
      </c>
    </row>
    <row r="209" spans="2:13" x14ac:dyDescent="0.25">
      <c r="H209" s="37">
        <f>E108+E109+E121+E122+E124+E126+E127+E138+E141+E150+E155+E158+E159+E161+E175+E176+E177+E180+E183+E203+E204</f>
        <v>626253.94000000006</v>
      </c>
    </row>
    <row r="210" spans="2:13" x14ac:dyDescent="0.25">
      <c r="G210" s="37">
        <f>E207-H209</f>
        <v>218043.80000000005</v>
      </c>
    </row>
    <row r="212" spans="2:13" ht="23.25" customHeight="1" x14ac:dyDescent="0.25">
      <c r="F212" s="85" t="s">
        <v>857</v>
      </c>
    </row>
    <row r="213" spans="2:13" s="141" customFormat="1" ht="38.25" customHeight="1" x14ac:dyDescent="0.25">
      <c r="B213" s="54" t="s">
        <v>0</v>
      </c>
      <c r="C213" s="54" t="s">
        <v>2</v>
      </c>
      <c r="D213" s="54" t="s">
        <v>1</v>
      </c>
      <c r="E213" s="54" t="s">
        <v>3</v>
      </c>
      <c r="F213" s="83" t="s">
        <v>8</v>
      </c>
      <c r="G213" s="54" t="s">
        <v>4</v>
      </c>
      <c r="H213" s="34" t="s">
        <v>5</v>
      </c>
      <c r="I213" s="34" t="s">
        <v>6</v>
      </c>
      <c r="J213" s="54" t="s">
        <v>7</v>
      </c>
      <c r="K213" s="54" t="s">
        <v>9</v>
      </c>
      <c r="L213" s="140"/>
      <c r="M213" s="141" t="s">
        <v>862</v>
      </c>
    </row>
    <row r="214" spans="2:13" s="64" customFormat="1" ht="35.1" customHeight="1" x14ac:dyDescent="0.25">
      <c r="B214" s="61" t="s">
        <v>858</v>
      </c>
      <c r="C214" s="61" t="s">
        <v>859</v>
      </c>
      <c r="D214" s="61" t="s">
        <v>860</v>
      </c>
      <c r="E214" s="61">
        <v>59480</v>
      </c>
      <c r="F214" s="67">
        <f>39710+19770</f>
        <v>59480</v>
      </c>
      <c r="G214" s="62" t="s">
        <v>861</v>
      </c>
      <c r="H214" s="61">
        <v>216454361</v>
      </c>
      <c r="I214" s="61" t="s">
        <v>870</v>
      </c>
      <c r="J214" s="115">
        <v>30237310</v>
      </c>
      <c r="K214" s="61"/>
      <c r="L214" s="61"/>
      <c r="M214" s="63">
        <v>68000</v>
      </c>
    </row>
    <row r="215" spans="2:13" s="66" customFormat="1" ht="63" customHeight="1" x14ac:dyDescent="0.25">
      <c r="B215" s="65" t="s">
        <v>863</v>
      </c>
      <c r="C215" s="65" t="s">
        <v>1379</v>
      </c>
      <c r="D215" s="65" t="s">
        <v>864</v>
      </c>
      <c r="E215" s="65">
        <v>1750</v>
      </c>
      <c r="F215" s="67">
        <v>1750</v>
      </c>
      <c r="G215" s="36" t="s">
        <v>868</v>
      </c>
      <c r="H215" s="65">
        <v>204575673</v>
      </c>
      <c r="I215" s="65"/>
      <c r="J215" s="115">
        <v>39100000</v>
      </c>
      <c r="K215" s="36" t="s">
        <v>1112</v>
      </c>
      <c r="L215" s="89">
        <v>120220465</v>
      </c>
    </row>
    <row r="216" spans="2:13" s="64" customFormat="1" ht="35.1" customHeight="1" x14ac:dyDescent="0.25">
      <c r="B216" s="61" t="s">
        <v>865</v>
      </c>
      <c r="C216" s="61" t="s">
        <v>866</v>
      </c>
      <c r="D216" s="61" t="s">
        <v>867</v>
      </c>
      <c r="E216" s="61">
        <v>2898</v>
      </c>
      <c r="F216" s="134">
        <f>103.5+138+69+86.25+172.5+138</f>
        <v>707.25</v>
      </c>
      <c r="G216" s="62" t="s">
        <v>869</v>
      </c>
      <c r="H216" s="61">
        <v>404423325</v>
      </c>
      <c r="I216" s="61" t="s">
        <v>871</v>
      </c>
      <c r="J216" s="115">
        <v>79810000</v>
      </c>
      <c r="K216" s="61"/>
      <c r="L216" s="61"/>
    </row>
    <row r="217" spans="2:13" s="66" customFormat="1" ht="35.1" customHeight="1" x14ac:dyDescent="0.25">
      <c r="B217" s="65" t="s">
        <v>872</v>
      </c>
      <c r="C217" s="65" t="s">
        <v>287</v>
      </c>
      <c r="D217" s="65" t="s">
        <v>873</v>
      </c>
      <c r="E217" s="65">
        <v>700</v>
      </c>
      <c r="F217" s="67">
        <v>623.04</v>
      </c>
      <c r="G217" s="36" t="s">
        <v>874</v>
      </c>
      <c r="H217" s="65">
        <v>201951094</v>
      </c>
      <c r="I217" s="65"/>
      <c r="J217" s="115">
        <v>63100000</v>
      </c>
      <c r="K217" s="65"/>
      <c r="L217" s="89">
        <v>120217834</v>
      </c>
    </row>
    <row r="218" spans="2:13" s="66" customFormat="1" ht="35.1" customHeight="1" x14ac:dyDescent="0.25">
      <c r="B218" s="65" t="s">
        <v>875</v>
      </c>
      <c r="C218" s="36" t="s">
        <v>417</v>
      </c>
      <c r="D218" s="36" t="s">
        <v>418</v>
      </c>
      <c r="E218" s="36">
        <v>90.75</v>
      </c>
      <c r="F218" s="67">
        <v>126.2</v>
      </c>
      <c r="G218" s="36" t="s">
        <v>876</v>
      </c>
      <c r="H218" s="65">
        <v>202272138</v>
      </c>
      <c r="I218" s="65"/>
      <c r="J218" s="115">
        <v>22110000</v>
      </c>
      <c r="K218" s="65"/>
      <c r="L218" s="89">
        <v>120217839</v>
      </c>
    </row>
    <row r="219" spans="2:13" s="66" customFormat="1" ht="35.1" customHeight="1" x14ac:dyDescent="0.25">
      <c r="B219" s="65" t="s">
        <v>877</v>
      </c>
      <c r="C219" s="65" t="s">
        <v>625</v>
      </c>
      <c r="D219" s="65" t="s">
        <v>879</v>
      </c>
      <c r="E219" s="65">
        <v>743.79</v>
      </c>
      <c r="F219" s="67">
        <v>743.79</v>
      </c>
      <c r="G219" s="36" t="s">
        <v>878</v>
      </c>
      <c r="H219" s="65">
        <v>206343991</v>
      </c>
      <c r="I219" s="65"/>
      <c r="J219" s="115">
        <v>33700000</v>
      </c>
      <c r="K219" s="65"/>
      <c r="L219" s="89">
        <v>120219906</v>
      </c>
    </row>
    <row r="220" spans="2:13" s="66" customFormat="1" ht="69.75" customHeight="1" x14ac:dyDescent="0.25">
      <c r="B220" s="65" t="s">
        <v>880</v>
      </c>
      <c r="C220" s="36" t="s">
        <v>216</v>
      </c>
      <c r="D220" s="67" t="s">
        <v>749</v>
      </c>
      <c r="E220" s="65">
        <v>50</v>
      </c>
      <c r="F220" s="67">
        <v>47.2</v>
      </c>
      <c r="G220" s="36" t="s">
        <v>881</v>
      </c>
      <c r="H220" s="65">
        <v>404385722</v>
      </c>
      <c r="I220" s="65"/>
      <c r="J220" s="115">
        <v>55300000</v>
      </c>
      <c r="K220" s="36" t="s">
        <v>1111</v>
      </c>
      <c r="L220" s="89">
        <v>120219919</v>
      </c>
    </row>
    <row r="221" spans="2:13" s="66" customFormat="1" ht="72.75" customHeight="1" x14ac:dyDescent="0.25">
      <c r="B221" s="65" t="s">
        <v>882</v>
      </c>
      <c r="C221" s="65" t="s">
        <v>409</v>
      </c>
      <c r="D221" s="65" t="s">
        <v>883</v>
      </c>
      <c r="E221" s="65">
        <v>2274</v>
      </c>
      <c r="F221" s="67">
        <v>2274</v>
      </c>
      <c r="G221" s="36" t="s">
        <v>884</v>
      </c>
      <c r="H221" s="36">
        <v>236096826</v>
      </c>
      <c r="I221" s="65"/>
      <c r="J221" s="115">
        <v>50112000</v>
      </c>
      <c r="K221" s="36" t="s">
        <v>1110</v>
      </c>
      <c r="L221" s="89">
        <v>120219928</v>
      </c>
    </row>
    <row r="222" spans="2:13" s="64" customFormat="1" ht="35.1" customHeight="1" x14ac:dyDescent="0.25">
      <c r="B222" s="61" t="s">
        <v>885</v>
      </c>
      <c r="C222" s="61" t="s">
        <v>886</v>
      </c>
      <c r="D222" s="61" t="s">
        <v>887</v>
      </c>
      <c r="E222" s="61">
        <v>1320</v>
      </c>
      <c r="F222" s="67">
        <v>1320</v>
      </c>
      <c r="G222" s="62" t="s">
        <v>888</v>
      </c>
      <c r="H222" s="61">
        <v>204964039</v>
      </c>
      <c r="I222" s="61" t="s">
        <v>889</v>
      </c>
      <c r="J222" s="115">
        <v>39113100</v>
      </c>
      <c r="K222" s="61"/>
      <c r="L222" s="61"/>
    </row>
    <row r="223" spans="2:13" s="66" customFormat="1" ht="63.75" customHeight="1" x14ac:dyDescent="0.25">
      <c r="B223" s="65" t="s">
        <v>890</v>
      </c>
      <c r="C223" s="21" t="s">
        <v>216</v>
      </c>
      <c r="D223" s="119" t="s">
        <v>891</v>
      </c>
      <c r="E223" s="65">
        <v>3000</v>
      </c>
      <c r="F223" s="67">
        <v>2318.14</v>
      </c>
      <c r="G223" s="36" t="s">
        <v>892</v>
      </c>
      <c r="H223" s="65">
        <v>404385722</v>
      </c>
      <c r="I223" s="65"/>
      <c r="J223" s="115">
        <v>55100000</v>
      </c>
      <c r="K223" s="36" t="s">
        <v>1111</v>
      </c>
      <c r="L223" s="89">
        <v>120221979</v>
      </c>
    </row>
    <row r="224" spans="2:13" s="66" customFormat="1" ht="65.25" customHeight="1" x14ac:dyDescent="0.25">
      <c r="B224" s="65" t="s">
        <v>893</v>
      </c>
      <c r="C224" s="36" t="s">
        <v>216</v>
      </c>
      <c r="D224" s="65" t="s">
        <v>894</v>
      </c>
      <c r="E224" s="65">
        <v>150</v>
      </c>
      <c r="F224" s="67">
        <v>130.97999999999999</v>
      </c>
      <c r="G224" s="36" t="s">
        <v>892</v>
      </c>
      <c r="H224" s="65">
        <v>404385722</v>
      </c>
      <c r="I224" s="65"/>
      <c r="J224" s="115">
        <v>55300000</v>
      </c>
      <c r="K224" s="36" t="s">
        <v>1111</v>
      </c>
      <c r="L224" s="89">
        <v>120219962</v>
      </c>
    </row>
    <row r="225" spans="2:12" s="66" customFormat="1" ht="63.75" customHeight="1" x14ac:dyDescent="0.25">
      <c r="B225" s="65" t="s">
        <v>895</v>
      </c>
      <c r="C225" s="65" t="s">
        <v>764</v>
      </c>
      <c r="D225" s="65" t="s">
        <v>896</v>
      </c>
      <c r="E225" s="65">
        <v>150</v>
      </c>
      <c r="F225" s="67">
        <v>126</v>
      </c>
      <c r="G225" s="36" t="s">
        <v>897</v>
      </c>
      <c r="H225" s="65">
        <v>404856713</v>
      </c>
      <c r="I225" s="65"/>
      <c r="J225" s="115">
        <v>55300000</v>
      </c>
      <c r="K225" s="36" t="s">
        <v>1111</v>
      </c>
      <c r="L225" s="89">
        <v>120219968</v>
      </c>
    </row>
    <row r="226" spans="2:12" s="66" customFormat="1" ht="35.1" customHeight="1" x14ac:dyDescent="0.25">
      <c r="B226" s="65" t="s">
        <v>898</v>
      </c>
      <c r="C226" s="65" t="s">
        <v>625</v>
      </c>
      <c r="D226" s="65" t="s">
        <v>879</v>
      </c>
      <c r="E226" s="65">
        <v>204.9</v>
      </c>
      <c r="F226" s="67">
        <v>204.9</v>
      </c>
      <c r="G226" s="36" t="s">
        <v>899</v>
      </c>
      <c r="H226" s="65">
        <v>206343991</v>
      </c>
      <c r="I226" s="65"/>
      <c r="J226" s="115">
        <v>33700000</v>
      </c>
      <c r="K226" s="65"/>
      <c r="L226" s="89">
        <v>120219973</v>
      </c>
    </row>
    <row r="227" spans="2:12" s="66" customFormat="1" ht="61.5" customHeight="1" x14ac:dyDescent="0.25">
      <c r="B227" s="65" t="s">
        <v>900</v>
      </c>
      <c r="C227" s="36" t="s">
        <v>901</v>
      </c>
      <c r="D227" s="65" t="s">
        <v>894</v>
      </c>
      <c r="E227" s="65">
        <v>462</v>
      </c>
      <c r="F227" s="67">
        <v>462</v>
      </c>
      <c r="G227" s="36" t="s">
        <v>902</v>
      </c>
      <c r="H227" s="65">
        <v>205073016</v>
      </c>
      <c r="I227" s="65"/>
      <c r="J227" s="115">
        <v>55300000</v>
      </c>
      <c r="K227" s="36" t="s">
        <v>1111</v>
      </c>
      <c r="L227" s="89">
        <v>120221990</v>
      </c>
    </row>
    <row r="228" spans="2:12" s="66" customFormat="1" ht="35.1" customHeight="1" x14ac:dyDescent="0.25">
      <c r="B228" s="65" t="s">
        <v>903</v>
      </c>
      <c r="C228" s="65" t="s">
        <v>186</v>
      </c>
      <c r="D228" s="65" t="s">
        <v>187</v>
      </c>
      <c r="E228" s="65">
        <v>190</v>
      </c>
      <c r="F228" s="67">
        <v>190</v>
      </c>
      <c r="G228" s="36" t="s">
        <v>904</v>
      </c>
      <c r="H228" s="65">
        <v>400012053</v>
      </c>
      <c r="I228" s="65"/>
      <c r="J228" s="115">
        <v>31400000</v>
      </c>
      <c r="K228" s="65"/>
      <c r="L228" s="89">
        <v>120221998</v>
      </c>
    </row>
    <row r="229" spans="2:12" s="66" customFormat="1" ht="61.5" customHeight="1" x14ac:dyDescent="0.25">
      <c r="B229" s="65" t="s">
        <v>905</v>
      </c>
      <c r="C229" s="65" t="s">
        <v>353</v>
      </c>
      <c r="D229" s="65" t="s">
        <v>894</v>
      </c>
      <c r="E229" s="65">
        <v>460</v>
      </c>
      <c r="F229" s="67">
        <v>458.28</v>
      </c>
      <c r="G229" s="36" t="s">
        <v>906</v>
      </c>
      <c r="H229" s="65">
        <v>206118075</v>
      </c>
      <c r="I229" s="65"/>
      <c r="J229" s="115">
        <v>55300000</v>
      </c>
      <c r="K229" s="36" t="s">
        <v>1111</v>
      </c>
      <c r="L229" s="89">
        <v>120221995</v>
      </c>
    </row>
    <row r="230" spans="2:12" s="66" customFormat="1" ht="66.75" customHeight="1" x14ac:dyDescent="0.25">
      <c r="B230" s="65" t="s">
        <v>907</v>
      </c>
      <c r="C230" s="65" t="s">
        <v>908</v>
      </c>
      <c r="D230" s="65" t="s">
        <v>896</v>
      </c>
      <c r="E230" s="65">
        <v>311</v>
      </c>
      <c r="F230" s="67">
        <v>311</v>
      </c>
      <c r="G230" s="36" t="s">
        <v>909</v>
      </c>
      <c r="H230" s="65">
        <v>243570550</v>
      </c>
      <c r="I230" s="65"/>
      <c r="J230" s="115">
        <v>55300000</v>
      </c>
      <c r="K230" s="36" t="s">
        <v>1111</v>
      </c>
      <c r="L230" s="89">
        <v>120222006</v>
      </c>
    </row>
    <row r="231" spans="2:12" s="66" customFormat="1" ht="35.1" customHeight="1" x14ac:dyDescent="0.25">
      <c r="B231" s="65" t="s">
        <v>910</v>
      </c>
      <c r="C231" s="65" t="s">
        <v>911</v>
      </c>
      <c r="D231" s="65" t="s">
        <v>912</v>
      </c>
      <c r="E231" s="65">
        <v>2100</v>
      </c>
      <c r="F231" s="67">
        <v>2100</v>
      </c>
      <c r="G231" s="36" t="s">
        <v>913</v>
      </c>
      <c r="H231" s="65">
        <v>205272989</v>
      </c>
      <c r="I231" s="65"/>
      <c r="J231" s="115">
        <v>18200000</v>
      </c>
      <c r="K231" s="65"/>
      <c r="L231" s="89">
        <v>120222014</v>
      </c>
    </row>
    <row r="232" spans="2:12" s="66" customFormat="1" ht="35.1" customHeight="1" x14ac:dyDescent="0.25">
      <c r="B232" s="65" t="s">
        <v>914</v>
      </c>
      <c r="C232" s="65" t="s">
        <v>911</v>
      </c>
      <c r="D232" s="65" t="s">
        <v>915</v>
      </c>
      <c r="E232" s="65">
        <v>570</v>
      </c>
      <c r="F232" s="67">
        <v>570</v>
      </c>
      <c r="G232" s="36" t="s">
        <v>916</v>
      </c>
      <c r="H232" s="65">
        <v>205272989</v>
      </c>
      <c r="I232" s="65"/>
      <c r="J232" s="115">
        <v>18333000</v>
      </c>
      <c r="K232" s="65"/>
      <c r="L232" s="89">
        <v>120222019</v>
      </c>
    </row>
    <row r="233" spans="2:12" s="66" customFormat="1" ht="35.1" customHeight="1" x14ac:dyDescent="0.25">
      <c r="B233" s="65" t="s">
        <v>917</v>
      </c>
      <c r="C233" s="65" t="s">
        <v>918</v>
      </c>
      <c r="D233" s="65" t="s">
        <v>919</v>
      </c>
      <c r="E233" s="65">
        <v>800</v>
      </c>
      <c r="F233" s="67">
        <v>800</v>
      </c>
      <c r="G233" s="36" t="s">
        <v>916</v>
      </c>
      <c r="H233" s="65">
        <v>204554767</v>
      </c>
      <c r="I233" s="65"/>
      <c r="J233" s="115">
        <v>33900000</v>
      </c>
      <c r="K233" s="65"/>
      <c r="L233" s="89">
        <v>120222023</v>
      </c>
    </row>
    <row r="234" spans="2:12" s="66" customFormat="1" ht="70.5" customHeight="1" x14ac:dyDescent="0.25">
      <c r="B234" s="65" t="s">
        <v>920</v>
      </c>
      <c r="C234" s="65" t="s">
        <v>921</v>
      </c>
      <c r="D234" s="65" t="s">
        <v>922</v>
      </c>
      <c r="E234" s="65">
        <v>19470</v>
      </c>
      <c r="F234" s="67">
        <v>19470</v>
      </c>
      <c r="G234" s="36" t="s">
        <v>923</v>
      </c>
      <c r="H234" s="65">
        <v>404395392</v>
      </c>
      <c r="I234" s="65"/>
      <c r="J234" s="115">
        <v>79952000</v>
      </c>
      <c r="K234" s="36" t="s">
        <v>1112</v>
      </c>
      <c r="L234" s="89">
        <v>120227864</v>
      </c>
    </row>
    <row r="235" spans="2:12" s="64" customFormat="1" ht="35.1" customHeight="1" x14ac:dyDescent="0.25">
      <c r="B235" s="61" t="s">
        <v>924</v>
      </c>
      <c r="C235" s="61" t="s">
        <v>604</v>
      </c>
      <c r="D235" s="61" t="s">
        <v>605</v>
      </c>
      <c r="E235" s="61">
        <v>2580</v>
      </c>
      <c r="F235" s="67">
        <v>2580</v>
      </c>
      <c r="G235" s="62" t="s">
        <v>925</v>
      </c>
      <c r="H235" s="61">
        <v>202177205</v>
      </c>
      <c r="I235" s="61" t="s">
        <v>926</v>
      </c>
      <c r="J235" s="115">
        <v>34351100</v>
      </c>
      <c r="K235" s="61"/>
      <c r="L235" s="61">
        <v>3300</v>
      </c>
    </row>
    <row r="236" spans="2:12" s="66" customFormat="1" ht="68.25" customHeight="1" x14ac:dyDescent="0.25">
      <c r="B236" s="65" t="s">
        <v>927</v>
      </c>
      <c r="C236" s="65" t="s">
        <v>233</v>
      </c>
      <c r="D236" s="65" t="s">
        <v>928</v>
      </c>
      <c r="E236" s="65">
        <v>729.6</v>
      </c>
      <c r="F236" s="67">
        <v>729.6</v>
      </c>
      <c r="G236" s="36" t="s">
        <v>929</v>
      </c>
      <c r="H236" s="65">
        <v>202445540</v>
      </c>
      <c r="I236" s="65"/>
      <c r="J236" s="115">
        <v>18500000</v>
      </c>
      <c r="K236" s="36" t="s">
        <v>1111</v>
      </c>
      <c r="L236" s="89">
        <v>120228030</v>
      </c>
    </row>
    <row r="237" spans="2:12" s="64" customFormat="1" ht="35.1" customHeight="1" x14ac:dyDescent="0.25">
      <c r="B237" s="61" t="s">
        <v>930</v>
      </c>
      <c r="C237" s="61" t="s">
        <v>594</v>
      </c>
      <c r="D237" s="61" t="s">
        <v>931</v>
      </c>
      <c r="E237" s="61">
        <v>47200</v>
      </c>
      <c r="F237" s="67">
        <f>25133+22067</f>
        <v>47200</v>
      </c>
      <c r="G237" s="62" t="s">
        <v>932</v>
      </c>
      <c r="H237" s="61">
        <v>205152172</v>
      </c>
      <c r="I237" s="61" t="s">
        <v>933</v>
      </c>
      <c r="J237" s="115">
        <v>48500000</v>
      </c>
      <c r="K237" s="61"/>
      <c r="L237" s="61">
        <v>47200</v>
      </c>
    </row>
    <row r="238" spans="2:12" s="66" customFormat="1" ht="60.75" customHeight="1" x14ac:dyDescent="0.25">
      <c r="B238" s="65" t="s">
        <v>934</v>
      </c>
      <c r="C238" s="65" t="s">
        <v>935</v>
      </c>
      <c r="D238" s="65" t="s">
        <v>936</v>
      </c>
      <c r="E238" s="65">
        <v>3000</v>
      </c>
      <c r="F238" s="67">
        <v>3000</v>
      </c>
      <c r="G238" s="36" t="s">
        <v>937</v>
      </c>
      <c r="H238" s="65">
        <v>204446037</v>
      </c>
      <c r="I238" s="65"/>
      <c r="J238" s="115">
        <v>92111200</v>
      </c>
      <c r="K238" s="36" t="s">
        <v>1112</v>
      </c>
      <c r="L238" s="89">
        <v>120228044</v>
      </c>
    </row>
    <row r="239" spans="2:12" s="66" customFormat="1" ht="69" customHeight="1" x14ac:dyDescent="0.25">
      <c r="B239" s="65" t="s">
        <v>938</v>
      </c>
      <c r="C239" s="65" t="s">
        <v>82</v>
      </c>
      <c r="D239" s="65" t="s">
        <v>894</v>
      </c>
      <c r="E239" s="65">
        <v>851</v>
      </c>
      <c r="F239" s="67">
        <v>850.3</v>
      </c>
      <c r="G239" s="36" t="s">
        <v>939</v>
      </c>
      <c r="H239" s="65">
        <v>202200778</v>
      </c>
      <c r="I239" s="65"/>
      <c r="J239" s="115">
        <v>55300000</v>
      </c>
      <c r="K239" s="36" t="s">
        <v>1111</v>
      </c>
      <c r="L239" s="89">
        <v>120228062</v>
      </c>
    </row>
    <row r="240" spans="2:12" s="66" customFormat="1" ht="68.25" customHeight="1" x14ac:dyDescent="0.25">
      <c r="B240" s="65" t="s">
        <v>940</v>
      </c>
      <c r="C240" s="36" t="s">
        <v>941</v>
      </c>
      <c r="D240" s="65" t="s">
        <v>891</v>
      </c>
      <c r="E240" s="65">
        <v>6520</v>
      </c>
      <c r="F240" s="67">
        <v>6520</v>
      </c>
      <c r="G240" s="36" t="s">
        <v>942</v>
      </c>
      <c r="H240" s="65">
        <v>404381414</v>
      </c>
      <c r="I240" s="65"/>
      <c r="J240" s="115">
        <v>55100000</v>
      </c>
      <c r="K240" s="36" t="s">
        <v>1111</v>
      </c>
      <c r="L240" s="89">
        <v>120228067</v>
      </c>
    </row>
    <row r="241" spans="2:12" s="66" customFormat="1" ht="66.75" customHeight="1" x14ac:dyDescent="0.25">
      <c r="B241" s="65" t="s">
        <v>943</v>
      </c>
      <c r="C241" s="36" t="s">
        <v>941</v>
      </c>
      <c r="D241" s="65" t="s">
        <v>944</v>
      </c>
      <c r="E241" s="65">
        <v>102</v>
      </c>
      <c r="F241" s="67">
        <v>102</v>
      </c>
      <c r="G241" s="36" t="s">
        <v>942</v>
      </c>
      <c r="H241" s="65">
        <v>404381414</v>
      </c>
      <c r="I241" s="65"/>
      <c r="J241" s="115">
        <v>55120000</v>
      </c>
      <c r="K241" s="36" t="s">
        <v>1111</v>
      </c>
      <c r="L241" s="89">
        <v>120228081</v>
      </c>
    </row>
    <row r="242" spans="2:12" s="66" customFormat="1" ht="60.75" customHeight="1" x14ac:dyDescent="0.25">
      <c r="B242" s="65" t="s">
        <v>945</v>
      </c>
      <c r="C242" s="65" t="s">
        <v>946</v>
      </c>
      <c r="D242" s="65" t="s">
        <v>883</v>
      </c>
      <c r="E242" s="65">
        <v>629</v>
      </c>
      <c r="F242" s="67">
        <v>629</v>
      </c>
      <c r="G242" s="36" t="s">
        <v>947</v>
      </c>
      <c r="H242" s="65">
        <v>204478948</v>
      </c>
      <c r="I242" s="65"/>
      <c r="J242" s="115">
        <v>50112000</v>
      </c>
      <c r="K242" s="36" t="s">
        <v>1112</v>
      </c>
      <c r="L242" s="89">
        <v>120228099</v>
      </c>
    </row>
    <row r="243" spans="2:12" s="66" customFormat="1" ht="35.1" customHeight="1" x14ac:dyDescent="0.25">
      <c r="B243" s="65" t="s">
        <v>951</v>
      </c>
      <c r="C243" s="65" t="s">
        <v>109</v>
      </c>
      <c r="D243" s="65" t="s">
        <v>949</v>
      </c>
      <c r="E243" s="65">
        <v>1677.04</v>
      </c>
      <c r="F243" s="67">
        <v>1677.04</v>
      </c>
      <c r="G243" s="36" t="s">
        <v>950</v>
      </c>
      <c r="H243" s="65">
        <v>204976179</v>
      </c>
      <c r="I243" s="65"/>
      <c r="J243" s="115">
        <v>44100000</v>
      </c>
      <c r="K243" s="65"/>
      <c r="L243" s="89">
        <v>120228220</v>
      </c>
    </row>
    <row r="244" spans="2:12" s="66" customFormat="1" ht="35.1" customHeight="1" x14ac:dyDescent="0.25">
      <c r="B244" s="65" t="s">
        <v>952</v>
      </c>
      <c r="C244" s="65" t="s">
        <v>109</v>
      </c>
      <c r="D244" s="65" t="s">
        <v>949</v>
      </c>
      <c r="E244" s="65">
        <v>2250</v>
      </c>
      <c r="F244" s="67">
        <v>2250</v>
      </c>
      <c r="G244" s="36" t="s">
        <v>950</v>
      </c>
      <c r="H244" s="65">
        <v>204976179</v>
      </c>
      <c r="I244" s="65"/>
      <c r="J244" s="115">
        <v>42122000</v>
      </c>
      <c r="K244" s="65"/>
      <c r="L244" s="89">
        <v>120228236</v>
      </c>
    </row>
    <row r="245" spans="2:12" s="64" customFormat="1" ht="35.1" customHeight="1" x14ac:dyDescent="0.25">
      <c r="B245" s="61" t="s">
        <v>953</v>
      </c>
      <c r="C245" s="61" t="s">
        <v>786</v>
      </c>
      <c r="D245" s="61" t="s">
        <v>954</v>
      </c>
      <c r="E245" s="61">
        <v>15000</v>
      </c>
      <c r="F245" s="67">
        <v>15000</v>
      </c>
      <c r="G245" s="62" t="s">
        <v>955</v>
      </c>
      <c r="H245" s="61">
        <v>220101757</v>
      </c>
      <c r="I245" s="61" t="s">
        <v>956</v>
      </c>
      <c r="J245" s="115">
        <v>71300000</v>
      </c>
      <c r="K245" s="61"/>
      <c r="L245" s="61">
        <v>15000</v>
      </c>
    </row>
    <row r="246" spans="2:12" s="66" customFormat="1" ht="68.25" customHeight="1" x14ac:dyDescent="0.25">
      <c r="B246" s="65" t="s">
        <v>957</v>
      </c>
      <c r="C246" s="36" t="s">
        <v>958</v>
      </c>
      <c r="D246" s="65" t="s">
        <v>959</v>
      </c>
      <c r="E246" s="65">
        <v>880</v>
      </c>
      <c r="F246" s="67">
        <v>880</v>
      </c>
      <c r="G246" s="36" t="s">
        <v>960</v>
      </c>
      <c r="H246" s="65">
        <v>206348987</v>
      </c>
      <c r="I246" s="65"/>
      <c r="J246" s="115">
        <v>80500000</v>
      </c>
      <c r="K246" s="36" t="s">
        <v>1112</v>
      </c>
      <c r="L246" s="89">
        <v>120236746</v>
      </c>
    </row>
    <row r="247" spans="2:12" s="66" customFormat="1" ht="35.1" customHeight="1" x14ac:dyDescent="0.25">
      <c r="B247" s="65" t="s">
        <v>961</v>
      </c>
      <c r="C247" s="65" t="s">
        <v>962</v>
      </c>
      <c r="D247" s="65" t="s">
        <v>963</v>
      </c>
      <c r="E247" s="65">
        <v>25</v>
      </c>
      <c r="F247" s="67"/>
      <c r="G247" s="36" t="s">
        <v>964</v>
      </c>
      <c r="H247" s="65">
        <v>404858542</v>
      </c>
      <c r="I247" s="65"/>
      <c r="J247" s="115">
        <v>42531000</v>
      </c>
      <c r="K247" s="65"/>
      <c r="L247" s="37">
        <v>120236341</v>
      </c>
    </row>
    <row r="248" spans="2:12" s="66" customFormat="1" ht="59.25" customHeight="1" x14ac:dyDescent="0.25">
      <c r="B248" s="65" t="s">
        <v>965</v>
      </c>
      <c r="C248" s="65" t="s">
        <v>764</v>
      </c>
      <c r="D248" s="65" t="s">
        <v>896</v>
      </c>
      <c r="E248" s="65">
        <v>150</v>
      </c>
      <c r="F248" s="67">
        <v>140.5</v>
      </c>
      <c r="G248" s="36" t="s">
        <v>966</v>
      </c>
      <c r="H248" s="65">
        <v>404856713</v>
      </c>
      <c r="I248" s="65"/>
      <c r="J248" s="115">
        <v>55300000</v>
      </c>
      <c r="K248" s="36" t="s">
        <v>1111</v>
      </c>
      <c r="L248" s="89">
        <v>120236346</v>
      </c>
    </row>
    <row r="249" spans="2:12" s="66" customFormat="1" ht="35.1" customHeight="1" x14ac:dyDescent="0.25">
      <c r="B249" s="65" t="s">
        <v>967</v>
      </c>
      <c r="C249" s="65" t="s">
        <v>170</v>
      </c>
      <c r="D249" s="65" t="s">
        <v>968</v>
      </c>
      <c r="E249" s="65">
        <v>343.35</v>
      </c>
      <c r="F249" s="67">
        <v>343.35</v>
      </c>
      <c r="G249" s="36" t="s">
        <v>972</v>
      </c>
      <c r="H249" s="65">
        <v>205050905</v>
      </c>
      <c r="I249" s="65"/>
      <c r="J249" s="115">
        <v>39221000</v>
      </c>
      <c r="K249" s="65"/>
      <c r="L249" s="89">
        <v>120238310</v>
      </c>
    </row>
    <row r="250" spans="2:12" s="66" customFormat="1" ht="35.1" customHeight="1" x14ac:dyDescent="0.25">
      <c r="B250" s="65" t="s">
        <v>969</v>
      </c>
      <c r="C250" s="65" t="s">
        <v>970</v>
      </c>
      <c r="D250" s="65" t="s">
        <v>971</v>
      </c>
      <c r="E250" s="65">
        <v>1830</v>
      </c>
      <c r="F250" s="67">
        <v>1830</v>
      </c>
      <c r="G250" s="36" t="s">
        <v>973</v>
      </c>
      <c r="H250" s="65">
        <v>204447394</v>
      </c>
      <c r="I250" s="65"/>
      <c r="J250" s="115">
        <v>34933000</v>
      </c>
      <c r="K250" s="65"/>
      <c r="L250" s="89">
        <v>120236348</v>
      </c>
    </row>
    <row r="251" spans="2:12" s="66" customFormat="1" ht="35.1" customHeight="1" x14ac:dyDescent="0.25">
      <c r="B251" s="65" t="s">
        <v>974</v>
      </c>
      <c r="C251" s="65" t="s">
        <v>94</v>
      </c>
      <c r="D251" s="65" t="s">
        <v>975</v>
      </c>
      <c r="E251" s="65">
        <v>454</v>
      </c>
      <c r="F251" s="67">
        <f>299+155</f>
        <v>454</v>
      </c>
      <c r="G251" s="36" t="s">
        <v>976</v>
      </c>
      <c r="H251" s="65">
        <v>205286199</v>
      </c>
      <c r="I251" s="65"/>
      <c r="J251" s="115">
        <v>39700000</v>
      </c>
      <c r="K251" s="65"/>
      <c r="L251" s="89">
        <v>120236349</v>
      </c>
    </row>
    <row r="252" spans="2:12" s="66" customFormat="1" ht="35.1" customHeight="1" x14ac:dyDescent="0.25">
      <c r="B252" s="65" t="s">
        <v>977</v>
      </c>
      <c r="C252" s="65" t="s">
        <v>186</v>
      </c>
      <c r="D252" s="65" t="s">
        <v>187</v>
      </c>
      <c r="E252" s="65">
        <v>200</v>
      </c>
      <c r="F252" s="67">
        <v>200</v>
      </c>
      <c r="G252" s="36" t="s">
        <v>978</v>
      </c>
      <c r="H252" s="65">
        <v>400012053</v>
      </c>
      <c r="I252" s="65"/>
      <c r="J252" s="115">
        <v>31400000</v>
      </c>
      <c r="K252" s="65"/>
      <c r="L252" s="89">
        <v>120240806</v>
      </c>
    </row>
    <row r="253" spans="2:12" s="66" customFormat="1" ht="35.1" customHeight="1" x14ac:dyDescent="0.25">
      <c r="B253" s="65" t="s">
        <v>948</v>
      </c>
      <c r="C253" s="65" t="s">
        <v>625</v>
      </c>
      <c r="D253" s="65" t="s">
        <v>879</v>
      </c>
      <c r="E253" s="65">
        <v>519</v>
      </c>
      <c r="F253" s="67">
        <v>519</v>
      </c>
      <c r="G253" s="36" t="s">
        <v>979</v>
      </c>
      <c r="H253" s="65">
        <v>206343991</v>
      </c>
      <c r="I253" s="65"/>
      <c r="J253" s="115">
        <v>39500000</v>
      </c>
      <c r="K253" s="65"/>
      <c r="L253" s="89">
        <v>120238353</v>
      </c>
    </row>
    <row r="254" spans="2:12" s="66" customFormat="1" ht="35.1" customHeight="1" x14ac:dyDescent="0.25">
      <c r="B254" s="65" t="s">
        <v>980</v>
      </c>
      <c r="C254" s="65" t="s">
        <v>364</v>
      </c>
      <c r="D254" s="36" t="s">
        <v>981</v>
      </c>
      <c r="E254" s="65">
        <v>489.45</v>
      </c>
      <c r="F254" s="67">
        <v>489.45</v>
      </c>
      <c r="G254" s="36" t="s">
        <v>982</v>
      </c>
      <c r="H254" s="65">
        <v>205054723</v>
      </c>
      <c r="I254" s="65"/>
      <c r="J254" s="115">
        <v>31400000</v>
      </c>
      <c r="K254" s="65"/>
      <c r="L254" s="89">
        <v>120238385</v>
      </c>
    </row>
    <row r="255" spans="2:12" s="66" customFormat="1" ht="35.1" customHeight="1" x14ac:dyDescent="0.25">
      <c r="B255" s="65" t="s">
        <v>983</v>
      </c>
      <c r="C255" s="36" t="s">
        <v>417</v>
      </c>
      <c r="D255" s="36" t="s">
        <v>418</v>
      </c>
      <c r="E255" s="36">
        <v>404.83</v>
      </c>
      <c r="F255" s="35">
        <v>404.83</v>
      </c>
      <c r="G255" s="36" t="s">
        <v>984</v>
      </c>
      <c r="H255" s="46" t="s">
        <v>420</v>
      </c>
      <c r="I255" s="36"/>
      <c r="J255" s="114">
        <v>22110000</v>
      </c>
      <c r="K255" s="65"/>
      <c r="L255" s="89">
        <v>120238394</v>
      </c>
    </row>
    <row r="256" spans="2:12" s="66" customFormat="1" ht="68.25" customHeight="1" x14ac:dyDescent="0.25">
      <c r="B256" s="65" t="s">
        <v>985</v>
      </c>
      <c r="C256" s="65" t="s">
        <v>409</v>
      </c>
      <c r="D256" s="65" t="s">
        <v>883</v>
      </c>
      <c r="E256" s="65">
        <v>1440</v>
      </c>
      <c r="F256" s="67">
        <v>1440</v>
      </c>
      <c r="G256" s="36" t="s">
        <v>986</v>
      </c>
      <c r="H256" s="36">
        <v>236096826</v>
      </c>
      <c r="I256" s="65"/>
      <c r="J256" s="115">
        <v>50112000</v>
      </c>
      <c r="K256" s="36" t="s">
        <v>1110</v>
      </c>
      <c r="L256" s="89">
        <v>120240812</v>
      </c>
    </row>
    <row r="257" spans="2:13" s="66" customFormat="1" ht="35.1" customHeight="1" x14ac:dyDescent="0.25">
      <c r="B257" s="65" t="s">
        <v>987</v>
      </c>
      <c r="C257" s="65" t="s">
        <v>94</v>
      </c>
      <c r="D257" s="36" t="s">
        <v>988</v>
      </c>
      <c r="E257" s="36">
        <v>598</v>
      </c>
      <c r="F257" s="35">
        <v>598</v>
      </c>
      <c r="G257" s="36" t="s">
        <v>989</v>
      </c>
      <c r="H257" s="46" t="s">
        <v>424</v>
      </c>
      <c r="I257" s="36"/>
      <c r="J257" s="114">
        <v>39700000</v>
      </c>
      <c r="K257" s="65"/>
      <c r="L257" s="89">
        <v>120240818</v>
      </c>
    </row>
    <row r="258" spans="2:13" s="66" customFormat="1" ht="35.1" customHeight="1" x14ac:dyDescent="0.25">
      <c r="B258" s="65" t="s">
        <v>990</v>
      </c>
      <c r="C258" s="65" t="s">
        <v>991</v>
      </c>
      <c r="D258" s="65" t="s">
        <v>992</v>
      </c>
      <c r="E258" s="65">
        <v>2000</v>
      </c>
      <c r="F258" s="67">
        <v>2000</v>
      </c>
      <c r="G258" s="36" t="s">
        <v>993</v>
      </c>
      <c r="H258" s="65">
        <v>35001061082</v>
      </c>
      <c r="I258" s="65"/>
      <c r="J258" s="115">
        <v>70130000</v>
      </c>
      <c r="K258" s="65"/>
      <c r="L258" s="89">
        <v>120240831</v>
      </c>
    </row>
    <row r="259" spans="2:13" s="64" customFormat="1" ht="35.1" customHeight="1" x14ac:dyDescent="0.25">
      <c r="B259" s="61" t="s">
        <v>994</v>
      </c>
      <c r="C259" s="61" t="s">
        <v>995</v>
      </c>
      <c r="D259" s="61" t="s">
        <v>996</v>
      </c>
      <c r="E259" s="61">
        <v>17874</v>
      </c>
      <c r="F259" s="67">
        <f>13405.5+3208.5+1260</f>
        <v>17874</v>
      </c>
      <c r="G259" s="62" t="s">
        <v>997</v>
      </c>
      <c r="H259" s="61">
        <v>205102280</v>
      </c>
      <c r="I259" s="61" t="s">
        <v>998</v>
      </c>
      <c r="J259" s="115">
        <v>32300000</v>
      </c>
      <c r="K259" s="61"/>
      <c r="L259" s="61"/>
      <c r="M259" s="64">
        <v>18500</v>
      </c>
    </row>
    <row r="260" spans="2:13" s="66" customFormat="1" ht="35.1" customHeight="1" x14ac:dyDescent="0.25">
      <c r="B260" s="65" t="s">
        <v>999</v>
      </c>
      <c r="C260" s="65" t="s">
        <v>253</v>
      </c>
      <c r="D260" s="65" t="s">
        <v>1000</v>
      </c>
      <c r="E260" s="65">
        <v>142300</v>
      </c>
      <c r="F260" s="67">
        <f>33300+109000</f>
        <v>142300</v>
      </c>
      <c r="G260" s="36" t="s">
        <v>1001</v>
      </c>
      <c r="H260" s="65">
        <v>404391136</v>
      </c>
      <c r="I260" s="65"/>
      <c r="J260" s="121" t="s">
        <v>257</v>
      </c>
      <c r="K260" s="65" t="s">
        <v>1002</v>
      </c>
      <c r="L260" s="89">
        <v>120241692</v>
      </c>
    </row>
    <row r="261" spans="2:13" s="66" customFormat="1" ht="69" customHeight="1" x14ac:dyDescent="0.25">
      <c r="B261" s="65" t="s">
        <v>1003</v>
      </c>
      <c r="C261" s="65" t="s">
        <v>1004</v>
      </c>
      <c r="D261" s="65" t="s">
        <v>894</v>
      </c>
      <c r="E261" s="65">
        <v>1000</v>
      </c>
      <c r="F261" s="67">
        <v>954.25</v>
      </c>
      <c r="G261" s="36" t="s">
        <v>1005</v>
      </c>
      <c r="H261" s="65">
        <v>404380834</v>
      </c>
      <c r="I261" s="65" t="s">
        <v>1381</v>
      </c>
      <c r="J261" s="115">
        <v>55300000</v>
      </c>
      <c r="K261" s="36" t="s">
        <v>1111</v>
      </c>
      <c r="L261" s="89">
        <v>120241700</v>
      </c>
    </row>
    <row r="262" spans="2:13" s="66" customFormat="1" ht="35.1" customHeight="1" x14ac:dyDescent="0.25">
      <c r="B262" s="65" t="s">
        <v>1006</v>
      </c>
      <c r="C262" s="65" t="s">
        <v>911</v>
      </c>
      <c r="D262" s="65" t="s">
        <v>915</v>
      </c>
      <c r="E262" s="65">
        <v>380</v>
      </c>
      <c r="F262" s="67">
        <v>380</v>
      </c>
      <c r="G262" s="36" t="s">
        <v>1007</v>
      </c>
      <c r="H262" s="65">
        <v>205272989</v>
      </c>
      <c r="I262" s="65"/>
      <c r="J262" s="115">
        <v>18333000</v>
      </c>
      <c r="K262" s="65"/>
      <c r="L262" s="89">
        <v>120242423</v>
      </c>
    </row>
    <row r="263" spans="2:13" s="66" customFormat="1" ht="35.1" customHeight="1" x14ac:dyDescent="0.25">
      <c r="B263" s="65" t="s">
        <v>1008</v>
      </c>
      <c r="C263" s="65" t="s">
        <v>911</v>
      </c>
      <c r="D263" s="65" t="s">
        <v>912</v>
      </c>
      <c r="E263" s="65">
        <v>1400</v>
      </c>
      <c r="F263" s="67">
        <v>1400</v>
      </c>
      <c r="G263" s="36" t="s">
        <v>1007</v>
      </c>
      <c r="H263" s="65">
        <v>205272989</v>
      </c>
      <c r="I263" s="65"/>
      <c r="J263" s="115">
        <v>18200000</v>
      </c>
      <c r="K263" s="65"/>
      <c r="L263" s="89">
        <v>120242429</v>
      </c>
    </row>
    <row r="264" spans="2:13" s="66" customFormat="1" ht="35.1" customHeight="1" x14ac:dyDescent="0.25">
      <c r="B264" s="65" t="s">
        <v>1009</v>
      </c>
      <c r="C264" s="65" t="s">
        <v>1010</v>
      </c>
      <c r="D264" s="65" t="s">
        <v>1011</v>
      </c>
      <c r="E264" s="65">
        <v>1134</v>
      </c>
      <c r="F264" s="67">
        <v>1134</v>
      </c>
      <c r="G264" s="36" t="s">
        <v>1012</v>
      </c>
      <c r="H264" s="65">
        <v>201946573</v>
      </c>
      <c r="I264" s="65"/>
      <c r="J264" s="115">
        <v>39515000</v>
      </c>
      <c r="K264" s="65"/>
      <c r="L264" s="87">
        <v>120243443</v>
      </c>
    </row>
    <row r="265" spans="2:13" s="66" customFormat="1" ht="67.5" customHeight="1" x14ac:dyDescent="0.25">
      <c r="B265" s="65" t="s">
        <v>1013</v>
      </c>
      <c r="C265" s="65" t="s">
        <v>82</v>
      </c>
      <c r="D265" s="36" t="s">
        <v>83</v>
      </c>
      <c r="E265" s="36">
        <v>1900</v>
      </c>
      <c r="F265" s="35">
        <v>1899.9</v>
      </c>
      <c r="G265" s="36" t="s">
        <v>1014</v>
      </c>
      <c r="H265" s="36">
        <v>202200778</v>
      </c>
      <c r="I265" s="36" t="s">
        <v>13</v>
      </c>
      <c r="J265" s="114">
        <v>55300000</v>
      </c>
      <c r="K265" s="36" t="s">
        <v>1111</v>
      </c>
      <c r="L265" s="87">
        <v>120243447</v>
      </c>
    </row>
    <row r="266" spans="2:13" s="66" customFormat="1" ht="62.25" customHeight="1" x14ac:dyDescent="0.25">
      <c r="B266" s="65" t="s">
        <v>1015</v>
      </c>
      <c r="C266" s="65" t="s">
        <v>101</v>
      </c>
      <c r="D266" s="65" t="s">
        <v>177</v>
      </c>
      <c r="E266" s="65">
        <v>400</v>
      </c>
      <c r="F266" s="67">
        <f>140+100+160</f>
        <v>400</v>
      </c>
      <c r="G266" s="36" t="s">
        <v>1016</v>
      </c>
      <c r="H266" s="36">
        <v>215129000</v>
      </c>
      <c r="I266" s="36" t="s">
        <v>13</v>
      </c>
      <c r="J266" s="114">
        <v>15861000</v>
      </c>
      <c r="K266" s="36" t="s">
        <v>1111</v>
      </c>
      <c r="L266" s="87">
        <v>120243449</v>
      </c>
    </row>
    <row r="267" spans="2:13" s="66" customFormat="1" ht="68.25" customHeight="1" x14ac:dyDescent="0.25">
      <c r="B267" s="65" t="s">
        <v>1017</v>
      </c>
      <c r="C267" s="65" t="s">
        <v>353</v>
      </c>
      <c r="D267" s="36" t="s">
        <v>83</v>
      </c>
      <c r="E267" s="36">
        <v>863</v>
      </c>
      <c r="F267" s="35">
        <v>862.39</v>
      </c>
      <c r="G267" s="36" t="s">
        <v>1018</v>
      </c>
      <c r="H267" s="46" t="s">
        <v>444</v>
      </c>
      <c r="I267" s="36"/>
      <c r="J267" s="114">
        <v>55300001</v>
      </c>
      <c r="K267" s="36" t="s">
        <v>1111</v>
      </c>
      <c r="L267" s="87">
        <v>120243451</v>
      </c>
    </row>
    <row r="268" spans="2:13" s="66" customFormat="1" ht="35.1" customHeight="1" x14ac:dyDescent="0.25">
      <c r="B268" s="65" t="s">
        <v>1019</v>
      </c>
      <c r="C268" s="65" t="s">
        <v>632</v>
      </c>
      <c r="D268" s="65" t="s">
        <v>633</v>
      </c>
      <c r="E268" s="65">
        <v>40</v>
      </c>
      <c r="F268" s="67">
        <v>40</v>
      </c>
      <c r="G268" s="36" t="s">
        <v>1020</v>
      </c>
      <c r="H268" s="65">
        <v>205166210</v>
      </c>
      <c r="I268" s="65"/>
      <c r="J268" s="115">
        <v>44423450</v>
      </c>
      <c r="K268" s="65"/>
      <c r="L268" s="87">
        <v>120243494</v>
      </c>
    </row>
    <row r="269" spans="2:13" s="66" customFormat="1" ht="35.1" customHeight="1" x14ac:dyDescent="0.25">
      <c r="B269" s="65" t="s">
        <v>1021</v>
      </c>
      <c r="C269" s="65" t="s">
        <v>625</v>
      </c>
      <c r="D269" s="65" t="s">
        <v>879</v>
      </c>
      <c r="E269" s="65">
        <v>181.4</v>
      </c>
      <c r="F269" s="67">
        <v>181.4</v>
      </c>
      <c r="G269" s="36" t="s">
        <v>1022</v>
      </c>
      <c r="H269" s="65">
        <v>206343991</v>
      </c>
      <c r="I269" s="65"/>
      <c r="J269" s="115">
        <v>18411000</v>
      </c>
      <c r="K269" s="65"/>
      <c r="L269" s="87">
        <v>120243496</v>
      </c>
    </row>
    <row r="270" spans="2:13" s="66" customFormat="1" ht="67.5" customHeight="1" x14ac:dyDescent="0.25">
      <c r="B270" s="65" t="s">
        <v>1023</v>
      </c>
      <c r="C270" s="65" t="s">
        <v>764</v>
      </c>
      <c r="D270" s="65" t="s">
        <v>896</v>
      </c>
      <c r="E270" s="65">
        <v>150</v>
      </c>
      <c r="F270" s="67">
        <v>148.5</v>
      </c>
      <c r="G270" s="36" t="s">
        <v>1024</v>
      </c>
      <c r="H270" s="65">
        <v>404856713</v>
      </c>
      <c r="I270" s="65"/>
      <c r="J270" s="115">
        <v>55300000</v>
      </c>
      <c r="K270" s="36" t="s">
        <v>1111</v>
      </c>
      <c r="L270" s="87">
        <v>120243500</v>
      </c>
    </row>
    <row r="271" spans="2:13" s="64" customFormat="1" ht="35.1" customHeight="1" x14ac:dyDescent="0.25">
      <c r="B271" s="61" t="s">
        <v>1025</v>
      </c>
      <c r="C271" s="61" t="s">
        <v>758</v>
      </c>
      <c r="D271" s="61" t="s">
        <v>1026</v>
      </c>
      <c r="E271" s="61">
        <v>7500</v>
      </c>
      <c r="F271" s="67">
        <v>7500</v>
      </c>
      <c r="G271" s="62" t="s">
        <v>1027</v>
      </c>
      <c r="H271" s="61">
        <v>202218698</v>
      </c>
      <c r="I271" s="61" t="s">
        <v>1028</v>
      </c>
      <c r="J271" s="115">
        <v>31710000</v>
      </c>
      <c r="K271" s="61"/>
      <c r="L271" s="61"/>
      <c r="M271" s="64">
        <v>8600</v>
      </c>
    </row>
    <row r="272" spans="2:13" s="64" customFormat="1" ht="35.1" customHeight="1" x14ac:dyDescent="0.25">
      <c r="B272" s="61" t="s">
        <v>1029</v>
      </c>
      <c r="C272" s="61" t="s">
        <v>1030</v>
      </c>
      <c r="D272" s="61" t="s">
        <v>1031</v>
      </c>
      <c r="E272" s="61">
        <v>6055</v>
      </c>
      <c r="F272" s="67">
        <f>630+5425</f>
        <v>6055</v>
      </c>
      <c r="G272" s="62" t="s">
        <v>1032</v>
      </c>
      <c r="H272" s="61">
        <v>201950228</v>
      </c>
      <c r="I272" s="61" t="s">
        <v>1033</v>
      </c>
      <c r="J272" s="115">
        <v>32237000</v>
      </c>
      <c r="K272" s="61"/>
      <c r="L272" s="61"/>
      <c r="M272" s="64">
        <v>6400</v>
      </c>
    </row>
    <row r="273" spans="2:13" s="66" customFormat="1" ht="63" customHeight="1" x14ac:dyDescent="0.25">
      <c r="B273" s="65" t="s">
        <v>1037</v>
      </c>
      <c r="C273" s="65" t="s">
        <v>625</v>
      </c>
      <c r="D273" s="65" t="s">
        <v>1035</v>
      </c>
      <c r="E273" s="65">
        <v>22.08</v>
      </c>
      <c r="F273" s="67">
        <v>22.08</v>
      </c>
      <c r="G273" s="36" t="s">
        <v>1036</v>
      </c>
      <c r="H273" s="65">
        <v>206343991</v>
      </c>
      <c r="I273" s="65"/>
      <c r="J273" s="115">
        <v>15800000</v>
      </c>
      <c r="K273" s="36" t="s">
        <v>1111</v>
      </c>
      <c r="L273" s="87">
        <v>120243505</v>
      </c>
    </row>
    <row r="274" spans="2:13" s="66" customFormat="1" ht="62.25" customHeight="1" x14ac:dyDescent="0.25">
      <c r="B274" s="65" t="s">
        <v>1034</v>
      </c>
      <c r="C274" s="65" t="s">
        <v>764</v>
      </c>
      <c r="D274" s="65" t="s">
        <v>896</v>
      </c>
      <c r="E274" s="65">
        <v>95</v>
      </c>
      <c r="F274" s="67">
        <v>95</v>
      </c>
      <c r="G274" s="36" t="s">
        <v>1038</v>
      </c>
      <c r="H274" s="65">
        <v>404856713</v>
      </c>
      <c r="I274" s="65"/>
      <c r="J274" s="115">
        <v>55300000</v>
      </c>
      <c r="K274" s="36" t="s">
        <v>1111</v>
      </c>
      <c r="L274" s="87">
        <v>120244520</v>
      </c>
    </row>
    <row r="275" spans="2:13" s="66" customFormat="1" ht="35.1" customHeight="1" x14ac:dyDescent="0.25">
      <c r="B275" s="65" t="s">
        <v>1039</v>
      </c>
      <c r="C275" s="65" t="s">
        <v>186</v>
      </c>
      <c r="D275" s="65" t="s">
        <v>187</v>
      </c>
      <c r="E275" s="65">
        <v>150</v>
      </c>
      <c r="F275" s="67">
        <v>150</v>
      </c>
      <c r="G275" s="36" t="s">
        <v>1040</v>
      </c>
      <c r="H275" s="65">
        <v>400012053</v>
      </c>
      <c r="I275" s="65"/>
      <c r="J275" s="115">
        <v>31400000</v>
      </c>
      <c r="K275" s="65"/>
      <c r="L275" s="87">
        <v>120244524</v>
      </c>
    </row>
    <row r="276" spans="2:13" s="66" customFormat="1" ht="35.1" customHeight="1" x14ac:dyDescent="0.25">
      <c r="B276" s="65" t="s">
        <v>1041</v>
      </c>
      <c r="C276" s="65" t="s">
        <v>1042</v>
      </c>
      <c r="D276" s="65" t="s">
        <v>1043</v>
      </c>
      <c r="E276" s="65">
        <v>232.5</v>
      </c>
      <c r="F276" s="67">
        <v>232.5</v>
      </c>
      <c r="G276" s="36" t="s">
        <v>1044</v>
      </c>
      <c r="H276" s="65">
        <v>201954965</v>
      </c>
      <c r="I276" s="65"/>
      <c r="J276" s="115">
        <v>64100000</v>
      </c>
      <c r="K276" s="65"/>
      <c r="L276" s="87">
        <v>120245102</v>
      </c>
    </row>
    <row r="277" spans="2:13" s="66" customFormat="1" ht="59.25" customHeight="1" x14ac:dyDescent="0.25">
      <c r="B277" s="65" t="s">
        <v>1045</v>
      </c>
      <c r="C277" s="65" t="s">
        <v>1046</v>
      </c>
      <c r="D277" s="65" t="s">
        <v>1047</v>
      </c>
      <c r="E277" s="65">
        <v>692</v>
      </c>
      <c r="F277" s="67">
        <v>692</v>
      </c>
      <c r="G277" s="36" t="s">
        <v>1048</v>
      </c>
      <c r="H277" s="65">
        <v>202227269</v>
      </c>
      <c r="I277" s="65"/>
      <c r="J277" s="115">
        <v>15800000</v>
      </c>
      <c r="K277" s="36" t="s">
        <v>1111</v>
      </c>
      <c r="L277" s="87">
        <v>120246119</v>
      </c>
    </row>
    <row r="278" spans="2:13" s="64" customFormat="1" ht="35.1" customHeight="1" x14ac:dyDescent="0.25">
      <c r="B278" s="61" t="s">
        <v>1049</v>
      </c>
      <c r="C278" s="61" t="s">
        <v>126</v>
      </c>
      <c r="D278" s="61" t="s">
        <v>1050</v>
      </c>
      <c r="E278" s="61">
        <v>5798</v>
      </c>
      <c r="F278" s="67">
        <v>5798</v>
      </c>
      <c r="G278" s="62" t="s">
        <v>1051</v>
      </c>
      <c r="H278" s="61">
        <v>20025367</v>
      </c>
      <c r="I278" s="61" t="s">
        <v>1052</v>
      </c>
      <c r="J278" s="115">
        <v>38600000</v>
      </c>
      <c r="K278" s="61"/>
      <c r="L278" s="61"/>
      <c r="M278" s="64">
        <v>7450</v>
      </c>
    </row>
    <row r="279" spans="2:13" s="64" customFormat="1" ht="35.1" customHeight="1" x14ac:dyDescent="0.25">
      <c r="B279" s="61" t="s">
        <v>1053</v>
      </c>
      <c r="C279" s="61" t="s">
        <v>1054</v>
      </c>
      <c r="D279" s="61" t="s">
        <v>1055</v>
      </c>
      <c r="E279" s="61">
        <v>3800</v>
      </c>
      <c r="F279" s="67">
        <v>3800</v>
      </c>
      <c r="G279" s="62" t="s">
        <v>1056</v>
      </c>
      <c r="H279" s="61">
        <v>205294705</v>
      </c>
      <c r="I279" s="61" t="s">
        <v>1057</v>
      </c>
      <c r="J279" s="115">
        <v>32342100</v>
      </c>
      <c r="K279" s="61"/>
      <c r="L279" s="61"/>
      <c r="M279" s="64">
        <v>4000</v>
      </c>
    </row>
    <row r="280" spans="2:13" s="64" customFormat="1" ht="35.1" customHeight="1" x14ac:dyDescent="0.25">
      <c r="B280" s="61" t="s">
        <v>1058</v>
      </c>
      <c r="C280" s="61" t="s">
        <v>1054</v>
      </c>
      <c r="D280" s="61" t="s">
        <v>1059</v>
      </c>
      <c r="E280" s="61">
        <v>1340</v>
      </c>
      <c r="F280" s="67">
        <v>1340</v>
      </c>
      <c r="G280" s="62" t="s">
        <v>1056</v>
      </c>
      <c r="H280" s="61">
        <v>205294705</v>
      </c>
      <c r="I280" s="61" t="s">
        <v>1060</v>
      </c>
      <c r="J280" s="115">
        <v>32552100</v>
      </c>
      <c r="K280" s="61"/>
      <c r="L280" s="61"/>
      <c r="M280" s="64">
        <v>1600</v>
      </c>
    </row>
    <row r="281" spans="2:13" s="66" customFormat="1" ht="35.1" customHeight="1" x14ac:dyDescent="0.25">
      <c r="B281" s="65" t="s">
        <v>1061</v>
      </c>
      <c r="C281" s="65" t="s">
        <v>1062</v>
      </c>
      <c r="D281" s="65" t="s">
        <v>357</v>
      </c>
      <c r="E281" s="65">
        <v>70</v>
      </c>
      <c r="F281" s="67">
        <v>70</v>
      </c>
      <c r="G281" s="36" t="s">
        <v>1063</v>
      </c>
      <c r="H281" s="65">
        <v>404865151</v>
      </c>
      <c r="I281" s="65"/>
      <c r="J281" s="121" t="s">
        <v>242</v>
      </c>
      <c r="K281" s="65"/>
      <c r="L281" s="89">
        <v>120248011</v>
      </c>
    </row>
    <row r="282" spans="2:13" s="66" customFormat="1" ht="35.1" customHeight="1" x14ac:dyDescent="0.25">
      <c r="B282" s="65" t="s">
        <v>1064</v>
      </c>
      <c r="C282" s="65" t="s">
        <v>1065</v>
      </c>
      <c r="D282" s="65" t="s">
        <v>1066</v>
      </c>
      <c r="E282" s="65">
        <v>157.5</v>
      </c>
      <c r="F282" s="67">
        <v>157.5</v>
      </c>
      <c r="G282" s="36" t="s">
        <v>1063</v>
      </c>
      <c r="H282" s="65">
        <v>17001001725</v>
      </c>
      <c r="I282" s="65"/>
      <c r="J282" s="115">
        <v>31200000</v>
      </c>
      <c r="K282" s="65"/>
      <c r="L282" s="87">
        <v>120253050</v>
      </c>
    </row>
    <row r="283" spans="2:13" s="66" customFormat="1" ht="64.5" customHeight="1" x14ac:dyDescent="0.25">
      <c r="B283" s="65" t="s">
        <v>1067</v>
      </c>
      <c r="C283" s="65" t="s">
        <v>409</v>
      </c>
      <c r="D283" s="65" t="s">
        <v>883</v>
      </c>
      <c r="E283" s="65">
        <v>1020</v>
      </c>
      <c r="F283" s="67">
        <v>1020</v>
      </c>
      <c r="G283" s="36" t="s">
        <v>1068</v>
      </c>
      <c r="H283" s="36">
        <v>236096826</v>
      </c>
      <c r="I283" s="65"/>
      <c r="J283" s="115">
        <v>50112000</v>
      </c>
      <c r="K283" s="36" t="s">
        <v>1110</v>
      </c>
      <c r="L283" s="87">
        <v>120248021</v>
      </c>
    </row>
    <row r="284" spans="2:13" s="66" customFormat="1" ht="35.1" customHeight="1" x14ac:dyDescent="0.25">
      <c r="B284" s="65" t="s">
        <v>1069</v>
      </c>
      <c r="C284" s="65" t="s">
        <v>1065</v>
      </c>
      <c r="D284" s="65" t="s">
        <v>1070</v>
      </c>
      <c r="E284" s="65">
        <v>110</v>
      </c>
      <c r="F284" s="67">
        <v>110</v>
      </c>
      <c r="G284" s="36" t="s">
        <v>1071</v>
      </c>
      <c r="H284" s="65">
        <v>17001001725</v>
      </c>
      <c r="I284" s="65"/>
      <c r="J284" s="115">
        <v>44100000</v>
      </c>
      <c r="K284" s="65"/>
      <c r="L284" s="87">
        <v>120248024</v>
      </c>
    </row>
    <row r="285" spans="2:13" s="66" customFormat="1" ht="35.1" customHeight="1" x14ac:dyDescent="0.25">
      <c r="B285" s="65" t="s">
        <v>1072</v>
      </c>
      <c r="C285" s="65" t="s">
        <v>1065</v>
      </c>
      <c r="D285" s="65" t="s">
        <v>1073</v>
      </c>
      <c r="E285" s="65">
        <v>120</v>
      </c>
      <c r="F285" s="67">
        <v>120</v>
      </c>
      <c r="G285" s="36" t="s">
        <v>1071</v>
      </c>
      <c r="H285" s="65">
        <v>17001001725</v>
      </c>
      <c r="I285" s="65"/>
      <c r="J285" s="115">
        <v>31300000</v>
      </c>
      <c r="K285" s="65"/>
      <c r="L285" s="87">
        <v>120248027</v>
      </c>
    </row>
    <row r="286" spans="2:13" s="66" customFormat="1" ht="35.1" customHeight="1" x14ac:dyDescent="0.25">
      <c r="B286" s="65" t="s">
        <v>1074</v>
      </c>
      <c r="C286" s="65" t="s">
        <v>1065</v>
      </c>
      <c r="D286" s="65" t="s">
        <v>382</v>
      </c>
      <c r="E286" s="65">
        <v>73</v>
      </c>
      <c r="F286" s="67">
        <v>73</v>
      </c>
      <c r="G286" s="36" t="s">
        <v>1071</v>
      </c>
      <c r="H286" s="65">
        <v>17001001725</v>
      </c>
      <c r="I286" s="65"/>
      <c r="J286" s="115">
        <v>44500000</v>
      </c>
      <c r="K286" s="65"/>
      <c r="L286" s="87">
        <v>120248030</v>
      </c>
    </row>
    <row r="287" spans="2:13" s="66" customFormat="1" ht="35.1" customHeight="1" x14ac:dyDescent="0.25">
      <c r="B287" s="65" t="s">
        <v>1077</v>
      </c>
      <c r="C287" s="65" t="s">
        <v>1065</v>
      </c>
      <c r="D287" s="36" t="s">
        <v>1076</v>
      </c>
      <c r="E287" s="65">
        <v>45</v>
      </c>
      <c r="F287" s="67">
        <v>45</v>
      </c>
      <c r="G287" s="36" t="s">
        <v>1071</v>
      </c>
      <c r="H287" s="65">
        <v>17001001725</v>
      </c>
      <c r="I287" s="65"/>
      <c r="J287" s="115">
        <v>31200000</v>
      </c>
      <c r="K287" s="65"/>
      <c r="L287" s="87">
        <v>120248034</v>
      </c>
    </row>
    <row r="288" spans="2:13" s="66" customFormat="1" ht="35.1" customHeight="1" x14ac:dyDescent="0.25">
      <c r="B288" s="65" t="s">
        <v>1075</v>
      </c>
      <c r="C288" s="65" t="s">
        <v>1065</v>
      </c>
      <c r="D288" s="36" t="s">
        <v>375</v>
      </c>
      <c r="E288" s="65">
        <v>90</v>
      </c>
      <c r="F288" s="67">
        <v>90</v>
      </c>
      <c r="G288" s="36" t="s">
        <v>1071</v>
      </c>
      <c r="H288" s="65">
        <v>17001001725</v>
      </c>
      <c r="I288" s="65"/>
      <c r="J288" s="115">
        <v>31400000</v>
      </c>
      <c r="K288" s="65"/>
      <c r="L288" s="87">
        <v>120248037</v>
      </c>
    </row>
    <row r="289" spans="2:13" s="66" customFormat="1" ht="35.1" customHeight="1" x14ac:dyDescent="0.25">
      <c r="B289" s="65" t="s">
        <v>1078</v>
      </c>
      <c r="C289" s="65" t="s">
        <v>604</v>
      </c>
      <c r="D289" s="65" t="s">
        <v>1079</v>
      </c>
      <c r="E289" s="65">
        <v>320</v>
      </c>
      <c r="F289" s="67">
        <v>320</v>
      </c>
      <c r="G289" s="36" t="s">
        <v>1080</v>
      </c>
      <c r="H289" s="65">
        <v>202177205</v>
      </c>
      <c r="I289" s="65"/>
      <c r="J289" s="115">
        <v>31400000</v>
      </c>
      <c r="K289" s="65"/>
      <c r="L289" s="87">
        <v>120255701</v>
      </c>
    </row>
    <row r="290" spans="2:13" s="64" customFormat="1" ht="35.1" customHeight="1" x14ac:dyDescent="0.25">
      <c r="B290" s="61" t="s">
        <v>1081</v>
      </c>
      <c r="C290" s="61" t="s">
        <v>165</v>
      </c>
      <c r="D290" s="61" t="s">
        <v>1082</v>
      </c>
      <c r="E290" s="61">
        <v>4000</v>
      </c>
      <c r="F290" s="67">
        <v>4000</v>
      </c>
      <c r="G290" s="62" t="s">
        <v>1083</v>
      </c>
      <c r="H290" s="61">
        <v>404864553</v>
      </c>
      <c r="I290" s="61" t="s">
        <v>1084</v>
      </c>
      <c r="J290" s="61">
        <v>50112300</v>
      </c>
      <c r="K290" s="61"/>
      <c r="L290" s="61"/>
    </row>
    <row r="291" spans="2:13" s="66" customFormat="1" ht="35.1" customHeight="1" x14ac:dyDescent="0.25">
      <c r="B291" s="65" t="s">
        <v>1085</v>
      </c>
      <c r="C291" s="65" t="s">
        <v>625</v>
      </c>
      <c r="D291" s="65" t="s">
        <v>879</v>
      </c>
      <c r="E291" s="65">
        <v>110.78</v>
      </c>
      <c r="F291" s="67">
        <v>110.78</v>
      </c>
      <c r="G291" s="36" t="s">
        <v>1086</v>
      </c>
      <c r="H291" s="65">
        <v>206343991</v>
      </c>
      <c r="I291" s="65"/>
      <c r="J291" s="115">
        <v>33750000</v>
      </c>
      <c r="K291" s="65"/>
      <c r="L291" s="89">
        <v>120248062</v>
      </c>
    </row>
    <row r="292" spans="2:13" s="66" customFormat="1" ht="69.75" customHeight="1" x14ac:dyDescent="0.25">
      <c r="B292" s="65" t="s">
        <v>1087</v>
      </c>
      <c r="C292" s="65" t="s">
        <v>387</v>
      </c>
      <c r="D292" s="65" t="s">
        <v>1088</v>
      </c>
      <c r="E292" s="65">
        <v>1042.8</v>
      </c>
      <c r="F292" s="67">
        <f>504+538.8</f>
        <v>1042.8</v>
      </c>
      <c r="G292" s="36" t="s">
        <v>1089</v>
      </c>
      <c r="H292" s="65">
        <v>404888528</v>
      </c>
      <c r="I292" s="65"/>
      <c r="J292" s="115">
        <v>15981000</v>
      </c>
      <c r="K292" s="36" t="s">
        <v>1111</v>
      </c>
      <c r="L292" s="89">
        <v>120251795</v>
      </c>
    </row>
    <row r="293" spans="2:13" s="66" customFormat="1" ht="61.5" customHeight="1" x14ac:dyDescent="0.25">
      <c r="B293" s="65" t="s">
        <v>1090</v>
      </c>
      <c r="C293" s="65" t="s">
        <v>1091</v>
      </c>
      <c r="D293" s="65" t="s">
        <v>1092</v>
      </c>
      <c r="E293" s="65">
        <v>70</v>
      </c>
      <c r="F293" s="67">
        <v>70</v>
      </c>
      <c r="G293" s="36" t="s">
        <v>1093</v>
      </c>
      <c r="H293" s="65">
        <v>404953528</v>
      </c>
      <c r="I293" s="65"/>
      <c r="J293" s="115">
        <v>15800000</v>
      </c>
      <c r="K293" s="36" t="s">
        <v>1111</v>
      </c>
      <c r="L293" s="89">
        <v>120251801</v>
      </c>
    </row>
    <row r="294" spans="2:13" s="66" customFormat="1" ht="64.5" customHeight="1" x14ac:dyDescent="0.25">
      <c r="B294" s="65" t="s">
        <v>1094</v>
      </c>
      <c r="C294" s="65" t="s">
        <v>921</v>
      </c>
      <c r="D294" s="65" t="s">
        <v>922</v>
      </c>
      <c r="E294" s="65">
        <v>23364</v>
      </c>
      <c r="F294" s="67">
        <v>23364</v>
      </c>
      <c r="G294" s="36" t="s">
        <v>1095</v>
      </c>
      <c r="H294" s="65">
        <v>404395392</v>
      </c>
      <c r="I294" s="65"/>
      <c r="J294" s="115">
        <v>79952000</v>
      </c>
      <c r="K294" s="36" t="s">
        <v>1112</v>
      </c>
      <c r="L294" s="89">
        <v>120251805</v>
      </c>
    </row>
    <row r="295" spans="2:13" s="64" customFormat="1" ht="35.1" customHeight="1" x14ac:dyDescent="0.25">
      <c r="B295" s="61" t="s">
        <v>1096</v>
      </c>
      <c r="C295" s="61" t="s">
        <v>824</v>
      </c>
      <c r="D295" s="61" t="s">
        <v>1097</v>
      </c>
      <c r="E295" s="61">
        <v>5500</v>
      </c>
      <c r="F295" s="67">
        <v>5500</v>
      </c>
      <c r="G295" s="62" t="s">
        <v>1098</v>
      </c>
      <c r="H295" s="61">
        <v>202331672</v>
      </c>
      <c r="I295" s="61" t="s">
        <v>1099</v>
      </c>
      <c r="J295" s="115">
        <v>31120000</v>
      </c>
      <c r="K295" s="61"/>
      <c r="L295" s="61"/>
      <c r="M295" s="64">
        <v>8500</v>
      </c>
    </row>
    <row r="296" spans="2:13" s="66" customFormat="1" ht="35.1" customHeight="1" x14ac:dyDescent="0.25">
      <c r="B296" s="65" t="s">
        <v>1100</v>
      </c>
      <c r="C296" s="65" t="s">
        <v>625</v>
      </c>
      <c r="D296" s="65" t="s">
        <v>879</v>
      </c>
      <c r="E296" s="65">
        <v>56.28</v>
      </c>
      <c r="F296" s="67">
        <v>56.28</v>
      </c>
      <c r="G296" s="36" t="s">
        <v>1101</v>
      </c>
      <c r="H296" s="65">
        <v>206343991</v>
      </c>
      <c r="I296" s="65"/>
      <c r="J296" s="115">
        <v>33750000</v>
      </c>
      <c r="K296" s="65"/>
      <c r="L296" s="89">
        <v>120251658</v>
      </c>
    </row>
    <row r="297" spans="2:13" s="64" customFormat="1" ht="35.1" customHeight="1" x14ac:dyDescent="0.25">
      <c r="B297" s="61" t="s">
        <v>1102</v>
      </c>
      <c r="C297" s="61" t="s">
        <v>1054</v>
      </c>
      <c r="D297" s="61" t="s">
        <v>1103</v>
      </c>
      <c r="E297" s="61">
        <v>405</v>
      </c>
      <c r="F297" s="67">
        <v>405</v>
      </c>
      <c r="G297" s="62" t="s">
        <v>1104</v>
      </c>
      <c r="H297" s="61">
        <v>205294705</v>
      </c>
      <c r="I297" s="61" t="s">
        <v>1105</v>
      </c>
      <c r="J297" s="115">
        <v>30232110</v>
      </c>
      <c r="K297" s="61"/>
      <c r="L297" s="61"/>
      <c r="M297" s="64">
        <v>550</v>
      </c>
    </row>
    <row r="298" spans="2:13" s="66" customFormat="1" ht="70.5" customHeight="1" x14ac:dyDescent="0.25">
      <c r="B298" s="65" t="s">
        <v>1106</v>
      </c>
      <c r="C298" s="65" t="s">
        <v>1004</v>
      </c>
      <c r="D298" s="65" t="s">
        <v>894</v>
      </c>
      <c r="E298" s="65">
        <v>600</v>
      </c>
      <c r="F298" s="67">
        <v>526.9</v>
      </c>
      <c r="G298" s="36" t="s">
        <v>1107</v>
      </c>
      <c r="H298" s="65">
        <v>404380834</v>
      </c>
      <c r="I298" s="65"/>
      <c r="J298" s="115">
        <v>55300000</v>
      </c>
      <c r="K298" s="36" t="s">
        <v>1111</v>
      </c>
      <c r="L298" s="89">
        <v>120251810</v>
      </c>
    </row>
    <row r="299" spans="2:13" s="66" customFormat="1" ht="60.75" customHeight="1" x14ac:dyDescent="0.25">
      <c r="B299" s="65" t="s">
        <v>1116</v>
      </c>
      <c r="C299" s="65" t="s">
        <v>48</v>
      </c>
      <c r="D299" s="65" t="s">
        <v>1117</v>
      </c>
      <c r="E299" s="65">
        <v>10000</v>
      </c>
      <c r="F299" s="67"/>
      <c r="G299" s="36" t="s">
        <v>1118</v>
      </c>
      <c r="H299" s="65">
        <v>204566978</v>
      </c>
      <c r="I299" s="65"/>
      <c r="J299" s="115">
        <v>64200000</v>
      </c>
      <c r="K299" s="36" t="s">
        <v>1112</v>
      </c>
      <c r="L299">
        <v>120254937</v>
      </c>
    </row>
    <row r="300" spans="2:13" s="66" customFormat="1" ht="35.1" customHeight="1" x14ac:dyDescent="0.25">
      <c r="B300" s="65" t="s">
        <v>1119</v>
      </c>
      <c r="C300" s="65" t="s">
        <v>186</v>
      </c>
      <c r="D300" s="65" t="s">
        <v>187</v>
      </c>
      <c r="E300" s="65">
        <v>360</v>
      </c>
      <c r="F300" s="67">
        <v>360</v>
      </c>
      <c r="G300" s="36" t="s">
        <v>1120</v>
      </c>
      <c r="H300" s="65">
        <v>400012053</v>
      </c>
      <c r="I300" s="65"/>
      <c r="J300" s="115">
        <v>31400000</v>
      </c>
      <c r="K300" s="65"/>
      <c r="L300" s="89">
        <v>120254004</v>
      </c>
    </row>
    <row r="301" spans="2:13" s="66" customFormat="1" ht="67.5" customHeight="1" x14ac:dyDescent="0.25">
      <c r="B301" s="65" t="s">
        <v>1121</v>
      </c>
      <c r="C301" s="36" t="s">
        <v>216</v>
      </c>
      <c r="D301" s="65" t="s">
        <v>891</v>
      </c>
      <c r="E301" s="65">
        <v>49830</v>
      </c>
      <c r="F301" s="67">
        <v>47142.55</v>
      </c>
      <c r="G301" s="36" t="s">
        <v>1122</v>
      </c>
      <c r="H301" s="65">
        <v>404385722</v>
      </c>
      <c r="I301" s="65"/>
      <c r="J301" s="115">
        <v>55110000</v>
      </c>
      <c r="K301" s="36" t="s">
        <v>1111</v>
      </c>
      <c r="L301">
        <v>120254011</v>
      </c>
    </row>
    <row r="302" spans="2:13" s="66" customFormat="1" ht="60.75" customHeight="1" x14ac:dyDescent="0.25">
      <c r="B302" s="65" t="s">
        <v>1123</v>
      </c>
      <c r="C302" s="36" t="s">
        <v>216</v>
      </c>
      <c r="D302" s="65" t="s">
        <v>1124</v>
      </c>
      <c r="E302" s="65">
        <v>8248.2000000000007</v>
      </c>
      <c r="F302" s="67">
        <v>8218.7000000000007</v>
      </c>
      <c r="G302" s="36" t="s">
        <v>1122</v>
      </c>
      <c r="H302" s="65">
        <v>404385722</v>
      </c>
      <c r="I302" s="65"/>
      <c r="J302" s="115">
        <v>55110000</v>
      </c>
      <c r="K302" s="36" t="s">
        <v>1111</v>
      </c>
      <c r="L302">
        <v>120254015</v>
      </c>
    </row>
    <row r="303" spans="2:13" s="64" customFormat="1" ht="35.1" customHeight="1" x14ac:dyDescent="0.25">
      <c r="B303" s="61" t="s">
        <v>1125</v>
      </c>
      <c r="C303" s="61" t="s">
        <v>1126</v>
      </c>
      <c r="D303" s="62" t="s">
        <v>1127</v>
      </c>
      <c r="E303" s="61">
        <v>312925</v>
      </c>
      <c r="F303" s="67">
        <v>312925</v>
      </c>
      <c r="G303" s="62" t="s">
        <v>1128</v>
      </c>
      <c r="H303" s="61">
        <v>204892964</v>
      </c>
      <c r="I303" s="61" t="s">
        <v>1129</v>
      </c>
      <c r="J303" s="61">
        <v>30211200</v>
      </c>
      <c r="K303" s="61"/>
      <c r="L303" s="61"/>
      <c r="M303" s="64">
        <v>440000</v>
      </c>
    </row>
    <row r="304" spans="2:13" s="66" customFormat="1" ht="35.1" customHeight="1" x14ac:dyDescent="0.25">
      <c r="B304" s="65" t="s">
        <v>1130</v>
      </c>
      <c r="C304" s="65" t="s">
        <v>186</v>
      </c>
      <c r="D304" s="65" t="s">
        <v>187</v>
      </c>
      <c r="E304" s="65">
        <v>220</v>
      </c>
      <c r="F304" s="67">
        <v>220</v>
      </c>
      <c r="G304" s="36" t="s">
        <v>1131</v>
      </c>
      <c r="H304" s="65">
        <v>400012053</v>
      </c>
      <c r="I304" s="65"/>
      <c r="J304" s="115">
        <v>31400000</v>
      </c>
      <c r="K304" s="65"/>
      <c r="L304" s="89">
        <v>120254939</v>
      </c>
    </row>
    <row r="305" spans="2:13" s="66" customFormat="1" ht="68.25" customHeight="1" x14ac:dyDescent="0.25">
      <c r="B305" s="65" t="s">
        <v>1132</v>
      </c>
      <c r="C305" s="65" t="s">
        <v>278</v>
      </c>
      <c r="D305" s="65" t="s">
        <v>1133</v>
      </c>
      <c r="E305" s="65">
        <v>3000</v>
      </c>
      <c r="F305" s="67">
        <v>3000</v>
      </c>
      <c r="G305" s="36" t="s">
        <v>1134</v>
      </c>
      <c r="H305" s="65">
        <v>200242816</v>
      </c>
      <c r="I305" s="65"/>
      <c r="J305" s="115">
        <v>32323500</v>
      </c>
      <c r="K305" s="36" t="s">
        <v>1112</v>
      </c>
      <c r="L305">
        <v>120254940</v>
      </c>
    </row>
    <row r="306" spans="2:13" s="64" customFormat="1" ht="35.1" customHeight="1" x14ac:dyDescent="0.25">
      <c r="B306" s="61" t="s">
        <v>1135</v>
      </c>
      <c r="C306" s="61" t="s">
        <v>625</v>
      </c>
      <c r="D306" s="61" t="s">
        <v>1136</v>
      </c>
      <c r="E306" s="61">
        <v>2550</v>
      </c>
      <c r="F306" s="67">
        <v>2550</v>
      </c>
      <c r="G306" s="62" t="s">
        <v>1137</v>
      </c>
      <c r="H306" s="61">
        <v>206343991</v>
      </c>
      <c r="I306" s="61" t="s">
        <v>1138</v>
      </c>
      <c r="J306" s="115">
        <v>33100000</v>
      </c>
      <c r="K306" s="61"/>
      <c r="L306" s="61"/>
      <c r="M306" s="64">
        <v>2600</v>
      </c>
    </row>
    <row r="307" spans="2:13" s="64" customFormat="1" ht="35.1" customHeight="1" x14ac:dyDescent="0.25">
      <c r="B307" s="61" t="s">
        <v>1139</v>
      </c>
      <c r="C307" s="61" t="s">
        <v>1140</v>
      </c>
      <c r="D307" s="61" t="s">
        <v>922</v>
      </c>
      <c r="E307" s="61">
        <v>71117.2</v>
      </c>
      <c r="F307" s="67">
        <v>65328.12</v>
      </c>
      <c r="G307" s="62" t="s">
        <v>1141</v>
      </c>
      <c r="H307" s="61">
        <v>404378981</v>
      </c>
      <c r="I307" s="61" t="s">
        <v>1142</v>
      </c>
      <c r="J307" s="61">
        <v>79952000</v>
      </c>
      <c r="K307" s="61"/>
      <c r="L307" s="61"/>
      <c r="M307" s="64">
        <v>71500</v>
      </c>
    </row>
    <row r="308" spans="2:13" s="64" customFormat="1" ht="35.1" customHeight="1" x14ac:dyDescent="0.25">
      <c r="B308" s="61" t="s">
        <v>1143</v>
      </c>
      <c r="C308" s="61" t="s">
        <v>604</v>
      </c>
      <c r="D308" s="61" t="s">
        <v>605</v>
      </c>
      <c r="E308" s="61">
        <v>540</v>
      </c>
      <c r="F308" s="67">
        <v>540</v>
      </c>
      <c r="G308" s="62" t="s">
        <v>1144</v>
      </c>
      <c r="H308" s="61">
        <v>202177205</v>
      </c>
      <c r="I308" s="61" t="s">
        <v>1145</v>
      </c>
      <c r="J308" s="115">
        <v>34351100</v>
      </c>
      <c r="K308" s="61"/>
      <c r="L308" s="61"/>
      <c r="M308" s="64">
        <v>540</v>
      </c>
    </row>
    <row r="309" spans="2:13" s="66" customFormat="1" ht="35.1" customHeight="1" x14ac:dyDescent="0.25">
      <c r="B309" s="65" t="s">
        <v>1146</v>
      </c>
      <c r="C309" s="65" t="s">
        <v>1147</v>
      </c>
      <c r="D309" s="65" t="s">
        <v>1148</v>
      </c>
      <c r="E309" s="65">
        <v>750</v>
      </c>
      <c r="F309" s="67">
        <v>750</v>
      </c>
      <c r="G309" s="36" t="s">
        <v>1149</v>
      </c>
      <c r="H309" s="65">
        <v>31001010858</v>
      </c>
      <c r="I309" s="65"/>
      <c r="J309" s="115">
        <v>63110000</v>
      </c>
      <c r="K309" s="65"/>
      <c r="L309">
        <v>120255741</v>
      </c>
    </row>
    <row r="310" spans="2:13" s="66" customFormat="1" ht="60" customHeight="1" x14ac:dyDescent="0.25">
      <c r="B310" s="65" t="s">
        <v>1150</v>
      </c>
      <c r="C310" s="65" t="s">
        <v>82</v>
      </c>
      <c r="D310" s="36" t="s">
        <v>83</v>
      </c>
      <c r="E310" s="36">
        <v>559</v>
      </c>
      <c r="F310" s="35">
        <v>559</v>
      </c>
      <c r="G310" s="36" t="s">
        <v>1151</v>
      </c>
      <c r="H310" s="36">
        <v>202200778</v>
      </c>
      <c r="I310" s="36" t="s">
        <v>13</v>
      </c>
      <c r="J310" s="114">
        <v>55300000</v>
      </c>
      <c r="K310" s="36" t="s">
        <v>1111</v>
      </c>
      <c r="L310">
        <v>120255763</v>
      </c>
    </row>
    <row r="311" spans="2:13" s="66" customFormat="1" ht="66.75" customHeight="1" x14ac:dyDescent="0.25">
      <c r="B311" s="65" t="s">
        <v>1152</v>
      </c>
      <c r="C311" s="65" t="s">
        <v>1153</v>
      </c>
      <c r="D311" s="65" t="s">
        <v>76</v>
      </c>
      <c r="E311" s="65">
        <v>131</v>
      </c>
      <c r="F311" s="67">
        <v>131</v>
      </c>
      <c r="G311" s="36" t="s">
        <v>1154</v>
      </c>
      <c r="H311" s="65">
        <v>204967991</v>
      </c>
      <c r="I311" s="65"/>
      <c r="J311" s="115">
        <v>50112000</v>
      </c>
      <c r="K311" s="36" t="s">
        <v>1110</v>
      </c>
      <c r="L311" s="89">
        <v>120255748</v>
      </c>
    </row>
    <row r="312" spans="2:13" s="66" customFormat="1" ht="35.1" customHeight="1" x14ac:dyDescent="0.25">
      <c r="B312" s="65" t="s">
        <v>1155</v>
      </c>
      <c r="C312" s="65" t="s">
        <v>1156</v>
      </c>
      <c r="D312" s="65" t="s">
        <v>1157</v>
      </c>
      <c r="E312" s="65">
        <v>91</v>
      </c>
      <c r="F312" s="67">
        <v>91</v>
      </c>
      <c r="G312" s="36" t="s">
        <v>1158</v>
      </c>
      <c r="H312" s="65">
        <v>1033004787</v>
      </c>
      <c r="I312" s="65"/>
      <c r="J312" s="115">
        <v>39513100</v>
      </c>
      <c r="K312" s="65"/>
      <c r="L312" s="89">
        <v>120255753</v>
      </c>
    </row>
    <row r="313" spans="2:13" s="64" customFormat="1" ht="35.1" customHeight="1" x14ac:dyDescent="0.25">
      <c r="B313" s="61" t="s">
        <v>1159</v>
      </c>
      <c r="C313" s="61" t="s">
        <v>409</v>
      </c>
      <c r="D313" s="61" t="s">
        <v>883</v>
      </c>
      <c r="E313" s="61">
        <v>33800</v>
      </c>
      <c r="F313" s="134">
        <f>3721+475+2582+2233+2952</f>
        <v>11963</v>
      </c>
      <c r="G313" s="62" t="s">
        <v>1160</v>
      </c>
      <c r="H313" s="62">
        <v>236096826</v>
      </c>
      <c r="I313" s="61" t="s">
        <v>1161</v>
      </c>
      <c r="J313" s="61">
        <v>50112000</v>
      </c>
      <c r="K313" s="61"/>
      <c r="L313" s="61"/>
    </row>
    <row r="314" spans="2:13" s="66" customFormat="1" ht="68.25" customHeight="1" x14ac:dyDescent="0.25">
      <c r="B314" s="65" t="s">
        <v>1162</v>
      </c>
      <c r="C314" s="65" t="s">
        <v>1140</v>
      </c>
      <c r="D314" s="65" t="s">
        <v>1163</v>
      </c>
      <c r="E314" s="65">
        <v>1460.5</v>
      </c>
      <c r="F314" s="67">
        <v>1460.5</v>
      </c>
      <c r="G314" s="36" t="s">
        <v>1164</v>
      </c>
      <c r="H314" s="65">
        <v>404378981</v>
      </c>
      <c r="I314" s="65"/>
      <c r="J314" s="115">
        <v>79800000</v>
      </c>
      <c r="K314" s="36" t="s">
        <v>1112</v>
      </c>
      <c r="L314" s="89">
        <v>120255758</v>
      </c>
    </row>
    <row r="315" spans="2:13" s="66" customFormat="1" ht="35.1" customHeight="1" x14ac:dyDescent="0.25">
      <c r="B315" s="68" t="s">
        <v>1165</v>
      </c>
      <c r="C315" s="68" t="s">
        <v>57</v>
      </c>
      <c r="D315" s="68" t="s">
        <v>650</v>
      </c>
      <c r="E315" s="68">
        <v>200</v>
      </c>
      <c r="F315" s="112">
        <v>200</v>
      </c>
      <c r="G315" s="57" t="s">
        <v>1166</v>
      </c>
      <c r="H315" s="68">
        <v>204544029</v>
      </c>
      <c r="I315" s="68"/>
      <c r="J315" s="123">
        <v>79530000</v>
      </c>
      <c r="K315" s="68"/>
      <c r="L315">
        <v>120257153</v>
      </c>
    </row>
    <row r="316" spans="2:13" s="66" customFormat="1" ht="30" x14ac:dyDescent="0.25">
      <c r="B316" s="65" t="s">
        <v>1167</v>
      </c>
      <c r="C316" s="65" t="s">
        <v>186</v>
      </c>
      <c r="D316" s="65" t="s">
        <v>187</v>
      </c>
      <c r="E316" s="65">
        <v>200</v>
      </c>
      <c r="F316" s="67">
        <v>200</v>
      </c>
      <c r="G316" s="36" t="s">
        <v>1168</v>
      </c>
      <c r="H316" s="65">
        <v>400012053</v>
      </c>
      <c r="I316" s="65"/>
      <c r="J316" s="115">
        <v>31400000</v>
      </c>
      <c r="K316" s="65"/>
      <c r="L316" s="89">
        <v>120257156</v>
      </c>
    </row>
    <row r="317" spans="2:13" s="66" customFormat="1" ht="30" x14ac:dyDescent="0.25">
      <c r="B317" s="65" t="s">
        <v>1169</v>
      </c>
      <c r="C317" s="65" t="s">
        <v>1065</v>
      </c>
      <c r="D317" s="65" t="s">
        <v>375</v>
      </c>
      <c r="E317" s="65">
        <v>56</v>
      </c>
      <c r="F317" s="67">
        <v>56</v>
      </c>
      <c r="G317" s="36" t="s">
        <v>1170</v>
      </c>
      <c r="H317" s="65">
        <v>17001001725</v>
      </c>
      <c r="I317" s="65"/>
      <c r="J317" s="115">
        <v>31400000</v>
      </c>
      <c r="K317" s="65"/>
      <c r="L317" s="89">
        <v>120257162</v>
      </c>
    </row>
    <row r="318" spans="2:13" s="72" customFormat="1" ht="30" x14ac:dyDescent="0.25">
      <c r="B318" s="69" t="s">
        <v>1171</v>
      </c>
      <c r="C318" s="69" t="s">
        <v>1172</v>
      </c>
      <c r="D318" s="69" t="s">
        <v>1173</v>
      </c>
      <c r="E318" s="69">
        <v>9499</v>
      </c>
      <c r="F318" s="113">
        <f>1705.44+6983.21</f>
        <v>8688.65</v>
      </c>
      <c r="G318" s="70" t="s">
        <v>1174</v>
      </c>
      <c r="H318" s="71" t="s">
        <v>1175</v>
      </c>
      <c r="I318" s="69" t="s">
        <v>1176</v>
      </c>
      <c r="J318" s="122">
        <v>45400000</v>
      </c>
      <c r="K318" s="69"/>
      <c r="L318" s="69"/>
      <c r="M318" s="72">
        <v>15600</v>
      </c>
    </row>
    <row r="319" spans="2:13" s="64" customFormat="1" ht="30" x14ac:dyDescent="0.25">
      <c r="B319" s="61" t="s">
        <v>1177</v>
      </c>
      <c r="C319" s="61" t="s">
        <v>886</v>
      </c>
      <c r="D319" s="61" t="s">
        <v>887</v>
      </c>
      <c r="E319" s="61">
        <v>4650</v>
      </c>
      <c r="F319" s="67">
        <v>4650</v>
      </c>
      <c r="G319" s="62" t="s">
        <v>1178</v>
      </c>
      <c r="H319" s="61">
        <v>204964039</v>
      </c>
      <c r="I319" s="61" t="s">
        <v>1179</v>
      </c>
      <c r="J319" s="115">
        <v>39113100</v>
      </c>
      <c r="K319" s="61"/>
      <c r="L319" s="61"/>
      <c r="M319" s="64">
        <v>4800</v>
      </c>
    </row>
    <row r="320" spans="2:13" s="66" customFormat="1" ht="24.75" customHeight="1" x14ac:dyDescent="0.25">
      <c r="B320" s="65"/>
      <c r="C320" s="65"/>
      <c r="D320" s="65"/>
      <c r="E320" s="65"/>
      <c r="F320" s="67">
        <f>SUM(F214:F319)</f>
        <v>883423.65000000014</v>
      </c>
      <c r="G320" s="36"/>
      <c r="H320" s="65"/>
      <c r="I320" s="65"/>
      <c r="J320" s="65"/>
      <c r="K320" s="65"/>
      <c r="L320" s="65"/>
    </row>
    <row r="321" spans="2:12" s="66" customFormat="1" x14ac:dyDescent="0.25">
      <c r="F321" s="86"/>
    </row>
    <row r="322" spans="2:12" s="66" customFormat="1" x14ac:dyDescent="0.25">
      <c r="F322" s="86"/>
    </row>
    <row r="323" spans="2:12" s="66" customFormat="1" x14ac:dyDescent="0.25">
      <c r="F323" s="86"/>
    </row>
    <row r="324" spans="2:12" s="32" customFormat="1" ht="63" customHeight="1" x14ac:dyDescent="0.25">
      <c r="B324" s="95"/>
      <c r="C324" s="95"/>
      <c r="D324" s="95"/>
      <c r="E324" s="95"/>
      <c r="F324" s="111" t="s">
        <v>1411</v>
      </c>
      <c r="G324" s="95"/>
      <c r="H324" s="96"/>
      <c r="I324" s="95"/>
      <c r="J324" s="96"/>
      <c r="K324" s="95"/>
    </row>
    <row r="325" spans="2:12" s="97" customFormat="1" ht="38.25" customHeight="1" x14ac:dyDescent="0.25">
      <c r="B325" s="98" t="s">
        <v>1412</v>
      </c>
      <c r="C325" s="98" t="s">
        <v>1413</v>
      </c>
      <c r="D325" s="98" t="s">
        <v>1414</v>
      </c>
      <c r="E325" s="98">
        <v>67000</v>
      </c>
      <c r="F325" s="35"/>
      <c r="G325" s="98" t="s">
        <v>1415</v>
      </c>
      <c r="H325" s="99" t="s">
        <v>1416</v>
      </c>
      <c r="I325" s="98" t="s">
        <v>1417</v>
      </c>
      <c r="J325" s="99" t="s">
        <v>1321</v>
      </c>
      <c r="K325" s="98" t="s">
        <v>1418</v>
      </c>
    </row>
    <row r="326" spans="2:12" s="97" customFormat="1" ht="38.25" customHeight="1" x14ac:dyDescent="0.25">
      <c r="B326" s="98" t="s">
        <v>1419</v>
      </c>
      <c r="C326" s="98" t="s">
        <v>1420</v>
      </c>
      <c r="D326" s="98" t="s">
        <v>263</v>
      </c>
      <c r="E326" s="98">
        <v>4799</v>
      </c>
      <c r="F326" s="35"/>
      <c r="G326" s="98" t="s">
        <v>1421</v>
      </c>
      <c r="H326" s="99" t="s">
        <v>1422</v>
      </c>
      <c r="I326" s="98" t="s">
        <v>1423</v>
      </c>
      <c r="J326" s="99" t="s">
        <v>1424</v>
      </c>
      <c r="K326" s="98" t="s">
        <v>1418</v>
      </c>
    </row>
    <row r="327" spans="2:12" s="97" customFormat="1" ht="38.25" customHeight="1" x14ac:dyDescent="0.25">
      <c r="B327" s="98" t="s">
        <v>1425</v>
      </c>
      <c r="C327" s="98" t="s">
        <v>37</v>
      </c>
      <c r="D327" s="98" t="s">
        <v>38</v>
      </c>
      <c r="E327" s="98">
        <v>25000</v>
      </c>
      <c r="F327" s="35"/>
      <c r="G327" s="98" t="s">
        <v>1421</v>
      </c>
      <c r="H327" s="99" t="s">
        <v>1428</v>
      </c>
      <c r="I327" s="98" t="s">
        <v>1427</v>
      </c>
      <c r="J327" s="99" t="s">
        <v>1426</v>
      </c>
      <c r="K327" s="98" t="s">
        <v>1418</v>
      </c>
    </row>
    <row r="328" spans="2:12" s="97" customFormat="1" ht="38.25" customHeight="1" x14ac:dyDescent="0.25">
      <c r="B328" s="98" t="s">
        <v>1429</v>
      </c>
      <c r="C328" s="98" t="s">
        <v>262</v>
      </c>
      <c r="D328" s="98" t="s">
        <v>263</v>
      </c>
      <c r="E328" s="98">
        <v>16800</v>
      </c>
      <c r="F328" s="35"/>
      <c r="G328" s="98" t="s">
        <v>1421</v>
      </c>
      <c r="H328" s="99" t="s">
        <v>1432</v>
      </c>
      <c r="I328" s="98" t="s">
        <v>1430</v>
      </c>
      <c r="J328" s="99" t="s">
        <v>1431</v>
      </c>
      <c r="K328" s="98" t="s">
        <v>1418</v>
      </c>
    </row>
    <row r="329" spans="2:12" s="97" customFormat="1" ht="38.25" customHeight="1" x14ac:dyDescent="0.25">
      <c r="B329" s="98" t="s">
        <v>1433</v>
      </c>
      <c r="C329" s="98" t="s">
        <v>1434</v>
      </c>
      <c r="D329" s="98" t="s">
        <v>1435</v>
      </c>
      <c r="E329" s="98">
        <v>95990</v>
      </c>
      <c r="F329" s="35"/>
      <c r="G329" s="98" t="s">
        <v>1421</v>
      </c>
      <c r="H329" s="99" t="s">
        <v>1438</v>
      </c>
      <c r="I329" s="98" t="s">
        <v>1436</v>
      </c>
      <c r="J329" s="99" t="s">
        <v>1437</v>
      </c>
      <c r="K329" s="98" t="s">
        <v>1418</v>
      </c>
    </row>
    <row r="330" spans="2:12" customFormat="1" ht="61.5" customHeight="1" x14ac:dyDescent="0.25">
      <c r="B330" s="2" t="s">
        <v>1439</v>
      </c>
      <c r="C330" s="2" t="s">
        <v>353</v>
      </c>
      <c r="D330" s="2" t="s">
        <v>83</v>
      </c>
      <c r="E330" s="2">
        <v>691</v>
      </c>
      <c r="F330" s="35">
        <v>690.92</v>
      </c>
      <c r="G330" s="2" t="s">
        <v>1440</v>
      </c>
      <c r="H330" s="6" t="s">
        <v>444</v>
      </c>
      <c r="I330" s="2"/>
      <c r="J330" s="117" t="s">
        <v>1441</v>
      </c>
      <c r="K330" s="36" t="s">
        <v>1111</v>
      </c>
      <c r="L330">
        <v>120266288</v>
      </c>
    </row>
    <row r="331" spans="2:12" customFormat="1" ht="69.75" customHeight="1" x14ac:dyDescent="0.25">
      <c r="B331" s="2" t="s">
        <v>1442</v>
      </c>
      <c r="C331" s="65" t="s">
        <v>409</v>
      </c>
      <c r="D331" s="65" t="s">
        <v>883</v>
      </c>
      <c r="E331" s="65">
        <v>475</v>
      </c>
      <c r="F331" s="35">
        <v>475</v>
      </c>
      <c r="G331" s="36" t="s">
        <v>1443</v>
      </c>
      <c r="H331" s="36">
        <v>236096826</v>
      </c>
      <c r="I331" s="65"/>
      <c r="J331" s="115">
        <v>50112000</v>
      </c>
      <c r="K331" s="36" t="s">
        <v>1110</v>
      </c>
      <c r="L331">
        <v>120266291</v>
      </c>
    </row>
    <row r="332" spans="2:12" s="77" customFormat="1" ht="38.25" customHeight="1" x14ac:dyDescent="0.25">
      <c r="B332" s="76" t="s">
        <v>1444</v>
      </c>
      <c r="C332" s="76" t="s">
        <v>57</v>
      </c>
      <c r="D332" s="76" t="s">
        <v>650</v>
      </c>
      <c r="E332" s="76">
        <v>4932</v>
      </c>
      <c r="F332" s="133">
        <f>501.3+165.36+88.56</f>
        <v>755.22</v>
      </c>
      <c r="G332" s="76" t="s">
        <v>1445</v>
      </c>
      <c r="H332" s="80" t="s">
        <v>646</v>
      </c>
      <c r="I332" s="61" t="s">
        <v>1446</v>
      </c>
      <c r="J332" s="80" t="s">
        <v>1447</v>
      </c>
      <c r="K332" s="76"/>
    </row>
    <row r="333" spans="2:12" s="97" customFormat="1" ht="38.25" customHeight="1" x14ac:dyDescent="0.25">
      <c r="B333" s="98" t="s">
        <v>1448</v>
      </c>
      <c r="C333" s="98" t="s">
        <v>48</v>
      </c>
      <c r="D333" s="98" t="s">
        <v>1449</v>
      </c>
      <c r="E333" s="98">
        <v>29520</v>
      </c>
      <c r="F333" s="35"/>
      <c r="G333" s="98" t="s">
        <v>1450</v>
      </c>
      <c r="H333" s="99" t="s">
        <v>1453</v>
      </c>
      <c r="I333" s="98" t="s">
        <v>1451</v>
      </c>
      <c r="J333" s="99" t="s">
        <v>1452</v>
      </c>
      <c r="K333" s="98" t="s">
        <v>1418</v>
      </c>
    </row>
    <row r="334" spans="2:12" s="97" customFormat="1" ht="38.25" customHeight="1" x14ac:dyDescent="0.25">
      <c r="B334" s="98" t="s">
        <v>1454</v>
      </c>
      <c r="C334" s="98" t="s">
        <v>48</v>
      </c>
      <c r="D334" s="98" t="s">
        <v>49</v>
      </c>
      <c r="E334" s="98">
        <v>9960</v>
      </c>
      <c r="F334" s="35"/>
      <c r="G334" s="98" t="s">
        <v>1455</v>
      </c>
      <c r="H334" s="99" t="s">
        <v>1453</v>
      </c>
      <c r="I334" s="98" t="s">
        <v>1456</v>
      </c>
      <c r="J334" s="99" t="s">
        <v>1457</v>
      </c>
      <c r="K334" s="98" t="s">
        <v>1418</v>
      </c>
    </row>
    <row r="335" spans="2:12" customFormat="1" ht="38.25" customHeight="1" x14ac:dyDescent="0.25">
      <c r="B335" s="2" t="s">
        <v>1458</v>
      </c>
      <c r="C335" s="2" t="s">
        <v>282</v>
      </c>
      <c r="D335" s="2" t="s">
        <v>139</v>
      </c>
      <c r="E335" s="2">
        <v>1505</v>
      </c>
      <c r="F335" s="35">
        <v>1505</v>
      </c>
      <c r="G335" s="2" t="s">
        <v>1459</v>
      </c>
      <c r="H335" s="6" t="s">
        <v>567</v>
      </c>
      <c r="I335" s="2"/>
      <c r="J335" s="117" t="s">
        <v>1460</v>
      </c>
      <c r="K335" s="2"/>
      <c r="L335">
        <v>120272152</v>
      </c>
    </row>
    <row r="336" spans="2:12" customFormat="1" ht="38.25" customHeight="1" x14ac:dyDescent="0.25">
      <c r="B336" s="2" t="s">
        <v>1507</v>
      </c>
      <c r="C336" s="2" t="s">
        <v>632</v>
      </c>
      <c r="D336" s="2" t="s">
        <v>633</v>
      </c>
      <c r="E336" s="2">
        <v>50</v>
      </c>
      <c r="F336" s="35">
        <v>50</v>
      </c>
      <c r="G336" s="2" t="s">
        <v>1508</v>
      </c>
      <c r="H336" s="6" t="s">
        <v>635</v>
      </c>
      <c r="I336" s="2"/>
      <c r="J336" s="117" t="s">
        <v>1509</v>
      </c>
      <c r="K336" s="2"/>
      <c r="L336">
        <v>120277464</v>
      </c>
    </row>
    <row r="337" spans="2:12" customFormat="1" ht="38.25" customHeight="1" x14ac:dyDescent="0.25">
      <c r="B337" s="2" t="s">
        <v>1510</v>
      </c>
      <c r="C337" s="2" t="s">
        <v>1511</v>
      </c>
      <c r="D337" s="2" t="s">
        <v>1512</v>
      </c>
      <c r="E337" s="2">
        <v>1050</v>
      </c>
      <c r="F337" s="35">
        <v>1050</v>
      </c>
      <c r="G337" s="2" t="s">
        <v>1513</v>
      </c>
      <c r="H337" s="6" t="s">
        <v>1514</v>
      </c>
      <c r="I337" s="2"/>
      <c r="J337" s="117" t="s">
        <v>1515</v>
      </c>
      <c r="K337" s="2"/>
      <c r="L337">
        <v>120277480</v>
      </c>
    </row>
    <row r="338" spans="2:12" customFormat="1" ht="38.25" customHeight="1" x14ac:dyDescent="0.25">
      <c r="B338" s="2" t="s">
        <v>1516</v>
      </c>
      <c r="C338" s="2" t="s">
        <v>233</v>
      </c>
      <c r="D338" s="2" t="s">
        <v>1517</v>
      </c>
      <c r="E338" s="2">
        <v>131.1</v>
      </c>
      <c r="F338" s="35">
        <v>1331.1</v>
      </c>
      <c r="G338" s="2" t="s">
        <v>1518</v>
      </c>
      <c r="H338" s="6" t="s">
        <v>1519</v>
      </c>
      <c r="I338" s="2"/>
      <c r="J338" s="117" t="s">
        <v>1520</v>
      </c>
      <c r="K338" s="2"/>
      <c r="L338">
        <v>120280698</v>
      </c>
    </row>
    <row r="339" spans="2:12" customFormat="1" ht="38.25" customHeight="1" x14ac:dyDescent="0.25">
      <c r="B339" s="2" t="s">
        <v>1521</v>
      </c>
      <c r="C339" s="2" t="s">
        <v>233</v>
      </c>
      <c r="D339" s="2" t="s">
        <v>1517</v>
      </c>
      <c r="E339" s="2">
        <v>393.3</v>
      </c>
      <c r="F339" s="35">
        <v>393.3</v>
      </c>
      <c r="G339" s="2" t="s">
        <v>1522</v>
      </c>
      <c r="H339" s="6" t="s">
        <v>1519</v>
      </c>
      <c r="I339" s="2"/>
      <c r="J339" s="117" t="s">
        <v>1520</v>
      </c>
      <c r="K339" s="2"/>
      <c r="L339">
        <v>120280701</v>
      </c>
    </row>
    <row r="340" spans="2:12" customFormat="1" ht="38.25" customHeight="1" x14ac:dyDescent="0.25">
      <c r="B340" s="2" t="s">
        <v>1523</v>
      </c>
      <c r="C340" s="2" t="s">
        <v>409</v>
      </c>
      <c r="D340" s="2" t="s">
        <v>76</v>
      </c>
      <c r="E340" s="2">
        <v>760</v>
      </c>
      <c r="F340" s="35">
        <v>760</v>
      </c>
      <c r="G340" s="2" t="s">
        <v>1524</v>
      </c>
      <c r="H340" s="6" t="s">
        <v>410</v>
      </c>
      <c r="I340" s="2"/>
      <c r="J340" s="117" t="s">
        <v>1525</v>
      </c>
      <c r="K340" s="2"/>
      <c r="L340">
        <v>120280703</v>
      </c>
    </row>
    <row r="341" spans="2:12" customFormat="1" ht="38.25" customHeight="1" x14ac:dyDescent="0.25">
      <c r="B341" s="2" t="s">
        <v>1528</v>
      </c>
      <c r="C341" s="2" t="s">
        <v>409</v>
      </c>
      <c r="D341" s="2" t="s">
        <v>76</v>
      </c>
      <c r="E341" s="2">
        <v>400</v>
      </c>
      <c r="F341" s="133">
        <v>400</v>
      </c>
      <c r="G341" s="2" t="s">
        <v>1529</v>
      </c>
      <c r="H341" s="6" t="s">
        <v>410</v>
      </c>
      <c r="I341" s="2"/>
      <c r="J341" s="2" t="s">
        <v>1525</v>
      </c>
      <c r="K341" s="2"/>
      <c r="L341">
        <v>120283458</v>
      </c>
    </row>
    <row r="342" spans="2:12" customFormat="1" ht="38.25" customHeight="1" x14ac:dyDescent="0.25">
      <c r="B342" s="2" t="s">
        <v>1530</v>
      </c>
      <c r="C342" s="2" t="s">
        <v>632</v>
      </c>
      <c r="D342" s="2" t="s">
        <v>633</v>
      </c>
      <c r="E342" s="2">
        <v>60</v>
      </c>
      <c r="F342" s="35">
        <v>60</v>
      </c>
      <c r="G342" s="2" t="s">
        <v>1531</v>
      </c>
      <c r="H342" s="6" t="s">
        <v>635</v>
      </c>
      <c r="I342" s="2"/>
      <c r="J342" s="2" t="s">
        <v>1509</v>
      </c>
      <c r="K342" s="2"/>
      <c r="L342">
        <v>120283475</v>
      </c>
    </row>
    <row r="343" spans="2:12" ht="31.5" customHeight="1" x14ac:dyDescent="0.25">
      <c r="B343" s="2" t="s">
        <v>1532</v>
      </c>
      <c r="C343" s="2" t="s">
        <v>109</v>
      </c>
      <c r="D343" s="2" t="s">
        <v>1533</v>
      </c>
      <c r="E343" s="2">
        <v>400</v>
      </c>
      <c r="F343" s="16">
        <v>400</v>
      </c>
      <c r="G343" s="2" t="s">
        <v>1534</v>
      </c>
      <c r="H343" s="2">
        <v>204976179</v>
      </c>
      <c r="I343" s="2"/>
      <c r="J343" s="2">
        <v>50500000</v>
      </c>
      <c r="K343" s="2"/>
      <c r="L343">
        <v>120283486</v>
      </c>
    </row>
    <row r="344" spans="2:12" ht="30" x14ac:dyDescent="0.25">
      <c r="B344" s="2" t="s">
        <v>1535</v>
      </c>
      <c r="C344" s="47" t="s">
        <v>604</v>
      </c>
      <c r="D344" s="47" t="s">
        <v>605</v>
      </c>
      <c r="E344" s="47">
        <v>10620</v>
      </c>
      <c r="F344" s="129">
        <v>10620</v>
      </c>
      <c r="G344" s="47" t="s">
        <v>1536</v>
      </c>
      <c r="H344" s="49" t="s">
        <v>607</v>
      </c>
      <c r="I344" s="47" t="s">
        <v>1537</v>
      </c>
      <c r="J344" s="47">
        <v>34351100</v>
      </c>
      <c r="K344" s="2"/>
    </row>
    <row r="345" spans="2:12" s="131" customFormat="1" ht="30" x14ac:dyDescent="0.25">
      <c r="B345" s="76" t="s">
        <v>1538</v>
      </c>
      <c r="C345" s="76" t="s">
        <v>1539</v>
      </c>
      <c r="D345" s="76" t="s">
        <v>1540</v>
      </c>
      <c r="E345" s="76">
        <v>55999</v>
      </c>
      <c r="F345" s="132">
        <v>43904</v>
      </c>
      <c r="G345" s="76" t="s">
        <v>1541</v>
      </c>
      <c r="H345" s="76">
        <v>406042973</v>
      </c>
      <c r="I345" s="62" t="s">
        <v>1542</v>
      </c>
      <c r="J345" s="76">
        <v>48700000</v>
      </c>
      <c r="K345" s="76"/>
    </row>
    <row r="346" spans="2:12" ht="30" x14ac:dyDescent="0.25">
      <c r="B346" s="2" t="s">
        <v>1543</v>
      </c>
      <c r="C346" s="2" t="s">
        <v>1544</v>
      </c>
      <c r="D346" s="2" t="s">
        <v>1545</v>
      </c>
      <c r="E346" s="2">
        <v>126</v>
      </c>
      <c r="F346" s="132">
        <v>126</v>
      </c>
      <c r="G346" s="2" t="s">
        <v>1546</v>
      </c>
      <c r="H346" s="2">
        <v>204996246</v>
      </c>
      <c r="I346" s="2"/>
      <c r="J346" s="2">
        <v>22300000</v>
      </c>
      <c r="K346" s="2"/>
      <c r="L346">
        <v>120292020</v>
      </c>
    </row>
    <row r="347" spans="2:12" ht="60" x14ac:dyDescent="0.25">
      <c r="B347" s="2" t="s">
        <v>1547</v>
      </c>
      <c r="C347" s="2" t="s">
        <v>216</v>
      </c>
      <c r="D347" s="2" t="s">
        <v>1548</v>
      </c>
      <c r="E347" s="2">
        <v>2500</v>
      </c>
      <c r="F347" s="132">
        <v>2051.16</v>
      </c>
      <c r="G347" s="2" t="s">
        <v>1549</v>
      </c>
      <c r="H347" s="2">
        <v>404385722</v>
      </c>
      <c r="I347" s="2"/>
      <c r="J347" s="2">
        <v>55100000</v>
      </c>
      <c r="K347" s="36" t="s">
        <v>1111</v>
      </c>
      <c r="L347">
        <v>120292021</v>
      </c>
    </row>
    <row r="348" spans="2:12" ht="30" x14ac:dyDescent="0.25">
      <c r="B348" s="2" t="s">
        <v>1550</v>
      </c>
      <c r="C348" s="2" t="s">
        <v>1544</v>
      </c>
      <c r="D348" s="2" t="s">
        <v>1545</v>
      </c>
      <c r="E348" s="2">
        <v>874</v>
      </c>
      <c r="F348" s="132">
        <v>874</v>
      </c>
      <c r="G348" s="2" t="s">
        <v>1551</v>
      </c>
      <c r="H348" s="2">
        <v>204996246</v>
      </c>
      <c r="I348" s="2"/>
      <c r="J348" s="2">
        <v>22300000</v>
      </c>
      <c r="K348" s="2"/>
      <c r="L348">
        <v>120292028</v>
      </c>
    </row>
    <row r="349" spans="2:12" ht="60" x14ac:dyDescent="0.25">
      <c r="B349" s="73" t="s">
        <v>1552</v>
      </c>
      <c r="C349" s="73" t="s">
        <v>353</v>
      </c>
      <c r="D349" s="73" t="s">
        <v>83</v>
      </c>
      <c r="E349" s="73">
        <v>351</v>
      </c>
      <c r="F349" s="139">
        <v>350.75</v>
      </c>
      <c r="G349" s="73" t="s">
        <v>1553</v>
      </c>
      <c r="H349" s="135" t="s">
        <v>444</v>
      </c>
      <c r="I349" s="73"/>
      <c r="J349" s="73" t="s">
        <v>1441</v>
      </c>
      <c r="K349" s="57" t="s">
        <v>1111</v>
      </c>
      <c r="L349">
        <v>120292032</v>
      </c>
    </row>
    <row r="350" spans="2:12" ht="30" x14ac:dyDescent="0.25">
      <c r="B350" s="136" t="s">
        <v>1559</v>
      </c>
      <c r="C350" s="65" t="s">
        <v>1560</v>
      </c>
      <c r="D350" s="65" t="s">
        <v>1561</v>
      </c>
      <c r="E350" s="65">
        <v>160</v>
      </c>
      <c r="F350" s="134">
        <v>160</v>
      </c>
      <c r="G350" s="2" t="s">
        <v>1562</v>
      </c>
      <c r="H350" s="137" t="s">
        <v>1563</v>
      </c>
      <c r="I350" s="136"/>
      <c r="J350" s="2">
        <v>50800000</v>
      </c>
      <c r="K350" s="136"/>
      <c r="L350">
        <v>130001115</v>
      </c>
    </row>
    <row r="352" spans="2:12" x14ac:dyDescent="0.25">
      <c r="F352" s="82">
        <f>SUM(F325:F351)</f>
        <v>65956.45</v>
      </c>
    </row>
    <row r="355" spans="9:9" x14ac:dyDescent="0.25">
      <c r="I355" s="37">
        <f>F84+F207+F320+F352</f>
        <v>2357287.7200000007</v>
      </c>
    </row>
  </sheetData>
  <autoFilter ref="A213:S319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5:P75"/>
  <sheetViews>
    <sheetView topLeftCell="A4" workbookViewId="0">
      <pane ySplit="1635" topLeftCell="A60" activePane="bottomLeft"/>
      <selection activeCell="B51" sqref="B51:L74"/>
      <selection pane="bottomLeft" activeCell="G72" sqref="G72"/>
    </sheetView>
  </sheetViews>
  <sheetFormatPr defaultRowHeight="15" x14ac:dyDescent="0.25"/>
  <cols>
    <col min="1" max="1" width="3" style="15" customWidth="1"/>
    <col min="2" max="2" width="9.140625" style="15"/>
    <col min="3" max="3" width="33.85546875" style="15" customWidth="1"/>
    <col min="4" max="4" width="35.7109375" style="15" customWidth="1"/>
    <col min="5" max="5" width="21" style="15" customWidth="1"/>
    <col min="6" max="6" width="13.28515625" style="15" customWidth="1"/>
    <col min="7" max="7" width="19.42578125" style="15" customWidth="1"/>
    <col min="8" max="8" width="14.42578125" style="82" customWidth="1"/>
    <col min="9" max="9" width="14.7109375" style="15" customWidth="1"/>
    <col min="10" max="10" width="18.85546875" style="15" customWidth="1"/>
    <col min="11" max="11" width="19.7109375" style="15" bestFit="1" customWidth="1"/>
    <col min="12" max="12" width="18.140625" style="15" customWidth="1"/>
    <col min="13" max="13" width="31.42578125" style="15" customWidth="1"/>
    <col min="14" max="14" width="15.28515625" style="15" customWidth="1"/>
    <col min="15" max="16384" width="9.140625" style="15"/>
  </cols>
  <sheetData>
    <row r="5" spans="1:16" ht="54" customHeight="1" x14ac:dyDescent="0.25">
      <c r="B5" s="105" t="s">
        <v>0</v>
      </c>
      <c r="C5" s="105" t="s">
        <v>2</v>
      </c>
      <c r="D5" s="105" t="s">
        <v>1</v>
      </c>
      <c r="E5" s="106" t="s">
        <v>339</v>
      </c>
      <c r="F5" s="106" t="s">
        <v>341</v>
      </c>
      <c r="G5" s="106" t="s">
        <v>340</v>
      </c>
      <c r="H5" s="83" t="s">
        <v>8</v>
      </c>
      <c r="I5" s="105" t="s">
        <v>4</v>
      </c>
      <c r="J5" s="106" t="s">
        <v>5</v>
      </c>
      <c r="K5" s="106" t="s">
        <v>6</v>
      </c>
      <c r="L5" s="105" t="s">
        <v>7</v>
      </c>
      <c r="M5" s="105" t="s">
        <v>9</v>
      </c>
    </row>
    <row r="6" spans="1:16" s="20" customFormat="1" ht="30" customHeight="1" x14ac:dyDescent="0.25">
      <c r="A6" s="20">
        <v>1</v>
      </c>
      <c r="B6" s="16" t="s">
        <v>36</v>
      </c>
      <c r="C6" s="16" t="s">
        <v>37</v>
      </c>
      <c r="D6" s="16" t="s">
        <v>38</v>
      </c>
      <c r="E6" s="16">
        <v>24000</v>
      </c>
      <c r="F6" s="16">
        <v>23700</v>
      </c>
      <c r="G6" s="16">
        <f>E6-F6</f>
        <v>300</v>
      </c>
      <c r="H6" s="35">
        <v>9700</v>
      </c>
      <c r="I6" s="16" t="s">
        <v>39</v>
      </c>
      <c r="J6" s="16">
        <v>204438046</v>
      </c>
      <c r="K6" s="16" t="s">
        <v>40</v>
      </c>
      <c r="L6" s="16">
        <v>50750000</v>
      </c>
      <c r="M6" s="16"/>
      <c r="N6" s="16" t="s">
        <v>37</v>
      </c>
      <c r="O6" s="16">
        <v>23700</v>
      </c>
      <c r="P6" s="20">
        <f>F6-O6</f>
        <v>0</v>
      </c>
    </row>
    <row r="7" spans="1:16" s="20" customFormat="1" ht="30" customHeight="1" x14ac:dyDescent="0.25">
      <c r="A7" s="20">
        <v>2</v>
      </c>
      <c r="B7" s="16" t="s">
        <v>41</v>
      </c>
      <c r="C7" s="16" t="s">
        <v>42</v>
      </c>
      <c r="D7" s="16" t="s">
        <v>43</v>
      </c>
      <c r="E7" s="16">
        <v>130000</v>
      </c>
      <c r="F7" s="16">
        <v>96190</v>
      </c>
      <c r="G7" s="16">
        <f t="shared" ref="G7:G66" si="0">E7-F7</f>
        <v>33810</v>
      </c>
      <c r="H7" s="35">
        <v>30226.400000000001</v>
      </c>
      <c r="I7" s="16" t="s">
        <v>44</v>
      </c>
      <c r="J7" s="25" t="s">
        <v>45</v>
      </c>
      <c r="K7" s="16" t="s">
        <v>46</v>
      </c>
      <c r="L7" s="16">
        <v>90900000</v>
      </c>
      <c r="M7" s="107" t="s">
        <v>342</v>
      </c>
      <c r="N7" s="16" t="s">
        <v>42</v>
      </c>
      <c r="O7" s="16">
        <v>96190</v>
      </c>
      <c r="P7" s="20">
        <f t="shared" ref="P7:P19" si="1">F7-O7</f>
        <v>0</v>
      </c>
    </row>
    <row r="8" spans="1:16" s="20" customFormat="1" ht="30" customHeight="1" x14ac:dyDescent="0.25">
      <c r="A8" s="20">
        <v>3</v>
      </c>
      <c r="B8" s="16" t="s">
        <v>47</v>
      </c>
      <c r="C8" s="16" t="s">
        <v>48</v>
      </c>
      <c r="D8" s="16" t="s">
        <v>49</v>
      </c>
      <c r="E8" s="16">
        <v>27200</v>
      </c>
      <c r="F8" s="16">
        <v>18000</v>
      </c>
      <c r="G8" s="16">
        <f t="shared" si="0"/>
        <v>9200</v>
      </c>
      <c r="H8" s="35">
        <v>7500</v>
      </c>
      <c r="I8" s="16" t="s">
        <v>44</v>
      </c>
      <c r="J8" s="16">
        <v>204566978</v>
      </c>
      <c r="K8" s="16" t="s">
        <v>50</v>
      </c>
      <c r="L8" s="16">
        <v>72400000</v>
      </c>
      <c r="M8" s="16" t="s">
        <v>236</v>
      </c>
      <c r="N8" s="16" t="s">
        <v>48</v>
      </c>
      <c r="O8" s="16">
        <v>18000</v>
      </c>
      <c r="P8" s="20">
        <f t="shared" si="1"/>
        <v>0</v>
      </c>
    </row>
    <row r="9" spans="1:16" s="20" customFormat="1" ht="30" customHeight="1" x14ac:dyDescent="0.25">
      <c r="A9" s="20">
        <v>4</v>
      </c>
      <c r="B9" s="16" t="s">
        <v>71</v>
      </c>
      <c r="C9" s="16" t="s">
        <v>48</v>
      </c>
      <c r="D9" s="16" t="s">
        <v>64</v>
      </c>
      <c r="E9" s="16">
        <v>27500</v>
      </c>
      <c r="F9" s="16">
        <v>26640</v>
      </c>
      <c r="G9" s="16">
        <f t="shared" si="0"/>
        <v>860</v>
      </c>
      <c r="H9" s="35">
        <v>5363.13</v>
      </c>
      <c r="I9" s="16" t="s">
        <v>72</v>
      </c>
      <c r="J9" s="16">
        <v>204566978</v>
      </c>
      <c r="K9" s="16" t="s">
        <v>73</v>
      </c>
      <c r="L9" s="16">
        <v>64211100</v>
      </c>
      <c r="M9" s="16"/>
      <c r="N9" s="16" t="s">
        <v>48</v>
      </c>
      <c r="O9" s="16">
        <v>26640</v>
      </c>
      <c r="P9" s="20">
        <f t="shared" si="1"/>
        <v>0</v>
      </c>
    </row>
    <row r="10" spans="1:16" s="20" customFormat="1" ht="30" customHeight="1" x14ac:dyDescent="0.25">
      <c r="A10" s="20">
        <v>5</v>
      </c>
      <c r="B10" s="16" t="s">
        <v>116</v>
      </c>
      <c r="C10" s="16" t="s">
        <v>117</v>
      </c>
      <c r="D10" s="16" t="s">
        <v>118</v>
      </c>
      <c r="E10" s="16">
        <v>23000</v>
      </c>
      <c r="F10" s="16">
        <v>22770</v>
      </c>
      <c r="G10" s="16">
        <f t="shared" si="0"/>
        <v>230</v>
      </c>
      <c r="H10" s="35">
        <v>8280</v>
      </c>
      <c r="I10" s="16" t="s">
        <v>119</v>
      </c>
      <c r="J10" s="16">
        <v>211380833</v>
      </c>
      <c r="K10" s="16" t="s">
        <v>120</v>
      </c>
      <c r="L10" s="16">
        <v>72400000</v>
      </c>
      <c r="M10" s="16" t="s">
        <v>274</v>
      </c>
      <c r="N10" s="16" t="s">
        <v>117</v>
      </c>
      <c r="O10" s="16">
        <v>22770</v>
      </c>
      <c r="P10" s="20">
        <f t="shared" si="1"/>
        <v>0</v>
      </c>
    </row>
    <row r="11" spans="1:16" s="20" customFormat="1" ht="30" customHeight="1" x14ac:dyDescent="0.25">
      <c r="A11" s="20">
        <v>6</v>
      </c>
      <c r="B11" s="16" t="s">
        <v>125</v>
      </c>
      <c r="C11" s="16" t="s">
        <v>126</v>
      </c>
      <c r="D11" s="16" t="s">
        <v>127</v>
      </c>
      <c r="E11" s="16">
        <v>6000</v>
      </c>
      <c r="F11" s="16">
        <v>3998</v>
      </c>
      <c r="G11" s="16">
        <f t="shared" si="0"/>
        <v>2002</v>
      </c>
      <c r="H11" s="35">
        <v>3998</v>
      </c>
      <c r="I11" s="16" t="s">
        <v>128</v>
      </c>
      <c r="J11" s="16">
        <v>200253670</v>
      </c>
      <c r="K11" s="16" t="s">
        <v>285</v>
      </c>
      <c r="L11" s="16">
        <v>32324000</v>
      </c>
      <c r="M11" s="16"/>
      <c r="N11" s="16" t="s">
        <v>126</v>
      </c>
      <c r="O11" s="16">
        <v>3998</v>
      </c>
      <c r="P11" s="20">
        <f t="shared" si="1"/>
        <v>0</v>
      </c>
    </row>
    <row r="12" spans="1:16" s="20" customFormat="1" ht="45.75" customHeight="1" x14ac:dyDescent="0.25">
      <c r="A12" s="20">
        <v>7</v>
      </c>
      <c r="B12" s="16" t="s">
        <v>129</v>
      </c>
      <c r="C12" s="16" t="s">
        <v>48</v>
      </c>
      <c r="D12" s="16" t="s">
        <v>130</v>
      </c>
      <c r="E12" s="16">
        <v>20600</v>
      </c>
      <c r="F12" s="16">
        <v>15825</v>
      </c>
      <c r="G12" s="16">
        <f t="shared" si="0"/>
        <v>4775</v>
      </c>
      <c r="H12" s="35">
        <v>1911.0299999999997</v>
      </c>
      <c r="I12" s="16" t="s">
        <v>131</v>
      </c>
      <c r="J12" s="16">
        <v>204566978</v>
      </c>
      <c r="K12" s="16" t="s">
        <v>132</v>
      </c>
      <c r="L12" s="16">
        <v>64200000</v>
      </c>
      <c r="M12" s="16"/>
      <c r="N12" s="16" t="s">
        <v>48</v>
      </c>
      <c r="O12" s="16">
        <v>15825</v>
      </c>
      <c r="P12" s="20">
        <f t="shared" si="1"/>
        <v>0</v>
      </c>
    </row>
    <row r="13" spans="1:16" s="20" customFormat="1" ht="30" customHeight="1" x14ac:dyDescent="0.25">
      <c r="A13" s="20">
        <v>8</v>
      </c>
      <c r="B13" s="16" t="s">
        <v>143</v>
      </c>
      <c r="C13" s="16" t="s">
        <v>144</v>
      </c>
      <c r="D13" s="16" t="s">
        <v>145</v>
      </c>
      <c r="E13" s="16">
        <v>10600</v>
      </c>
      <c r="F13" s="16">
        <v>10600</v>
      </c>
      <c r="G13" s="16">
        <f t="shared" si="0"/>
        <v>0</v>
      </c>
      <c r="H13" s="35">
        <v>3880</v>
      </c>
      <c r="I13" s="16" t="s">
        <v>146</v>
      </c>
      <c r="J13" s="16">
        <v>200001229</v>
      </c>
      <c r="K13" s="16" t="s">
        <v>147</v>
      </c>
      <c r="L13" s="16">
        <v>48312000</v>
      </c>
      <c r="M13" s="16"/>
      <c r="N13" s="16" t="s">
        <v>144</v>
      </c>
      <c r="O13" s="16">
        <v>10600</v>
      </c>
      <c r="P13" s="20">
        <f t="shared" si="1"/>
        <v>0</v>
      </c>
    </row>
    <row r="14" spans="1:16" s="20" customFormat="1" ht="30" customHeight="1" x14ac:dyDescent="0.25">
      <c r="A14" s="20">
        <v>9</v>
      </c>
      <c r="B14" s="16" t="s">
        <v>164</v>
      </c>
      <c r="C14" s="16" t="s">
        <v>165</v>
      </c>
      <c r="D14" s="16" t="s">
        <v>166</v>
      </c>
      <c r="E14" s="16">
        <v>13000</v>
      </c>
      <c r="F14" s="16">
        <v>12800</v>
      </c>
      <c r="G14" s="16">
        <f t="shared" si="0"/>
        <v>200</v>
      </c>
      <c r="H14" s="35">
        <v>12800</v>
      </c>
      <c r="I14" s="16" t="s">
        <v>167</v>
      </c>
      <c r="J14" s="16">
        <v>404863553</v>
      </c>
      <c r="K14" s="16" t="s">
        <v>168</v>
      </c>
      <c r="L14" s="16">
        <v>50112300</v>
      </c>
      <c r="M14" s="16"/>
      <c r="N14" s="16" t="s">
        <v>165</v>
      </c>
      <c r="O14" s="16">
        <v>12800</v>
      </c>
      <c r="P14" s="20">
        <f t="shared" si="1"/>
        <v>0</v>
      </c>
    </row>
    <row r="15" spans="1:16" s="108" customFormat="1" ht="30" customHeight="1" x14ac:dyDescent="0.25">
      <c r="A15" s="20">
        <v>10</v>
      </c>
      <c r="B15" s="16" t="s">
        <v>188</v>
      </c>
      <c r="C15" s="16" t="s">
        <v>189</v>
      </c>
      <c r="D15" s="16" t="s">
        <v>190</v>
      </c>
      <c r="E15" s="16">
        <v>6000</v>
      </c>
      <c r="F15" s="16">
        <v>5200</v>
      </c>
      <c r="G15" s="16">
        <f t="shared" si="0"/>
        <v>800</v>
      </c>
      <c r="H15" s="35">
        <v>5200</v>
      </c>
      <c r="I15" s="16" t="s">
        <v>191</v>
      </c>
      <c r="J15" s="16">
        <v>205294705</v>
      </c>
      <c r="K15" s="16" t="s">
        <v>192</v>
      </c>
      <c r="L15" s="16">
        <v>32300000</v>
      </c>
      <c r="M15" s="16"/>
      <c r="N15" s="16" t="s">
        <v>189</v>
      </c>
      <c r="O15" s="16">
        <v>5200</v>
      </c>
      <c r="P15" s="20">
        <f t="shared" si="1"/>
        <v>0</v>
      </c>
    </row>
    <row r="16" spans="1:16" ht="30" customHeight="1" x14ac:dyDescent="0.25">
      <c r="A16" s="20">
        <v>11</v>
      </c>
      <c r="B16" s="16" t="s">
        <v>225</v>
      </c>
      <c r="C16" s="16" t="s">
        <v>226</v>
      </c>
      <c r="D16" s="16" t="s">
        <v>49</v>
      </c>
      <c r="E16" s="16">
        <v>4000</v>
      </c>
      <c r="F16" s="16">
        <v>3155</v>
      </c>
      <c r="G16" s="16">
        <f t="shared" si="0"/>
        <v>845</v>
      </c>
      <c r="H16" s="35">
        <v>996.94</v>
      </c>
      <c r="I16" s="16" t="s">
        <v>227</v>
      </c>
      <c r="J16" s="16">
        <v>204876606</v>
      </c>
      <c r="K16" s="16" t="s">
        <v>228</v>
      </c>
      <c r="L16" s="16">
        <v>72400000</v>
      </c>
      <c r="M16" s="16"/>
      <c r="N16" s="16" t="s">
        <v>226</v>
      </c>
      <c r="O16" s="16">
        <v>3155</v>
      </c>
      <c r="P16" s="20">
        <f t="shared" si="1"/>
        <v>0</v>
      </c>
    </row>
    <row r="17" spans="1:16" ht="30" x14ac:dyDescent="0.25">
      <c r="A17" s="20">
        <v>13</v>
      </c>
      <c r="B17" s="16" t="s">
        <v>261</v>
      </c>
      <c r="C17" s="16" t="s">
        <v>262</v>
      </c>
      <c r="D17" s="16" t="s">
        <v>263</v>
      </c>
      <c r="E17" s="16">
        <v>8000</v>
      </c>
      <c r="F17" s="16">
        <v>5351</v>
      </c>
      <c r="G17" s="16">
        <f t="shared" si="0"/>
        <v>2649</v>
      </c>
      <c r="H17" s="35">
        <v>2414.5</v>
      </c>
      <c r="I17" s="16" t="s">
        <v>264</v>
      </c>
      <c r="J17" s="16">
        <v>406058803</v>
      </c>
      <c r="K17" s="16" t="s">
        <v>265</v>
      </c>
      <c r="L17" s="16">
        <v>22800000</v>
      </c>
      <c r="M17" s="16"/>
      <c r="N17" s="16" t="s">
        <v>262</v>
      </c>
      <c r="O17" s="16">
        <v>5351</v>
      </c>
      <c r="P17" s="20">
        <f t="shared" si="1"/>
        <v>0</v>
      </c>
    </row>
    <row r="18" spans="1:16" ht="30" x14ac:dyDescent="0.25">
      <c r="A18" s="20">
        <v>14</v>
      </c>
      <c r="B18" s="16" t="s">
        <v>266</v>
      </c>
      <c r="C18" s="16" t="s">
        <v>267</v>
      </c>
      <c r="D18" s="16" t="s">
        <v>263</v>
      </c>
      <c r="E18" s="16">
        <v>22500</v>
      </c>
      <c r="F18" s="16">
        <v>14551</v>
      </c>
      <c r="G18" s="16">
        <f t="shared" si="0"/>
        <v>7949</v>
      </c>
      <c r="H18" s="35">
        <v>5863.25</v>
      </c>
      <c r="I18" s="16" t="s">
        <v>264</v>
      </c>
      <c r="J18" s="16">
        <v>401965753</v>
      </c>
      <c r="K18" s="16" t="s">
        <v>268</v>
      </c>
      <c r="L18" s="16">
        <v>30100000</v>
      </c>
      <c r="M18" s="16"/>
      <c r="N18" s="16" t="s">
        <v>267</v>
      </c>
      <c r="O18" s="16">
        <v>14551</v>
      </c>
      <c r="P18" s="20">
        <f t="shared" si="1"/>
        <v>0</v>
      </c>
    </row>
    <row r="19" spans="1:16" ht="30" x14ac:dyDescent="0.25">
      <c r="A19" s="20">
        <v>15</v>
      </c>
      <c r="B19" s="16" t="s">
        <v>269</v>
      </c>
      <c r="C19" s="16" t="s">
        <v>270</v>
      </c>
      <c r="D19" s="16" t="s">
        <v>271</v>
      </c>
      <c r="E19" s="16">
        <v>1600</v>
      </c>
      <c r="F19" s="16">
        <v>1360</v>
      </c>
      <c r="G19" s="16">
        <f t="shared" si="0"/>
        <v>240</v>
      </c>
      <c r="H19" s="35">
        <v>1360</v>
      </c>
      <c r="I19" s="16" t="s">
        <v>272</v>
      </c>
      <c r="J19" s="16">
        <v>40006578</v>
      </c>
      <c r="K19" s="16" t="s">
        <v>273</v>
      </c>
      <c r="L19" s="16">
        <v>79800000</v>
      </c>
      <c r="M19" s="16"/>
      <c r="N19" s="16" t="s">
        <v>270</v>
      </c>
      <c r="O19" s="16">
        <v>1360</v>
      </c>
      <c r="P19" s="20">
        <f t="shared" si="1"/>
        <v>0</v>
      </c>
    </row>
    <row r="20" spans="1:16" ht="30" x14ac:dyDescent="0.25">
      <c r="A20" s="15">
        <v>1</v>
      </c>
      <c r="B20" s="16" t="s">
        <v>406</v>
      </c>
      <c r="C20" s="16" t="s">
        <v>68</v>
      </c>
      <c r="D20" s="16" t="s">
        <v>69</v>
      </c>
      <c r="E20" s="16">
        <v>9000</v>
      </c>
      <c r="F20" s="16">
        <v>8039</v>
      </c>
      <c r="G20" s="16">
        <f t="shared" si="0"/>
        <v>961</v>
      </c>
      <c r="H20" s="35">
        <f>4550+3489</f>
        <v>8039</v>
      </c>
      <c r="I20" s="16" t="s">
        <v>407</v>
      </c>
      <c r="J20" s="16">
        <v>406039807</v>
      </c>
      <c r="K20" s="16" t="s">
        <v>766</v>
      </c>
      <c r="L20" s="29">
        <v>32250000</v>
      </c>
      <c r="M20" s="109"/>
      <c r="N20" s="109"/>
      <c r="O20" s="33"/>
    </row>
    <row r="21" spans="1:16" ht="30" x14ac:dyDescent="0.25">
      <c r="A21" s="15">
        <v>2</v>
      </c>
      <c r="B21" s="16" t="s">
        <v>408</v>
      </c>
      <c r="C21" s="16" t="s">
        <v>409</v>
      </c>
      <c r="D21" s="16" t="s">
        <v>350</v>
      </c>
      <c r="E21" s="16">
        <v>26000</v>
      </c>
      <c r="F21" s="16">
        <v>26000</v>
      </c>
      <c r="G21" s="16">
        <f t="shared" si="0"/>
        <v>0</v>
      </c>
      <c r="H21" s="35">
        <f>4194</f>
        <v>4194</v>
      </c>
      <c r="I21" s="16" t="s">
        <v>407</v>
      </c>
      <c r="J21" s="25" t="s">
        <v>410</v>
      </c>
      <c r="K21" s="16" t="s">
        <v>411</v>
      </c>
      <c r="L21" s="29">
        <v>50112000</v>
      </c>
      <c r="M21" s="109"/>
      <c r="N21" s="109"/>
      <c r="O21" s="33"/>
    </row>
    <row r="22" spans="1:16" ht="30" x14ac:dyDescent="0.25">
      <c r="A22" s="15">
        <v>3</v>
      </c>
      <c r="B22" s="16" t="s">
        <v>447</v>
      </c>
      <c r="C22" s="16" t="s">
        <v>37</v>
      </c>
      <c r="D22" s="16" t="s">
        <v>448</v>
      </c>
      <c r="E22" s="16">
        <v>33700</v>
      </c>
      <c r="F22" s="16">
        <v>33700</v>
      </c>
      <c r="G22" s="16">
        <f t="shared" si="0"/>
        <v>0</v>
      </c>
      <c r="H22" s="35"/>
      <c r="I22" s="16" t="s">
        <v>449</v>
      </c>
      <c r="J22" s="25" t="s">
        <v>450</v>
      </c>
      <c r="K22" s="16" t="s">
        <v>451</v>
      </c>
      <c r="L22" s="29">
        <v>42419510</v>
      </c>
      <c r="M22" s="109"/>
      <c r="N22" s="109"/>
      <c r="O22" s="33"/>
    </row>
    <row r="23" spans="1:16" ht="30" x14ac:dyDescent="0.25">
      <c r="A23" s="15">
        <v>4</v>
      </c>
      <c r="B23" s="16" t="s">
        <v>452</v>
      </c>
      <c r="C23" s="16" t="s">
        <v>189</v>
      </c>
      <c r="D23" s="16" t="s">
        <v>453</v>
      </c>
      <c r="E23" s="16">
        <v>14800</v>
      </c>
      <c r="F23" s="16">
        <v>13970</v>
      </c>
      <c r="G23" s="16">
        <f t="shared" si="0"/>
        <v>830</v>
      </c>
      <c r="H23" s="35">
        <v>13970</v>
      </c>
      <c r="I23" s="16" t="s">
        <v>455</v>
      </c>
      <c r="J23" s="25" t="s">
        <v>454</v>
      </c>
      <c r="K23" s="16" t="s">
        <v>456</v>
      </c>
      <c r="L23" s="29">
        <v>30200000</v>
      </c>
      <c r="M23" s="109"/>
      <c r="N23" s="109"/>
      <c r="O23" s="33"/>
    </row>
    <row r="24" spans="1:16" ht="30" x14ac:dyDescent="0.25">
      <c r="A24" s="15">
        <v>5</v>
      </c>
      <c r="B24" s="16" t="s">
        <v>460</v>
      </c>
      <c r="C24" s="16" t="s">
        <v>461</v>
      </c>
      <c r="D24" s="16" t="s">
        <v>462</v>
      </c>
      <c r="E24" s="16">
        <v>56000</v>
      </c>
      <c r="F24" s="16">
        <v>34989.54</v>
      </c>
      <c r="G24" s="16">
        <f t="shared" si="0"/>
        <v>21010.46</v>
      </c>
      <c r="H24" s="35">
        <v>27578.240000000002</v>
      </c>
      <c r="I24" s="16" t="s">
        <v>463</v>
      </c>
      <c r="J24" s="25" t="s">
        <v>464</v>
      </c>
      <c r="K24" s="16" t="s">
        <v>465</v>
      </c>
      <c r="L24" s="29">
        <v>45300000</v>
      </c>
      <c r="M24" s="109"/>
      <c r="N24" s="109"/>
      <c r="O24" s="33"/>
    </row>
    <row r="25" spans="1:16" ht="30" x14ac:dyDescent="0.25">
      <c r="A25" s="15">
        <v>6</v>
      </c>
      <c r="B25" s="16" t="s">
        <v>468</v>
      </c>
      <c r="C25" s="16" t="s">
        <v>253</v>
      </c>
      <c r="D25" s="16" t="s">
        <v>254</v>
      </c>
      <c r="E25" s="16"/>
      <c r="F25" s="16"/>
      <c r="G25" s="16">
        <f t="shared" si="0"/>
        <v>0</v>
      </c>
      <c r="H25" s="35">
        <v>84420</v>
      </c>
      <c r="I25" s="16" t="s">
        <v>469</v>
      </c>
      <c r="J25" s="16">
        <v>404391136</v>
      </c>
      <c r="K25" s="16" t="s">
        <v>256</v>
      </c>
      <c r="L25" s="30" t="s">
        <v>257</v>
      </c>
      <c r="M25" s="109"/>
      <c r="N25" s="109"/>
      <c r="O25" s="33"/>
    </row>
    <row r="26" spans="1:16" ht="30" x14ac:dyDescent="0.25">
      <c r="A26" s="15">
        <v>7</v>
      </c>
      <c r="B26" s="16" t="s">
        <v>470</v>
      </c>
      <c r="C26" s="16" t="s">
        <v>471</v>
      </c>
      <c r="D26" s="16" t="s">
        <v>472</v>
      </c>
      <c r="E26" s="16">
        <v>78000</v>
      </c>
      <c r="F26" s="16">
        <v>64849</v>
      </c>
      <c r="G26" s="16">
        <f t="shared" si="0"/>
        <v>13151</v>
      </c>
      <c r="H26" s="35">
        <f>140.2+7715.9</f>
        <v>7856.0999999999995</v>
      </c>
      <c r="I26" s="16" t="s">
        <v>473</v>
      </c>
      <c r="J26" s="25" t="s">
        <v>474</v>
      </c>
      <c r="K26" s="16" t="s">
        <v>475</v>
      </c>
      <c r="L26" s="29">
        <v>90900000</v>
      </c>
      <c r="M26" s="109"/>
      <c r="N26" s="109"/>
      <c r="O26" s="33"/>
    </row>
    <row r="27" spans="1:16" ht="30" x14ac:dyDescent="0.25">
      <c r="A27" s="15">
        <v>8</v>
      </c>
      <c r="B27" s="16" t="s">
        <v>481</v>
      </c>
      <c r="C27" s="16" t="s">
        <v>482</v>
      </c>
      <c r="D27" s="16" t="s">
        <v>483</v>
      </c>
      <c r="E27" s="16">
        <v>1700</v>
      </c>
      <c r="F27" s="16">
        <v>1700</v>
      </c>
      <c r="G27" s="16">
        <f t="shared" si="0"/>
        <v>0</v>
      </c>
      <c r="H27" s="35">
        <v>1700</v>
      </c>
      <c r="I27" s="16" t="s">
        <v>484</v>
      </c>
      <c r="J27" s="25" t="s">
        <v>485</v>
      </c>
      <c r="K27" s="16" t="s">
        <v>486</v>
      </c>
      <c r="L27" s="29">
        <v>30232110</v>
      </c>
      <c r="M27" s="109"/>
      <c r="N27" s="109"/>
      <c r="O27" s="33"/>
    </row>
    <row r="28" spans="1:16" ht="30" x14ac:dyDescent="0.25">
      <c r="A28" s="15">
        <v>9</v>
      </c>
      <c r="B28" s="16" t="s">
        <v>512</v>
      </c>
      <c r="C28" s="16" t="s">
        <v>189</v>
      </c>
      <c r="D28" s="16" t="s">
        <v>513</v>
      </c>
      <c r="E28" s="16">
        <v>2400</v>
      </c>
      <c r="F28" s="16">
        <v>2350</v>
      </c>
      <c r="G28" s="16">
        <f t="shared" si="0"/>
        <v>50</v>
      </c>
      <c r="H28" s="35">
        <f>1800+550</f>
        <v>2350</v>
      </c>
      <c r="I28" s="16" t="s">
        <v>514</v>
      </c>
      <c r="J28" s="25" t="s">
        <v>454</v>
      </c>
      <c r="K28" s="16" t="s">
        <v>515</v>
      </c>
      <c r="L28" s="29">
        <v>32300000</v>
      </c>
      <c r="M28" s="109"/>
      <c r="N28" s="109"/>
      <c r="O28" s="33"/>
    </row>
    <row r="29" spans="1:16" ht="30" x14ac:dyDescent="0.25">
      <c r="A29" s="15">
        <v>10</v>
      </c>
      <c r="B29" s="16" t="s">
        <v>523</v>
      </c>
      <c r="C29" s="16" t="s">
        <v>524</v>
      </c>
      <c r="D29" s="16" t="s">
        <v>525</v>
      </c>
      <c r="E29" s="16">
        <v>127000</v>
      </c>
      <c r="F29" s="16">
        <v>125800</v>
      </c>
      <c r="G29" s="16">
        <f t="shared" si="0"/>
        <v>1200</v>
      </c>
      <c r="H29" s="35">
        <v>125800</v>
      </c>
      <c r="I29" s="16" t="s">
        <v>526</v>
      </c>
      <c r="J29" s="25" t="s">
        <v>527</v>
      </c>
      <c r="K29" s="16" t="s">
        <v>528</v>
      </c>
      <c r="L29" s="29">
        <v>34113100</v>
      </c>
      <c r="M29" s="109"/>
      <c r="N29" s="109"/>
      <c r="O29" s="33"/>
    </row>
    <row r="30" spans="1:16" ht="30" x14ac:dyDescent="0.25">
      <c r="A30" s="15">
        <v>11</v>
      </c>
      <c r="B30" s="16" t="s">
        <v>559</v>
      </c>
      <c r="C30" s="16" t="s">
        <v>560</v>
      </c>
      <c r="D30" s="16" t="s">
        <v>127</v>
      </c>
      <c r="E30" s="16">
        <v>4000</v>
      </c>
      <c r="F30" s="16">
        <v>3330</v>
      </c>
      <c r="G30" s="16">
        <f t="shared" si="0"/>
        <v>670</v>
      </c>
      <c r="H30" s="35">
        <v>3300</v>
      </c>
      <c r="I30" s="16" t="s">
        <v>561</v>
      </c>
      <c r="J30" s="25" t="s">
        <v>562</v>
      </c>
      <c r="K30" s="16" t="s">
        <v>563</v>
      </c>
      <c r="L30" s="29">
        <v>32324000</v>
      </c>
      <c r="M30" s="109"/>
      <c r="N30" s="109"/>
      <c r="O30" s="33"/>
    </row>
    <row r="31" spans="1:16" ht="30" x14ac:dyDescent="0.25">
      <c r="A31" s="15">
        <v>12</v>
      </c>
      <c r="B31" s="154" t="s">
        <v>575</v>
      </c>
      <c r="C31" s="154" t="s">
        <v>852</v>
      </c>
      <c r="D31" s="154" t="s">
        <v>576</v>
      </c>
      <c r="E31" s="154">
        <v>157000</v>
      </c>
      <c r="F31" s="154">
        <v>136681.4</v>
      </c>
      <c r="G31" s="16">
        <f t="shared" si="0"/>
        <v>20318.600000000006</v>
      </c>
      <c r="H31" s="35">
        <f>78500+52162</f>
        <v>130662</v>
      </c>
      <c r="I31" s="16" t="s">
        <v>577</v>
      </c>
      <c r="J31" s="25" t="s">
        <v>578</v>
      </c>
      <c r="K31" s="16" t="s">
        <v>579</v>
      </c>
      <c r="L31" s="29">
        <v>79952000</v>
      </c>
      <c r="M31" s="109"/>
      <c r="N31" s="109"/>
      <c r="O31" s="33"/>
    </row>
    <row r="32" spans="1:16" ht="30" x14ac:dyDescent="0.25">
      <c r="A32" s="15">
        <v>13</v>
      </c>
      <c r="B32" s="16" t="s">
        <v>587</v>
      </c>
      <c r="C32" s="16" t="s">
        <v>588</v>
      </c>
      <c r="D32" s="16" t="s">
        <v>589</v>
      </c>
      <c r="E32" s="16">
        <v>17000</v>
      </c>
      <c r="F32" s="16">
        <v>12499</v>
      </c>
      <c r="G32" s="16">
        <f t="shared" si="0"/>
        <v>4501</v>
      </c>
      <c r="H32" s="35">
        <v>12208</v>
      </c>
      <c r="I32" s="16" t="s">
        <v>590</v>
      </c>
      <c r="J32" s="25" t="s">
        <v>591</v>
      </c>
      <c r="K32" s="16" t="s">
        <v>592</v>
      </c>
      <c r="L32" s="29">
        <v>39151100</v>
      </c>
      <c r="M32" s="109"/>
      <c r="N32" s="109"/>
      <c r="O32" s="33"/>
    </row>
    <row r="33" spans="1:15" ht="30" x14ac:dyDescent="0.25">
      <c r="A33" s="15">
        <v>14</v>
      </c>
      <c r="B33" s="16" t="s">
        <v>593</v>
      </c>
      <c r="C33" s="16" t="s">
        <v>594</v>
      </c>
      <c r="D33" s="16" t="s">
        <v>595</v>
      </c>
      <c r="E33" s="16">
        <v>14500</v>
      </c>
      <c r="F33" s="16">
        <v>14299</v>
      </c>
      <c r="G33" s="16">
        <f t="shared" si="0"/>
        <v>201</v>
      </c>
      <c r="H33" s="35">
        <v>14299</v>
      </c>
      <c r="I33" s="16" t="s">
        <v>596</v>
      </c>
      <c r="J33" s="25" t="s">
        <v>597</v>
      </c>
      <c r="K33" s="16" t="s">
        <v>767</v>
      </c>
      <c r="L33" s="29">
        <v>48500000</v>
      </c>
      <c r="M33" s="109"/>
      <c r="N33" s="109"/>
      <c r="O33" s="33"/>
    </row>
    <row r="34" spans="1:15" ht="30" x14ac:dyDescent="0.25">
      <c r="A34" s="15">
        <v>15</v>
      </c>
      <c r="B34" s="16" t="s">
        <v>603</v>
      </c>
      <c r="C34" s="16" t="s">
        <v>604</v>
      </c>
      <c r="D34" s="16" t="s">
        <v>605</v>
      </c>
      <c r="E34" s="16">
        <v>3600</v>
      </c>
      <c r="F34" s="16">
        <v>3600</v>
      </c>
      <c r="G34" s="16">
        <f t="shared" si="0"/>
        <v>0</v>
      </c>
      <c r="H34" s="35"/>
      <c r="I34" s="16" t="s">
        <v>606</v>
      </c>
      <c r="J34" s="25" t="s">
        <v>607</v>
      </c>
      <c r="K34" s="16" t="s">
        <v>608</v>
      </c>
      <c r="L34" s="29">
        <v>34351100</v>
      </c>
      <c r="M34" s="109"/>
      <c r="N34" s="109"/>
      <c r="O34" s="33"/>
    </row>
    <row r="35" spans="1:15" ht="30" x14ac:dyDescent="0.25">
      <c r="A35" s="15">
        <v>16</v>
      </c>
      <c r="B35" s="16" t="s">
        <v>665</v>
      </c>
      <c r="C35" s="16" t="s">
        <v>666</v>
      </c>
      <c r="D35" s="16" t="s">
        <v>670</v>
      </c>
      <c r="E35" s="16">
        <v>30800</v>
      </c>
      <c r="F35" s="16">
        <v>27999</v>
      </c>
      <c r="G35" s="16">
        <f t="shared" si="0"/>
        <v>2801</v>
      </c>
      <c r="H35" s="35"/>
      <c r="I35" s="16" t="s">
        <v>667</v>
      </c>
      <c r="J35" s="25" t="s">
        <v>668</v>
      </c>
      <c r="K35" s="16" t="s">
        <v>669</v>
      </c>
      <c r="L35" s="29">
        <v>30200000</v>
      </c>
      <c r="M35" s="109"/>
      <c r="N35" s="109"/>
      <c r="O35" s="33"/>
    </row>
    <row r="36" spans="1:15" ht="30" x14ac:dyDescent="0.25">
      <c r="A36" s="15">
        <v>17</v>
      </c>
      <c r="B36" s="16" t="s">
        <v>671</v>
      </c>
      <c r="C36" s="16" t="s">
        <v>672</v>
      </c>
      <c r="D36" s="16" t="s">
        <v>673</v>
      </c>
      <c r="E36" s="16">
        <v>770</v>
      </c>
      <c r="F36" s="16">
        <v>582</v>
      </c>
      <c r="G36" s="16">
        <f t="shared" si="0"/>
        <v>188</v>
      </c>
      <c r="H36" s="35">
        <v>335</v>
      </c>
      <c r="I36" s="16" t="s">
        <v>674</v>
      </c>
      <c r="J36" s="25" t="s">
        <v>675</v>
      </c>
      <c r="K36" s="16" t="s">
        <v>676</v>
      </c>
      <c r="L36" s="29">
        <v>30192151</v>
      </c>
      <c r="M36" s="109"/>
      <c r="N36" s="109"/>
      <c r="O36" s="33"/>
    </row>
    <row r="37" spans="1:15" ht="30" x14ac:dyDescent="0.25">
      <c r="A37" s="15">
        <v>18</v>
      </c>
      <c r="B37" s="16" t="s">
        <v>677</v>
      </c>
      <c r="C37" s="16" t="s">
        <v>678</v>
      </c>
      <c r="D37" s="16" t="s">
        <v>679</v>
      </c>
      <c r="E37" s="16">
        <v>2900</v>
      </c>
      <c r="F37" s="16">
        <v>2040</v>
      </c>
      <c r="G37" s="16">
        <f t="shared" si="0"/>
        <v>860</v>
      </c>
      <c r="H37" s="35">
        <v>1956.36</v>
      </c>
      <c r="I37" s="16" t="s">
        <v>680</v>
      </c>
      <c r="J37" s="25" t="s">
        <v>681</v>
      </c>
      <c r="K37" s="16" t="s">
        <v>683</v>
      </c>
      <c r="L37" s="29">
        <v>45400000</v>
      </c>
      <c r="M37" s="109"/>
      <c r="N37" s="109"/>
      <c r="O37" s="33"/>
    </row>
    <row r="38" spans="1:15" ht="45" x14ac:dyDescent="0.25">
      <c r="A38" s="15">
        <v>19</v>
      </c>
      <c r="B38" s="16" t="s">
        <v>693</v>
      </c>
      <c r="C38" s="16" t="s">
        <v>694</v>
      </c>
      <c r="D38" s="16" t="s">
        <v>695</v>
      </c>
      <c r="E38" s="16">
        <v>15000</v>
      </c>
      <c r="F38" s="16">
        <v>15000</v>
      </c>
      <c r="G38" s="16">
        <f t="shared" si="0"/>
        <v>0</v>
      </c>
      <c r="H38" s="35"/>
      <c r="I38" s="16" t="s">
        <v>696</v>
      </c>
      <c r="J38" s="25" t="s">
        <v>697</v>
      </c>
      <c r="K38" s="16" t="s">
        <v>698</v>
      </c>
      <c r="L38" s="29">
        <v>79411000</v>
      </c>
      <c r="M38" s="109"/>
      <c r="N38" s="109"/>
      <c r="O38" s="33"/>
    </row>
    <row r="39" spans="1:15" ht="30" x14ac:dyDescent="0.25">
      <c r="A39" s="15">
        <v>20</v>
      </c>
      <c r="B39" s="16" t="s">
        <v>709</v>
      </c>
      <c r="C39" s="16" t="s">
        <v>482</v>
      </c>
      <c r="D39" s="16" t="s">
        <v>483</v>
      </c>
      <c r="E39" s="16">
        <v>800</v>
      </c>
      <c r="F39" s="16">
        <v>758</v>
      </c>
      <c r="G39" s="16">
        <f t="shared" si="0"/>
        <v>42</v>
      </c>
      <c r="H39" s="35"/>
      <c r="I39" s="16" t="s">
        <v>710</v>
      </c>
      <c r="J39" s="16">
        <v>406030272</v>
      </c>
      <c r="K39" s="16" t="s">
        <v>682</v>
      </c>
      <c r="L39" s="29">
        <v>30232000</v>
      </c>
      <c r="M39" s="109"/>
      <c r="N39" s="109"/>
      <c r="O39" s="33"/>
    </row>
    <row r="40" spans="1:15" ht="30" x14ac:dyDescent="0.25">
      <c r="A40" s="15">
        <v>21</v>
      </c>
      <c r="B40" s="26" t="s">
        <v>768</v>
      </c>
      <c r="C40" s="26" t="s">
        <v>769</v>
      </c>
      <c r="D40" s="23" t="s">
        <v>770</v>
      </c>
      <c r="E40" s="16">
        <v>7900</v>
      </c>
      <c r="F40" s="16">
        <v>7399</v>
      </c>
      <c r="G40" s="16">
        <f t="shared" si="0"/>
        <v>501</v>
      </c>
      <c r="H40" s="38"/>
      <c r="I40" s="27" t="s">
        <v>771</v>
      </c>
      <c r="J40" s="27">
        <v>400012373</v>
      </c>
      <c r="K40" s="16" t="s">
        <v>772</v>
      </c>
      <c r="L40" s="31">
        <v>50310000</v>
      </c>
      <c r="M40" s="110"/>
      <c r="N40" s="109"/>
      <c r="O40" s="33"/>
    </row>
    <row r="41" spans="1:15" ht="30" x14ac:dyDescent="0.25">
      <c r="A41" s="15">
        <v>22</v>
      </c>
      <c r="B41" s="26" t="s">
        <v>773</v>
      </c>
      <c r="C41" s="26" t="s">
        <v>678</v>
      </c>
      <c r="D41" s="23" t="s">
        <v>774</v>
      </c>
      <c r="E41" s="16">
        <v>10000</v>
      </c>
      <c r="F41" s="16">
        <v>7949</v>
      </c>
      <c r="G41" s="16">
        <f t="shared" si="0"/>
        <v>2051</v>
      </c>
      <c r="H41" s="38"/>
      <c r="I41" s="16" t="s">
        <v>775</v>
      </c>
      <c r="J41" s="16">
        <v>400027145</v>
      </c>
      <c r="K41" s="16" t="s">
        <v>776</v>
      </c>
      <c r="L41" s="31">
        <v>45400000</v>
      </c>
      <c r="M41" s="110"/>
      <c r="N41" s="109"/>
      <c r="O41" s="33"/>
    </row>
    <row r="42" spans="1:15" ht="36.75" customHeight="1" x14ac:dyDescent="0.25">
      <c r="A42" s="15">
        <v>1</v>
      </c>
      <c r="B42" s="28" t="s">
        <v>858</v>
      </c>
      <c r="C42" s="127" t="s">
        <v>859</v>
      </c>
      <c r="D42" s="127" t="s">
        <v>860</v>
      </c>
      <c r="E42" s="28">
        <v>68000</v>
      </c>
      <c r="F42" s="28">
        <v>59480</v>
      </c>
      <c r="G42" s="16">
        <f t="shared" si="0"/>
        <v>8520</v>
      </c>
      <c r="H42" s="67">
        <f>39710+19770</f>
        <v>59480</v>
      </c>
      <c r="I42" s="35" t="s">
        <v>861</v>
      </c>
      <c r="J42" s="67">
        <v>216454361</v>
      </c>
      <c r="K42" s="67" t="s">
        <v>870</v>
      </c>
      <c r="L42" s="67">
        <v>30237310</v>
      </c>
      <c r="M42" s="33"/>
      <c r="N42" s="33"/>
      <c r="O42" s="33"/>
    </row>
    <row r="43" spans="1:15" ht="41.25" customHeight="1" x14ac:dyDescent="0.25">
      <c r="A43" s="15">
        <v>2</v>
      </c>
      <c r="B43" s="28" t="s">
        <v>865</v>
      </c>
      <c r="C43" s="127" t="s">
        <v>866</v>
      </c>
      <c r="D43" s="127" t="s">
        <v>867</v>
      </c>
      <c r="E43" s="28">
        <v>3500</v>
      </c>
      <c r="F43" s="28">
        <v>2898</v>
      </c>
      <c r="G43" s="16">
        <f t="shared" si="0"/>
        <v>602</v>
      </c>
      <c r="H43" s="67">
        <f>103.5+138+69+86.25</f>
        <v>396.75</v>
      </c>
      <c r="I43" s="35" t="s">
        <v>869</v>
      </c>
      <c r="J43" s="67">
        <v>404423325</v>
      </c>
      <c r="K43" s="67" t="s">
        <v>871</v>
      </c>
      <c r="L43" s="67">
        <v>79810000</v>
      </c>
      <c r="M43" s="67"/>
      <c r="N43" s="33"/>
      <c r="O43" s="33"/>
    </row>
    <row r="44" spans="1:15" ht="25.5" customHeight="1" x14ac:dyDescent="0.25">
      <c r="A44" s="15">
        <v>3</v>
      </c>
      <c r="B44" s="28" t="s">
        <v>885</v>
      </c>
      <c r="C44" s="28" t="s">
        <v>886</v>
      </c>
      <c r="D44" s="28" t="s">
        <v>887</v>
      </c>
      <c r="E44" s="28">
        <v>1350</v>
      </c>
      <c r="F44" s="28">
        <v>1320</v>
      </c>
      <c r="G44" s="16">
        <f t="shared" si="0"/>
        <v>30</v>
      </c>
      <c r="H44" s="35">
        <v>1320</v>
      </c>
      <c r="I44" s="35" t="s">
        <v>888</v>
      </c>
      <c r="J44" s="28">
        <v>204964039</v>
      </c>
      <c r="K44" s="28" t="s">
        <v>889</v>
      </c>
      <c r="L44" s="28">
        <v>39113100</v>
      </c>
      <c r="M44" s="33"/>
      <c r="N44" s="33"/>
      <c r="O44" s="33"/>
    </row>
    <row r="45" spans="1:15" ht="30" x14ac:dyDescent="0.25">
      <c r="A45" s="15">
        <v>4</v>
      </c>
      <c r="B45" s="28" t="s">
        <v>924</v>
      </c>
      <c r="C45" s="28" t="s">
        <v>604</v>
      </c>
      <c r="D45" s="28" t="s">
        <v>605</v>
      </c>
      <c r="E45" s="28">
        <v>3300</v>
      </c>
      <c r="F45" s="28">
        <v>2580</v>
      </c>
      <c r="G45" s="16">
        <f t="shared" si="0"/>
        <v>720</v>
      </c>
      <c r="H45" s="35">
        <v>2580</v>
      </c>
      <c r="I45" s="35" t="s">
        <v>925</v>
      </c>
      <c r="J45" s="28">
        <v>202177205</v>
      </c>
      <c r="K45" s="28" t="s">
        <v>926</v>
      </c>
      <c r="L45" s="28">
        <v>34351100</v>
      </c>
      <c r="M45" s="33"/>
      <c r="N45" s="33"/>
      <c r="O45" s="33"/>
    </row>
    <row r="46" spans="1:15" ht="39" customHeight="1" x14ac:dyDescent="0.25">
      <c r="A46" s="15">
        <v>5</v>
      </c>
      <c r="B46" s="28" t="s">
        <v>930</v>
      </c>
      <c r="C46" s="28" t="s">
        <v>594</v>
      </c>
      <c r="D46" s="28" t="s">
        <v>931</v>
      </c>
      <c r="E46" s="28">
        <v>47200</v>
      </c>
      <c r="F46" s="28">
        <f>25133+22067</f>
        <v>47200</v>
      </c>
      <c r="G46" s="16">
        <f t="shared" si="0"/>
        <v>0</v>
      </c>
      <c r="H46" s="35">
        <f>25133+22067</f>
        <v>47200</v>
      </c>
      <c r="I46" s="35" t="s">
        <v>932</v>
      </c>
      <c r="J46" s="28">
        <v>205152172</v>
      </c>
      <c r="K46" s="28" t="s">
        <v>933</v>
      </c>
      <c r="L46" s="28">
        <v>48500000</v>
      </c>
      <c r="M46" s="33"/>
      <c r="N46" s="33"/>
      <c r="O46" s="33"/>
    </row>
    <row r="47" spans="1:15" ht="30" x14ac:dyDescent="0.25">
      <c r="A47" s="15">
        <v>6</v>
      </c>
      <c r="B47" s="28" t="s">
        <v>953</v>
      </c>
      <c r="C47" s="28" t="s">
        <v>786</v>
      </c>
      <c r="D47" s="28" t="s">
        <v>954</v>
      </c>
      <c r="E47" s="28">
        <v>15000</v>
      </c>
      <c r="F47" s="28">
        <v>15000</v>
      </c>
      <c r="G47" s="16">
        <f t="shared" si="0"/>
        <v>0</v>
      </c>
      <c r="H47" s="28">
        <v>15000</v>
      </c>
      <c r="I47" s="35" t="s">
        <v>955</v>
      </c>
      <c r="J47" s="35">
        <v>220101757</v>
      </c>
      <c r="K47" s="28" t="s">
        <v>956</v>
      </c>
      <c r="L47" s="28">
        <v>71300000</v>
      </c>
      <c r="M47" s="28"/>
      <c r="N47" s="33"/>
      <c r="O47" s="33"/>
    </row>
    <row r="48" spans="1:15" ht="30" x14ac:dyDescent="0.25">
      <c r="A48" s="15">
        <v>7</v>
      </c>
      <c r="B48" s="28" t="s">
        <v>994</v>
      </c>
      <c r="C48" s="28" t="s">
        <v>995</v>
      </c>
      <c r="D48" s="28" t="s">
        <v>996</v>
      </c>
      <c r="E48" s="28">
        <v>18500</v>
      </c>
      <c r="F48" s="28">
        <v>17874</v>
      </c>
      <c r="G48" s="16">
        <f t="shared" si="0"/>
        <v>626</v>
      </c>
      <c r="H48" s="28">
        <v>17874</v>
      </c>
      <c r="I48" s="35" t="s">
        <v>997</v>
      </c>
      <c r="J48" s="35">
        <v>205102280</v>
      </c>
      <c r="K48" s="28" t="s">
        <v>998</v>
      </c>
      <c r="L48" s="28">
        <v>32300000</v>
      </c>
      <c r="M48" s="33"/>
      <c r="N48" s="33"/>
      <c r="O48" s="33"/>
    </row>
    <row r="49" spans="1:15" ht="27.75" customHeight="1" x14ac:dyDescent="0.25">
      <c r="A49" s="15">
        <v>8</v>
      </c>
      <c r="B49" s="28" t="s">
        <v>1025</v>
      </c>
      <c r="C49" s="28" t="s">
        <v>758</v>
      </c>
      <c r="D49" s="28" t="s">
        <v>1026</v>
      </c>
      <c r="E49" s="28">
        <v>8600</v>
      </c>
      <c r="F49" s="28">
        <v>7500</v>
      </c>
      <c r="G49" s="16">
        <f t="shared" si="0"/>
        <v>1100</v>
      </c>
      <c r="H49" s="28">
        <v>7500</v>
      </c>
      <c r="I49" s="35" t="s">
        <v>1027</v>
      </c>
      <c r="J49" s="35">
        <v>202218698</v>
      </c>
      <c r="K49" s="28" t="s">
        <v>1028</v>
      </c>
      <c r="L49" s="28">
        <v>31710000</v>
      </c>
      <c r="M49" s="33"/>
      <c r="N49" s="33"/>
      <c r="O49" s="33"/>
    </row>
    <row r="50" spans="1:15" ht="30" customHeight="1" x14ac:dyDescent="0.25">
      <c r="A50" s="15">
        <v>9</v>
      </c>
      <c r="B50" s="28" t="s">
        <v>1029</v>
      </c>
      <c r="C50" s="28" t="s">
        <v>1030</v>
      </c>
      <c r="D50" s="28" t="s">
        <v>1031</v>
      </c>
      <c r="E50" s="28">
        <v>6400</v>
      </c>
      <c r="F50" s="28">
        <v>6055</v>
      </c>
      <c r="G50" s="16">
        <f t="shared" si="0"/>
        <v>345</v>
      </c>
      <c r="H50" s="28">
        <f>630+5425</f>
        <v>6055</v>
      </c>
      <c r="I50" s="35" t="s">
        <v>1032</v>
      </c>
      <c r="J50" s="35">
        <v>201950228</v>
      </c>
      <c r="K50" s="28" t="s">
        <v>1033</v>
      </c>
      <c r="L50" s="28">
        <v>32237000</v>
      </c>
    </row>
    <row r="51" spans="1:15" ht="30" x14ac:dyDescent="0.25">
      <c r="A51" s="15">
        <v>10</v>
      </c>
      <c r="B51" s="28" t="s">
        <v>1049</v>
      </c>
      <c r="C51" s="28" t="s">
        <v>126</v>
      </c>
      <c r="D51" s="28" t="s">
        <v>1050</v>
      </c>
      <c r="E51" s="28">
        <v>7450</v>
      </c>
      <c r="F51" s="28">
        <v>5798</v>
      </c>
      <c r="G51" s="16">
        <f t="shared" si="0"/>
        <v>1652</v>
      </c>
      <c r="H51" s="28">
        <v>5798</v>
      </c>
      <c r="I51" s="35" t="s">
        <v>1051</v>
      </c>
      <c r="J51" s="35">
        <v>20025367</v>
      </c>
      <c r="K51" s="28" t="s">
        <v>1052</v>
      </c>
      <c r="L51" s="28">
        <v>38600000</v>
      </c>
    </row>
    <row r="52" spans="1:15" ht="30" x14ac:dyDescent="0.25">
      <c r="A52" s="15">
        <v>11</v>
      </c>
      <c r="B52" s="28" t="s">
        <v>1053</v>
      </c>
      <c r="C52" s="28" t="s">
        <v>1054</v>
      </c>
      <c r="D52" s="28" t="s">
        <v>1055</v>
      </c>
      <c r="E52" s="28">
        <v>4000</v>
      </c>
      <c r="F52" s="28">
        <v>3800</v>
      </c>
      <c r="G52" s="16">
        <f t="shared" si="0"/>
        <v>200</v>
      </c>
      <c r="H52" s="28">
        <v>3800</v>
      </c>
      <c r="I52" s="35" t="s">
        <v>1056</v>
      </c>
      <c r="J52" s="35">
        <v>205294705</v>
      </c>
      <c r="K52" s="28" t="s">
        <v>1057</v>
      </c>
      <c r="L52" s="28">
        <v>32342100</v>
      </c>
    </row>
    <row r="53" spans="1:15" ht="30" x14ac:dyDescent="0.25">
      <c r="A53" s="15">
        <v>12</v>
      </c>
      <c r="B53" s="28" t="s">
        <v>1058</v>
      </c>
      <c r="C53" s="28" t="s">
        <v>1054</v>
      </c>
      <c r="D53" s="28" t="s">
        <v>1059</v>
      </c>
      <c r="E53" s="28">
        <v>1600</v>
      </c>
      <c r="F53" s="28">
        <v>1340</v>
      </c>
      <c r="G53" s="16">
        <f t="shared" si="0"/>
        <v>260</v>
      </c>
      <c r="H53" s="28">
        <v>1340</v>
      </c>
      <c r="I53" s="35" t="s">
        <v>1056</v>
      </c>
      <c r="J53" s="35">
        <v>205294705</v>
      </c>
      <c r="K53" s="28" t="s">
        <v>1060</v>
      </c>
      <c r="L53" s="28">
        <v>32552100</v>
      </c>
    </row>
    <row r="54" spans="1:15" ht="30" x14ac:dyDescent="0.25">
      <c r="A54" s="15">
        <v>13</v>
      </c>
      <c r="B54" s="28" t="s">
        <v>1081</v>
      </c>
      <c r="C54" s="28" t="s">
        <v>165</v>
      </c>
      <c r="D54" s="28" t="s">
        <v>1082</v>
      </c>
      <c r="E54" s="28">
        <v>4000</v>
      </c>
      <c r="F54" s="28">
        <v>4000</v>
      </c>
      <c r="G54" s="16">
        <f t="shared" si="0"/>
        <v>0</v>
      </c>
      <c r="H54" s="28">
        <v>4000</v>
      </c>
      <c r="I54" s="16" t="s">
        <v>1083</v>
      </c>
      <c r="J54" s="28">
        <v>404864553</v>
      </c>
      <c r="K54" s="28" t="s">
        <v>1084</v>
      </c>
      <c r="L54" s="28">
        <v>50112300</v>
      </c>
    </row>
    <row r="55" spans="1:15" ht="30" x14ac:dyDescent="0.25">
      <c r="A55" s="15">
        <v>14</v>
      </c>
      <c r="B55" s="28" t="s">
        <v>1096</v>
      </c>
      <c r="C55" s="28" t="s">
        <v>824</v>
      </c>
      <c r="D55" s="28" t="s">
        <v>1097</v>
      </c>
      <c r="E55" s="28">
        <v>8500</v>
      </c>
      <c r="F55" s="28">
        <v>5500</v>
      </c>
      <c r="G55" s="16">
        <f t="shared" si="0"/>
        <v>3000</v>
      </c>
      <c r="H55" s="28">
        <v>5500</v>
      </c>
      <c r="I55" s="16" t="s">
        <v>1098</v>
      </c>
      <c r="J55" s="28">
        <v>202331672</v>
      </c>
      <c r="K55" s="28" t="s">
        <v>1099</v>
      </c>
      <c r="L55" s="28">
        <v>31120000</v>
      </c>
    </row>
    <row r="56" spans="1:15" ht="30" x14ac:dyDescent="0.25">
      <c r="A56" s="15">
        <v>15</v>
      </c>
      <c r="B56" s="28" t="s">
        <v>1102</v>
      </c>
      <c r="C56" s="28" t="s">
        <v>1054</v>
      </c>
      <c r="D56" s="28" t="s">
        <v>1103</v>
      </c>
      <c r="E56" s="28">
        <v>550</v>
      </c>
      <c r="F56" s="28">
        <v>405</v>
      </c>
      <c r="G56" s="16">
        <f t="shared" si="0"/>
        <v>145</v>
      </c>
      <c r="H56" s="28">
        <v>405</v>
      </c>
      <c r="I56" s="16" t="s">
        <v>1104</v>
      </c>
      <c r="J56" s="28">
        <v>205294705</v>
      </c>
      <c r="K56" s="28" t="s">
        <v>1105</v>
      </c>
      <c r="L56" s="28">
        <v>30232110</v>
      </c>
    </row>
    <row r="57" spans="1:15" ht="30" x14ac:dyDescent="0.25">
      <c r="A57" s="15">
        <v>16</v>
      </c>
      <c r="B57" s="28" t="s">
        <v>1125</v>
      </c>
      <c r="C57" s="28" t="s">
        <v>1126</v>
      </c>
      <c r="D57" s="16" t="s">
        <v>1127</v>
      </c>
      <c r="E57" s="28">
        <v>440000</v>
      </c>
      <c r="F57" s="28">
        <v>312925</v>
      </c>
      <c r="G57" s="16">
        <f t="shared" si="0"/>
        <v>127075</v>
      </c>
      <c r="H57" s="28">
        <v>312925</v>
      </c>
      <c r="I57" s="16" t="s">
        <v>1128</v>
      </c>
      <c r="J57" s="28">
        <v>204892964</v>
      </c>
      <c r="K57" s="28" t="s">
        <v>1129</v>
      </c>
      <c r="L57" s="28">
        <v>30211200</v>
      </c>
    </row>
    <row r="58" spans="1:15" ht="30" x14ac:dyDescent="0.25">
      <c r="A58" s="15">
        <v>17</v>
      </c>
      <c r="B58" s="67" t="s">
        <v>1135</v>
      </c>
      <c r="C58" s="67" t="s">
        <v>625</v>
      </c>
      <c r="D58" s="67" t="s">
        <v>1136</v>
      </c>
      <c r="E58" s="67">
        <v>2600</v>
      </c>
      <c r="F58" s="67">
        <v>2550</v>
      </c>
      <c r="G58" s="16">
        <f t="shared" si="0"/>
        <v>50</v>
      </c>
      <c r="H58" s="67">
        <v>2550</v>
      </c>
      <c r="I58" s="35" t="s">
        <v>1137</v>
      </c>
      <c r="J58" s="67">
        <v>206343991</v>
      </c>
      <c r="K58" s="67" t="s">
        <v>1138</v>
      </c>
      <c r="L58" s="67">
        <v>33100000</v>
      </c>
    </row>
    <row r="59" spans="1:15" ht="30" x14ac:dyDescent="0.25">
      <c r="A59" s="15">
        <v>18</v>
      </c>
      <c r="B59" s="67" t="s">
        <v>1139</v>
      </c>
      <c r="C59" s="67" t="s">
        <v>1140</v>
      </c>
      <c r="D59" s="67" t="s">
        <v>922</v>
      </c>
      <c r="E59" s="67">
        <v>71500</v>
      </c>
      <c r="F59" s="67">
        <v>71117.2</v>
      </c>
      <c r="G59" s="16">
        <f t="shared" si="0"/>
        <v>382.80000000000291</v>
      </c>
      <c r="H59" s="67">
        <v>65328.12</v>
      </c>
      <c r="I59" s="35" t="s">
        <v>1141</v>
      </c>
      <c r="J59" s="67">
        <v>404378981</v>
      </c>
      <c r="K59" s="67" t="s">
        <v>1142</v>
      </c>
      <c r="L59" s="67">
        <v>79952000</v>
      </c>
    </row>
    <row r="60" spans="1:15" ht="30" x14ac:dyDescent="0.25">
      <c r="A60" s="15">
        <v>19</v>
      </c>
      <c r="B60" s="67" t="s">
        <v>1143</v>
      </c>
      <c r="C60" s="67" t="s">
        <v>604</v>
      </c>
      <c r="D60" s="67" t="s">
        <v>605</v>
      </c>
      <c r="E60" s="67">
        <v>540</v>
      </c>
      <c r="F60" s="67">
        <v>540</v>
      </c>
      <c r="G60" s="16">
        <f t="shared" si="0"/>
        <v>0</v>
      </c>
      <c r="H60" s="67">
        <v>540</v>
      </c>
      <c r="I60" s="35" t="s">
        <v>1144</v>
      </c>
      <c r="J60" s="67">
        <v>202177205</v>
      </c>
      <c r="K60" s="67" t="s">
        <v>1145</v>
      </c>
      <c r="L60" s="67">
        <v>34351100</v>
      </c>
    </row>
    <row r="61" spans="1:15" ht="30" x14ac:dyDescent="0.25">
      <c r="A61" s="15">
        <v>20</v>
      </c>
      <c r="B61" s="67" t="s">
        <v>1159</v>
      </c>
      <c r="C61" s="67" t="s">
        <v>409</v>
      </c>
      <c r="D61" s="67" t="s">
        <v>883</v>
      </c>
      <c r="E61" s="67">
        <v>33800</v>
      </c>
      <c r="F61" s="67">
        <v>33800</v>
      </c>
      <c r="G61" s="16">
        <f t="shared" si="0"/>
        <v>0</v>
      </c>
      <c r="H61" s="67">
        <f>3721+475+2582</f>
        <v>6778</v>
      </c>
      <c r="I61" s="35" t="s">
        <v>1160</v>
      </c>
      <c r="J61" s="35">
        <v>236096826</v>
      </c>
      <c r="K61" s="67" t="s">
        <v>1161</v>
      </c>
      <c r="L61" s="67">
        <v>50112000</v>
      </c>
    </row>
    <row r="62" spans="1:15" ht="30" x14ac:dyDescent="0.25">
      <c r="A62" s="15">
        <v>21</v>
      </c>
      <c r="B62" s="113" t="s">
        <v>1171</v>
      </c>
      <c r="C62" s="113" t="s">
        <v>1172</v>
      </c>
      <c r="D62" s="113" t="s">
        <v>1173</v>
      </c>
      <c r="E62" s="113">
        <v>15600</v>
      </c>
      <c r="F62" s="113">
        <v>9499</v>
      </c>
      <c r="G62" s="16">
        <f t="shared" si="0"/>
        <v>6101</v>
      </c>
      <c r="H62" s="113">
        <f>1705.44+6983.21</f>
        <v>8688.65</v>
      </c>
      <c r="I62" s="126" t="s">
        <v>1174</v>
      </c>
      <c r="J62" s="128" t="s">
        <v>1175</v>
      </c>
      <c r="K62" s="113" t="s">
        <v>1176</v>
      </c>
      <c r="L62" s="113">
        <v>45400000</v>
      </c>
    </row>
    <row r="63" spans="1:15" ht="30" x14ac:dyDescent="0.25">
      <c r="A63" s="15">
        <v>22</v>
      </c>
      <c r="B63" s="67" t="s">
        <v>1177</v>
      </c>
      <c r="C63" s="67" t="s">
        <v>886</v>
      </c>
      <c r="D63" s="67" t="s">
        <v>887</v>
      </c>
      <c r="E63" s="67">
        <v>4800</v>
      </c>
      <c r="F63" s="67">
        <v>4650</v>
      </c>
      <c r="G63" s="16">
        <f t="shared" si="0"/>
        <v>150</v>
      </c>
      <c r="H63" s="67">
        <v>4650</v>
      </c>
      <c r="I63" s="35" t="s">
        <v>1178</v>
      </c>
      <c r="J63" s="67">
        <v>204964039</v>
      </c>
      <c r="K63" s="67" t="s">
        <v>1179</v>
      </c>
      <c r="L63" s="67">
        <v>39113100</v>
      </c>
    </row>
    <row r="64" spans="1:15" ht="30" x14ac:dyDescent="0.25">
      <c r="A64" s="15">
        <v>23</v>
      </c>
      <c r="B64" s="67" t="s">
        <v>1444</v>
      </c>
      <c r="C64" s="67" t="s">
        <v>57</v>
      </c>
      <c r="D64" s="67" t="s">
        <v>650</v>
      </c>
      <c r="E64" s="67">
        <v>5000</v>
      </c>
      <c r="F64" s="67">
        <v>4932</v>
      </c>
      <c r="G64" s="16">
        <f t="shared" si="0"/>
        <v>68</v>
      </c>
      <c r="H64" s="67">
        <f>501.3</f>
        <v>501.3</v>
      </c>
      <c r="I64" s="35" t="s">
        <v>1445</v>
      </c>
      <c r="J64" s="67" t="s">
        <v>646</v>
      </c>
      <c r="K64" s="67" t="s">
        <v>1446</v>
      </c>
      <c r="L64" s="67" t="s">
        <v>1447</v>
      </c>
    </row>
    <row r="65" spans="1:12" ht="30" x14ac:dyDescent="0.25">
      <c r="A65" s="15">
        <v>24</v>
      </c>
      <c r="B65" s="67" t="s">
        <v>1535</v>
      </c>
      <c r="C65" s="67" t="s">
        <v>604</v>
      </c>
      <c r="D65" s="67" t="s">
        <v>605</v>
      </c>
      <c r="E65" s="67">
        <v>14000</v>
      </c>
      <c r="F65" s="67">
        <v>10620</v>
      </c>
      <c r="G65" s="16">
        <f t="shared" si="0"/>
        <v>3380</v>
      </c>
      <c r="H65" s="67"/>
      <c r="I65" s="35" t="s">
        <v>1536</v>
      </c>
      <c r="J65" s="67" t="s">
        <v>607</v>
      </c>
      <c r="K65" s="67" t="s">
        <v>1537</v>
      </c>
      <c r="L65" s="67">
        <v>34351100</v>
      </c>
    </row>
    <row r="66" spans="1:12" ht="30" x14ac:dyDescent="0.25">
      <c r="B66" s="23" t="s">
        <v>1538</v>
      </c>
      <c r="C66" s="76" t="s">
        <v>1539</v>
      </c>
      <c r="D66" s="76" t="s">
        <v>1540</v>
      </c>
      <c r="E66" s="28">
        <v>83000</v>
      </c>
      <c r="F66" s="132">
        <v>55999</v>
      </c>
      <c r="G66" s="16">
        <f t="shared" si="0"/>
        <v>27001</v>
      </c>
      <c r="H66" s="38"/>
      <c r="I66" s="23"/>
      <c r="J66" s="23"/>
      <c r="K66" s="67" t="s">
        <v>1542</v>
      </c>
      <c r="L66" s="23">
        <v>84700000</v>
      </c>
    </row>
    <row r="68" spans="1:12" x14ac:dyDescent="0.25">
      <c r="E68" s="15">
        <f>SUM(E6:E67)</f>
        <v>1805660</v>
      </c>
      <c r="F68" s="15">
        <f>SUM(F6:F67)</f>
        <v>1491056.14</v>
      </c>
      <c r="G68" s="15">
        <f>SUM(G6:G67)</f>
        <v>314603.86</v>
      </c>
    </row>
    <row r="75" spans="1:12" x14ac:dyDescent="0.25">
      <c r="J75" s="1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45"/>
  <sheetViews>
    <sheetView tabSelected="1" topLeftCell="A25" workbookViewId="0">
      <selection activeCell="L30" sqref="L30"/>
    </sheetView>
  </sheetViews>
  <sheetFormatPr defaultRowHeight="15" x14ac:dyDescent="0.25"/>
  <cols>
    <col min="1" max="1" width="3" customWidth="1"/>
    <col min="2" max="2" width="18.7109375" customWidth="1"/>
    <col min="3" max="3" width="29" customWidth="1"/>
    <col min="4" max="4" width="35.7109375" customWidth="1"/>
    <col min="5" max="5" width="13.28515625" customWidth="1"/>
    <col min="6" max="6" width="14.42578125" style="82" customWidth="1"/>
    <col min="7" max="7" width="14.7109375" customWidth="1"/>
    <col min="8" max="8" width="17.140625" customWidth="1"/>
    <col min="9" max="9" width="19.7109375" bestFit="1" customWidth="1"/>
    <col min="10" max="10" width="13.7109375" customWidth="1"/>
    <col min="11" max="11" width="31.42578125" customWidth="1"/>
    <col min="12" max="12" width="11.42578125" customWidth="1"/>
  </cols>
  <sheetData>
    <row r="5" spans="2:13" ht="42.75" customHeight="1" x14ac:dyDescent="0.25">
      <c r="B5" s="4" t="s">
        <v>0</v>
      </c>
      <c r="C5" s="4" t="s">
        <v>2</v>
      </c>
      <c r="D5" s="4" t="s">
        <v>1</v>
      </c>
      <c r="E5" s="4" t="s">
        <v>3</v>
      </c>
      <c r="F5" s="83" t="s">
        <v>8</v>
      </c>
      <c r="G5" s="4" t="s">
        <v>4</v>
      </c>
      <c r="H5" s="5" t="s">
        <v>5</v>
      </c>
      <c r="I5" s="5" t="s">
        <v>6</v>
      </c>
      <c r="J5" s="4" t="s">
        <v>7</v>
      </c>
      <c r="K5" s="4" t="s">
        <v>9</v>
      </c>
      <c r="L5" s="39" t="s">
        <v>855</v>
      </c>
      <c r="M5" s="39" t="s">
        <v>856</v>
      </c>
    </row>
    <row r="6" spans="2:13" s="8" customFormat="1" ht="60" customHeight="1" x14ac:dyDescent="0.25">
      <c r="B6" s="7" t="s">
        <v>286</v>
      </c>
      <c r="C6" s="7" t="s">
        <v>287</v>
      </c>
      <c r="D6" s="7" t="s">
        <v>288</v>
      </c>
      <c r="E6" s="7">
        <v>85680</v>
      </c>
      <c r="F6" s="35">
        <f>8773.78+40850.12</f>
        <v>49623.9</v>
      </c>
      <c r="G6" s="7" t="s">
        <v>289</v>
      </c>
      <c r="H6" s="7">
        <v>201951094</v>
      </c>
      <c r="I6" s="7" t="s">
        <v>290</v>
      </c>
      <c r="J6" s="7">
        <v>33181520</v>
      </c>
      <c r="K6" s="7"/>
      <c r="L6" s="8">
        <v>85680</v>
      </c>
      <c r="M6" s="8">
        <f>L6-E6</f>
        <v>0</v>
      </c>
    </row>
    <row r="7" spans="2:13" s="3" customFormat="1" ht="93.75" customHeight="1" x14ac:dyDescent="0.25">
      <c r="B7" s="2" t="s">
        <v>291</v>
      </c>
      <c r="C7" s="2" t="s">
        <v>292</v>
      </c>
      <c r="D7" s="2" t="s">
        <v>293</v>
      </c>
      <c r="E7" s="2">
        <v>2500</v>
      </c>
      <c r="F7" s="35">
        <v>2500</v>
      </c>
      <c r="G7" s="2" t="s">
        <v>294</v>
      </c>
      <c r="H7" s="2">
        <v>211324351</v>
      </c>
      <c r="I7" s="2" t="s">
        <v>13</v>
      </c>
      <c r="J7" s="2">
        <v>63100000</v>
      </c>
      <c r="K7" s="2" t="s">
        <v>295</v>
      </c>
      <c r="M7" s="8"/>
    </row>
    <row r="8" spans="2:13" s="8" customFormat="1" ht="53.25" customHeight="1" x14ac:dyDescent="0.25">
      <c r="B8" s="7" t="s">
        <v>296</v>
      </c>
      <c r="C8" s="7" t="s">
        <v>297</v>
      </c>
      <c r="D8" s="7" t="s">
        <v>298</v>
      </c>
      <c r="E8" s="7">
        <v>38850</v>
      </c>
      <c r="F8" s="35">
        <v>21201</v>
      </c>
      <c r="G8" s="7" t="s">
        <v>299</v>
      </c>
      <c r="H8" s="7">
        <v>201991229</v>
      </c>
      <c r="I8" s="7" t="s">
        <v>300</v>
      </c>
      <c r="J8" s="7">
        <v>33600000</v>
      </c>
      <c r="K8" s="7" t="s">
        <v>301</v>
      </c>
      <c r="L8" s="3">
        <v>46193</v>
      </c>
      <c r="M8" s="8">
        <f t="shared" ref="M8:M9" si="0">L8-E8</f>
        <v>7343</v>
      </c>
    </row>
    <row r="9" spans="2:13" s="8" customFormat="1" ht="72.75" customHeight="1" x14ac:dyDescent="0.25">
      <c r="B9" s="7" t="s">
        <v>302</v>
      </c>
      <c r="C9" s="7" t="s">
        <v>303</v>
      </c>
      <c r="D9" s="7" t="s">
        <v>304</v>
      </c>
      <c r="E9" s="7">
        <v>9987.75</v>
      </c>
      <c r="F9" s="35"/>
      <c r="G9" s="7" t="s">
        <v>305</v>
      </c>
      <c r="H9" s="7">
        <v>202203123</v>
      </c>
      <c r="I9" s="7" t="s">
        <v>306</v>
      </c>
      <c r="J9" s="7">
        <v>33600000</v>
      </c>
      <c r="K9" s="7" t="s">
        <v>301</v>
      </c>
      <c r="L9" s="8">
        <v>11610</v>
      </c>
      <c r="M9" s="8">
        <f t="shared" si="0"/>
        <v>1622.25</v>
      </c>
    </row>
    <row r="10" spans="2:13" s="8" customFormat="1" ht="67.5" customHeight="1" x14ac:dyDescent="0.25">
      <c r="B10" s="7" t="s">
        <v>307</v>
      </c>
      <c r="C10" s="7" t="s">
        <v>308</v>
      </c>
      <c r="D10" s="7" t="s">
        <v>309</v>
      </c>
      <c r="E10" s="7">
        <v>537600</v>
      </c>
      <c r="F10" s="35">
        <v>192000</v>
      </c>
      <c r="G10" s="7" t="s">
        <v>310</v>
      </c>
      <c r="H10" s="7"/>
      <c r="I10" s="7" t="s">
        <v>311</v>
      </c>
      <c r="J10" s="7">
        <v>33600000</v>
      </c>
      <c r="K10" s="7"/>
    </row>
    <row r="11" spans="2:13" s="8" customFormat="1" ht="30" customHeight="1" x14ac:dyDescent="0.25">
      <c r="B11" s="7" t="s">
        <v>312</v>
      </c>
      <c r="C11" s="7" t="s">
        <v>313</v>
      </c>
      <c r="D11" s="7" t="s">
        <v>314</v>
      </c>
      <c r="E11" s="7"/>
      <c r="F11" s="149"/>
      <c r="G11" s="149" t="s">
        <v>854</v>
      </c>
      <c r="H11" s="150"/>
      <c r="I11" s="150"/>
      <c r="J11" s="150"/>
      <c r="K11" s="151"/>
    </row>
    <row r="12" spans="2:13" s="3" customFormat="1" ht="51.75" customHeight="1" x14ac:dyDescent="0.25">
      <c r="B12" s="12" t="s">
        <v>315</v>
      </c>
      <c r="C12" s="2" t="s">
        <v>316</v>
      </c>
      <c r="D12" s="2" t="s">
        <v>317</v>
      </c>
      <c r="E12" s="12">
        <v>549338.48</v>
      </c>
      <c r="F12" s="35">
        <v>549338.46</v>
      </c>
      <c r="G12" s="2" t="s">
        <v>318</v>
      </c>
      <c r="H12" s="6" t="s">
        <v>319</v>
      </c>
      <c r="I12" s="2" t="s">
        <v>13</v>
      </c>
      <c r="J12" s="2">
        <v>33181520</v>
      </c>
      <c r="K12" s="2" t="s">
        <v>295</v>
      </c>
      <c r="L12" s="3">
        <v>120165392</v>
      </c>
    </row>
    <row r="13" spans="2:13" s="13" customFormat="1" ht="42.75" customHeight="1" x14ac:dyDescent="0.25">
      <c r="B13" s="12" t="s">
        <v>320</v>
      </c>
      <c r="C13" s="12" t="s">
        <v>321</v>
      </c>
      <c r="D13" s="12" t="s">
        <v>322</v>
      </c>
      <c r="E13" s="12">
        <v>104520</v>
      </c>
      <c r="F13" s="35">
        <v>104520</v>
      </c>
      <c r="G13" s="2" t="s">
        <v>318</v>
      </c>
      <c r="H13" s="12">
        <v>204927767</v>
      </c>
      <c r="I13" s="2" t="s">
        <v>13</v>
      </c>
      <c r="J13" s="12">
        <v>33621300</v>
      </c>
      <c r="K13" s="2" t="s">
        <v>295</v>
      </c>
      <c r="L13" s="13">
        <v>120165383</v>
      </c>
    </row>
    <row r="14" spans="2:13" s="13" customFormat="1" ht="50.25" customHeight="1" x14ac:dyDescent="0.25">
      <c r="B14" s="12" t="s">
        <v>323</v>
      </c>
      <c r="C14" s="12" t="s">
        <v>297</v>
      </c>
      <c r="D14" s="12" t="s">
        <v>324</v>
      </c>
      <c r="E14" s="12">
        <v>38446</v>
      </c>
      <c r="F14" s="35">
        <v>37741</v>
      </c>
      <c r="G14" s="2" t="s">
        <v>318</v>
      </c>
      <c r="H14" s="14" t="s">
        <v>325</v>
      </c>
      <c r="I14" s="2" t="s">
        <v>13</v>
      </c>
      <c r="J14" s="12">
        <v>33621100</v>
      </c>
      <c r="K14" s="2" t="s">
        <v>295</v>
      </c>
      <c r="L14" s="13">
        <v>120165381</v>
      </c>
    </row>
    <row r="15" spans="2:13" s="13" customFormat="1" ht="57.75" customHeight="1" x14ac:dyDescent="0.25">
      <c r="B15" s="12" t="s">
        <v>326</v>
      </c>
      <c r="C15" s="12" t="s">
        <v>297</v>
      </c>
      <c r="D15" s="12" t="s">
        <v>328</v>
      </c>
      <c r="E15" s="12">
        <v>21561.75</v>
      </c>
      <c r="F15" s="35">
        <v>19219.650000000001</v>
      </c>
      <c r="G15" s="2" t="s">
        <v>318</v>
      </c>
      <c r="H15" s="14" t="s">
        <v>325</v>
      </c>
      <c r="I15" s="2" t="s">
        <v>13</v>
      </c>
      <c r="J15" s="12">
        <v>33621300</v>
      </c>
      <c r="K15" s="2" t="s">
        <v>295</v>
      </c>
      <c r="L15" s="13">
        <v>120165380</v>
      </c>
    </row>
    <row r="16" spans="2:13" s="3" customFormat="1" ht="45" customHeight="1" x14ac:dyDescent="0.25">
      <c r="B16" s="12" t="s">
        <v>327</v>
      </c>
      <c r="C16" s="2" t="s">
        <v>303</v>
      </c>
      <c r="D16" s="2" t="s">
        <v>304</v>
      </c>
      <c r="E16" s="2">
        <v>6791.67</v>
      </c>
      <c r="F16" s="35">
        <v>6791.67</v>
      </c>
      <c r="G16" s="2" t="s">
        <v>318</v>
      </c>
      <c r="H16" s="6" t="s">
        <v>329</v>
      </c>
      <c r="I16" s="2" t="s">
        <v>13</v>
      </c>
      <c r="J16" s="12">
        <v>33621100</v>
      </c>
      <c r="K16" s="2" t="s">
        <v>295</v>
      </c>
      <c r="L16" s="3">
        <v>120165379</v>
      </c>
    </row>
    <row r="17" spans="2:12" s="3" customFormat="1" ht="30" customHeight="1" x14ac:dyDescent="0.25">
      <c r="B17" s="12" t="s">
        <v>330</v>
      </c>
      <c r="C17" s="2" t="s">
        <v>287</v>
      </c>
      <c r="D17" s="2" t="s">
        <v>288</v>
      </c>
      <c r="E17" s="2">
        <v>154332.98000000001</v>
      </c>
      <c r="F17" s="35">
        <v>154332.98000000001</v>
      </c>
      <c r="G17" s="2" t="s">
        <v>318</v>
      </c>
      <c r="H17" s="6" t="s">
        <v>331</v>
      </c>
      <c r="I17" s="2" t="s">
        <v>13</v>
      </c>
      <c r="J17" s="2">
        <v>33181520</v>
      </c>
      <c r="K17" s="2" t="s">
        <v>295</v>
      </c>
      <c r="L17" s="3">
        <v>120165377</v>
      </c>
    </row>
    <row r="18" spans="2:12" s="3" customFormat="1" ht="47.25" customHeight="1" x14ac:dyDescent="0.25">
      <c r="B18" s="12" t="s">
        <v>332</v>
      </c>
      <c r="C18" s="2" t="s">
        <v>316</v>
      </c>
      <c r="D18" s="2" t="s">
        <v>317</v>
      </c>
      <c r="E18" s="2">
        <v>535914.56999999995</v>
      </c>
      <c r="F18" s="35">
        <v>535914.56999999995</v>
      </c>
      <c r="G18" s="2" t="s">
        <v>333</v>
      </c>
      <c r="H18" s="2">
        <v>202310542</v>
      </c>
      <c r="I18" s="2" t="s">
        <v>13</v>
      </c>
      <c r="J18" s="2">
        <v>33181520</v>
      </c>
      <c r="K18" s="2" t="s">
        <v>295</v>
      </c>
      <c r="L18" s="3">
        <v>120147819</v>
      </c>
    </row>
    <row r="19" spans="2:12" s="3" customFormat="1" ht="30" customHeight="1" x14ac:dyDescent="0.25">
      <c r="B19" s="12" t="s">
        <v>334</v>
      </c>
      <c r="C19" s="12" t="s">
        <v>321</v>
      </c>
      <c r="D19" s="12" t="s">
        <v>322</v>
      </c>
      <c r="E19" s="2">
        <v>100050</v>
      </c>
      <c r="F19" s="35">
        <v>100050</v>
      </c>
      <c r="G19" s="2" t="s">
        <v>333</v>
      </c>
      <c r="H19" s="12">
        <v>204927767</v>
      </c>
      <c r="I19" s="2" t="s">
        <v>13</v>
      </c>
      <c r="J19" s="12">
        <v>33621300</v>
      </c>
      <c r="K19" s="2" t="s">
        <v>295</v>
      </c>
      <c r="L19" s="3">
        <v>120147830</v>
      </c>
    </row>
    <row r="20" spans="2:12" s="3" customFormat="1" ht="30" customHeight="1" x14ac:dyDescent="0.25">
      <c r="B20" s="12" t="s">
        <v>335</v>
      </c>
      <c r="C20" s="12" t="s">
        <v>297</v>
      </c>
      <c r="D20" s="12" t="s">
        <v>324</v>
      </c>
      <c r="E20" s="2">
        <v>38446</v>
      </c>
      <c r="F20" s="35">
        <f>36519+1927</f>
        <v>38446</v>
      </c>
      <c r="G20" s="2" t="s">
        <v>333</v>
      </c>
      <c r="H20" s="14" t="s">
        <v>325</v>
      </c>
      <c r="I20" s="2" t="s">
        <v>13</v>
      </c>
      <c r="J20" s="12">
        <v>33621100</v>
      </c>
      <c r="K20" s="2" t="s">
        <v>295</v>
      </c>
      <c r="L20" s="3">
        <v>120149007</v>
      </c>
    </row>
    <row r="21" spans="2:12" s="3" customFormat="1" ht="45" customHeight="1" x14ac:dyDescent="0.25">
      <c r="B21" s="12" t="s">
        <v>336</v>
      </c>
      <c r="C21" s="12" t="s">
        <v>297</v>
      </c>
      <c r="D21" s="12" t="s">
        <v>328</v>
      </c>
      <c r="E21" s="2">
        <v>21561.75</v>
      </c>
      <c r="F21" s="35">
        <v>21561.75</v>
      </c>
      <c r="G21" s="2" t="s">
        <v>333</v>
      </c>
      <c r="H21" s="14" t="s">
        <v>325</v>
      </c>
      <c r="I21" s="2" t="s">
        <v>13</v>
      </c>
      <c r="J21" s="12">
        <v>33621300</v>
      </c>
      <c r="K21" s="2" t="s">
        <v>295</v>
      </c>
      <c r="L21" s="3">
        <v>120149026</v>
      </c>
    </row>
    <row r="22" spans="2:12" s="3" customFormat="1" ht="48.75" customHeight="1" x14ac:dyDescent="0.25">
      <c r="B22" s="12" t="s">
        <v>337</v>
      </c>
      <c r="C22" s="2" t="s">
        <v>287</v>
      </c>
      <c r="D22" s="2" t="s">
        <v>288</v>
      </c>
      <c r="E22" s="2">
        <v>155645.63</v>
      </c>
      <c r="F22" s="35">
        <v>155646.63</v>
      </c>
      <c r="G22" s="2" t="s">
        <v>333</v>
      </c>
      <c r="H22" s="6" t="s">
        <v>331</v>
      </c>
      <c r="I22" s="2" t="s">
        <v>13</v>
      </c>
      <c r="J22" s="2">
        <v>33181520</v>
      </c>
      <c r="K22" s="2" t="s">
        <v>295</v>
      </c>
      <c r="L22" s="3">
        <v>120147846</v>
      </c>
    </row>
    <row r="23" spans="2:12" s="13" customFormat="1" ht="50.25" customHeight="1" x14ac:dyDescent="0.25">
      <c r="B23" s="12" t="s">
        <v>338</v>
      </c>
      <c r="C23" s="2" t="s">
        <v>303</v>
      </c>
      <c r="D23" s="2" t="s">
        <v>304</v>
      </c>
      <c r="E23" s="12">
        <v>6791.67</v>
      </c>
      <c r="F23" s="35">
        <v>6791.67</v>
      </c>
      <c r="G23" s="2" t="s">
        <v>333</v>
      </c>
      <c r="H23" s="6" t="s">
        <v>329</v>
      </c>
      <c r="I23" s="2" t="s">
        <v>13</v>
      </c>
      <c r="J23" s="12">
        <v>33621100</v>
      </c>
      <c r="K23" s="2" t="s">
        <v>295</v>
      </c>
      <c r="L23" s="13">
        <v>120147857</v>
      </c>
    </row>
    <row r="24" spans="2:12" s="18" customFormat="1" ht="29.25" customHeight="1" x14ac:dyDescent="0.25">
      <c r="B24" s="17"/>
      <c r="C24" s="17"/>
      <c r="D24" s="17"/>
      <c r="E24" s="17">
        <f>SUM(E6:E23)</f>
        <v>2408018.2499999995</v>
      </c>
      <c r="F24" s="111">
        <f>SUM(F6:F23)</f>
        <v>1995679.2799999998</v>
      </c>
      <c r="G24" s="17">
        <f>E24-672117.75</f>
        <v>1735900.4999999995</v>
      </c>
      <c r="H24" s="17"/>
      <c r="I24" s="17"/>
      <c r="J24" s="17"/>
      <c r="K24" s="17"/>
    </row>
    <row r="25" spans="2:12" s="18" customFormat="1" ht="30" customHeight="1" x14ac:dyDescent="0.25">
      <c r="B25" s="17"/>
      <c r="C25" s="17"/>
      <c r="D25" s="17"/>
      <c r="E25" t="s">
        <v>343</v>
      </c>
      <c r="F25" s="111"/>
      <c r="G25" s="17"/>
      <c r="H25" s="19"/>
      <c r="I25" s="17"/>
      <c r="J25" s="17"/>
      <c r="K25" s="17"/>
    </row>
    <row r="26" spans="2:12" s="3" customFormat="1" ht="69.75" customHeight="1" x14ac:dyDescent="0.25">
      <c r="B26" s="12" t="s">
        <v>778</v>
      </c>
      <c r="C26" s="2" t="s">
        <v>316</v>
      </c>
      <c r="D26" s="2" t="s">
        <v>317</v>
      </c>
      <c r="E26" s="12">
        <v>542132.86</v>
      </c>
      <c r="F26" s="35">
        <v>542132.86</v>
      </c>
      <c r="G26" s="2" t="s">
        <v>779</v>
      </c>
      <c r="H26" s="2">
        <v>202310542</v>
      </c>
      <c r="I26" s="2" t="s">
        <v>13</v>
      </c>
      <c r="J26" s="2">
        <v>33181520</v>
      </c>
      <c r="K26" s="2" t="s">
        <v>295</v>
      </c>
      <c r="L26" s="3">
        <v>120192341</v>
      </c>
    </row>
    <row r="27" spans="2:12" s="3" customFormat="1" ht="66" customHeight="1" x14ac:dyDescent="0.25">
      <c r="B27" s="12" t="s">
        <v>780</v>
      </c>
      <c r="C27" s="2" t="s">
        <v>287</v>
      </c>
      <c r="D27" s="2" t="s">
        <v>288</v>
      </c>
      <c r="E27" s="2">
        <v>157931.18</v>
      </c>
      <c r="F27" s="35">
        <v>157931.18</v>
      </c>
      <c r="G27" s="2" t="s">
        <v>781</v>
      </c>
      <c r="H27" s="6" t="s">
        <v>331</v>
      </c>
      <c r="I27" s="2" t="s">
        <v>13</v>
      </c>
      <c r="J27" s="2">
        <v>33181520</v>
      </c>
      <c r="K27" s="2" t="s">
        <v>295</v>
      </c>
      <c r="L27" s="3">
        <v>120192345</v>
      </c>
    </row>
    <row r="28" spans="2:12" s="3" customFormat="1" ht="65.25" customHeight="1" x14ac:dyDescent="0.25">
      <c r="B28" s="12" t="s">
        <v>782</v>
      </c>
      <c r="C28" s="12" t="s">
        <v>321</v>
      </c>
      <c r="D28" s="12" t="s">
        <v>322</v>
      </c>
      <c r="E28" s="12">
        <v>104520</v>
      </c>
      <c r="F28" s="35">
        <v>104520</v>
      </c>
      <c r="G28" s="2" t="s">
        <v>480</v>
      </c>
      <c r="H28" s="12">
        <v>204927767</v>
      </c>
      <c r="I28" s="2" t="s">
        <v>13</v>
      </c>
      <c r="J28" s="12">
        <v>33621300</v>
      </c>
      <c r="K28" s="2" t="s">
        <v>295</v>
      </c>
      <c r="L28" s="3">
        <v>120193925</v>
      </c>
    </row>
    <row r="29" spans="2:12" s="3" customFormat="1" ht="30" customHeight="1" x14ac:dyDescent="0.25">
      <c r="B29" s="12" t="s">
        <v>783</v>
      </c>
      <c r="C29" s="12" t="s">
        <v>297</v>
      </c>
      <c r="D29" s="12" t="s">
        <v>324</v>
      </c>
      <c r="E29" s="2">
        <v>38446</v>
      </c>
      <c r="F29" s="35">
        <f>29140+9306</f>
        <v>38446</v>
      </c>
      <c r="G29" s="2" t="s">
        <v>784</v>
      </c>
      <c r="H29" s="14" t="s">
        <v>325</v>
      </c>
      <c r="I29" s="2" t="s">
        <v>13</v>
      </c>
      <c r="J29" s="12">
        <v>33621100</v>
      </c>
      <c r="K29" s="2" t="s">
        <v>295</v>
      </c>
      <c r="L29" s="93">
        <v>120194248</v>
      </c>
    </row>
    <row r="30" spans="2:12" s="3" customFormat="1" ht="88.5" customHeight="1" x14ac:dyDescent="0.25">
      <c r="B30" s="2" t="s">
        <v>785</v>
      </c>
      <c r="C30" s="2" t="s">
        <v>786</v>
      </c>
      <c r="D30" s="2" t="s">
        <v>787</v>
      </c>
      <c r="E30" s="2">
        <v>169000</v>
      </c>
      <c r="F30" s="35">
        <f>35000+60000+38000+18000</f>
        <v>151000</v>
      </c>
      <c r="G30" s="2" t="s">
        <v>788</v>
      </c>
      <c r="H30" s="2">
        <v>204536010</v>
      </c>
      <c r="I30" s="2" t="s">
        <v>13</v>
      </c>
      <c r="J30" s="125">
        <v>71300000</v>
      </c>
      <c r="K30" s="2" t="s">
        <v>789</v>
      </c>
      <c r="L30" s="89">
        <v>120193549</v>
      </c>
    </row>
    <row r="31" spans="2:12" s="8" customFormat="1" ht="54.75" customHeight="1" x14ac:dyDescent="0.25">
      <c r="B31" s="7" t="s">
        <v>790</v>
      </c>
      <c r="C31" s="7" t="s">
        <v>791</v>
      </c>
      <c r="D31" s="7" t="s">
        <v>792</v>
      </c>
      <c r="E31" s="7">
        <v>409000</v>
      </c>
      <c r="F31" s="35">
        <v>409000</v>
      </c>
      <c r="G31" s="7" t="s">
        <v>793</v>
      </c>
      <c r="H31" s="7">
        <v>5950444337</v>
      </c>
      <c r="I31" s="7" t="s">
        <v>794</v>
      </c>
      <c r="J31" s="125">
        <v>34100000</v>
      </c>
      <c r="K31" s="7" t="s">
        <v>789</v>
      </c>
    </row>
    <row r="32" spans="2:12" s="8" customFormat="1" ht="66.75" customHeight="1" x14ac:dyDescent="0.25">
      <c r="B32" s="7" t="s">
        <v>795</v>
      </c>
      <c r="C32" s="7" t="s">
        <v>791</v>
      </c>
      <c r="D32" s="7" t="s">
        <v>796</v>
      </c>
      <c r="E32" s="7">
        <v>86624</v>
      </c>
      <c r="F32" s="35">
        <v>86623.99</v>
      </c>
      <c r="G32" s="7" t="s">
        <v>797</v>
      </c>
      <c r="H32" s="7">
        <v>5950444337</v>
      </c>
      <c r="I32" s="7" t="s">
        <v>798</v>
      </c>
      <c r="J32" s="125">
        <v>34114121</v>
      </c>
      <c r="K32" s="7" t="s">
        <v>789</v>
      </c>
    </row>
    <row r="33" spans="2:12" s="8" customFormat="1" ht="30" customHeight="1" x14ac:dyDescent="0.25">
      <c r="B33" s="7" t="s">
        <v>799</v>
      </c>
      <c r="C33" s="7" t="s">
        <v>791</v>
      </c>
      <c r="D33" s="7" t="s">
        <v>800</v>
      </c>
      <c r="E33" s="7">
        <v>203000</v>
      </c>
      <c r="F33" s="35">
        <v>202999.99</v>
      </c>
      <c r="G33" s="7" t="s">
        <v>801</v>
      </c>
      <c r="H33" s="7">
        <v>5950444337</v>
      </c>
      <c r="I33" s="7" t="s">
        <v>802</v>
      </c>
      <c r="J33" s="125">
        <v>34114121</v>
      </c>
      <c r="K33" s="7" t="s">
        <v>789</v>
      </c>
    </row>
    <row r="34" spans="2:12" s="3" customFormat="1" ht="102" customHeight="1" x14ac:dyDescent="0.25">
      <c r="B34" s="2" t="s">
        <v>803</v>
      </c>
      <c r="C34" s="2" t="s">
        <v>804</v>
      </c>
      <c r="D34" s="2" t="s">
        <v>805</v>
      </c>
      <c r="E34" s="2">
        <v>4300</v>
      </c>
      <c r="F34" s="35">
        <v>4300</v>
      </c>
      <c r="G34" s="2" t="s">
        <v>806</v>
      </c>
      <c r="H34" s="2">
        <v>202235296</v>
      </c>
      <c r="I34" s="2"/>
      <c r="J34" s="125">
        <v>71320000</v>
      </c>
      <c r="K34" s="2" t="s">
        <v>789</v>
      </c>
      <c r="L34">
        <v>120196949</v>
      </c>
    </row>
    <row r="35" spans="2:12" s="3" customFormat="1" ht="78.75" customHeight="1" x14ac:dyDescent="0.25">
      <c r="B35" s="2" t="s">
        <v>807</v>
      </c>
      <c r="C35" s="2" t="s">
        <v>808</v>
      </c>
      <c r="D35" s="2" t="s">
        <v>809</v>
      </c>
      <c r="E35" s="2">
        <v>64000</v>
      </c>
      <c r="F35" s="35">
        <f>29800+26200+3000</f>
        <v>59000</v>
      </c>
      <c r="G35" s="2" t="s">
        <v>810</v>
      </c>
      <c r="H35" s="2">
        <v>205196759</v>
      </c>
      <c r="I35" s="2"/>
      <c r="J35" s="125">
        <v>71320000</v>
      </c>
      <c r="K35" s="2" t="s">
        <v>789</v>
      </c>
      <c r="L35" s="89">
        <v>120196952</v>
      </c>
    </row>
    <row r="36" spans="2:12" s="3" customFormat="1" ht="75.75" customHeight="1" x14ac:dyDescent="0.25">
      <c r="B36" s="2" t="s">
        <v>811</v>
      </c>
      <c r="C36" s="2" t="s">
        <v>786</v>
      </c>
      <c r="D36" s="2" t="s">
        <v>812</v>
      </c>
      <c r="E36" s="2">
        <v>76000</v>
      </c>
      <c r="F36" s="35">
        <f>20000+22000</f>
        <v>42000</v>
      </c>
      <c r="G36" s="2" t="s">
        <v>806</v>
      </c>
      <c r="H36" s="2">
        <v>204536010</v>
      </c>
      <c r="I36" s="2" t="s">
        <v>13</v>
      </c>
      <c r="J36" s="125">
        <v>71300000</v>
      </c>
      <c r="K36" s="2" t="s">
        <v>789</v>
      </c>
      <c r="L36" s="89">
        <v>120196957</v>
      </c>
    </row>
    <row r="37" spans="2:12" s="20" customFormat="1" ht="60.75" customHeight="1" x14ac:dyDescent="0.25">
      <c r="B37" s="2" t="s">
        <v>813</v>
      </c>
      <c r="C37" s="16" t="s">
        <v>814</v>
      </c>
      <c r="D37" s="16" t="s">
        <v>815</v>
      </c>
      <c r="E37" s="16">
        <v>726560</v>
      </c>
      <c r="F37" s="35">
        <f>200000.9+470582.1</f>
        <v>670583</v>
      </c>
      <c r="G37" s="16" t="s">
        <v>816</v>
      </c>
      <c r="H37" s="16">
        <v>205230212</v>
      </c>
      <c r="I37" s="2" t="s">
        <v>13</v>
      </c>
      <c r="J37" s="125">
        <v>45200000</v>
      </c>
      <c r="K37" s="2" t="s">
        <v>789</v>
      </c>
      <c r="L37" s="89">
        <v>120199815</v>
      </c>
    </row>
    <row r="38" spans="2:12" s="3" customFormat="1" ht="63" customHeight="1" x14ac:dyDescent="0.25">
      <c r="B38" s="12" t="s">
        <v>817</v>
      </c>
      <c r="C38" s="2" t="s">
        <v>316</v>
      </c>
      <c r="D38" s="2" t="s">
        <v>317</v>
      </c>
      <c r="E38" s="16">
        <v>567774.74</v>
      </c>
      <c r="F38" s="35">
        <v>556463.99</v>
      </c>
      <c r="G38" s="2" t="s">
        <v>818</v>
      </c>
      <c r="H38" s="2">
        <v>202310542</v>
      </c>
      <c r="I38" s="2" t="s">
        <v>13</v>
      </c>
      <c r="J38" s="2">
        <v>33181520</v>
      </c>
      <c r="K38" s="2" t="s">
        <v>295</v>
      </c>
      <c r="L38" s="93">
        <v>120203962</v>
      </c>
    </row>
    <row r="39" spans="2:12" s="20" customFormat="1" ht="30" customHeight="1" x14ac:dyDescent="0.25">
      <c r="B39" s="12" t="s">
        <v>819</v>
      </c>
      <c r="C39" s="2" t="s">
        <v>287</v>
      </c>
      <c r="D39" s="2" t="s">
        <v>288</v>
      </c>
      <c r="E39" s="2">
        <v>160978.07999999999</v>
      </c>
      <c r="F39" s="35">
        <f>158309.67+2668.41</f>
        <v>160978.08000000002</v>
      </c>
      <c r="G39" s="2" t="s">
        <v>818</v>
      </c>
      <c r="H39" s="6" t="s">
        <v>331</v>
      </c>
      <c r="I39" s="2" t="s">
        <v>13</v>
      </c>
      <c r="J39" s="2">
        <v>33181520</v>
      </c>
      <c r="K39" s="2" t="s">
        <v>295</v>
      </c>
      <c r="L39" s="94">
        <v>120203959</v>
      </c>
    </row>
    <row r="40" spans="2:12" s="8" customFormat="1" ht="57.75" customHeight="1" x14ac:dyDescent="0.25">
      <c r="B40" s="7" t="s">
        <v>820</v>
      </c>
      <c r="C40" s="7" t="s">
        <v>524</v>
      </c>
      <c r="D40" s="7" t="s">
        <v>821</v>
      </c>
      <c r="E40" s="7">
        <v>60500</v>
      </c>
      <c r="F40" s="35">
        <v>60500</v>
      </c>
      <c r="G40" s="7" t="s">
        <v>822</v>
      </c>
      <c r="H40" s="9">
        <v>211346220</v>
      </c>
      <c r="I40" s="7" t="s">
        <v>853</v>
      </c>
      <c r="J40" s="125">
        <v>34113000</v>
      </c>
      <c r="K40" s="7" t="s">
        <v>789</v>
      </c>
    </row>
    <row r="41" spans="2:12" s="3" customFormat="1" ht="46.5" customHeight="1" x14ac:dyDescent="0.25">
      <c r="B41" s="2" t="s">
        <v>823</v>
      </c>
      <c r="C41" s="2" t="s">
        <v>824</v>
      </c>
      <c r="D41" s="2" t="s">
        <v>825</v>
      </c>
      <c r="E41" s="2">
        <v>24900</v>
      </c>
      <c r="F41" s="35">
        <v>24900</v>
      </c>
      <c r="G41" s="2" t="s">
        <v>826</v>
      </c>
      <c r="H41" s="2">
        <v>202331672</v>
      </c>
      <c r="I41" s="2" t="s">
        <v>13</v>
      </c>
      <c r="J41" s="125">
        <v>33100000</v>
      </c>
      <c r="K41" s="2" t="s">
        <v>789</v>
      </c>
      <c r="L41">
        <v>120208317</v>
      </c>
    </row>
    <row r="42" spans="2:12" s="3" customFormat="1" ht="41.25" customHeight="1" x14ac:dyDescent="0.25">
      <c r="B42" s="12" t="s">
        <v>827</v>
      </c>
      <c r="C42" s="2" t="s">
        <v>297</v>
      </c>
      <c r="D42" s="12" t="s">
        <v>324</v>
      </c>
      <c r="E42" s="2">
        <v>38446</v>
      </c>
      <c r="F42" s="35">
        <v>38446</v>
      </c>
      <c r="G42" s="2" t="s">
        <v>828</v>
      </c>
      <c r="H42" s="14" t="s">
        <v>325</v>
      </c>
      <c r="I42" s="2" t="s">
        <v>13</v>
      </c>
      <c r="J42" s="12">
        <v>33621100</v>
      </c>
      <c r="K42" s="2" t="s">
        <v>295</v>
      </c>
      <c r="L42" s="89">
        <v>120209004</v>
      </c>
    </row>
    <row r="43" spans="2:12" s="8" customFormat="1" ht="30" customHeight="1" x14ac:dyDescent="0.25">
      <c r="B43" s="7" t="s">
        <v>829</v>
      </c>
      <c r="C43" s="7" t="s">
        <v>287</v>
      </c>
      <c r="D43" s="7" t="s">
        <v>328</v>
      </c>
      <c r="E43" s="7">
        <v>109080</v>
      </c>
      <c r="F43" s="133">
        <f>18108+12564+12060+13878+13878+13194+13212+12186</f>
        <v>109080</v>
      </c>
      <c r="G43" s="7" t="s">
        <v>830</v>
      </c>
      <c r="H43" s="9" t="s">
        <v>331</v>
      </c>
      <c r="I43" s="7" t="s">
        <v>850</v>
      </c>
      <c r="J43" s="7">
        <v>33621300</v>
      </c>
      <c r="K43" s="7" t="s">
        <v>295</v>
      </c>
    </row>
    <row r="44" spans="2:12" s="8" customFormat="1" ht="30" customHeight="1" x14ac:dyDescent="0.25">
      <c r="B44" s="7" t="s">
        <v>831</v>
      </c>
      <c r="C44" s="7" t="s">
        <v>287</v>
      </c>
      <c r="D44" s="7" t="s">
        <v>288</v>
      </c>
      <c r="E44" s="7">
        <v>1253725</v>
      </c>
      <c r="F44" s="133">
        <f>18298+172742.61+176200+639.37+185586.17+192594.71+14504.91+313628.79+201043.98</f>
        <v>1275238.54</v>
      </c>
      <c r="G44" s="7" t="s">
        <v>832</v>
      </c>
      <c r="H44" s="9" t="s">
        <v>331</v>
      </c>
      <c r="I44" s="7" t="s">
        <v>849</v>
      </c>
      <c r="J44" s="7">
        <v>33181520</v>
      </c>
      <c r="K44" s="7" t="s">
        <v>295</v>
      </c>
    </row>
    <row r="45" spans="2:12" s="3" customFormat="1" ht="52.5" customHeight="1" x14ac:dyDescent="0.25">
      <c r="B45" s="2" t="s">
        <v>833</v>
      </c>
      <c r="C45" s="2" t="s">
        <v>834</v>
      </c>
      <c r="D45" s="2" t="s">
        <v>835</v>
      </c>
      <c r="E45" s="2">
        <v>3608</v>
      </c>
      <c r="F45" s="35">
        <v>3608</v>
      </c>
      <c r="G45" s="2" t="s">
        <v>839</v>
      </c>
      <c r="H45" s="2">
        <v>202059725</v>
      </c>
      <c r="I45" s="2" t="s">
        <v>13</v>
      </c>
      <c r="J45" s="125">
        <v>33182100</v>
      </c>
      <c r="K45" s="2" t="s">
        <v>789</v>
      </c>
      <c r="L45">
        <v>120210057</v>
      </c>
    </row>
    <row r="46" spans="2:12" s="3" customFormat="1" ht="49.5" customHeight="1" x14ac:dyDescent="0.25">
      <c r="B46" s="2" t="s">
        <v>836</v>
      </c>
      <c r="C46" s="2" t="s">
        <v>837</v>
      </c>
      <c r="D46" s="2" t="s">
        <v>838</v>
      </c>
      <c r="E46" s="2">
        <v>2264</v>
      </c>
      <c r="F46" s="35">
        <v>2264</v>
      </c>
      <c r="G46" s="2" t="s">
        <v>839</v>
      </c>
      <c r="H46" s="2">
        <v>211357841</v>
      </c>
      <c r="I46" s="2" t="s">
        <v>13</v>
      </c>
      <c r="J46" s="125">
        <v>33100000</v>
      </c>
      <c r="K46" s="2" t="s">
        <v>789</v>
      </c>
      <c r="L46">
        <v>120210064</v>
      </c>
    </row>
    <row r="47" spans="2:12" s="8" customFormat="1" ht="69.75" customHeight="1" x14ac:dyDescent="0.25">
      <c r="B47" s="7" t="s">
        <v>840</v>
      </c>
      <c r="C47" s="7" t="s">
        <v>321</v>
      </c>
      <c r="D47" s="7" t="s">
        <v>322</v>
      </c>
      <c r="E47" s="7">
        <v>920623.04</v>
      </c>
      <c r="F47" s="133">
        <f>135060+45983.4+85197.76+108145.16+113505.46+118945.5+119184.72+128257.36</f>
        <v>854279.36</v>
      </c>
      <c r="G47" s="7" t="s">
        <v>841</v>
      </c>
      <c r="H47" s="7">
        <v>204927767</v>
      </c>
      <c r="I47" s="7" t="s">
        <v>848</v>
      </c>
      <c r="J47" s="7">
        <v>33621300</v>
      </c>
      <c r="K47" s="7" t="s">
        <v>1181</v>
      </c>
    </row>
    <row r="48" spans="2:12" s="8" customFormat="1" ht="30" customHeight="1" x14ac:dyDescent="0.25">
      <c r="B48" s="7" t="s">
        <v>842</v>
      </c>
      <c r="C48" s="7" t="s">
        <v>843</v>
      </c>
      <c r="D48" s="7" t="s">
        <v>304</v>
      </c>
      <c r="E48" s="7">
        <v>27342</v>
      </c>
      <c r="F48" s="35">
        <f>5239+7099+8370+6634</f>
        <v>27342</v>
      </c>
      <c r="G48" s="7" t="s">
        <v>844</v>
      </c>
      <c r="H48" s="7">
        <v>211386695</v>
      </c>
      <c r="I48" s="7" t="s">
        <v>847</v>
      </c>
      <c r="J48" s="7">
        <v>33621100</v>
      </c>
      <c r="K48" s="7"/>
    </row>
    <row r="49" spans="2:13" s="3" customFormat="1" ht="62.25" customHeight="1" x14ac:dyDescent="0.25">
      <c r="B49" s="16" t="s">
        <v>845</v>
      </c>
      <c r="C49" s="2" t="s">
        <v>316</v>
      </c>
      <c r="D49" s="2" t="s">
        <v>317</v>
      </c>
      <c r="E49" s="2">
        <v>567825.56000000006</v>
      </c>
      <c r="F49" s="35">
        <v>561759.49</v>
      </c>
      <c r="G49" s="2" t="s">
        <v>846</v>
      </c>
      <c r="H49" s="2">
        <v>202310542</v>
      </c>
      <c r="I49" s="2" t="s">
        <v>13</v>
      </c>
      <c r="J49" s="2">
        <v>33181520</v>
      </c>
      <c r="K49" s="2" t="s">
        <v>295</v>
      </c>
      <c r="L49" s="93">
        <v>120216173</v>
      </c>
    </row>
    <row r="50" spans="2:13" s="20" customFormat="1" ht="30" customHeight="1" x14ac:dyDescent="0.25">
      <c r="B50" s="16"/>
      <c r="C50" s="16"/>
      <c r="D50" s="16"/>
      <c r="E50" s="16">
        <f>SUM(E26:E49)</f>
        <v>6318580.4600000009</v>
      </c>
      <c r="F50" s="83">
        <f>SUM(F26:F49)</f>
        <v>6143396.4800000004</v>
      </c>
      <c r="G50" s="16"/>
      <c r="H50" s="16"/>
      <c r="I50" s="16"/>
      <c r="J50" s="16"/>
      <c r="K50" s="16"/>
    </row>
    <row r="51" spans="2:13" s="3" customFormat="1" ht="30" customHeight="1" x14ac:dyDescent="0.25">
      <c r="B51" s="2"/>
      <c r="C51" s="2"/>
      <c r="D51" s="2"/>
      <c r="E51" s="2"/>
      <c r="F51" s="35"/>
      <c r="G51" s="2">
        <f>E31+E32+E33+E40+E43+E44+E47+E48</f>
        <v>3069894.04</v>
      </c>
      <c r="H51" s="2"/>
      <c r="I51" s="2"/>
      <c r="J51" s="2"/>
      <c r="K51" s="2"/>
    </row>
    <row r="52" spans="2:13" s="3" customFormat="1" ht="30" customHeight="1" x14ac:dyDescent="0.25">
      <c r="B52" s="2"/>
      <c r="C52" s="2"/>
      <c r="D52" s="2"/>
      <c r="E52" s="2"/>
      <c r="F52" s="35">
        <f>E50-G51</f>
        <v>3248686.4200000009</v>
      </c>
      <c r="G52" s="2"/>
      <c r="H52" s="2"/>
      <c r="I52" s="2"/>
      <c r="J52" s="2"/>
      <c r="K52" s="2"/>
    </row>
    <row r="53" spans="2:13" s="3" customFormat="1" ht="30" customHeight="1" x14ac:dyDescent="0.25">
      <c r="B53" s="73"/>
      <c r="C53" s="2"/>
      <c r="D53" s="2"/>
      <c r="E53" s="2"/>
      <c r="F53" s="35"/>
      <c r="G53" s="2"/>
      <c r="H53" s="2"/>
      <c r="I53" s="2"/>
      <c r="J53" s="2"/>
      <c r="K53" s="2"/>
    </row>
    <row r="54" spans="2:13" s="3" customFormat="1" ht="47.25" customHeight="1" x14ac:dyDescent="0.25">
      <c r="B54" s="75"/>
      <c r="C54" s="160" t="s">
        <v>1180</v>
      </c>
      <c r="D54" s="161"/>
      <c r="E54" s="161"/>
      <c r="F54" s="161"/>
      <c r="G54" s="161"/>
      <c r="H54" s="161"/>
      <c r="I54" s="161"/>
      <c r="J54" s="161"/>
      <c r="K54" s="161"/>
    </row>
    <row r="55" spans="2:13" s="1" customFormat="1" ht="50.25" customHeight="1" x14ac:dyDescent="0.25">
      <c r="B55" s="74" t="s">
        <v>1182</v>
      </c>
      <c r="C55" s="2" t="s">
        <v>814</v>
      </c>
      <c r="D55" s="2" t="s">
        <v>1183</v>
      </c>
      <c r="E55" s="2">
        <v>46061.599999999999</v>
      </c>
      <c r="F55" s="35">
        <v>46061.599999999999</v>
      </c>
      <c r="G55" s="2" t="s">
        <v>1184</v>
      </c>
      <c r="H55" s="2">
        <v>205230212</v>
      </c>
      <c r="I55" s="2"/>
      <c r="J55" s="125">
        <v>45200000</v>
      </c>
      <c r="K55" s="2" t="s">
        <v>1185</v>
      </c>
      <c r="L55" s="89">
        <v>120219488</v>
      </c>
    </row>
    <row r="56" spans="2:13" s="1" customFormat="1" ht="46.5" customHeight="1" x14ac:dyDescent="0.25">
      <c r="B56" s="74" t="s">
        <v>1186</v>
      </c>
      <c r="C56" s="2" t="s">
        <v>814</v>
      </c>
      <c r="D56" s="2" t="s">
        <v>1187</v>
      </c>
      <c r="E56" s="2">
        <v>1789000</v>
      </c>
      <c r="F56" s="129">
        <f>1500000+74596.76+151483.04</f>
        <v>1726079.8</v>
      </c>
      <c r="G56" s="2" t="s">
        <v>1188</v>
      </c>
      <c r="H56" s="2">
        <v>205230212</v>
      </c>
      <c r="I56" s="2"/>
      <c r="J56" s="125">
        <v>45200000</v>
      </c>
      <c r="K56" s="2" t="s">
        <v>1185</v>
      </c>
      <c r="L56" s="89">
        <v>120224726</v>
      </c>
    </row>
    <row r="57" spans="2:13" s="1" customFormat="1" ht="63.75" customHeight="1" x14ac:dyDescent="0.25">
      <c r="B57" s="2" t="s">
        <v>1189</v>
      </c>
      <c r="C57" s="2" t="s">
        <v>1190</v>
      </c>
      <c r="D57" s="2" t="s">
        <v>1191</v>
      </c>
      <c r="E57" s="2">
        <v>70500</v>
      </c>
      <c r="F57" s="35">
        <f>26085+26484.5</f>
        <v>52569.5</v>
      </c>
      <c r="G57" s="2" t="s">
        <v>1192</v>
      </c>
      <c r="H57" s="2">
        <v>202203123</v>
      </c>
      <c r="I57" s="2"/>
      <c r="J57" s="2">
        <v>33621100</v>
      </c>
      <c r="K57" s="2" t="s">
        <v>1193</v>
      </c>
      <c r="L57">
        <v>120224818</v>
      </c>
    </row>
    <row r="58" spans="2:13" s="76" customFormat="1" ht="30" customHeight="1" x14ac:dyDescent="0.25">
      <c r="B58" s="76" t="s">
        <v>1194</v>
      </c>
      <c r="C58" s="76" t="s">
        <v>316</v>
      </c>
      <c r="D58" s="76" t="s">
        <v>1195</v>
      </c>
      <c r="E58" s="76">
        <v>3139498</v>
      </c>
      <c r="F58" s="129">
        <f>480904.17+514731.65+12745.8+529157.96+552385.4+522217.26+298.35+465923.1</f>
        <v>3078363.6900000004</v>
      </c>
      <c r="G58" s="76" t="s">
        <v>1196</v>
      </c>
      <c r="H58" s="76">
        <v>202310542</v>
      </c>
      <c r="I58" s="76" t="s">
        <v>1197</v>
      </c>
      <c r="J58" s="76">
        <v>33181520</v>
      </c>
      <c r="L58" s="77"/>
      <c r="M58" s="76">
        <v>3384138</v>
      </c>
    </row>
    <row r="59" spans="2:13" ht="47.25" customHeight="1" x14ac:dyDescent="0.25">
      <c r="B59" s="2" t="s">
        <v>1198</v>
      </c>
      <c r="C59" s="2" t="s">
        <v>1199</v>
      </c>
      <c r="D59" s="2" t="s">
        <v>1200</v>
      </c>
      <c r="E59" s="2">
        <v>87000</v>
      </c>
      <c r="F59" s="35">
        <v>87000</v>
      </c>
      <c r="G59" s="2" t="s">
        <v>1201</v>
      </c>
      <c r="H59" s="2">
        <v>404954180</v>
      </c>
      <c r="I59" s="2"/>
      <c r="J59" s="124" t="s">
        <v>1202</v>
      </c>
      <c r="K59" s="2" t="s">
        <v>1203</v>
      </c>
      <c r="L59" s="89">
        <v>120239743</v>
      </c>
    </row>
    <row r="60" spans="2:13" s="77" customFormat="1" ht="54.75" customHeight="1" x14ac:dyDescent="0.25">
      <c r="B60" s="78" t="s">
        <v>1204</v>
      </c>
      <c r="C60" s="76" t="s">
        <v>1205</v>
      </c>
      <c r="D60" s="76" t="s">
        <v>1206</v>
      </c>
      <c r="E60" s="76">
        <v>794198</v>
      </c>
      <c r="F60" s="129">
        <f>248099.84+150771.52+239054.86+149381.13</f>
        <v>787307.35</v>
      </c>
      <c r="G60" s="76" t="s">
        <v>1207</v>
      </c>
      <c r="H60" s="125">
        <v>45215100</v>
      </c>
      <c r="I60" s="76" t="s">
        <v>1208</v>
      </c>
      <c r="J60" s="76">
        <v>238121297</v>
      </c>
      <c r="K60" s="76"/>
      <c r="M60" s="77">
        <v>1021140</v>
      </c>
    </row>
    <row r="61" spans="2:13" s="77" customFormat="1" ht="30" customHeight="1" x14ac:dyDescent="0.25">
      <c r="B61" s="76" t="s">
        <v>1209</v>
      </c>
      <c r="C61" s="76" t="s">
        <v>303</v>
      </c>
      <c r="D61" s="76" t="s">
        <v>1210</v>
      </c>
      <c r="E61" s="76">
        <v>200549</v>
      </c>
      <c r="F61" s="133">
        <f>35720+5353.43+34944.5+32759+3877.5+35099.6+37976</f>
        <v>185730.03</v>
      </c>
      <c r="G61" s="76" t="s">
        <v>1211</v>
      </c>
      <c r="H61" s="76">
        <v>33621100</v>
      </c>
      <c r="I61" s="76" t="s">
        <v>1212</v>
      </c>
      <c r="J61" s="76">
        <v>202203123</v>
      </c>
      <c r="K61" s="76"/>
      <c r="M61" s="77">
        <v>200549</v>
      </c>
    </row>
    <row r="62" spans="2:13" ht="48" customHeight="1" x14ac:dyDescent="0.25">
      <c r="B62" s="2" t="s">
        <v>1213</v>
      </c>
      <c r="C62" s="2" t="s">
        <v>1214</v>
      </c>
      <c r="D62" s="2" t="s">
        <v>1215</v>
      </c>
      <c r="E62" s="2">
        <v>1500</v>
      </c>
      <c r="F62" s="129">
        <v>1500</v>
      </c>
      <c r="G62" s="2" t="s">
        <v>1216</v>
      </c>
      <c r="H62" s="2">
        <v>80300000</v>
      </c>
      <c r="I62" s="2"/>
      <c r="J62" s="2"/>
      <c r="K62" s="2" t="s">
        <v>1217</v>
      </c>
      <c r="L62">
        <v>120066628</v>
      </c>
    </row>
    <row r="63" spans="2:13" ht="44.25" customHeight="1" x14ac:dyDescent="0.25">
      <c r="B63" s="2" t="s">
        <v>1218</v>
      </c>
      <c r="C63" s="2" t="s">
        <v>1219</v>
      </c>
      <c r="D63" s="2" t="s">
        <v>1215</v>
      </c>
      <c r="E63" s="2">
        <v>750</v>
      </c>
      <c r="F63" s="129">
        <v>750</v>
      </c>
      <c r="G63" s="2" t="s">
        <v>1216</v>
      </c>
      <c r="H63" s="79" t="s">
        <v>1220</v>
      </c>
      <c r="I63" s="79"/>
      <c r="J63" s="2">
        <v>80300000</v>
      </c>
      <c r="K63" s="2" t="s">
        <v>1217</v>
      </c>
      <c r="L63">
        <v>120245094</v>
      </c>
    </row>
    <row r="64" spans="2:13" ht="48.75" customHeight="1" x14ac:dyDescent="0.25">
      <c r="B64" s="2" t="s">
        <v>1221</v>
      </c>
      <c r="C64" s="2" t="s">
        <v>1222</v>
      </c>
      <c r="D64" s="2" t="s">
        <v>1215</v>
      </c>
      <c r="E64" s="2">
        <v>500</v>
      </c>
      <c r="F64" s="129">
        <v>500</v>
      </c>
      <c r="G64" s="2" t="s">
        <v>1216</v>
      </c>
      <c r="H64" s="79" t="s">
        <v>1223</v>
      </c>
      <c r="I64" s="79"/>
      <c r="J64" s="2">
        <v>80300000</v>
      </c>
      <c r="K64" s="2" t="s">
        <v>1217</v>
      </c>
      <c r="L64">
        <v>120245091</v>
      </c>
    </row>
    <row r="65" spans="2:12" ht="55.5" customHeight="1" x14ac:dyDescent="0.25">
      <c r="B65" s="2" t="s">
        <v>1224</v>
      </c>
      <c r="C65" s="2" t="s">
        <v>1225</v>
      </c>
      <c r="D65" s="2" t="s">
        <v>1215</v>
      </c>
      <c r="E65" s="2">
        <v>500</v>
      </c>
      <c r="F65" s="35">
        <v>500</v>
      </c>
      <c r="G65" s="2" t="s">
        <v>1216</v>
      </c>
      <c r="H65" s="79" t="s">
        <v>1226</v>
      </c>
      <c r="I65" s="79"/>
      <c r="J65" s="2">
        <v>80300000</v>
      </c>
      <c r="K65" s="2" t="s">
        <v>1217</v>
      </c>
      <c r="L65">
        <v>120245089</v>
      </c>
    </row>
    <row r="66" spans="2:12" ht="46.5" customHeight="1" x14ac:dyDescent="0.25">
      <c r="B66" s="2" t="s">
        <v>1227</v>
      </c>
      <c r="C66" s="2" t="s">
        <v>1228</v>
      </c>
      <c r="D66" s="2" t="s">
        <v>13</v>
      </c>
      <c r="E66" s="2">
        <v>50</v>
      </c>
      <c r="F66" s="129">
        <v>50</v>
      </c>
      <c r="G66" s="2" t="s">
        <v>1216</v>
      </c>
      <c r="H66" s="6" t="s">
        <v>1229</v>
      </c>
      <c r="I66" s="6"/>
      <c r="J66" s="2">
        <v>80300000</v>
      </c>
      <c r="K66" s="2" t="s">
        <v>1217</v>
      </c>
      <c r="L66">
        <v>120245079</v>
      </c>
    </row>
    <row r="67" spans="2:12" ht="47.25" customHeight="1" x14ac:dyDescent="0.25">
      <c r="B67" s="2" t="s">
        <v>1230</v>
      </c>
      <c r="C67" s="2" t="s">
        <v>1231</v>
      </c>
      <c r="D67" s="2" t="s">
        <v>13</v>
      </c>
      <c r="E67" s="2">
        <v>50</v>
      </c>
      <c r="F67" s="129">
        <v>50</v>
      </c>
      <c r="G67" s="2" t="s">
        <v>1216</v>
      </c>
      <c r="H67" s="6" t="s">
        <v>1232</v>
      </c>
      <c r="I67" s="6"/>
      <c r="J67" s="2">
        <v>80300000</v>
      </c>
      <c r="K67" s="2" t="s">
        <v>1217</v>
      </c>
      <c r="L67">
        <v>120245081</v>
      </c>
    </row>
    <row r="68" spans="2:12" s="2" customFormat="1" ht="48" customHeight="1" x14ac:dyDescent="0.25">
      <c r="B68" s="2" t="s">
        <v>1233</v>
      </c>
      <c r="C68" s="2" t="s">
        <v>1234</v>
      </c>
      <c r="D68" s="2" t="s">
        <v>13</v>
      </c>
      <c r="E68" s="2">
        <v>250</v>
      </c>
      <c r="F68" s="129">
        <v>250</v>
      </c>
      <c r="G68" s="2" t="s">
        <v>1216</v>
      </c>
      <c r="H68" s="6" t="s">
        <v>1235</v>
      </c>
      <c r="I68" s="6"/>
      <c r="J68" s="2">
        <v>80300000</v>
      </c>
      <c r="K68" s="2" t="s">
        <v>1217</v>
      </c>
      <c r="L68">
        <v>120245082</v>
      </c>
    </row>
    <row r="69" spans="2:12" ht="47.25" customHeight="1" x14ac:dyDescent="0.25">
      <c r="B69" s="2" t="s">
        <v>1236</v>
      </c>
      <c r="C69" s="2" t="s">
        <v>1237</v>
      </c>
      <c r="D69" s="2" t="s">
        <v>13</v>
      </c>
      <c r="E69" s="2">
        <v>200</v>
      </c>
      <c r="F69" s="129">
        <v>200</v>
      </c>
      <c r="G69" s="2" t="s">
        <v>1216</v>
      </c>
      <c r="H69" s="6" t="s">
        <v>1238</v>
      </c>
      <c r="I69" s="6"/>
      <c r="J69" s="2">
        <v>80300000</v>
      </c>
      <c r="K69" s="2" t="s">
        <v>1217</v>
      </c>
      <c r="L69">
        <v>120245083</v>
      </c>
    </row>
    <row r="70" spans="2:12" ht="45.75" customHeight="1" x14ac:dyDescent="0.25">
      <c r="B70" s="2" t="s">
        <v>1239</v>
      </c>
      <c r="C70" s="2" t="s">
        <v>1240</v>
      </c>
      <c r="D70" s="2" t="s">
        <v>13</v>
      </c>
      <c r="E70" s="2">
        <v>400</v>
      </c>
      <c r="F70" s="129">
        <v>400</v>
      </c>
      <c r="G70" s="2" t="s">
        <v>1216</v>
      </c>
      <c r="H70" s="6" t="s">
        <v>1241</v>
      </c>
      <c r="I70" s="6"/>
      <c r="J70" s="2">
        <v>80300000</v>
      </c>
      <c r="K70" s="2" t="s">
        <v>1217</v>
      </c>
      <c r="L70">
        <v>120245086</v>
      </c>
    </row>
    <row r="71" spans="2:12" ht="47.25" customHeight="1" x14ac:dyDescent="0.25">
      <c r="B71" s="2" t="s">
        <v>1242</v>
      </c>
      <c r="C71" s="2" t="s">
        <v>1243</v>
      </c>
      <c r="D71" s="2" t="s">
        <v>13</v>
      </c>
      <c r="E71" s="2">
        <v>250</v>
      </c>
      <c r="F71" s="129">
        <v>250</v>
      </c>
      <c r="G71" s="2" t="s">
        <v>1216</v>
      </c>
      <c r="H71" s="6" t="s">
        <v>1244</v>
      </c>
      <c r="I71" s="6"/>
      <c r="J71" s="2">
        <v>80300000</v>
      </c>
      <c r="K71" s="2" t="s">
        <v>1217</v>
      </c>
      <c r="L71">
        <v>120245100</v>
      </c>
    </row>
    <row r="72" spans="2:12" ht="48.75" customHeight="1" x14ac:dyDescent="0.25">
      <c r="B72" s="2" t="s">
        <v>1245</v>
      </c>
      <c r="C72" s="2" t="s">
        <v>1246</v>
      </c>
      <c r="D72" s="2" t="s">
        <v>13</v>
      </c>
      <c r="E72" s="2">
        <v>200</v>
      </c>
      <c r="F72" s="129">
        <v>200</v>
      </c>
      <c r="G72" s="2" t="s">
        <v>1216</v>
      </c>
      <c r="H72" s="6" t="s">
        <v>1247</v>
      </c>
      <c r="I72" s="6"/>
      <c r="J72" s="2">
        <v>80300000</v>
      </c>
      <c r="K72" s="2" t="s">
        <v>1217</v>
      </c>
      <c r="L72">
        <v>120245099</v>
      </c>
    </row>
    <row r="73" spans="2:12" ht="47.25" customHeight="1" x14ac:dyDescent="0.25">
      <c r="B73" s="2" t="s">
        <v>1248</v>
      </c>
      <c r="C73" s="2" t="s">
        <v>1249</v>
      </c>
      <c r="D73" s="2" t="s">
        <v>13</v>
      </c>
      <c r="E73" s="2">
        <v>250</v>
      </c>
      <c r="F73" s="129">
        <v>250</v>
      </c>
      <c r="G73" s="2" t="s">
        <v>1216</v>
      </c>
      <c r="H73" s="6" t="s">
        <v>1250</v>
      </c>
      <c r="I73" s="6"/>
      <c r="J73" s="2">
        <v>80300000</v>
      </c>
      <c r="K73" s="2" t="s">
        <v>1217</v>
      </c>
      <c r="L73">
        <v>120245098</v>
      </c>
    </row>
    <row r="74" spans="2:12" ht="55.5" customHeight="1" x14ac:dyDescent="0.25">
      <c r="B74" s="2" t="s">
        <v>1251</v>
      </c>
      <c r="C74" s="2" t="s">
        <v>1252</v>
      </c>
      <c r="D74" s="2" t="s">
        <v>13</v>
      </c>
      <c r="E74" s="2">
        <v>50</v>
      </c>
      <c r="F74" s="129">
        <v>50</v>
      </c>
      <c r="G74" s="2" t="s">
        <v>1216</v>
      </c>
      <c r="H74" s="6" t="s">
        <v>1253</v>
      </c>
      <c r="I74" s="6"/>
      <c r="J74" s="2">
        <v>80300000</v>
      </c>
      <c r="K74" s="2" t="s">
        <v>1217</v>
      </c>
      <c r="L74">
        <v>120245067</v>
      </c>
    </row>
    <row r="75" spans="2:12" ht="45" customHeight="1" x14ac:dyDescent="0.25">
      <c r="B75" s="2" t="s">
        <v>1254</v>
      </c>
      <c r="C75" s="2" t="s">
        <v>1255</v>
      </c>
      <c r="D75" s="2" t="s">
        <v>13</v>
      </c>
      <c r="E75" s="2">
        <v>250</v>
      </c>
      <c r="F75" s="129">
        <v>250</v>
      </c>
      <c r="G75" s="2" t="s">
        <v>1216</v>
      </c>
      <c r="H75" s="6" t="s">
        <v>1256</v>
      </c>
      <c r="I75" s="6"/>
      <c r="J75" s="2">
        <v>80300000</v>
      </c>
      <c r="K75" s="2" t="s">
        <v>1217</v>
      </c>
      <c r="L75">
        <v>120245070</v>
      </c>
    </row>
    <row r="76" spans="2:12" ht="51" customHeight="1" x14ac:dyDescent="0.25">
      <c r="B76" s="2" t="s">
        <v>1257</v>
      </c>
      <c r="C76" s="2" t="s">
        <v>1258</v>
      </c>
      <c r="D76" s="2" t="s">
        <v>13</v>
      </c>
      <c r="E76" s="2">
        <v>1000</v>
      </c>
      <c r="F76" s="129">
        <v>1000</v>
      </c>
      <c r="G76" s="2" t="s">
        <v>1216</v>
      </c>
      <c r="H76" s="6" t="s">
        <v>1259</v>
      </c>
      <c r="I76" s="6"/>
      <c r="J76" s="2">
        <v>80300000</v>
      </c>
      <c r="K76" s="2" t="s">
        <v>1217</v>
      </c>
      <c r="L76">
        <v>120245072</v>
      </c>
    </row>
    <row r="77" spans="2:12" ht="51" customHeight="1" x14ac:dyDescent="0.25">
      <c r="B77" s="2" t="s">
        <v>1260</v>
      </c>
      <c r="C77" s="2" t="s">
        <v>1264</v>
      </c>
      <c r="D77" s="2" t="s">
        <v>13</v>
      </c>
      <c r="E77" s="2">
        <v>250</v>
      </c>
      <c r="F77" s="130">
        <v>250</v>
      </c>
      <c r="G77" s="2" t="s">
        <v>1261</v>
      </c>
      <c r="H77" s="6" t="s">
        <v>1262</v>
      </c>
      <c r="I77" s="6"/>
      <c r="J77" s="2">
        <v>80300000</v>
      </c>
      <c r="K77" s="2" t="s">
        <v>1217</v>
      </c>
      <c r="L77">
        <v>120245074</v>
      </c>
    </row>
    <row r="78" spans="2:12" ht="53.25" customHeight="1" x14ac:dyDescent="0.25">
      <c r="B78" s="2" t="s">
        <v>1263</v>
      </c>
      <c r="C78" s="2" t="s">
        <v>1265</v>
      </c>
      <c r="D78" s="2" t="s">
        <v>13</v>
      </c>
      <c r="E78" s="2">
        <v>200</v>
      </c>
      <c r="F78" s="130">
        <v>200</v>
      </c>
      <c r="G78" s="2" t="s">
        <v>1261</v>
      </c>
      <c r="H78" s="6" t="s">
        <v>1266</v>
      </c>
      <c r="I78" s="6"/>
      <c r="J78" s="2">
        <v>80300000</v>
      </c>
      <c r="K78" s="2" t="s">
        <v>1217</v>
      </c>
      <c r="L78">
        <v>120245075</v>
      </c>
    </row>
    <row r="79" spans="2:12" ht="51.75" customHeight="1" x14ac:dyDescent="0.25">
      <c r="B79" s="2" t="s">
        <v>1267</v>
      </c>
      <c r="C79" s="2" t="s">
        <v>1268</v>
      </c>
      <c r="D79" s="2" t="s">
        <v>13</v>
      </c>
      <c r="E79" s="2">
        <v>400</v>
      </c>
      <c r="F79" s="130">
        <v>400</v>
      </c>
      <c r="G79" s="2" t="s">
        <v>1261</v>
      </c>
      <c r="H79" s="6" t="s">
        <v>1269</v>
      </c>
      <c r="I79" s="6"/>
      <c r="J79" s="2">
        <v>80300000</v>
      </c>
      <c r="K79" s="2" t="s">
        <v>1217</v>
      </c>
      <c r="L79">
        <v>120245077</v>
      </c>
    </row>
    <row r="80" spans="2:12" ht="45" customHeight="1" x14ac:dyDescent="0.25">
      <c r="B80" s="2" t="s">
        <v>1270</v>
      </c>
      <c r="C80" s="2" t="s">
        <v>1271</v>
      </c>
      <c r="D80" s="2" t="s">
        <v>13</v>
      </c>
      <c r="E80" s="2">
        <v>50</v>
      </c>
      <c r="F80" s="130">
        <v>50</v>
      </c>
      <c r="G80" s="2" t="s">
        <v>1261</v>
      </c>
      <c r="H80" s="6" t="s">
        <v>1272</v>
      </c>
      <c r="I80" s="6"/>
      <c r="J80" s="2">
        <v>80300000</v>
      </c>
      <c r="K80" s="2" t="s">
        <v>1217</v>
      </c>
      <c r="L80">
        <v>120245078</v>
      </c>
    </row>
    <row r="81" spans="2:13" ht="55.5" customHeight="1" x14ac:dyDescent="0.25">
      <c r="B81" s="2" t="s">
        <v>1273</v>
      </c>
      <c r="C81" s="2" t="s">
        <v>1274</v>
      </c>
      <c r="D81" s="2" t="s">
        <v>13</v>
      </c>
      <c r="E81" s="2">
        <v>200</v>
      </c>
      <c r="F81" s="129">
        <v>200</v>
      </c>
      <c r="G81" s="2" t="s">
        <v>1261</v>
      </c>
      <c r="H81" s="6" t="s">
        <v>1275</v>
      </c>
      <c r="I81" s="6"/>
      <c r="J81" s="2">
        <v>80300000</v>
      </c>
      <c r="K81" s="2" t="s">
        <v>1217</v>
      </c>
      <c r="L81">
        <v>120245057</v>
      </c>
    </row>
    <row r="82" spans="2:13" ht="50.25" customHeight="1" x14ac:dyDescent="0.25">
      <c r="B82" s="2" t="s">
        <v>1276</v>
      </c>
      <c r="C82" s="2" t="s">
        <v>1277</v>
      </c>
      <c r="D82" s="2" t="s">
        <v>13</v>
      </c>
      <c r="E82" s="2">
        <v>50</v>
      </c>
      <c r="F82" s="129">
        <v>50</v>
      </c>
      <c r="G82" s="2" t="s">
        <v>1261</v>
      </c>
      <c r="H82" s="6" t="s">
        <v>1278</v>
      </c>
      <c r="I82" s="6"/>
      <c r="J82" s="2">
        <v>80300000</v>
      </c>
      <c r="K82" s="2" t="s">
        <v>1217</v>
      </c>
      <c r="L82">
        <v>120245059</v>
      </c>
    </row>
    <row r="83" spans="2:13" ht="43.5" customHeight="1" x14ac:dyDescent="0.25">
      <c r="B83" s="2" t="s">
        <v>1279</v>
      </c>
      <c r="C83" s="2" t="s">
        <v>1280</v>
      </c>
      <c r="D83" s="2" t="s">
        <v>13</v>
      </c>
      <c r="E83" s="2">
        <v>1000</v>
      </c>
      <c r="F83" s="129">
        <v>1000</v>
      </c>
      <c r="G83" s="2" t="s">
        <v>1261</v>
      </c>
      <c r="H83" s="6" t="s">
        <v>1281</v>
      </c>
      <c r="I83" s="6"/>
      <c r="J83" s="2">
        <v>80300000</v>
      </c>
      <c r="K83" s="2" t="s">
        <v>1217</v>
      </c>
      <c r="L83">
        <v>120245063</v>
      </c>
    </row>
    <row r="84" spans="2:13" ht="48.75" customHeight="1" x14ac:dyDescent="0.25">
      <c r="B84" s="2" t="s">
        <v>1282</v>
      </c>
      <c r="C84" s="2" t="s">
        <v>1283</v>
      </c>
      <c r="D84" s="2" t="s">
        <v>1284</v>
      </c>
      <c r="E84" s="2">
        <v>2500</v>
      </c>
      <c r="F84" s="35">
        <v>2500</v>
      </c>
      <c r="G84" s="2" t="s">
        <v>1285</v>
      </c>
      <c r="H84" s="6" t="s">
        <v>1286</v>
      </c>
      <c r="I84" s="6"/>
      <c r="J84" s="125">
        <v>71320000</v>
      </c>
      <c r="K84" s="2" t="s">
        <v>1185</v>
      </c>
      <c r="L84" s="89">
        <v>120245651</v>
      </c>
    </row>
    <row r="85" spans="2:13" ht="55.5" customHeight="1" x14ac:dyDescent="0.25">
      <c r="B85" s="2" t="s">
        <v>1287</v>
      </c>
      <c r="C85" s="2" t="s">
        <v>1288</v>
      </c>
      <c r="D85" s="2" t="s">
        <v>1215</v>
      </c>
      <c r="E85" s="2">
        <v>250</v>
      </c>
      <c r="F85" s="129">
        <v>250</v>
      </c>
      <c r="G85" s="2" t="s">
        <v>1261</v>
      </c>
      <c r="H85" s="6" t="s">
        <v>1289</v>
      </c>
      <c r="I85" s="6"/>
      <c r="J85" s="2">
        <v>80300000</v>
      </c>
      <c r="K85" s="2" t="s">
        <v>1217</v>
      </c>
      <c r="L85">
        <v>120245646</v>
      </c>
    </row>
    <row r="86" spans="2:13" s="77" customFormat="1" ht="92.25" customHeight="1" x14ac:dyDescent="0.25">
      <c r="B86" s="76" t="s">
        <v>1290</v>
      </c>
      <c r="C86" s="76" t="s">
        <v>1126</v>
      </c>
      <c r="D86" s="76" t="s">
        <v>1291</v>
      </c>
      <c r="E86" s="76">
        <v>88500</v>
      </c>
      <c r="F86" s="35">
        <v>88500</v>
      </c>
      <c r="G86" s="76" t="s">
        <v>1292</v>
      </c>
      <c r="H86" s="80" t="s">
        <v>1293</v>
      </c>
      <c r="I86" s="76" t="s">
        <v>1294</v>
      </c>
      <c r="J86" s="124" t="s">
        <v>1302</v>
      </c>
      <c r="K86" s="76"/>
      <c r="M86" s="77">
        <v>110000</v>
      </c>
    </row>
    <row r="87" spans="2:13" s="77" customFormat="1" ht="38.25" customHeight="1" x14ac:dyDescent="0.25">
      <c r="B87" s="76" t="s">
        <v>1295</v>
      </c>
      <c r="C87" s="76" t="s">
        <v>1296</v>
      </c>
      <c r="D87" s="76" t="s">
        <v>1297</v>
      </c>
      <c r="E87" s="76">
        <v>189000</v>
      </c>
      <c r="F87" s="35">
        <v>189000</v>
      </c>
      <c r="G87" s="76" t="s">
        <v>1298</v>
      </c>
      <c r="H87" s="80" t="s">
        <v>1300</v>
      </c>
      <c r="I87" s="76" t="s">
        <v>1299</v>
      </c>
      <c r="J87" s="124" t="s">
        <v>1301</v>
      </c>
      <c r="K87" s="76" t="s">
        <v>1462</v>
      </c>
      <c r="M87" s="77">
        <v>220000</v>
      </c>
    </row>
    <row r="88" spans="2:13" s="77" customFormat="1" ht="38.25" customHeight="1" x14ac:dyDescent="0.25">
      <c r="B88" s="76" t="s">
        <v>1303</v>
      </c>
      <c r="C88" s="76" t="s">
        <v>1296</v>
      </c>
      <c r="D88" s="76" t="s">
        <v>1304</v>
      </c>
      <c r="E88" s="76">
        <v>17800</v>
      </c>
      <c r="F88" s="35">
        <v>17800</v>
      </c>
      <c r="G88" s="76" t="s">
        <v>1298</v>
      </c>
      <c r="H88" s="80" t="s">
        <v>1300</v>
      </c>
      <c r="I88" s="76" t="s">
        <v>1305</v>
      </c>
      <c r="J88" s="124" t="s">
        <v>1301</v>
      </c>
      <c r="K88" s="76"/>
      <c r="M88" s="77">
        <v>25000</v>
      </c>
    </row>
    <row r="89" spans="2:13" s="77" customFormat="1" ht="38.25" customHeight="1" x14ac:dyDescent="0.25">
      <c r="B89" s="76" t="s">
        <v>1306</v>
      </c>
      <c r="C89" s="76" t="s">
        <v>1296</v>
      </c>
      <c r="D89" s="76" t="s">
        <v>1304</v>
      </c>
      <c r="E89" s="76">
        <v>36730</v>
      </c>
      <c r="F89" s="35">
        <v>36730</v>
      </c>
      <c r="G89" s="76" t="s">
        <v>1298</v>
      </c>
      <c r="H89" s="80" t="s">
        <v>1300</v>
      </c>
      <c r="I89" s="76" t="s">
        <v>1307</v>
      </c>
      <c r="J89" s="124" t="s">
        <v>1301</v>
      </c>
      <c r="K89" s="76"/>
      <c r="M89" s="77">
        <v>58600</v>
      </c>
    </row>
    <row r="90" spans="2:13" s="77" customFormat="1" ht="38.25" customHeight="1" x14ac:dyDescent="0.25">
      <c r="B90" s="76" t="s">
        <v>1308</v>
      </c>
      <c r="C90" s="76" t="s">
        <v>1309</v>
      </c>
      <c r="D90" s="76" t="s">
        <v>1310</v>
      </c>
      <c r="E90" s="76">
        <v>87224</v>
      </c>
      <c r="F90" s="35">
        <f>62300+8722.4+16201.6</f>
        <v>87224</v>
      </c>
      <c r="G90" s="76" t="s">
        <v>1314</v>
      </c>
      <c r="H90" s="76">
        <v>200083257</v>
      </c>
      <c r="I90" s="76" t="s">
        <v>1311</v>
      </c>
      <c r="J90" s="124" t="s">
        <v>1301</v>
      </c>
      <c r="K90" s="76" t="s">
        <v>1315</v>
      </c>
      <c r="M90" s="77">
        <v>105000</v>
      </c>
    </row>
    <row r="91" spans="2:13" ht="47.25" customHeight="1" x14ac:dyDescent="0.25">
      <c r="B91" s="2" t="s">
        <v>1312</v>
      </c>
      <c r="C91" s="2" t="s">
        <v>1199</v>
      </c>
      <c r="D91" s="2" t="s">
        <v>1200</v>
      </c>
      <c r="E91" s="2">
        <v>72000</v>
      </c>
      <c r="F91" s="35">
        <v>72000</v>
      </c>
      <c r="G91" s="2" t="s">
        <v>1313</v>
      </c>
      <c r="H91" s="2">
        <v>404954180</v>
      </c>
      <c r="I91" s="2"/>
      <c r="J91" s="124" t="s">
        <v>1202</v>
      </c>
      <c r="K91" s="2" t="s">
        <v>1203</v>
      </c>
      <c r="L91">
        <v>120248379</v>
      </c>
    </row>
    <row r="92" spans="2:13" s="77" customFormat="1" ht="38.25" customHeight="1" x14ac:dyDescent="0.25">
      <c r="B92" s="76" t="s">
        <v>1316</v>
      </c>
      <c r="C92" s="76" t="s">
        <v>1317</v>
      </c>
      <c r="D92" s="76" t="s">
        <v>1318</v>
      </c>
      <c r="E92" s="76">
        <v>18400</v>
      </c>
      <c r="F92" s="35">
        <f>1440+16960</f>
        <v>18400</v>
      </c>
      <c r="G92" s="76" t="s">
        <v>1319</v>
      </c>
      <c r="H92" s="76">
        <v>205198481</v>
      </c>
      <c r="I92" s="76" t="s">
        <v>1320</v>
      </c>
      <c r="J92" s="124" t="s">
        <v>1321</v>
      </c>
      <c r="K92" s="76"/>
      <c r="M92" s="77">
        <v>18400</v>
      </c>
    </row>
    <row r="93" spans="2:13" s="77" customFormat="1" ht="113.25" customHeight="1" x14ac:dyDescent="0.25">
      <c r="B93" s="76" t="s">
        <v>1322</v>
      </c>
      <c r="C93" s="76" t="s">
        <v>1126</v>
      </c>
      <c r="D93" s="76" t="s">
        <v>1323</v>
      </c>
      <c r="E93" s="76">
        <v>392102</v>
      </c>
      <c r="F93" s="35">
        <v>392102</v>
      </c>
      <c r="G93" s="76" t="s">
        <v>1324</v>
      </c>
      <c r="H93" s="80" t="s">
        <v>1293</v>
      </c>
      <c r="I93" s="76" t="s">
        <v>1325</v>
      </c>
      <c r="J93" s="124" t="s">
        <v>1527</v>
      </c>
      <c r="K93" s="76"/>
      <c r="M93" s="77">
        <v>520000</v>
      </c>
    </row>
    <row r="94" spans="2:13" ht="53.25" customHeight="1" x14ac:dyDescent="0.25">
      <c r="B94" s="2" t="s">
        <v>1326</v>
      </c>
      <c r="C94" s="2" t="s">
        <v>814</v>
      </c>
      <c r="D94" s="2" t="s">
        <v>1327</v>
      </c>
      <c r="E94" s="2">
        <v>1238760.3</v>
      </c>
      <c r="F94" s="129">
        <f>1000000+142639.12+24382.98</f>
        <v>1167022.1000000001</v>
      </c>
      <c r="G94" s="2" t="s">
        <v>1324</v>
      </c>
      <c r="H94" s="2">
        <v>205230212</v>
      </c>
      <c r="I94" s="2"/>
      <c r="J94" s="125">
        <v>45200000</v>
      </c>
      <c r="K94" s="2" t="s">
        <v>1185</v>
      </c>
      <c r="L94" s="89">
        <v>120254944</v>
      </c>
    </row>
    <row r="95" spans="2:13" ht="56.25" customHeight="1" x14ac:dyDescent="0.25">
      <c r="B95" s="2" t="s">
        <v>1328</v>
      </c>
      <c r="C95" s="2" t="s">
        <v>1329</v>
      </c>
      <c r="D95" s="2" t="s">
        <v>1215</v>
      </c>
      <c r="E95" s="2">
        <v>50</v>
      </c>
      <c r="F95" s="129">
        <v>50</v>
      </c>
      <c r="G95" s="2" t="s">
        <v>1324</v>
      </c>
      <c r="H95" s="6" t="s">
        <v>1330</v>
      </c>
      <c r="I95" s="2"/>
      <c r="J95" s="6" t="s">
        <v>1331</v>
      </c>
      <c r="K95" s="2" t="s">
        <v>1217</v>
      </c>
      <c r="L95">
        <v>120252968</v>
      </c>
    </row>
    <row r="96" spans="2:13" ht="49.5" customHeight="1" x14ac:dyDescent="0.25">
      <c r="B96" s="2" t="s">
        <v>1332</v>
      </c>
      <c r="C96" s="2" t="s">
        <v>1333</v>
      </c>
      <c r="D96" s="2" t="s">
        <v>13</v>
      </c>
      <c r="E96" s="2">
        <v>50</v>
      </c>
      <c r="F96" s="129">
        <v>50</v>
      </c>
      <c r="G96" s="2" t="s">
        <v>1324</v>
      </c>
      <c r="H96" s="6" t="s">
        <v>1334</v>
      </c>
      <c r="I96" s="2"/>
      <c r="J96" s="6" t="s">
        <v>1331</v>
      </c>
      <c r="K96" s="2" t="s">
        <v>1217</v>
      </c>
      <c r="L96">
        <v>120252975</v>
      </c>
    </row>
    <row r="97" spans="2:12" ht="55.5" customHeight="1" x14ac:dyDescent="0.25">
      <c r="B97" s="2" t="s">
        <v>1335</v>
      </c>
      <c r="C97" s="2" t="s">
        <v>1336</v>
      </c>
      <c r="D97" s="2" t="s">
        <v>13</v>
      </c>
      <c r="E97" s="2">
        <v>50</v>
      </c>
      <c r="F97" s="129">
        <v>50</v>
      </c>
      <c r="G97" s="2" t="s">
        <v>1324</v>
      </c>
      <c r="H97" s="6" t="s">
        <v>1337</v>
      </c>
      <c r="I97" s="2"/>
      <c r="J97" s="6" t="s">
        <v>1331</v>
      </c>
      <c r="K97" s="2" t="s">
        <v>1217</v>
      </c>
      <c r="L97">
        <v>120252982</v>
      </c>
    </row>
    <row r="98" spans="2:12" ht="52.5" customHeight="1" x14ac:dyDescent="0.25">
      <c r="B98" s="2" t="s">
        <v>1338</v>
      </c>
      <c r="C98" s="2" t="s">
        <v>1339</v>
      </c>
      <c r="D98" s="2" t="s">
        <v>13</v>
      </c>
      <c r="E98" s="2">
        <v>200</v>
      </c>
      <c r="F98" s="35">
        <v>200</v>
      </c>
      <c r="G98" s="2" t="s">
        <v>1324</v>
      </c>
      <c r="H98" s="6" t="s">
        <v>1340</v>
      </c>
      <c r="I98" s="2"/>
      <c r="J98" s="6" t="s">
        <v>1331</v>
      </c>
      <c r="K98" s="2" t="s">
        <v>1217</v>
      </c>
      <c r="L98">
        <v>120252994</v>
      </c>
    </row>
    <row r="99" spans="2:12" ht="48" customHeight="1" x14ac:dyDescent="0.25">
      <c r="B99" s="2" t="s">
        <v>1341</v>
      </c>
      <c r="C99" s="2" t="s">
        <v>1342</v>
      </c>
      <c r="D99" s="2" t="s">
        <v>13</v>
      </c>
      <c r="E99" s="2">
        <v>200</v>
      </c>
      <c r="F99" s="129">
        <v>200</v>
      </c>
      <c r="G99" s="2" t="s">
        <v>1324</v>
      </c>
      <c r="H99" s="6" t="s">
        <v>1343</v>
      </c>
      <c r="I99" s="2"/>
      <c r="J99" s="6" t="s">
        <v>1331</v>
      </c>
      <c r="K99" s="2" t="s">
        <v>1217</v>
      </c>
      <c r="L99">
        <v>120252993</v>
      </c>
    </row>
    <row r="100" spans="2:12" ht="57" customHeight="1" x14ac:dyDescent="0.25">
      <c r="B100" s="2" t="s">
        <v>1344</v>
      </c>
      <c r="C100" s="2" t="s">
        <v>1345</v>
      </c>
      <c r="D100" s="2" t="s">
        <v>13</v>
      </c>
      <c r="E100" s="2">
        <v>250</v>
      </c>
      <c r="F100" s="129">
        <v>250</v>
      </c>
      <c r="G100" s="2" t="s">
        <v>1324</v>
      </c>
      <c r="H100" s="6" t="s">
        <v>1346</v>
      </c>
      <c r="I100" s="2"/>
      <c r="J100" s="6" t="s">
        <v>1331</v>
      </c>
      <c r="K100" s="2" t="s">
        <v>1217</v>
      </c>
      <c r="L100">
        <v>120253000</v>
      </c>
    </row>
    <row r="101" spans="2:12" ht="57.75" customHeight="1" x14ac:dyDescent="0.25">
      <c r="B101" s="2" t="s">
        <v>1347</v>
      </c>
      <c r="C101" s="2" t="s">
        <v>1348</v>
      </c>
      <c r="D101" s="2" t="s">
        <v>13</v>
      </c>
      <c r="E101" s="2">
        <v>250</v>
      </c>
      <c r="F101" s="129">
        <v>250</v>
      </c>
      <c r="G101" s="2" t="s">
        <v>1324</v>
      </c>
      <c r="H101" s="6" t="s">
        <v>1349</v>
      </c>
      <c r="I101" s="2"/>
      <c r="J101" s="6" t="s">
        <v>1331</v>
      </c>
      <c r="K101" s="2" t="s">
        <v>1217</v>
      </c>
      <c r="L101">
        <v>120252934</v>
      </c>
    </row>
    <row r="102" spans="2:12" ht="50.25" customHeight="1" x14ac:dyDescent="0.25">
      <c r="B102" s="2" t="s">
        <v>1350</v>
      </c>
      <c r="C102" s="2" t="s">
        <v>1351</v>
      </c>
      <c r="D102" s="2" t="s">
        <v>13</v>
      </c>
      <c r="E102" s="2">
        <v>50</v>
      </c>
      <c r="F102" s="129">
        <v>50</v>
      </c>
      <c r="G102" s="2" t="s">
        <v>1324</v>
      </c>
      <c r="H102" s="6" t="s">
        <v>1352</v>
      </c>
      <c r="I102" s="2"/>
      <c r="J102" s="6" t="s">
        <v>1331</v>
      </c>
      <c r="K102" s="2" t="s">
        <v>1217</v>
      </c>
      <c r="L102">
        <v>120253004</v>
      </c>
    </row>
    <row r="103" spans="2:12" s="77" customFormat="1" ht="51.75" customHeight="1" x14ac:dyDescent="0.25">
      <c r="B103" s="76" t="s">
        <v>1353</v>
      </c>
      <c r="C103" s="76" t="s">
        <v>1354</v>
      </c>
      <c r="D103" s="76" t="s">
        <v>1355</v>
      </c>
      <c r="E103" s="76">
        <v>334000</v>
      </c>
      <c r="F103" s="35"/>
      <c r="G103" s="76" t="s">
        <v>1356</v>
      </c>
      <c r="H103" s="80" t="s">
        <v>1357</v>
      </c>
      <c r="I103" s="76" t="s">
        <v>1358</v>
      </c>
      <c r="J103" s="80" t="s">
        <v>1359</v>
      </c>
      <c r="K103" s="76"/>
    </row>
    <row r="104" spans="2:12" ht="49.5" customHeight="1" x14ac:dyDescent="0.25">
      <c r="B104" s="2" t="s">
        <v>1363</v>
      </c>
      <c r="C104" s="2" t="s">
        <v>1360</v>
      </c>
      <c r="D104" s="2" t="s">
        <v>1215</v>
      </c>
      <c r="E104" s="2">
        <v>200</v>
      </c>
      <c r="F104" s="129">
        <v>200</v>
      </c>
      <c r="G104" s="2" t="s">
        <v>1361</v>
      </c>
      <c r="H104" s="6" t="s">
        <v>1362</v>
      </c>
      <c r="I104" s="2"/>
      <c r="J104" s="6" t="s">
        <v>1331</v>
      </c>
      <c r="K104" s="2" t="s">
        <v>1217</v>
      </c>
      <c r="L104">
        <v>120253033</v>
      </c>
    </row>
    <row r="105" spans="2:12" ht="38.25" customHeight="1" x14ac:dyDescent="0.25">
      <c r="B105" s="2" t="s">
        <v>1364</v>
      </c>
      <c r="C105" s="2" t="s">
        <v>1365</v>
      </c>
      <c r="D105" s="2" t="s">
        <v>13</v>
      </c>
      <c r="E105" s="2">
        <v>1000</v>
      </c>
      <c r="F105" s="129">
        <v>1000</v>
      </c>
      <c r="G105" s="2" t="s">
        <v>1361</v>
      </c>
      <c r="H105" s="6" t="s">
        <v>1366</v>
      </c>
      <c r="I105" s="2"/>
      <c r="J105" s="6" t="s">
        <v>1331</v>
      </c>
      <c r="K105" s="2" t="s">
        <v>1217</v>
      </c>
      <c r="L105">
        <v>120253040</v>
      </c>
    </row>
    <row r="106" spans="2:12" ht="38.25" customHeight="1" x14ac:dyDescent="0.25">
      <c r="B106" s="2" t="s">
        <v>1367</v>
      </c>
      <c r="C106" s="2" t="s">
        <v>1368</v>
      </c>
      <c r="D106" s="2" t="s">
        <v>13</v>
      </c>
      <c r="E106" s="2">
        <v>250</v>
      </c>
      <c r="F106" s="129">
        <v>250</v>
      </c>
      <c r="G106" s="2" t="s">
        <v>1361</v>
      </c>
      <c r="H106" s="6" t="s">
        <v>1369</v>
      </c>
      <c r="I106" s="2"/>
      <c r="J106" s="6" t="s">
        <v>1331</v>
      </c>
      <c r="K106" s="2" t="s">
        <v>1217</v>
      </c>
      <c r="L106">
        <v>120253039</v>
      </c>
    </row>
    <row r="107" spans="2:12" ht="38.25" customHeight="1" x14ac:dyDescent="0.25">
      <c r="B107" s="2" t="s">
        <v>1370</v>
      </c>
      <c r="C107" s="2" t="s">
        <v>1371</v>
      </c>
      <c r="D107" s="2" t="s">
        <v>13</v>
      </c>
      <c r="E107" s="2">
        <v>250</v>
      </c>
      <c r="F107" s="129">
        <v>250</v>
      </c>
      <c r="G107" s="2" t="s">
        <v>1361</v>
      </c>
      <c r="H107" s="6" t="s">
        <v>1372</v>
      </c>
      <c r="I107" s="2"/>
      <c r="J107" s="6" t="s">
        <v>1331</v>
      </c>
      <c r="K107" s="2" t="s">
        <v>1217</v>
      </c>
      <c r="L107">
        <v>120253043</v>
      </c>
    </row>
    <row r="108" spans="2:12" ht="53.25" customHeight="1" x14ac:dyDescent="0.25">
      <c r="B108" s="2" t="s">
        <v>1373</v>
      </c>
      <c r="C108" s="2" t="s">
        <v>1374</v>
      </c>
      <c r="D108" s="2" t="s">
        <v>13</v>
      </c>
      <c r="E108" s="2">
        <v>400</v>
      </c>
      <c r="F108" s="129">
        <v>400</v>
      </c>
      <c r="G108" s="2" t="s">
        <v>1361</v>
      </c>
      <c r="H108" s="6" t="s">
        <v>1375</v>
      </c>
      <c r="I108" s="2"/>
      <c r="J108" s="6" t="s">
        <v>1331</v>
      </c>
      <c r="K108" s="2" t="s">
        <v>1217</v>
      </c>
      <c r="L108">
        <v>120253045</v>
      </c>
    </row>
    <row r="109" spans="2:12" ht="57" customHeight="1" x14ac:dyDescent="0.25">
      <c r="B109" s="2" t="s">
        <v>1376</v>
      </c>
      <c r="C109" s="2" t="s">
        <v>1377</v>
      </c>
      <c r="D109" s="2" t="s">
        <v>13</v>
      </c>
      <c r="E109" s="2">
        <v>50</v>
      </c>
      <c r="F109" s="129">
        <v>50</v>
      </c>
      <c r="G109" s="2" t="s">
        <v>1361</v>
      </c>
      <c r="H109" s="6" t="s">
        <v>1378</v>
      </c>
      <c r="I109" s="2"/>
      <c r="J109" s="6" t="s">
        <v>1331</v>
      </c>
      <c r="K109" s="2" t="s">
        <v>1217</v>
      </c>
      <c r="L109">
        <v>120253047</v>
      </c>
    </row>
    <row r="110" spans="2:12" ht="59.25" customHeight="1" x14ac:dyDescent="0.25">
      <c r="B110" s="2" t="s">
        <v>1382</v>
      </c>
      <c r="C110" s="2" t="s">
        <v>1383</v>
      </c>
      <c r="D110" s="2" t="s">
        <v>13</v>
      </c>
      <c r="E110" s="2">
        <v>50</v>
      </c>
      <c r="F110" s="129">
        <v>50</v>
      </c>
      <c r="G110" s="2" t="s">
        <v>1384</v>
      </c>
      <c r="H110" s="6" t="s">
        <v>1385</v>
      </c>
      <c r="I110" s="2"/>
      <c r="J110" s="6" t="s">
        <v>1331</v>
      </c>
      <c r="K110" s="2" t="s">
        <v>1217</v>
      </c>
      <c r="L110">
        <v>120254163</v>
      </c>
    </row>
    <row r="111" spans="2:12" ht="59.25" customHeight="1" x14ac:dyDescent="0.25">
      <c r="B111" s="2" t="s">
        <v>1386</v>
      </c>
      <c r="C111" s="2" t="s">
        <v>1387</v>
      </c>
      <c r="D111" s="2" t="s">
        <v>13</v>
      </c>
      <c r="E111" s="2">
        <v>50</v>
      </c>
      <c r="F111" s="129">
        <v>50</v>
      </c>
      <c r="G111" s="2" t="s">
        <v>1384</v>
      </c>
      <c r="H111" s="6" t="s">
        <v>1388</v>
      </c>
      <c r="I111" s="2"/>
      <c r="J111" s="6" t="s">
        <v>1331</v>
      </c>
      <c r="K111" s="2" t="s">
        <v>1217</v>
      </c>
      <c r="L111">
        <v>120254167</v>
      </c>
    </row>
    <row r="112" spans="2:12" ht="54" customHeight="1" x14ac:dyDescent="0.25">
      <c r="B112" s="2" t="s">
        <v>1389</v>
      </c>
      <c r="C112" s="2" t="s">
        <v>1390</v>
      </c>
      <c r="D112" s="2" t="s">
        <v>13</v>
      </c>
      <c r="E112" s="2">
        <v>500</v>
      </c>
      <c r="F112" s="129">
        <v>500</v>
      </c>
      <c r="G112" s="2" t="s">
        <v>1384</v>
      </c>
      <c r="H112" s="6" t="s">
        <v>1391</v>
      </c>
      <c r="I112" s="2"/>
      <c r="J112" s="6" t="s">
        <v>1331</v>
      </c>
      <c r="K112" s="2" t="s">
        <v>1217</v>
      </c>
      <c r="L112">
        <v>120254178</v>
      </c>
    </row>
    <row r="113" spans="2:12" ht="54" customHeight="1" x14ac:dyDescent="0.25">
      <c r="B113" s="2" t="s">
        <v>1392</v>
      </c>
      <c r="C113" s="2" t="s">
        <v>1393</v>
      </c>
      <c r="D113" s="2"/>
      <c r="E113" s="2">
        <v>400</v>
      </c>
      <c r="F113" s="129">
        <v>400</v>
      </c>
      <c r="G113" s="2" t="s">
        <v>1384</v>
      </c>
      <c r="H113" s="6" t="s">
        <v>1394</v>
      </c>
      <c r="I113" s="2"/>
      <c r="J113" s="6" t="s">
        <v>1331</v>
      </c>
      <c r="K113" s="2" t="s">
        <v>1217</v>
      </c>
      <c r="L113">
        <v>120254181</v>
      </c>
    </row>
    <row r="114" spans="2:12" ht="46.5" customHeight="1" x14ac:dyDescent="0.25">
      <c r="B114" s="2" t="s">
        <v>1395</v>
      </c>
      <c r="C114" s="2" t="s">
        <v>1396</v>
      </c>
      <c r="D114" s="2"/>
      <c r="E114" s="2">
        <v>250</v>
      </c>
      <c r="F114" s="129">
        <v>250</v>
      </c>
      <c r="G114" s="2" t="s">
        <v>1384</v>
      </c>
      <c r="H114" s="6" t="s">
        <v>1397</v>
      </c>
      <c r="I114" s="2"/>
      <c r="J114" s="6" t="s">
        <v>1331</v>
      </c>
      <c r="K114" s="2" t="s">
        <v>1217</v>
      </c>
      <c r="L114">
        <v>120254188</v>
      </c>
    </row>
    <row r="115" spans="2:12" ht="46.5" customHeight="1" x14ac:dyDescent="0.25">
      <c r="B115" s="2" t="s">
        <v>1398</v>
      </c>
      <c r="C115" s="2" t="s">
        <v>1399</v>
      </c>
      <c r="D115" s="2"/>
      <c r="E115" s="2">
        <v>200</v>
      </c>
      <c r="F115" s="129">
        <v>200</v>
      </c>
      <c r="G115" s="2" t="s">
        <v>1384</v>
      </c>
      <c r="H115" s="6" t="s">
        <v>1400</v>
      </c>
      <c r="I115" s="2"/>
      <c r="J115" s="6" t="s">
        <v>1331</v>
      </c>
      <c r="K115" s="2" t="s">
        <v>1217</v>
      </c>
      <c r="L115">
        <v>120254194</v>
      </c>
    </row>
    <row r="116" spans="2:12" ht="48.75" customHeight="1" x14ac:dyDescent="0.25">
      <c r="B116" s="2" t="s">
        <v>1401</v>
      </c>
      <c r="C116" s="2" t="s">
        <v>814</v>
      </c>
      <c r="D116" s="2" t="s">
        <v>1402</v>
      </c>
      <c r="E116" s="2">
        <v>316393.31</v>
      </c>
      <c r="F116" s="35">
        <v>300000</v>
      </c>
      <c r="G116" s="2" t="s">
        <v>1403</v>
      </c>
      <c r="H116" s="6" t="s">
        <v>1404</v>
      </c>
      <c r="I116" s="2"/>
      <c r="J116" s="124" t="s">
        <v>1405</v>
      </c>
      <c r="K116" s="2" t="s">
        <v>1406</v>
      </c>
      <c r="L116" s="89">
        <v>120258097</v>
      </c>
    </row>
    <row r="117" spans="2:12" ht="80.25" customHeight="1" x14ac:dyDescent="0.25">
      <c r="B117" s="2" t="s">
        <v>1407</v>
      </c>
      <c r="C117" s="2" t="s">
        <v>1199</v>
      </c>
      <c r="D117" s="2" t="s">
        <v>1200</v>
      </c>
      <c r="E117" s="2">
        <v>116200</v>
      </c>
      <c r="F117" s="35">
        <v>116200</v>
      </c>
      <c r="G117" s="2" t="s">
        <v>1408</v>
      </c>
      <c r="H117" s="6" t="s">
        <v>1409</v>
      </c>
      <c r="I117" s="2"/>
      <c r="J117" s="124" t="s">
        <v>1202</v>
      </c>
      <c r="K117" s="2" t="s">
        <v>1410</v>
      </c>
    </row>
    <row r="118" spans="2:12" ht="38.25" customHeight="1" x14ac:dyDescent="0.25">
      <c r="B118" s="2"/>
      <c r="C118" s="2"/>
      <c r="D118" s="2"/>
      <c r="E118" s="2"/>
      <c r="F118" s="35">
        <f>SUM(F55:F117)</f>
        <v>8463890.0700000003</v>
      </c>
      <c r="G118" s="2"/>
      <c r="H118" s="6"/>
      <c r="I118" s="2"/>
      <c r="J118" s="6"/>
      <c r="K118" s="2"/>
    </row>
    <row r="119" spans="2:12" s="32" customFormat="1" ht="99" customHeight="1" x14ac:dyDescent="0.25">
      <c r="B119" s="95"/>
      <c r="C119" s="95"/>
      <c r="D119" s="95"/>
      <c r="E119" s="95"/>
      <c r="F119" s="111" t="s">
        <v>1411</v>
      </c>
      <c r="G119" s="95"/>
      <c r="H119" s="96"/>
      <c r="I119" s="95"/>
      <c r="J119" s="100"/>
      <c r="K119" s="95"/>
    </row>
    <row r="120" spans="2:12" ht="38.25" customHeight="1" x14ac:dyDescent="0.25">
      <c r="B120" s="2" t="s">
        <v>1463</v>
      </c>
      <c r="C120" s="2" t="s">
        <v>1464</v>
      </c>
      <c r="D120" s="2" t="s">
        <v>1465</v>
      </c>
      <c r="E120" s="2">
        <v>100000</v>
      </c>
      <c r="F120" s="35">
        <f>42135.4+23066.15</f>
        <v>65201.55</v>
      </c>
      <c r="G120" s="2"/>
      <c r="H120" s="6" t="s">
        <v>1466</v>
      </c>
      <c r="I120" s="2"/>
      <c r="J120">
        <v>79131000</v>
      </c>
      <c r="K120" s="2"/>
      <c r="L120">
        <v>120261081</v>
      </c>
    </row>
    <row r="121" spans="2:12" ht="38.25" customHeight="1" x14ac:dyDescent="0.25">
      <c r="B121" s="76" t="s">
        <v>1467</v>
      </c>
      <c r="C121" s="76" t="s">
        <v>1296</v>
      </c>
      <c r="D121" s="76" t="s">
        <v>1471</v>
      </c>
      <c r="E121" s="76">
        <v>37500</v>
      </c>
      <c r="F121" s="133">
        <v>35625</v>
      </c>
      <c r="G121" s="76" t="s">
        <v>1468</v>
      </c>
      <c r="H121" s="80" t="s">
        <v>1300</v>
      </c>
      <c r="I121" s="76" t="s">
        <v>1469</v>
      </c>
      <c r="J121" s="124" t="s">
        <v>1301</v>
      </c>
      <c r="K121" s="76"/>
    </row>
    <row r="122" spans="2:12" ht="38.25" customHeight="1" x14ac:dyDescent="0.25">
      <c r="B122" s="76" t="s">
        <v>1470</v>
      </c>
      <c r="C122" s="76" t="s">
        <v>1296</v>
      </c>
      <c r="D122" s="76" t="s">
        <v>1472</v>
      </c>
      <c r="E122" s="76">
        <v>43000</v>
      </c>
      <c r="F122" s="132">
        <v>40850</v>
      </c>
      <c r="G122" s="76" t="s">
        <v>1468</v>
      </c>
      <c r="H122" s="80" t="s">
        <v>1300</v>
      </c>
      <c r="I122" s="76" t="s">
        <v>1473</v>
      </c>
      <c r="J122" s="124" t="s">
        <v>1301</v>
      </c>
      <c r="K122" s="76"/>
    </row>
    <row r="123" spans="2:12" ht="44.25" customHeight="1" x14ac:dyDescent="0.25">
      <c r="B123" s="76" t="s">
        <v>1474</v>
      </c>
      <c r="C123" s="76" t="s">
        <v>1296</v>
      </c>
      <c r="D123" s="76" t="s">
        <v>1475</v>
      </c>
      <c r="E123" s="76">
        <v>15000</v>
      </c>
      <c r="F123" s="132">
        <v>14250</v>
      </c>
      <c r="G123" s="76" t="s">
        <v>1468</v>
      </c>
      <c r="H123" s="80" t="s">
        <v>1300</v>
      </c>
      <c r="I123" s="76" t="s">
        <v>1476</v>
      </c>
      <c r="J123" s="124" t="s">
        <v>1301</v>
      </c>
      <c r="K123" s="76"/>
    </row>
    <row r="124" spans="2:12" ht="77.25" customHeight="1" x14ac:dyDescent="0.25">
      <c r="B124" s="2" t="s">
        <v>1478</v>
      </c>
      <c r="C124" s="102" t="s">
        <v>1477</v>
      </c>
      <c r="D124" s="2" t="s">
        <v>1582</v>
      </c>
      <c r="E124" s="101" t="s">
        <v>1483</v>
      </c>
      <c r="F124" s="35">
        <f>1687417.85+2905875</f>
        <v>4593292.8499999996</v>
      </c>
      <c r="G124" s="2" t="s">
        <v>1480</v>
      </c>
      <c r="H124" s="101" t="s">
        <v>1479</v>
      </c>
      <c r="I124" s="2"/>
      <c r="J124" s="101">
        <v>48800000</v>
      </c>
      <c r="K124" s="2"/>
      <c r="L124">
        <v>120259616</v>
      </c>
    </row>
    <row r="125" spans="2:12" ht="73.5" customHeight="1" x14ac:dyDescent="0.25">
      <c r="B125" s="2" t="s">
        <v>1482</v>
      </c>
      <c r="C125" s="102" t="s">
        <v>1477</v>
      </c>
      <c r="D125" s="2" t="s">
        <v>1481</v>
      </c>
      <c r="E125" s="2" t="s">
        <v>1484</v>
      </c>
      <c r="F125" s="2"/>
      <c r="G125" s="2" t="s">
        <v>1480</v>
      </c>
      <c r="H125" s="101" t="s">
        <v>1479</v>
      </c>
      <c r="I125" s="2"/>
      <c r="J125" s="101">
        <v>72260000</v>
      </c>
      <c r="K125" s="89"/>
      <c r="L125" s="89">
        <v>120259613</v>
      </c>
    </row>
    <row r="126" spans="2:12" ht="38.25" customHeight="1" x14ac:dyDescent="0.25">
      <c r="B126" s="2" t="s">
        <v>1485</v>
      </c>
      <c r="C126" s="2" t="s">
        <v>814</v>
      </c>
      <c r="D126" s="2"/>
      <c r="E126" s="104">
        <v>1653260.46</v>
      </c>
      <c r="F126" s="35">
        <v>1500000</v>
      </c>
      <c r="G126" s="2" t="s">
        <v>1506</v>
      </c>
      <c r="H126" s="103">
        <v>205230212</v>
      </c>
      <c r="I126" s="2"/>
      <c r="J126" s="124" t="s">
        <v>1405</v>
      </c>
      <c r="K126" s="2"/>
      <c r="L126" s="89">
        <v>120260107</v>
      </c>
    </row>
    <row r="127" spans="2:12" ht="51.75" customHeight="1" x14ac:dyDescent="0.25">
      <c r="B127" s="2" t="s">
        <v>1487</v>
      </c>
      <c r="C127" s="2" t="s">
        <v>1199</v>
      </c>
      <c r="D127" s="2" t="s">
        <v>1200</v>
      </c>
      <c r="E127" s="2">
        <v>148300</v>
      </c>
      <c r="F127" s="35"/>
      <c r="G127" s="2" t="s">
        <v>1486</v>
      </c>
      <c r="H127" s="2">
        <v>404954180</v>
      </c>
      <c r="I127" s="2"/>
      <c r="J127" s="124" t="s">
        <v>1202</v>
      </c>
      <c r="K127" s="2" t="s">
        <v>1203</v>
      </c>
      <c r="L127">
        <v>120262761</v>
      </c>
    </row>
    <row r="128" spans="2:12" ht="45.75" customHeight="1" x14ac:dyDescent="0.25">
      <c r="B128" s="2" t="s">
        <v>1488</v>
      </c>
      <c r="C128" s="2" t="s">
        <v>1489</v>
      </c>
      <c r="D128" s="2" t="s">
        <v>1215</v>
      </c>
      <c r="E128" s="2">
        <v>250</v>
      </c>
      <c r="F128" s="129">
        <v>250</v>
      </c>
      <c r="G128" s="2" t="s">
        <v>1486</v>
      </c>
      <c r="H128" s="6" t="s">
        <v>1490</v>
      </c>
      <c r="I128" s="2"/>
      <c r="J128" s="6" t="s">
        <v>1491</v>
      </c>
      <c r="K128" s="2" t="s">
        <v>1217</v>
      </c>
      <c r="L128">
        <v>120261576</v>
      </c>
    </row>
    <row r="129" spans="2:12" ht="63.75" customHeight="1" x14ac:dyDescent="0.25">
      <c r="B129" s="2" t="s">
        <v>1492</v>
      </c>
      <c r="C129" s="2" t="s">
        <v>1493</v>
      </c>
      <c r="D129" s="2" t="s">
        <v>1494</v>
      </c>
      <c r="E129" s="2">
        <v>1462.7</v>
      </c>
      <c r="F129" s="35">
        <v>1462.7</v>
      </c>
      <c r="G129" s="2" t="s">
        <v>1495</v>
      </c>
      <c r="H129" s="6" t="s">
        <v>1496</v>
      </c>
      <c r="I129" s="2"/>
      <c r="J129" s="124" t="s">
        <v>1497</v>
      </c>
      <c r="K129" s="2" t="s">
        <v>1406</v>
      </c>
      <c r="L129">
        <v>120266778</v>
      </c>
    </row>
    <row r="130" spans="2:12" ht="48.75" customHeight="1" x14ac:dyDescent="0.25">
      <c r="B130" s="2" t="s">
        <v>1498</v>
      </c>
      <c r="C130" s="2" t="s">
        <v>1265</v>
      </c>
      <c r="D130" s="2" t="s">
        <v>1215</v>
      </c>
      <c r="E130" s="2">
        <v>200</v>
      </c>
      <c r="F130" s="129">
        <v>200</v>
      </c>
      <c r="G130" s="2" t="s">
        <v>1501</v>
      </c>
      <c r="H130" s="6" t="s">
        <v>1266</v>
      </c>
      <c r="I130" s="2"/>
      <c r="J130" s="6" t="s">
        <v>1491</v>
      </c>
      <c r="K130" s="2" t="s">
        <v>1217</v>
      </c>
      <c r="L130">
        <v>120266276</v>
      </c>
    </row>
    <row r="131" spans="2:12" ht="48.75" customHeight="1" x14ac:dyDescent="0.25">
      <c r="B131" s="2" t="s">
        <v>1499</v>
      </c>
      <c r="C131" s="2" t="s">
        <v>1500</v>
      </c>
      <c r="D131" s="2" t="s">
        <v>1215</v>
      </c>
      <c r="E131" s="2">
        <v>200</v>
      </c>
      <c r="F131" s="35"/>
      <c r="G131" s="2" t="s">
        <v>1501</v>
      </c>
      <c r="H131" s="6" t="s">
        <v>1502</v>
      </c>
      <c r="I131" s="2"/>
      <c r="J131" s="6" t="s">
        <v>1491</v>
      </c>
      <c r="K131" s="2" t="s">
        <v>1217</v>
      </c>
      <c r="L131">
        <v>120266281</v>
      </c>
    </row>
    <row r="132" spans="2:12" ht="50.25" customHeight="1" x14ac:dyDescent="0.25">
      <c r="B132" s="2" t="s">
        <v>1503</v>
      </c>
      <c r="C132" s="2" t="s">
        <v>1504</v>
      </c>
      <c r="D132" s="2" t="s">
        <v>1215</v>
      </c>
      <c r="E132" s="2">
        <v>250</v>
      </c>
      <c r="F132" s="129">
        <v>250</v>
      </c>
      <c r="G132" s="2" t="s">
        <v>1501</v>
      </c>
      <c r="H132" s="6" t="s">
        <v>1505</v>
      </c>
      <c r="I132" s="2"/>
      <c r="J132" s="6" t="s">
        <v>1491</v>
      </c>
      <c r="K132" s="2" t="s">
        <v>1217</v>
      </c>
      <c r="L132">
        <v>120266284</v>
      </c>
    </row>
    <row r="133" spans="2:12" ht="38.25" customHeight="1" x14ac:dyDescent="0.25">
      <c r="B133" s="76" t="s">
        <v>1554</v>
      </c>
      <c r="C133" s="76" t="s">
        <v>1555</v>
      </c>
      <c r="D133" s="76" t="s">
        <v>304</v>
      </c>
      <c r="E133" s="76">
        <v>30025.4</v>
      </c>
      <c r="F133" s="132">
        <v>19819.48</v>
      </c>
      <c r="G133" s="76" t="s">
        <v>1556</v>
      </c>
      <c r="H133" s="76"/>
      <c r="I133" s="76" t="s">
        <v>1557</v>
      </c>
      <c r="J133" s="76" t="s">
        <v>1558</v>
      </c>
      <c r="K133" s="76"/>
    </row>
    <row r="134" spans="2:12" ht="38.25" customHeight="1" x14ac:dyDescent="0.25">
      <c r="B134" s="2"/>
      <c r="C134" s="2"/>
      <c r="D134" s="2"/>
      <c r="E134" s="2"/>
      <c r="F134" s="35">
        <f>15914.35+27013.8</f>
        <v>42928.15</v>
      </c>
      <c r="G134" s="2"/>
      <c r="H134" s="6"/>
      <c r="I134" s="2"/>
      <c r="J134" s="6"/>
      <c r="K134" s="2"/>
    </row>
    <row r="135" spans="2:12" ht="38.25" customHeight="1" x14ac:dyDescent="0.25">
      <c r="B135" s="2"/>
      <c r="C135" s="2"/>
      <c r="D135" s="2"/>
      <c r="E135" s="2"/>
      <c r="F135" s="35"/>
      <c r="G135" s="2"/>
      <c r="H135" s="6"/>
      <c r="I135" s="2"/>
      <c r="J135" s="6"/>
      <c r="K135" s="2"/>
    </row>
    <row r="136" spans="2:12" ht="38.25" customHeight="1" x14ac:dyDescent="0.25">
      <c r="B136" s="2"/>
      <c r="C136" s="2"/>
      <c r="D136" s="2"/>
      <c r="E136" s="2"/>
      <c r="F136" s="35"/>
      <c r="G136" s="2"/>
      <c r="H136" s="6"/>
      <c r="I136" s="2"/>
      <c r="J136" s="6"/>
      <c r="K136" s="2"/>
    </row>
    <row r="137" spans="2:12" ht="38.25" customHeight="1" x14ac:dyDescent="0.25">
      <c r="B137" s="2"/>
      <c r="C137" s="2"/>
      <c r="D137" s="2"/>
      <c r="E137" s="2"/>
      <c r="F137" s="83">
        <f>SUM(F120:F136)</f>
        <v>6314129.7300000004</v>
      </c>
      <c r="G137" s="2"/>
      <c r="H137" s="6"/>
      <c r="I137" s="2"/>
      <c r="J137" s="6"/>
      <c r="K137" s="2"/>
    </row>
    <row r="143" spans="2:12" x14ac:dyDescent="0.25">
      <c r="H143">
        <f>F24+F50+F118+F137</f>
        <v>22917095.560000002</v>
      </c>
    </row>
    <row r="144" spans="2:12" x14ac:dyDescent="0.25">
      <c r="H144">
        <v>2357287.7200000002</v>
      </c>
    </row>
    <row r="145" spans="8:8" x14ac:dyDescent="0.25">
      <c r="H145">
        <f>SUM(H143:H144)</f>
        <v>25274383.280000001</v>
      </c>
    </row>
  </sheetData>
  <mergeCells count="1">
    <mergeCell ref="C54:K5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37"/>
  <sheetViews>
    <sheetView topLeftCell="A29" workbookViewId="0">
      <selection activeCell="I42" sqref="I42"/>
    </sheetView>
  </sheetViews>
  <sheetFormatPr defaultRowHeight="15" x14ac:dyDescent="0.25"/>
  <cols>
    <col min="1" max="1" width="3" style="15" customWidth="1"/>
    <col min="2" max="2" width="18.7109375" style="15" customWidth="1"/>
    <col min="3" max="3" width="29" style="15" customWidth="1"/>
    <col min="4" max="4" width="35.7109375" style="15" customWidth="1"/>
    <col min="5" max="5" width="20.28515625" style="15" customWidth="1"/>
    <col min="6" max="6" width="13.28515625" style="15" customWidth="1"/>
    <col min="7" max="7" width="14.5703125" style="15" customWidth="1"/>
    <col min="8" max="9" width="14.42578125" style="82" customWidth="1"/>
    <col min="10" max="10" width="14.7109375" style="15" customWidth="1"/>
    <col min="11" max="11" width="17.140625" style="15" customWidth="1"/>
    <col min="12" max="12" width="19.7109375" style="15" bestFit="1" customWidth="1"/>
    <col min="13" max="13" width="13.7109375" style="15" customWidth="1"/>
    <col min="14" max="14" width="31.42578125" style="15" customWidth="1"/>
    <col min="15" max="15" width="11.42578125" style="15" customWidth="1"/>
    <col min="16" max="16384" width="9.140625" style="15"/>
  </cols>
  <sheetData>
    <row r="5" spans="2:16" ht="42.75" customHeight="1" x14ac:dyDescent="0.25">
      <c r="B5" s="105" t="s">
        <v>0</v>
      </c>
      <c r="C5" s="105" t="s">
        <v>2</v>
      </c>
      <c r="D5" s="105" t="s">
        <v>1</v>
      </c>
      <c r="E5" s="106" t="s">
        <v>339</v>
      </c>
      <c r="F5" s="106" t="s">
        <v>1574</v>
      </c>
      <c r="G5" s="106"/>
      <c r="H5" s="83" t="s">
        <v>8</v>
      </c>
      <c r="I5" s="83" t="s">
        <v>856</v>
      </c>
      <c r="J5" s="105" t="s">
        <v>4</v>
      </c>
      <c r="K5" s="106" t="s">
        <v>5</v>
      </c>
      <c r="L5" s="106" t="s">
        <v>6</v>
      </c>
      <c r="M5" s="105" t="s">
        <v>7</v>
      </c>
      <c r="N5" s="105" t="s">
        <v>9</v>
      </c>
      <c r="O5" s="155" t="s">
        <v>855</v>
      </c>
      <c r="P5" s="155" t="s">
        <v>856</v>
      </c>
    </row>
    <row r="6" spans="2:16" s="20" customFormat="1" ht="60" customHeight="1" x14ac:dyDescent="0.25">
      <c r="B6" s="16" t="s">
        <v>286</v>
      </c>
      <c r="C6" s="16" t="s">
        <v>287</v>
      </c>
      <c r="D6" s="16" t="s">
        <v>288</v>
      </c>
      <c r="E6" s="16">
        <v>85680</v>
      </c>
      <c r="F6" s="16">
        <v>85680</v>
      </c>
      <c r="G6" s="154" t="s">
        <v>1575</v>
      </c>
      <c r="H6" s="35">
        <f>8773.78+40850.12</f>
        <v>49623.9</v>
      </c>
      <c r="I6" s="35">
        <f>E6-F6</f>
        <v>0</v>
      </c>
      <c r="J6" s="16" t="s">
        <v>289</v>
      </c>
      <c r="K6" s="16">
        <v>201951094</v>
      </c>
      <c r="L6" s="16" t="s">
        <v>290</v>
      </c>
      <c r="M6" s="16">
        <v>33181520</v>
      </c>
      <c r="N6" s="16"/>
      <c r="O6" s="20">
        <v>85680</v>
      </c>
      <c r="P6" s="20">
        <f>O6-F6</f>
        <v>0</v>
      </c>
    </row>
    <row r="7" spans="2:16" s="20" customFormat="1" ht="53.25" customHeight="1" x14ac:dyDescent="0.25">
      <c r="B7" s="16" t="s">
        <v>296</v>
      </c>
      <c r="C7" s="16" t="s">
        <v>297</v>
      </c>
      <c r="D7" s="16" t="s">
        <v>298</v>
      </c>
      <c r="E7" s="16">
        <v>46193</v>
      </c>
      <c r="F7" s="16">
        <v>38850</v>
      </c>
      <c r="G7" s="16"/>
      <c r="H7" s="35">
        <v>21201</v>
      </c>
      <c r="I7" s="35">
        <f t="shared" ref="I7:I33" si="0">E7-F7</f>
        <v>7343</v>
      </c>
      <c r="J7" s="16" t="s">
        <v>299</v>
      </c>
      <c r="K7" s="16">
        <v>201991229</v>
      </c>
      <c r="L7" s="16" t="s">
        <v>300</v>
      </c>
      <c r="M7" s="16">
        <v>33600000</v>
      </c>
      <c r="N7" s="16" t="s">
        <v>301</v>
      </c>
      <c r="O7" s="20">
        <v>46193</v>
      </c>
      <c r="P7" s="20">
        <f t="shared" ref="P7:P8" si="1">O7-F7</f>
        <v>7343</v>
      </c>
    </row>
    <row r="8" spans="2:16" s="20" customFormat="1" ht="72.75" customHeight="1" x14ac:dyDescent="0.25">
      <c r="B8" s="16" t="s">
        <v>302</v>
      </c>
      <c r="C8" s="16" t="s">
        <v>303</v>
      </c>
      <c r="D8" s="16" t="s">
        <v>304</v>
      </c>
      <c r="E8" s="16">
        <v>11610</v>
      </c>
      <c r="F8" s="16">
        <v>9987.75</v>
      </c>
      <c r="G8" s="16"/>
      <c r="H8" s="35"/>
      <c r="I8" s="35">
        <f t="shared" si="0"/>
        <v>1622.25</v>
      </c>
      <c r="J8" s="16" t="s">
        <v>305</v>
      </c>
      <c r="K8" s="16">
        <v>202203123</v>
      </c>
      <c r="L8" s="16" t="s">
        <v>306</v>
      </c>
      <c r="M8" s="16">
        <v>33600000</v>
      </c>
      <c r="N8" s="16" t="s">
        <v>301</v>
      </c>
      <c r="O8" s="20">
        <v>11610</v>
      </c>
      <c r="P8" s="20">
        <f t="shared" si="1"/>
        <v>1622.25</v>
      </c>
    </row>
    <row r="9" spans="2:16" s="20" customFormat="1" ht="67.5" customHeight="1" x14ac:dyDescent="0.25">
      <c r="B9" s="98" t="s">
        <v>307</v>
      </c>
      <c r="C9" s="16" t="s">
        <v>308</v>
      </c>
      <c r="D9" s="16" t="s">
        <v>309</v>
      </c>
      <c r="E9" s="16">
        <v>537600</v>
      </c>
      <c r="F9" s="16">
        <v>537600</v>
      </c>
      <c r="G9" s="16"/>
      <c r="H9" s="35">
        <v>192000</v>
      </c>
      <c r="I9" s="35">
        <f t="shared" si="0"/>
        <v>0</v>
      </c>
      <c r="J9" s="16" t="s">
        <v>310</v>
      </c>
      <c r="K9" s="16"/>
      <c r="L9" s="16" t="s">
        <v>311</v>
      </c>
      <c r="M9" s="16">
        <v>33600000</v>
      </c>
      <c r="N9" s="16"/>
    </row>
    <row r="10" spans="2:16" s="20" customFormat="1" ht="30" customHeight="1" x14ac:dyDescent="0.25">
      <c r="B10" s="98" t="s">
        <v>312</v>
      </c>
      <c r="C10" s="16" t="s">
        <v>313</v>
      </c>
      <c r="D10" s="16" t="s">
        <v>314</v>
      </c>
      <c r="E10" s="16">
        <v>1035045</v>
      </c>
      <c r="F10" s="16">
        <v>807239</v>
      </c>
      <c r="G10" s="152"/>
      <c r="H10" s="156"/>
      <c r="I10" s="35">
        <f t="shared" si="0"/>
        <v>227806</v>
      </c>
      <c r="J10" s="156" t="s">
        <v>854</v>
      </c>
      <c r="K10" s="157"/>
      <c r="L10" s="16" t="s">
        <v>1576</v>
      </c>
      <c r="M10" s="157"/>
      <c r="N10" s="158"/>
    </row>
    <row r="11" spans="2:16" s="20" customFormat="1" ht="54.75" customHeight="1" x14ac:dyDescent="0.25">
      <c r="B11" s="16" t="s">
        <v>790</v>
      </c>
      <c r="C11" s="16" t="s">
        <v>791</v>
      </c>
      <c r="D11" s="16" t="s">
        <v>792</v>
      </c>
      <c r="E11" s="16">
        <v>409000</v>
      </c>
      <c r="F11" s="16">
        <v>409000</v>
      </c>
      <c r="G11" s="16"/>
      <c r="H11" s="35">
        <v>409000</v>
      </c>
      <c r="I11" s="35">
        <f t="shared" si="0"/>
        <v>0</v>
      </c>
      <c r="J11" s="16" t="s">
        <v>793</v>
      </c>
      <c r="K11" s="16">
        <v>5950444337</v>
      </c>
      <c r="L11" s="16" t="s">
        <v>794</v>
      </c>
      <c r="M11" s="16">
        <v>34100000</v>
      </c>
      <c r="N11" s="16" t="s">
        <v>789</v>
      </c>
    </row>
    <row r="12" spans="2:16" s="20" customFormat="1" ht="66.75" customHeight="1" x14ac:dyDescent="0.25">
      <c r="B12" s="16" t="s">
        <v>795</v>
      </c>
      <c r="C12" s="16" t="s">
        <v>791</v>
      </c>
      <c r="D12" s="16" t="s">
        <v>796</v>
      </c>
      <c r="E12" s="16">
        <v>87500</v>
      </c>
      <c r="F12" s="16">
        <v>86624</v>
      </c>
      <c r="G12" s="16"/>
      <c r="H12" s="35">
        <v>86623.99</v>
      </c>
      <c r="I12" s="35">
        <f t="shared" si="0"/>
        <v>876</v>
      </c>
      <c r="J12" s="16" t="s">
        <v>797</v>
      </c>
      <c r="K12" s="16">
        <v>5950444337</v>
      </c>
      <c r="L12" s="16" t="s">
        <v>798</v>
      </c>
      <c r="M12" s="16">
        <v>34114121</v>
      </c>
      <c r="N12" s="16" t="s">
        <v>789</v>
      </c>
    </row>
    <row r="13" spans="2:16" s="20" customFormat="1" ht="30" customHeight="1" x14ac:dyDescent="0.25">
      <c r="B13" s="16" t="s">
        <v>799</v>
      </c>
      <c r="C13" s="16" t="s">
        <v>791</v>
      </c>
      <c r="D13" s="16" t="s">
        <v>800</v>
      </c>
      <c r="E13" s="16">
        <v>203000</v>
      </c>
      <c r="F13" s="16">
        <v>203000</v>
      </c>
      <c r="G13" s="16"/>
      <c r="H13" s="35">
        <v>202999.99</v>
      </c>
      <c r="I13" s="35">
        <f t="shared" si="0"/>
        <v>0</v>
      </c>
      <c r="J13" s="16" t="s">
        <v>801</v>
      </c>
      <c r="K13" s="16">
        <v>5950444337</v>
      </c>
      <c r="L13" s="16" t="s">
        <v>802</v>
      </c>
      <c r="M13" s="16">
        <v>34114121</v>
      </c>
      <c r="N13" s="16" t="s">
        <v>789</v>
      </c>
    </row>
    <row r="14" spans="2:16" s="20" customFormat="1" ht="57.75" customHeight="1" x14ac:dyDescent="0.25">
      <c r="B14" s="16" t="s">
        <v>820</v>
      </c>
      <c r="C14" s="16" t="s">
        <v>524</v>
      </c>
      <c r="D14" s="16" t="s">
        <v>821</v>
      </c>
      <c r="E14" s="16">
        <v>71500</v>
      </c>
      <c r="F14" s="16">
        <v>60500</v>
      </c>
      <c r="G14" s="16"/>
      <c r="H14" s="35">
        <v>60500</v>
      </c>
      <c r="I14" s="35">
        <f t="shared" si="0"/>
        <v>11000</v>
      </c>
      <c r="J14" s="16" t="s">
        <v>822</v>
      </c>
      <c r="K14" s="25">
        <v>211346220</v>
      </c>
      <c r="L14" s="16" t="s">
        <v>853</v>
      </c>
      <c r="M14" s="16">
        <v>34113000</v>
      </c>
      <c r="N14" s="16" t="s">
        <v>789</v>
      </c>
    </row>
    <row r="15" spans="2:16" s="20" customFormat="1" ht="30" customHeight="1" x14ac:dyDescent="0.25">
      <c r="B15" s="16" t="s">
        <v>829</v>
      </c>
      <c r="C15" s="16" t="s">
        <v>287</v>
      </c>
      <c r="D15" s="16" t="s">
        <v>328</v>
      </c>
      <c r="E15" s="16">
        <v>168165</v>
      </c>
      <c r="F15" s="16">
        <v>109080</v>
      </c>
      <c r="G15" s="16"/>
      <c r="H15" s="35">
        <f>18108+12564+12060+13878+13878+13194+13212+12186</f>
        <v>109080</v>
      </c>
      <c r="I15" s="35">
        <f t="shared" si="0"/>
        <v>59085</v>
      </c>
      <c r="J15" s="16" t="s">
        <v>830</v>
      </c>
      <c r="K15" s="25" t="s">
        <v>331</v>
      </c>
      <c r="L15" s="16" t="s">
        <v>850</v>
      </c>
      <c r="M15" s="16">
        <v>33621300</v>
      </c>
      <c r="N15" s="16" t="s">
        <v>295</v>
      </c>
    </row>
    <row r="16" spans="2:16" s="20" customFormat="1" ht="30" customHeight="1" x14ac:dyDescent="0.25">
      <c r="B16" s="98" t="s">
        <v>831</v>
      </c>
      <c r="C16" s="16" t="s">
        <v>287</v>
      </c>
      <c r="D16" s="16" t="s">
        <v>288</v>
      </c>
      <c r="E16" s="16">
        <v>1253725</v>
      </c>
      <c r="F16" s="16">
        <v>1253725</v>
      </c>
      <c r="G16" s="16" t="s">
        <v>1577</v>
      </c>
      <c r="H16" s="35">
        <f>18298+172742.61+176200+639.37+185586.17+192594.71+14504.91+313628.79+201043.98</f>
        <v>1275238.54</v>
      </c>
      <c r="I16" s="35">
        <f t="shared" si="0"/>
        <v>0</v>
      </c>
      <c r="J16" s="16" t="s">
        <v>832</v>
      </c>
      <c r="K16" s="25" t="s">
        <v>331</v>
      </c>
      <c r="L16" s="16" t="s">
        <v>849</v>
      </c>
      <c r="M16" s="16">
        <v>33181520</v>
      </c>
      <c r="N16" s="16" t="s">
        <v>295</v>
      </c>
    </row>
    <row r="17" spans="2:16" s="20" customFormat="1" ht="69.75" customHeight="1" x14ac:dyDescent="0.25">
      <c r="B17" s="16" t="s">
        <v>840</v>
      </c>
      <c r="C17" s="16" t="s">
        <v>321</v>
      </c>
      <c r="D17" s="16" t="s">
        <v>322</v>
      </c>
      <c r="E17" s="16">
        <v>1021700</v>
      </c>
      <c r="F17" s="16">
        <v>1021700</v>
      </c>
      <c r="G17" s="154" t="s">
        <v>1579</v>
      </c>
      <c r="H17" s="35">
        <f>135060+45983.4+85197.76+108145.16+113505.46+118945.5+119184.72+128257.36</f>
        <v>854279.36</v>
      </c>
      <c r="I17" s="35">
        <f t="shared" si="0"/>
        <v>0</v>
      </c>
      <c r="J17" s="16" t="s">
        <v>841</v>
      </c>
      <c r="K17" s="16">
        <v>204927767</v>
      </c>
      <c r="L17" s="16" t="s">
        <v>848</v>
      </c>
      <c r="M17" s="16">
        <v>33621300</v>
      </c>
      <c r="N17" s="16" t="s">
        <v>1181</v>
      </c>
    </row>
    <row r="18" spans="2:16" s="20" customFormat="1" ht="30" customHeight="1" x14ac:dyDescent="0.25">
      <c r="B18" s="16" t="s">
        <v>842</v>
      </c>
      <c r="C18" s="16" t="s">
        <v>843</v>
      </c>
      <c r="D18" s="16" t="s">
        <v>304</v>
      </c>
      <c r="E18" s="16">
        <v>37150</v>
      </c>
      <c r="F18" s="16">
        <v>27342</v>
      </c>
      <c r="G18" s="16"/>
      <c r="H18" s="35">
        <f>5239+7099+8370+6634</f>
        <v>27342</v>
      </c>
      <c r="I18" s="35">
        <f t="shared" si="0"/>
        <v>9808</v>
      </c>
      <c r="J18" s="16" t="s">
        <v>844</v>
      </c>
      <c r="K18" s="16">
        <v>211386695</v>
      </c>
      <c r="L18" s="16" t="s">
        <v>847</v>
      </c>
      <c r="M18" s="16">
        <v>33621100</v>
      </c>
      <c r="N18" s="16"/>
    </row>
    <row r="19" spans="2:16" s="16" customFormat="1" ht="63.75" customHeight="1" x14ac:dyDescent="0.25">
      <c r="B19" s="16" t="s">
        <v>1194</v>
      </c>
      <c r="C19" s="16" t="s">
        <v>316</v>
      </c>
      <c r="D19" s="16" t="s">
        <v>1195</v>
      </c>
      <c r="E19" s="16">
        <v>3384138</v>
      </c>
      <c r="F19" s="16">
        <v>2989999</v>
      </c>
      <c r="G19" s="154" t="s">
        <v>1578</v>
      </c>
      <c r="H19" s="35">
        <f>480904.17+514731.65+12745.8+529157.96+552385.4+522217.26+298.35+465923.1</f>
        <v>3078363.6900000004</v>
      </c>
      <c r="I19" s="35">
        <f t="shared" si="0"/>
        <v>394139</v>
      </c>
      <c r="J19" s="16" t="s">
        <v>1196</v>
      </c>
      <c r="K19" s="16">
        <v>202310542</v>
      </c>
      <c r="L19" s="16" t="s">
        <v>1197</v>
      </c>
      <c r="M19" s="16">
        <v>33181520</v>
      </c>
      <c r="O19" s="15"/>
      <c r="P19" s="16">
        <v>3384138</v>
      </c>
    </row>
    <row r="20" spans="2:16" ht="54.75" customHeight="1" x14ac:dyDescent="0.25">
      <c r="B20" s="143" t="s">
        <v>1204</v>
      </c>
      <c r="C20" s="16" t="s">
        <v>1205</v>
      </c>
      <c r="D20" s="16" t="s">
        <v>1206</v>
      </c>
      <c r="E20" s="16">
        <v>1021140</v>
      </c>
      <c r="F20" s="16">
        <v>794198</v>
      </c>
      <c r="G20" s="16"/>
      <c r="H20" s="35">
        <f>248099.84+150771.52+239054.86+149381.13</f>
        <v>787307.35</v>
      </c>
      <c r="I20" s="35">
        <f t="shared" si="0"/>
        <v>226942</v>
      </c>
      <c r="J20" s="16" t="s">
        <v>1207</v>
      </c>
      <c r="K20" s="16">
        <v>45215100</v>
      </c>
      <c r="L20" s="16" t="s">
        <v>1208</v>
      </c>
      <c r="M20" s="16">
        <v>238121297</v>
      </c>
      <c r="N20" s="16"/>
      <c r="P20" s="15">
        <v>1021140</v>
      </c>
    </row>
    <row r="21" spans="2:16" ht="30" customHeight="1" x14ac:dyDescent="0.25">
      <c r="B21" s="16" t="s">
        <v>1209</v>
      </c>
      <c r="C21" s="16" t="s">
        <v>303</v>
      </c>
      <c r="D21" s="16" t="s">
        <v>1210</v>
      </c>
      <c r="E21" s="16">
        <v>200549</v>
      </c>
      <c r="F21" s="16">
        <v>200549</v>
      </c>
      <c r="G21" s="16"/>
      <c r="H21" s="35">
        <f>35720+5353.43+34944.5+32759+3877.5+35099.6+37976</f>
        <v>185730.03</v>
      </c>
      <c r="I21" s="35">
        <f t="shared" si="0"/>
        <v>0</v>
      </c>
      <c r="J21" s="16" t="s">
        <v>1211</v>
      </c>
      <c r="K21" s="16">
        <v>33621100</v>
      </c>
      <c r="L21" s="16" t="s">
        <v>1212</v>
      </c>
      <c r="M21" s="16">
        <v>202203123</v>
      </c>
      <c r="N21" s="16"/>
      <c r="P21" s="15">
        <v>200549</v>
      </c>
    </row>
    <row r="22" spans="2:16" ht="92.25" customHeight="1" x14ac:dyDescent="0.25">
      <c r="B22" s="16" t="s">
        <v>1290</v>
      </c>
      <c r="C22" s="16" t="s">
        <v>1126</v>
      </c>
      <c r="D22" s="16" t="s">
        <v>1291</v>
      </c>
      <c r="E22" s="16">
        <v>110000</v>
      </c>
      <c r="F22" s="16">
        <v>88500</v>
      </c>
      <c r="G22" s="16"/>
      <c r="H22" s="35">
        <v>88500</v>
      </c>
      <c r="I22" s="35">
        <f t="shared" si="0"/>
        <v>21500</v>
      </c>
      <c r="J22" s="16" t="s">
        <v>1292</v>
      </c>
      <c r="K22" s="25" t="s">
        <v>1293</v>
      </c>
      <c r="L22" s="16" t="s">
        <v>1294</v>
      </c>
      <c r="M22" s="25" t="s">
        <v>1302</v>
      </c>
      <c r="N22" s="16"/>
      <c r="P22" s="15">
        <v>110000</v>
      </c>
    </row>
    <row r="23" spans="2:16" ht="38.25" customHeight="1" x14ac:dyDescent="0.25">
      <c r="B23" s="16" t="s">
        <v>1295</v>
      </c>
      <c r="C23" s="16" t="s">
        <v>1296</v>
      </c>
      <c r="D23" s="16" t="s">
        <v>1297</v>
      </c>
      <c r="E23" s="16">
        <v>220000</v>
      </c>
      <c r="F23" s="16">
        <v>189000</v>
      </c>
      <c r="G23" s="16"/>
      <c r="H23" s="35">
        <v>189000</v>
      </c>
      <c r="I23" s="35">
        <f t="shared" si="0"/>
        <v>31000</v>
      </c>
      <c r="J23" s="16" t="s">
        <v>1298</v>
      </c>
      <c r="K23" s="25" t="s">
        <v>1300</v>
      </c>
      <c r="L23" s="16" t="s">
        <v>1299</v>
      </c>
      <c r="M23" s="25" t="s">
        <v>1301</v>
      </c>
      <c r="N23" s="16" t="s">
        <v>1462</v>
      </c>
      <c r="P23" s="15">
        <v>220000</v>
      </c>
    </row>
    <row r="24" spans="2:16" ht="38.25" customHeight="1" x14ac:dyDescent="0.25">
      <c r="B24" s="16" t="s">
        <v>1303</v>
      </c>
      <c r="C24" s="16" t="s">
        <v>1296</v>
      </c>
      <c r="D24" s="16" t="s">
        <v>1304</v>
      </c>
      <c r="E24" s="16">
        <v>25000</v>
      </c>
      <c r="F24" s="16">
        <v>17800</v>
      </c>
      <c r="G24" s="16"/>
      <c r="H24" s="35">
        <v>17800</v>
      </c>
      <c r="I24" s="35">
        <f t="shared" si="0"/>
        <v>7200</v>
      </c>
      <c r="J24" s="16" t="s">
        <v>1298</v>
      </c>
      <c r="K24" s="25" t="s">
        <v>1300</v>
      </c>
      <c r="L24" s="16" t="s">
        <v>1305</v>
      </c>
      <c r="M24" s="25" t="s">
        <v>1301</v>
      </c>
      <c r="N24" s="16"/>
      <c r="P24" s="15">
        <v>25000</v>
      </c>
    </row>
    <row r="25" spans="2:16" ht="38.25" customHeight="1" x14ac:dyDescent="0.25">
      <c r="B25" s="16" t="s">
        <v>1306</v>
      </c>
      <c r="C25" s="16" t="s">
        <v>1296</v>
      </c>
      <c r="D25" s="16" t="s">
        <v>1304</v>
      </c>
      <c r="E25" s="16">
        <v>58600</v>
      </c>
      <c r="F25" s="16">
        <v>36730</v>
      </c>
      <c r="G25" s="16"/>
      <c r="H25" s="35">
        <v>36730</v>
      </c>
      <c r="I25" s="35">
        <f t="shared" si="0"/>
        <v>21870</v>
      </c>
      <c r="J25" s="16" t="s">
        <v>1298</v>
      </c>
      <c r="K25" s="25" t="s">
        <v>1300</v>
      </c>
      <c r="L25" s="16" t="s">
        <v>1307</v>
      </c>
      <c r="M25" s="25" t="s">
        <v>1301</v>
      </c>
      <c r="N25" s="16"/>
      <c r="P25" s="15">
        <v>58600</v>
      </c>
    </row>
    <row r="26" spans="2:16" ht="54" customHeight="1" x14ac:dyDescent="0.25">
      <c r="B26" s="16" t="s">
        <v>1308</v>
      </c>
      <c r="C26" s="16" t="s">
        <v>1309</v>
      </c>
      <c r="D26" s="16" t="s">
        <v>1310</v>
      </c>
      <c r="E26" s="16">
        <v>105000</v>
      </c>
      <c r="F26" s="16">
        <v>88970</v>
      </c>
      <c r="G26" s="154" t="s">
        <v>1580</v>
      </c>
      <c r="H26" s="35">
        <f>62300+8722.4+16201.6</f>
        <v>87224</v>
      </c>
      <c r="I26" s="35">
        <f t="shared" si="0"/>
        <v>16030</v>
      </c>
      <c r="J26" s="16" t="s">
        <v>1314</v>
      </c>
      <c r="K26" s="16">
        <v>200083257</v>
      </c>
      <c r="L26" s="16" t="s">
        <v>1311</v>
      </c>
      <c r="M26" s="25" t="s">
        <v>1301</v>
      </c>
      <c r="N26" s="16" t="s">
        <v>1315</v>
      </c>
      <c r="P26" s="15">
        <v>105000</v>
      </c>
    </row>
    <row r="27" spans="2:16" ht="38.25" customHeight="1" x14ac:dyDescent="0.25">
      <c r="B27" s="16" t="s">
        <v>1316</v>
      </c>
      <c r="C27" s="16" t="s">
        <v>1317</v>
      </c>
      <c r="D27" s="16" t="s">
        <v>1318</v>
      </c>
      <c r="E27" s="16">
        <v>18400</v>
      </c>
      <c r="F27" s="16">
        <v>18400</v>
      </c>
      <c r="G27" s="16"/>
      <c r="H27" s="35">
        <f>1440+16960</f>
        <v>18400</v>
      </c>
      <c r="I27" s="35">
        <f t="shared" si="0"/>
        <v>0</v>
      </c>
      <c r="J27" s="16" t="s">
        <v>1319</v>
      </c>
      <c r="K27" s="16">
        <v>205198481</v>
      </c>
      <c r="L27" s="16" t="s">
        <v>1320</v>
      </c>
      <c r="M27" s="25" t="s">
        <v>1321</v>
      </c>
      <c r="N27" s="16"/>
      <c r="P27" s="15">
        <v>18400</v>
      </c>
    </row>
    <row r="28" spans="2:16" ht="113.25" customHeight="1" x14ac:dyDescent="0.25">
      <c r="B28" s="16" t="s">
        <v>1322</v>
      </c>
      <c r="C28" s="16" t="s">
        <v>1126</v>
      </c>
      <c r="D28" s="16" t="s">
        <v>1323</v>
      </c>
      <c r="E28" s="16">
        <v>520000</v>
      </c>
      <c r="F28" s="16">
        <v>392102</v>
      </c>
      <c r="G28" s="16"/>
      <c r="H28" s="35">
        <v>392102</v>
      </c>
      <c r="I28" s="35">
        <f t="shared" si="0"/>
        <v>127898</v>
      </c>
      <c r="J28" s="16" t="s">
        <v>1324</v>
      </c>
      <c r="K28" s="25" t="s">
        <v>1293</v>
      </c>
      <c r="L28" s="16" t="s">
        <v>1325</v>
      </c>
      <c r="M28" s="25" t="s">
        <v>1527</v>
      </c>
      <c r="N28" s="16"/>
      <c r="P28" s="15">
        <v>520000</v>
      </c>
    </row>
    <row r="29" spans="2:16" ht="51.75" customHeight="1" x14ac:dyDescent="0.25">
      <c r="B29" s="16" t="s">
        <v>1353</v>
      </c>
      <c r="C29" s="16" t="s">
        <v>1354</v>
      </c>
      <c r="D29" s="16" t="s">
        <v>1355</v>
      </c>
      <c r="E29" s="16">
        <v>1000000</v>
      </c>
      <c r="F29" s="16">
        <v>1000000</v>
      </c>
      <c r="G29" s="16"/>
      <c r="H29" s="35"/>
      <c r="I29" s="35">
        <f t="shared" si="0"/>
        <v>0</v>
      </c>
      <c r="J29" s="16" t="s">
        <v>1356</v>
      </c>
      <c r="K29" s="25" t="s">
        <v>1357</v>
      </c>
      <c r="L29" s="16" t="s">
        <v>1358</v>
      </c>
      <c r="M29" s="25" t="s">
        <v>1359</v>
      </c>
      <c r="N29" s="16"/>
    </row>
    <row r="30" spans="2:16" ht="38.25" customHeight="1" x14ac:dyDescent="0.25">
      <c r="B30" s="16" t="s">
        <v>1467</v>
      </c>
      <c r="C30" s="16" t="s">
        <v>1296</v>
      </c>
      <c r="D30" s="16" t="s">
        <v>1471</v>
      </c>
      <c r="E30" s="16">
        <v>39000</v>
      </c>
      <c r="F30" s="16">
        <v>37500</v>
      </c>
      <c r="G30" s="16"/>
      <c r="H30" s="35">
        <v>35625</v>
      </c>
      <c r="I30" s="35">
        <f t="shared" si="0"/>
        <v>1500</v>
      </c>
      <c r="J30" s="16" t="s">
        <v>1468</v>
      </c>
      <c r="K30" s="25" t="s">
        <v>1300</v>
      </c>
      <c r="L30" s="16" t="s">
        <v>1469</v>
      </c>
      <c r="M30" s="25" t="s">
        <v>1301</v>
      </c>
      <c r="N30" s="16"/>
    </row>
    <row r="31" spans="2:16" ht="38.25" customHeight="1" x14ac:dyDescent="0.25">
      <c r="B31" s="16" t="s">
        <v>1470</v>
      </c>
      <c r="C31" s="16" t="s">
        <v>1296</v>
      </c>
      <c r="D31" s="16" t="s">
        <v>1472</v>
      </c>
      <c r="E31" s="16">
        <v>45000</v>
      </c>
      <c r="F31" s="16">
        <v>43000</v>
      </c>
      <c r="G31" s="16"/>
      <c r="H31" s="16">
        <v>40850</v>
      </c>
      <c r="I31" s="35">
        <f t="shared" si="0"/>
        <v>2000</v>
      </c>
      <c r="J31" s="16" t="s">
        <v>1468</v>
      </c>
      <c r="K31" s="25" t="s">
        <v>1300</v>
      </c>
      <c r="L31" s="16" t="s">
        <v>1473</v>
      </c>
      <c r="M31" s="25" t="s">
        <v>1301</v>
      </c>
      <c r="N31" s="16"/>
    </row>
    <row r="32" spans="2:16" ht="44.25" customHeight="1" x14ac:dyDescent="0.25">
      <c r="B32" s="16" t="s">
        <v>1474</v>
      </c>
      <c r="C32" s="16" t="s">
        <v>1296</v>
      </c>
      <c r="D32" s="16" t="s">
        <v>1475</v>
      </c>
      <c r="E32" s="16">
        <v>15000</v>
      </c>
      <c r="F32" s="16">
        <v>15000</v>
      </c>
      <c r="G32" s="16"/>
      <c r="H32" s="16">
        <v>14250</v>
      </c>
      <c r="I32" s="35">
        <f t="shared" si="0"/>
        <v>0</v>
      </c>
      <c r="J32" s="16" t="s">
        <v>1468</v>
      </c>
      <c r="K32" s="25" t="s">
        <v>1300</v>
      </c>
      <c r="L32" s="16" t="s">
        <v>1476</v>
      </c>
      <c r="M32" s="25" t="s">
        <v>1301</v>
      </c>
      <c r="N32" s="16"/>
    </row>
    <row r="33" spans="2:14" ht="38.25" customHeight="1" x14ac:dyDescent="0.25">
      <c r="B33" s="16" t="s">
        <v>1554</v>
      </c>
      <c r="C33" s="16" t="s">
        <v>1555</v>
      </c>
      <c r="D33" s="16" t="s">
        <v>304</v>
      </c>
      <c r="E33" s="16">
        <v>33480</v>
      </c>
      <c r="F33" s="16">
        <v>30025.4</v>
      </c>
      <c r="G33" s="16"/>
      <c r="H33" s="16">
        <v>19819.48</v>
      </c>
      <c r="I33" s="35">
        <f t="shared" si="0"/>
        <v>3454.5999999999985</v>
      </c>
      <c r="J33" s="16" t="s">
        <v>1556</v>
      </c>
      <c r="K33" s="16"/>
      <c r="L33" s="16" t="s">
        <v>1557</v>
      </c>
      <c r="M33" s="16" t="s">
        <v>1558</v>
      </c>
      <c r="N33" s="16"/>
    </row>
    <row r="34" spans="2:14" ht="38.25" customHeight="1" x14ac:dyDescent="0.25">
      <c r="B34" s="16"/>
      <c r="C34" s="16"/>
      <c r="D34" s="16"/>
      <c r="E34" s="16"/>
      <c r="F34" s="16"/>
      <c r="G34" s="16"/>
      <c r="H34" s="35"/>
      <c r="I34" s="35"/>
      <c r="J34" s="16"/>
      <c r="K34" s="25"/>
      <c r="L34" s="16"/>
      <c r="M34" s="25"/>
      <c r="N34" s="16"/>
    </row>
    <row r="35" spans="2:14" ht="38.25" customHeight="1" x14ac:dyDescent="0.25">
      <c r="B35" s="16"/>
      <c r="C35" s="16"/>
      <c r="D35" s="16"/>
      <c r="E35" s="16">
        <f>SUM(E6:E34)</f>
        <v>11763175</v>
      </c>
      <c r="F35" s="16">
        <f>SUM(F6:F34)</f>
        <v>10592101.15</v>
      </c>
      <c r="G35" s="16"/>
      <c r="H35" s="35"/>
      <c r="I35" s="35">
        <f>SUM(I6:I34)</f>
        <v>1171073.8500000001</v>
      </c>
      <c r="J35" s="16"/>
      <c r="K35" s="25"/>
      <c r="L35" s="16"/>
      <c r="M35" s="25"/>
      <c r="N35" s="16"/>
    </row>
    <row r="36" spans="2:14" ht="38.25" customHeight="1" x14ac:dyDescent="0.25">
      <c r="B36" s="16"/>
      <c r="C36" s="16"/>
      <c r="D36" s="16"/>
      <c r="E36" s="16"/>
      <c r="F36" s="16"/>
      <c r="G36" s="16"/>
      <c r="H36" s="35"/>
      <c r="I36" s="35"/>
      <c r="J36" s="16"/>
      <c r="K36" s="25"/>
      <c r="L36" s="16"/>
      <c r="M36" s="25"/>
      <c r="N36" s="16"/>
    </row>
    <row r="37" spans="2:14" ht="38.25" customHeight="1" x14ac:dyDescent="0.25">
      <c r="B37" s="16"/>
      <c r="C37" s="16"/>
      <c r="D37" s="16" t="s">
        <v>1581</v>
      </c>
      <c r="E37" s="159">
        <f>E35+'tenderis ekonomiebi'!E68</f>
        <v>13568835</v>
      </c>
      <c r="F37" s="159">
        <f>F35+'tenderis ekonomiebi'!F68</f>
        <v>12083157.290000001</v>
      </c>
      <c r="G37" s="159"/>
      <c r="H37" s="83"/>
      <c r="I37" s="83">
        <f>I35+'tenderis ekonomiebi'!G68</f>
        <v>1485677.71</v>
      </c>
      <c r="J37" s="16"/>
      <c r="K37" s="25"/>
      <c r="L37" s="16"/>
      <c r="M37" s="25"/>
      <c r="N37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129"/>
  <sheetViews>
    <sheetView topLeftCell="A124" workbookViewId="0">
      <selection activeCell="H127" sqref="H127"/>
    </sheetView>
  </sheetViews>
  <sheetFormatPr defaultRowHeight="15" x14ac:dyDescent="0.25"/>
  <cols>
    <col min="1" max="1" width="3" style="15" customWidth="1"/>
    <col min="2" max="2" width="18.7109375" style="15" customWidth="1"/>
    <col min="3" max="3" width="29" style="15" customWidth="1"/>
    <col min="4" max="4" width="35.7109375" style="15" customWidth="1"/>
    <col min="5" max="5" width="13.28515625" style="15" customWidth="1"/>
    <col min="6" max="6" width="14.7109375" style="15" customWidth="1"/>
    <col min="7" max="7" width="19.7109375" style="15" bestFit="1" customWidth="1"/>
    <col min="8" max="8" width="31.42578125" style="15" customWidth="1"/>
    <col min="9" max="9" width="11.42578125" style="15" customWidth="1"/>
    <col min="10" max="16384" width="9.140625" style="15"/>
  </cols>
  <sheetData>
    <row r="5" spans="2:10" ht="42.75" customHeight="1" x14ac:dyDescent="0.25">
      <c r="B5" s="105" t="s">
        <v>0</v>
      </c>
      <c r="C5" s="105" t="s">
        <v>2</v>
      </c>
      <c r="D5" s="105" t="s">
        <v>1</v>
      </c>
      <c r="E5" s="105" t="s">
        <v>3</v>
      </c>
      <c r="F5" s="105" t="s">
        <v>4</v>
      </c>
      <c r="G5" s="106" t="s">
        <v>6</v>
      </c>
      <c r="H5" s="105" t="s">
        <v>9</v>
      </c>
      <c r="I5" s="147"/>
      <c r="J5" s="148"/>
    </row>
    <row r="6" spans="2:10" s="20" customFormat="1" ht="60" customHeight="1" x14ac:dyDescent="0.25">
      <c r="B6" s="16" t="s">
        <v>286</v>
      </c>
      <c r="C6" s="16" t="s">
        <v>287</v>
      </c>
      <c r="D6" s="16" t="s">
        <v>288</v>
      </c>
      <c r="E6" s="16">
        <v>85680</v>
      </c>
      <c r="F6" s="16" t="s">
        <v>289</v>
      </c>
      <c r="G6" s="16" t="s">
        <v>290</v>
      </c>
      <c r="H6" s="16"/>
    </row>
    <row r="7" spans="2:10" s="20" customFormat="1" ht="93.75" customHeight="1" x14ac:dyDescent="0.25">
      <c r="B7" s="16" t="s">
        <v>291</v>
      </c>
      <c r="C7" s="16" t="s">
        <v>292</v>
      </c>
      <c r="D7" s="16" t="s">
        <v>293</v>
      </c>
      <c r="E7" s="16">
        <v>2500</v>
      </c>
      <c r="F7" s="16" t="s">
        <v>294</v>
      </c>
      <c r="G7" s="16" t="s">
        <v>1565</v>
      </c>
      <c r="H7" s="16" t="s">
        <v>295</v>
      </c>
    </row>
    <row r="8" spans="2:10" s="20" customFormat="1" ht="53.25" customHeight="1" x14ac:dyDescent="0.25">
      <c r="B8" s="16" t="s">
        <v>296</v>
      </c>
      <c r="C8" s="16" t="s">
        <v>297</v>
      </c>
      <c r="D8" s="16" t="s">
        <v>298</v>
      </c>
      <c r="E8" s="16">
        <v>38850</v>
      </c>
      <c r="F8" s="16" t="s">
        <v>299</v>
      </c>
      <c r="G8" s="16" t="s">
        <v>300</v>
      </c>
      <c r="H8" s="16" t="s">
        <v>301</v>
      </c>
    </row>
    <row r="9" spans="2:10" s="20" customFormat="1" ht="72.75" customHeight="1" x14ac:dyDescent="0.25">
      <c r="B9" s="16" t="s">
        <v>302</v>
      </c>
      <c r="C9" s="16" t="s">
        <v>303</v>
      </c>
      <c r="D9" s="16" t="s">
        <v>304</v>
      </c>
      <c r="E9" s="16">
        <v>9987.75</v>
      </c>
      <c r="F9" s="16" t="s">
        <v>305</v>
      </c>
      <c r="G9" s="16" t="s">
        <v>306</v>
      </c>
      <c r="H9" s="16" t="s">
        <v>301</v>
      </c>
    </row>
    <row r="10" spans="2:10" s="20" customFormat="1" ht="67.5" customHeight="1" x14ac:dyDescent="0.25">
      <c r="B10" s="16" t="s">
        <v>307</v>
      </c>
      <c r="C10" s="16" t="s">
        <v>308</v>
      </c>
      <c r="D10" s="16" t="s">
        <v>309</v>
      </c>
      <c r="E10" s="16">
        <v>537600</v>
      </c>
      <c r="F10" s="16" t="s">
        <v>310</v>
      </c>
      <c r="G10" s="16" t="s">
        <v>311</v>
      </c>
      <c r="H10" s="16"/>
    </row>
    <row r="11" spans="2:10" s="20" customFormat="1" ht="30" customHeight="1" x14ac:dyDescent="0.25">
      <c r="B11" s="16" t="s">
        <v>312</v>
      </c>
      <c r="C11" s="16" t="s">
        <v>313</v>
      </c>
      <c r="D11" s="16" t="s">
        <v>314</v>
      </c>
      <c r="E11" s="162" t="s">
        <v>1564</v>
      </c>
      <c r="F11" s="163"/>
      <c r="G11" s="163"/>
      <c r="H11" s="164"/>
    </row>
    <row r="12" spans="2:10" s="20" customFormat="1" ht="51.75" customHeight="1" x14ac:dyDescent="0.25">
      <c r="B12" s="16" t="s">
        <v>315</v>
      </c>
      <c r="C12" s="16" t="s">
        <v>316</v>
      </c>
      <c r="D12" s="16" t="s">
        <v>317</v>
      </c>
      <c r="E12" s="16">
        <v>549338.48</v>
      </c>
      <c r="F12" s="16" t="s">
        <v>318</v>
      </c>
      <c r="G12" s="16" t="s">
        <v>1565</v>
      </c>
      <c r="H12" s="16" t="s">
        <v>295</v>
      </c>
    </row>
    <row r="13" spans="2:10" s="20" customFormat="1" ht="42.75" customHeight="1" x14ac:dyDescent="0.25">
      <c r="B13" s="16" t="s">
        <v>320</v>
      </c>
      <c r="C13" s="16" t="s">
        <v>321</v>
      </c>
      <c r="D13" s="16" t="s">
        <v>322</v>
      </c>
      <c r="E13" s="16">
        <v>104520</v>
      </c>
      <c r="F13" s="16" t="s">
        <v>318</v>
      </c>
      <c r="G13" s="16" t="s">
        <v>1565</v>
      </c>
      <c r="H13" s="16" t="s">
        <v>295</v>
      </c>
    </row>
    <row r="14" spans="2:10" s="20" customFormat="1" ht="50.25" customHeight="1" x14ac:dyDescent="0.25">
      <c r="B14" s="16" t="s">
        <v>323</v>
      </c>
      <c r="C14" s="16" t="s">
        <v>297</v>
      </c>
      <c r="D14" s="16" t="s">
        <v>324</v>
      </c>
      <c r="E14" s="16">
        <v>38446</v>
      </c>
      <c r="F14" s="16" t="s">
        <v>318</v>
      </c>
      <c r="G14" s="16" t="s">
        <v>1565</v>
      </c>
      <c r="H14" s="16" t="s">
        <v>295</v>
      </c>
    </row>
    <row r="15" spans="2:10" s="20" customFormat="1" ht="57.75" customHeight="1" x14ac:dyDescent="0.25">
      <c r="B15" s="16" t="s">
        <v>326</v>
      </c>
      <c r="C15" s="16" t="s">
        <v>297</v>
      </c>
      <c r="D15" s="16" t="s">
        <v>328</v>
      </c>
      <c r="E15" s="16">
        <v>21561.75</v>
      </c>
      <c r="F15" s="16" t="s">
        <v>318</v>
      </c>
      <c r="G15" s="16" t="s">
        <v>1565</v>
      </c>
      <c r="H15" s="16" t="s">
        <v>295</v>
      </c>
    </row>
    <row r="16" spans="2:10" s="20" customFormat="1" ht="45" customHeight="1" x14ac:dyDescent="0.25">
      <c r="B16" s="16" t="s">
        <v>327</v>
      </c>
      <c r="C16" s="16" t="s">
        <v>303</v>
      </c>
      <c r="D16" s="16" t="s">
        <v>304</v>
      </c>
      <c r="E16" s="16">
        <v>6791.67</v>
      </c>
      <c r="F16" s="16" t="s">
        <v>318</v>
      </c>
      <c r="G16" s="16" t="s">
        <v>1565</v>
      </c>
      <c r="H16" s="16" t="s">
        <v>295</v>
      </c>
    </row>
    <row r="17" spans="2:9" s="20" customFormat="1" ht="30" customHeight="1" x14ac:dyDescent="0.25">
      <c r="B17" s="16" t="s">
        <v>330</v>
      </c>
      <c r="C17" s="16" t="s">
        <v>287</v>
      </c>
      <c r="D17" s="16" t="s">
        <v>288</v>
      </c>
      <c r="E17" s="16">
        <v>154332.98000000001</v>
      </c>
      <c r="F17" s="16" t="s">
        <v>318</v>
      </c>
      <c r="G17" s="16" t="s">
        <v>1565</v>
      </c>
      <c r="H17" s="16" t="s">
        <v>295</v>
      </c>
    </row>
    <row r="18" spans="2:9" s="20" customFormat="1" ht="47.25" customHeight="1" x14ac:dyDescent="0.25">
      <c r="B18" s="16" t="s">
        <v>332</v>
      </c>
      <c r="C18" s="16" t="s">
        <v>316</v>
      </c>
      <c r="D18" s="16" t="s">
        <v>317</v>
      </c>
      <c r="E18" s="16">
        <v>535914.56999999995</v>
      </c>
      <c r="F18" s="16" t="s">
        <v>333</v>
      </c>
      <c r="G18" s="16" t="s">
        <v>1565</v>
      </c>
      <c r="H18" s="16" t="s">
        <v>295</v>
      </c>
    </row>
    <row r="19" spans="2:9" s="20" customFormat="1" ht="30" customHeight="1" x14ac:dyDescent="0.25">
      <c r="B19" s="16" t="s">
        <v>334</v>
      </c>
      <c r="C19" s="16" t="s">
        <v>321</v>
      </c>
      <c r="D19" s="16" t="s">
        <v>322</v>
      </c>
      <c r="E19" s="16">
        <v>100050</v>
      </c>
      <c r="F19" s="16" t="s">
        <v>333</v>
      </c>
      <c r="G19" s="16" t="s">
        <v>1565</v>
      </c>
      <c r="H19" s="16" t="s">
        <v>295</v>
      </c>
    </row>
    <row r="20" spans="2:9" s="20" customFormat="1" ht="30" customHeight="1" x14ac:dyDescent="0.25">
      <c r="B20" s="16" t="s">
        <v>335</v>
      </c>
      <c r="C20" s="16" t="s">
        <v>297</v>
      </c>
      <c r="D20" s="16" t="s">
        <v>324</v>
      </c>
      <c r="E20" s="16">
        <v>38446</v>
      </c>
      <c r="F20" s="16" t="s">
        <v>333</v>
      </c>
      <c r="G20" s="16" t="s">
        <v>1565</v>
      </c>
      <c r="H20" s="16" t="s">
        <v>295</v>
      </c>
    </row>
    <row r="21" spans="2:9" s="20" customFormat="1" ht="45" customHeight="1" x14ac:dyDescent="0.25">
      <c r="B21" s="16" t="s">
        <v>336</v>
      </c>
      <c r="C21" s="16" t="s">
        <v>297</v>
      </c>
      <c r="D21" s="16" t="s">
        <v>328</v>
      </c>
      <c r="E21" s="16">
        <v>21561.75</v>
      </c>
      <c r="F21" s="16" t="s">
        <v>333</v>
      </c>
      <c r="G21" s="16" t="s">
        <v>1565</v>
      </c>
      <c r="H21" s="16" t="s">
        <v>295</v>
      </c>
    </row>
    <row r="22" spans="2:9" s="20" customFormat="1" ht="48.75" customHeight="1" x14ac:dyDescent="0.25">
      <c r="B22" s="16" t="s">
        <v>337</v>
      </c>
      <c r="C22" s="16" t="s">
        <v>287</v>
      </c>
      <c r="D22" s="16" t="s">
        <v>288</v>
      </c>
      <c r="E22" s="16">
        <v>155645.63</v>
      </c>
      <c r="F22" s="16" t="s">
        <v>333</v>
      </c>
      <c r="G22" s="16" t="s">
        <v>1565</v>
      </c>
      <c r="H22" s="16" t="s">
        <v>295</v>
      </c>
    </row>
    <row r="23" spans="2:9" s="20" customFormat="1" ht="50.25" customHeight="1" x14ac:dyDescent="0.25">
      <c r="B23" s="16" t="s">
        <v>338</v>
      </c>
      <c r="C23" s="16" t="s">
        <v>303</v>
      </c>
      <c r="D23" s="16" t="s">
        <v>304</v>
      </c>
      <c r="E23" s="16">
        <v>6791.67</v>
      </c>
      <c r="F23" s="16" t="s">
        <v>333</v>
      </c>
      <c r="G23" s="16" t="s">
        <v>1565</v>
      </c>
      <c r="H23" s="16" t="s">
        <v>295</v>
      </c>
    </row>
    <row r="24" spans="2:9" s="20" customFormat="1" ht="69.75" customHeight="1" x14ac:dyDescent="0.25">
      <c r="B24" s="16" t="s">
        <v>778</v>
      </c>
      <c r="C24" s="16" t="s">
        <v>316</v>
      </c>
      <c r="D24" s="16" t="s">
        <v>317</v>
      </c>
      <c r="E24" s="16">
        <v>542132.86</v>
      </c>
      <c r="F24" s="16" t="s">
        <v>779</v>
      </c>
      <c r="G24" s="16" t="s">
        <v>1565</v>
      </c>
      <c r="H24" s="16" t="s">
        <v>295</v>
      </c>
    </row>
    <row r="25" spans="2:9" s="20" customFormat="1" ht="66" customHeight="1" x14ac:dyDescent="0.25">
      <c r="B25" s="16" t="s">
        <v>780</v>
      </c>
      <c r="C25" s="16" t="s">
        <v>287</v>
      </c>
      <c r="D25" s="16" t="s">
        <v>288</v>
      </c>
      <c r="E25" s="16">
        <v>157931.18</v>
      </c>
      <c r="F25" s="16" t="s">
        <v>781</v>
      </c>
      <c r="G25" s="16" t="s">
        <v>1565</v>
      </c>
      <c r="H25" s="16" t="s">
        <v>295</v>
      </c>
    </row>
    <row r="26" spans="2:9" s="20" customFormat="1" ht="65.25" customHeight="1" x14ac:dyDescent="0.25">
      <c r="B26" s="16" t="s">
        <v>782</v>
      </c>
      <c r="C26" s="16" t="s">
        <v>321</v>
      </c>
      <c r="D26" s="16" t="s">
        <v>322</v>
      </c>
      <c r="E26" s="16">
        <v>104520</v>
      </c>
      <c r="F26" s="16" t="s">
        <v>480</v>
      </c>
      <c r="G26" s="16" t="s">
        <v>1565</v>
      </c>
      <c r="H26" s="16" t="s">
        <v>295</v>
      </c>
    </row>
    <row r="27" spans="2:9" s="20" customFormat="1" ht="30" customHeight="1" x14ac:dyDescent="0.25">
      <c r="B27" s="16" t="s">
        <v>783</v>
      </c>
      <c r="C27" s="16" t="s">
        <v>297</v>
      </c>
      <c r="D27" s="16" t="s">
        <v>324</v>
      </c>
      <c r="E27" s="16">
        <v>38446</v>
      </c>
      <c r="F27" s="16" t="s">
        <v>784</v>
      </c>
      <c r="G27" s="16" t="s">
        <v>1565</v>
      </c>
      <c r="H27" s="16" t="s">
        <v>295</v>
      </c>
      <c r="I27" s="94"/>
    </row>
    <row r="28" spans="2:9" s="20" customFormat="1" ht="88.5" customHeight="1" x14ac:dyDescent="0.25">
      <c r="B28" s="16" t="s">
        <v>785</v>
      </c>
      <c r="C28" s="16" t="s">
        <v>786</v>
      </c>
      <c r="D28" s="16" t="s">
        <v>787</v>
      </c>
      <c r="E28" s="16">
        <v>169000</v>
      </c>
      <c r="F28" s="16" t="s">
        <v>788</v>
      </c>
      <c r="G28" s="16" t="s">
        <v>1565</v>
      </c>
      <c r="H28" s="16" t="s">
        <v>789</v>
      </c>
      <c r="I28" s="142"/>
    </row>
    <row r="29" spans="2:9" s="20" customFormat="1" ht="54.75" customHeight="1" x14ac:dyDescent="0.25">
      <c r="B29" s="16" t="s">
        <v>790</v>
      </c>
      <c r="C29" s="16" t="s">
        <v>791</v>
      </c>
      <c r="D29" s="16" t="s">
        <v>792</v>
      </c>
      <c r="E29" s="16">
        <v>409000</v>
      </c>
      <c r="F29" s="16" t="s">
        <v>793</v>
      </c>
      <c r="G29" s="16" t="s">
        <v>794</v>
      </c>
      <c r="H29" s="16" t="s">
        <v>789</v>
      </c>
    </row>
    <row r="30" spans="2:9" s="20" customFormat="1" ht="66.75" customHeight="1" x14ac:dyDescent="0.25">
      <c r="B30" s="16" t="s">
        <v>795</v>
      </c>
      <c r="C30" s="16" t="s">
        <v>791</v>
      </c>
      <c r="D30" s="16" t="s">
        <v>796</v>
      </c>
      <c r="E30" s="16">
        <v>86624</v>
      </c>
      <c r="F30" s="16" t="s">
        <v>797</v>
      </c>
      <c r="G30" s="16" t="s">
        <v>798</v>
      </c>
      <c r="H30" s="16" t="s">
        <v>789</v>
      </c>
    </row>
    <row r="31" spans="2:9" s="20" customFormat="1" ht="30" customHeight="1" x14ac:dyDescent="0.25">
      <c r="B31" s="16" t="s">
        <v>799</v>
      </c>
      <c r="C31" s="16" t="s">
        <v>791</v>
      </c>
      <c r="D31" s="16" t="s">
        <v>800</v>
      </c>
      <c r="E31" s="16">
        <v>203000</v>
      </c>
      <c r="F31" s="16" t="s">
        <v>801</v>
      </c>
      <c r="G31" s="16" t="s">
        <v>802</v>
      </c>
      <c r="H31" s="16" t="s">
        <v>789</v>
      </c>
    </row>
    <row r="32" spans="2:9" s="20" customFormat="1" ht="102" customHeight="1" x14ac:dyDescent="0.25">
      <c r="B32" s="16" t="s">
        <v>803</v>
      </c>
      <c r="C32" s="16" t="s">
        <v>804</v>
      </c>
      <c r="D32" s="16" t="s">
        <v>805</v>
      </c>
      <c r="E32" s="16">
        <v>4300</v>
      </c>
      <c r="F32" s="16" t="s">
        <v>806</v>
      </c>
      <c r="G32" s="16" t="s">
        <v>1565</v>
      </c>
      <c r="H32" s="16" t="s">
        <v>789</v>
      </c>
      <c r="I32" s="15"/>
    </row>
    <row r="33" spans="2:9" s="20" customFormat="1" ht="78.75" customHeight="1" x14ac:dyDescent="0.25">
      <c r="B33" s="16" t="s">
        <v>807</v>
      </c>
      <c r="C33" s="16" t="s">
        <v>808</v>
      </c>
      <c r="D33" s="16" t="s">
        <v>809</v>
      </c>
      <c r="E33" s="16">
        <v>64000</v>
      </c>
      <c r="F33" s="16" t="s">
        <v>810</v>
      </c>
      <c r="G33" s="16" t="s">
        <v>1565</v>
      </c>
      <c r="H33" s="16" t="s">
        <v>789</v>
      </c>
      <c r="I33" s="142"/>
    </row>
    <row r="34" spans="2:9" s="20" customFormat="1" ht="75.75" customHeight="1" x14ac:dyDescent="0.25">
      <c r="B34" s="16" t="s">
        <v>811</v>
      </c>
      <c r="C34" s="16" t="s">
        <v>786</v>
      </c>
      <c r="D34" s="16" t="s">
        <v>812</v>
      </c>
      <c r="E34" s="16">
        <v>76000</v>
      </c>
      <c r="F34" s="16" t="s">
        <v>806</v>
      </c>
      <c r="G34" s="16" t="s">
        <v>1565</v>
      </c>
      <c r="H34" s="16" t="s">
        <v>789</v>
      </c>
      <c r="I34" s="142"/>
    </row>
    <row r="35" spans="2:9" s="20" customFormat="1" ht="60.75" customHeight="1" x14ac:dyDescent="0.25">
      <c r="B35" s="16" t="s">
        <v>813</v>
      </c>
      <c r="C35" s="16" t="s">
        <v>814</v>
      </c>
      <c r="D35" s="16" t="s">
        <v>815</v>
      </c>
      <c r="E35" s="16">
        <v>726560</v>
      </c>
      <c r="F35" s="16" t="s">
        <v>816</v>
      </c>
      <c r="G35" s="16" t="s">
        <v>1565</v>
      </c>
      <c r="H35" s="16" t="s">
        <v>789</v>
      </c>
      <c r="I35" s="142"/>
    </row>
    <row r="36" spans="2:9" s="20" customFormat="1" ht="63" customHeight="1" x14ac:dyDescent="0.25">
      <c r="B36" s="16" t="s">
        <v>817</v>
      </c>
      <c r="C36" s="16" t="s">
        <v>316</v>
      </c>
      <c r="D36" s="16" t="s">
        <v>317</v>
      </c>
      <c r="E36" s="16">
        <v>567774.74</v>
      </c>
      <c r="F36" s="16" t="s">
        <v>818</v>
      </c>
      <c r="G36" s="16" t="s">
        <v>1565</v>
      </c>
      <c r="H36" s="16" t="s">
        <v>295</v>
      </c>
      <c r="I36" s="94"/>
    </row>
    <row r="37" spans="2:9" s="20" customFormat="1" ht="30" customHeight="1" x14ac:dyDescent="0.25">
      <c r="B37" s="16" t="s">
        <v>819</v>
      </c>
      <c r="C37" s="16" t="s">
        <v>287</v>
      </c>
      <c r="D37" s="16" t="s">
        <v>288</v>
      </c>
      <c r="E37" s="16">
        <v>160978.07999999999</v>
      </c>
      <c r="F37" s="16" t="s">
        <v>818</v>
      </c>
      <c r="G37" s="16" t="s">
        <v>1565</v>
      </c>
      <c r="H37" s="16" t="s">
        <v>295</v>
      </c>
      <c r="I37" s="94"/>
    </row>
    <row r="38" spans="2:9" s="20" customFormat="1" ht="57.75" customHeight="1" x14ac:dyDescent="0.25">
      <c r="B38" s="16" t="s">
        <v>820</v>
      </c>
      <c r="C38" s="16" t="s">
        <v>524</v>
      </c>
      <c r="D38" s="16" t="s">
        <v>821</v>
      </c>
      <c r="E38" s="16">
        <v>60500</v>
      </c>
      <c r="F38" s="16" t="s">
        <v>822</v>
      </c>
      <c r="G38" s="16" t="s">
        <v>853</v>
      </c>
      <c r="H38" s="16" t="s">
        <v>789</v>
      </c>
    </row>
    <row r="39" spans="2:9" s="20" customFormat="1" ht="46.5" customHeight="1" x14ac:dyDescent="0.25">
      <c r="B39" s="16" t="s">
        <v>823</v>
      </c>
      <c r="C39" s="16" t="s">
        <v>824</v>
      </c>
      <c r="D39" s="16" t="s">
        <v>825</v>
      </c>
      <c r="E39" s="16">
        <v>24900</v>
      </c>
      <c r="F39" s="16" t="s">
        <v>826</v>
      </c>
      <c r="G39" s="16" t="s">
        <v>1565</v>
      </c>
      <c r="H39" s="16" t="s">
        <v>789</v>
      </c>
      <c r="I39" s="15"/>
    </row>
    <row r="40" spans="2:9" s="20" customFormat="1" ht="41.25" customHeight="1" x14ac:dyDescent="0.25">
      <c r="B40" s="16" t="s">
        <v>827</v>
      </c>
      <c r="C40" s="16" t="s">
        <v>297</v>
      </c>
      <c r="D40" s="16" t="s">
        <v>324</v>
      </c>
      <c r="E40" s="16">
        <v>38446</v>
      </c>
      <c r="F40" s="16" t="s">
        <v>828</v>
      </c>
      <c r="G40" s="16" t="s">
        <v>1565</v>
      </c>
      <c r="H40" s="16" t="s">
        <v>295</v>
      </c>
      <c r="I40" s="142"/>
    </row>
    <row r="41" spans="2:9" s="20" customFormat="1" ht="30" customHeight="1" x14ac:dyDescent="0.25">
      <c r="B41" s="16" t="s">
        <v>829</v>
      </c>
      <c r="C41" s="16" t="s">
        <v>287</v>
      </c>
      <c r="D41" s="16" t="s">
        <v>328</v>
      </c>
      <c r="E41" s="16">
        <v>109080</v>
      </c>
      <c r="F41" s="16" t="s">
        <v>830</v>
      </c>
      <c r="G41" s="16" t="s">
        <v>850</v>
      </c>
      <c r="H41" s="16" t="s">
        <v>295</v>
      </c>
    </row>
    <row r="42" spans="2:9" s="20" customFormat="1" ht="30" customHeight="1" x14ac:dyDescent="0.25">
      <c r="B42" s="16" t="s">
        <v>831</v>
      </c>
      <c r="C42" s="16" t="s">
        <v>287</v>
      </c>
      <c r="D42" s="16" t="s">
        <v>288</v>
      </c>
      <c r="E42" s="16">
        <v>1253725</v>
      </c>
      <c r="F42" s="16" t="s">
        <v>832</v>
      </c>
      <c r="G42" s="16" t="s">
        <v>849</v>
      </c>
      <c r="H42" s="16" t="s">
        <v>295</v>
      </c>
    </row>
    <row r="43" spans="2:9" s="20" customFormat="1" ht="52.5" customHeight="1" x14ac:dyDescent="0.25">
      <c r="B43" s="16" t="s">
        <v>833</v>
      </c>
      <c r="C43" s="16" t="s">
        <v>834</v>
      </c>
      <c r="D43" s="16" t="s">
        <v>835</v>
      </c>
      <c r="E43" s="16">
        <v>3608</v>
      </c>
      <c r="F43" s="16" t="s">
        <v>839</v>
      </c>
      <c r="G43" s="16" t="s">
        <v>1565</v>
      </c>
      <c r="H43" s="16" t="s">
        <v>789</v>
      </c>
      <c r="I43" s="15"/>
    </row>
    <row r="44" spans="2:9" s="20" customFormat="1" ht="49.5" customHeight="1" x14ac:dyDescent="0.25">
      <c r="B44" s="16" t="s">
        <v>836</v>
      </c>
      <c r="C44" s="16" t="s">
        <v>837</v>
      </c>
      <c r="D44" s="16" t="s">
        <v>838</v>
      </c>
      <c r="E44" s="16">
        <v>2264</v>
      </c>
      <c r="F44" s="16" t="s">
        <v>839</v>
      </c>
      <c r="G44" s="16" t="s">
        <v>1565</v>
      </c>
      <c r="H44" s="16" t="s">
        <v>789</v>
      </c>
      <c r="I44" s="15"/>
    </row>
    <row r="45" spans="2:9" s="20" customFormat="1" ht="69.75" customHeight="1" x14ac:dyDescent="0.25">
      <c r="B45" s="16" t="s">
        <v>840</v>
      </c>
      <c r="C45" s="16" t="s">
        <v>321</v>
      </c>
      <c r="D45" s="16" t="s">
        <v>322</v>
      </c>
      <c r="E45" s="16">
        <v>920623.04</v>
      </c>
      <c r="F45" s="16" t="s">
        <v>841</v>
      </c>
      <c r="G45" s="16" t="s">
        <v>848</v>
      </c>
      <c r="H45" s="16" t="s">
        <v>1181</v>
      </c>
    </row>
    <row r="46" spans="2:9" s="20" customFormat="1" ht="30" customHeight="1" x14ac:dyDescent="0.25">
      <c r="B46" s="16" t="s">
        <v>842</v>
      </c>
      <c r="C46" s="16" t="s">
        <v>843</v>
      </c>
      <c r="D46" s="16" t="s">
        <v>304</v>
      </c>
      <c r="E46" s="16">
        <v>27342</v>
      </c>
      <c r="F46" s="16" t="s">
        <v>844</v>
      </c>
      <c r="G46" s="16" t="s">
        <v>847</v>
      </c>
      <c r="H46" s="16"/>
    </row>
    <row r="47" spans="2:9" s="20" customFormat="1" ht="62.25" customHeight="1" x14ac:dyDescent="0.25">
      <c r="B47" s="16" t="s">
        <v>845</v>
      </c>
      <c r="C47" s="16" t="s">
        <v>316</v>
      </c>
      <c r="D47" s="16" t="s">
        <v>317</v>
      </c>
      <c r="E47" s="16">
        <v>567825.56000000006</v>
      </c>
      <c r="F47" s="16" t="s">
        <v>846</v>
      </c>
      <c r="G47" s="16" t="s">
        <v>1565</v>
      </c>
      <c r="H47" s="16" t="s">
        <v>295</v>
      </c>
      <c r="I47" s="94"/>
    </row>
    <row r="48" spans="2:9" s="108" customFormat="1" ht="50.25" customHeight="1" x14ac:dyDescent="0.25">
      <c r="B48" s="143" t="s">
        <v>1182</v>
      </c>
      <c r="C48" s="16" t="s">
        <v>814</v>
      </c>
      <c r="D48" s="16" t="s">
        <v>1183</v>
      </c>
      <c r="E48" s="16">
        <v>46061.599999999999</v>
      </c>
      <c r="F48" s="16" t="s">
        <v>1184</v>
      </c>
      <c r="G48" s="16" t="s">
        <v>1565</v>
      </c>
      <c r="H48" s="16" t="s">
        <v>1185</v>
      </c>
      <c r="I48" s="142"/>
    </row>
    <row r="49" spans="2:34" s="108" customFormat="1" ht="45" customHeight="1" x14ac:dyDescent="0.25">
      <c r="B49" s="143" t="s">
        <v>1186</v>
      </c>
      <c r="C49" s="16" t="s">
        <v>814</v>
      </c>
      <c r="D49" s="16" t="s">
        <v>1187</v>
      </c>
      <c r="E49" s="16">
        <v>1789000</v>
      </c>
      <c r="F49" s="16" t="s">
        <v>1188</v>
      </c>
      <c r="G49" s="16" t="s">
        <v>1565</v>
      </c>
      <c r="H49" s="16" t="s">
        <v>1185</v>
      </c>
      <c r="I49" s="142"/>
    </row>
    <row r="50" spans="2:34" s="108" customFormat="1" ht="63.75" customHeight="1" x14ac:dyDescent="0.25">
      <c r="B50" s="16" t="s">
        <v>1189</v>
      </c>
      <c r="C50" s="16" t="s">
        <v>1190</v>
      </c>
      <c r="D50" s="16" t="s">
        <v>1191</v>
      </c>
      <c r="E50" s="16">
        <v>70500</v>
      </c>
      <c r="F50" s="16" t="s">
        <v>1192</v>
      </c>
      <c r="G50" s="16" t="s">
        <v>1565</v>
      </c>
      <c r="H50" s="16" t="s">
        <v>1193</v>
      </c>
      <c r="I50" s="15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</row>
    <row r="51" spans="2:34" s="16" customFormat="1" ht="30" customHeight="1" x14ac:dyDescent="0.25">
      <c r="B51" s="16" t="s">
        <v>1194</v>
      </c>
      <c r="C51" s="16" t="s">
        <v>316</v>
      </c>
      <c r="D51" s="16" t="s">
        <v>1195</v>
      </c>
      <c r="E51" s="16">
        <v>3139498</v>
      </c>
      <c r="F51" s="16" t="s">
        <v>1196</v>
      </c>
      <c r="G51" s="16" t="s">
        <v>1197</v>
      </c>
      <c r="I51" s="15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</row>
    <row r="52" spans="2:34" ht="47.25" customHeight="1" x14ac:dyDescent="0.25">
      <c r="B52" s="16" t="s">
        <v>1198</v>
      </c>
      <c r="C52" s="16" t="s">
        <v>1199</v>
      </c>
      <c r="D52" s="16" t="s">
        <v>1200</v>
      </c>
      <c r="E52" s="16">
        <v>87000</v>
      </c>
      <c r="F52" s="16" t="s">
        <v>1201</v>
      </c>
      <c r="G52" s="16" t="s">
        <v>1565</v>
      </c>
      <c r="H52" s="16" t="s">
        <v>1203</v>
      </c>
      <c r="I52" s="14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2:34" ht="54.75" customHeight="1" x14ac:dyDescent="0.25">
      <c r="B53" s="143" t="s">
        <v>1204</v>
      </c>
      <c r="C53" s="16" t="s">
        <v>1205</v>
      </c>
      <c r="D53" s="16" t="s">
        <v>1206</v>
      </c>
      <c r="E53" s="16">
        <v>794198</v>
      </c>
      <c r="F53" s="16" t="s">
        <v>1207</v>
      </c>
      <c r="G53" s="16" t="s">
        <v>1208</v>
      </c>
      <c r="H53" s="16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spans="2:34" ht="30" customHeight="1" x14ac:dyDescent="0.25">
      <c r="B54" s="16" t="s">
        <v>1209</v>
      </c>
      <c r="C54" s="16" t="s">
        <v>303</v>
      </c>
      <c r="D54" s="16" t="s">
        <v>1210</v>
      </c>
      <c r="E54" s="16">
        <v>200549</v>
      </c>
      <c r="F54" s="16" t="s">
        <v>1211</v>
      </c>
      <c r="G54" s="16" t="s">
        <v>1212</v>
      </c>
      <c r="H54" s="16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2:34" ht="48" customHeight="1" x14ac:dyDescent="0.25">
      <c r="B55" s="16" t="s">
        <v>1213</v>
      </c>
      <c r="C55" s="16" t="s">
        <v>1214</v>
      </c>
      <c r="D55" s="16" t="s">
        <v>1215</v>
      </c>
      <c r="E55" s="16">
        <v>1500</v>
      </c>
      <c r="F55" s="16" t="s">
        <v>1216</v>
      </c>
      <c r="G55" s="16" t="s">
        <v>1565</v>
      </c>
      <c r="H55" s="16" t="s">
        <v>1217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spans="2:34" ht="44.25" customHeight="1" x14ac:dyDescent="0.25">
      <c r="B56" s="16" t="s">
        <v>1218</v>
      </c>
      <c r="C56" s="16" t="s">
        <v>1219</v>
      </c>
      <c r="D56" s="16" t="s">
        <v>1215</v>
      </c>
      <c r="E56" s="16">
        <v>750</v>
      </c>
      <c r="F56" s="16" t="s">
        <v>1216</v>
      </c>
      <c r="G56" s="16" t="s">
        <v>1565</v>
      </c>
      <c r="H56" s="16" t="s">
        <v>1217</v>
      </c>
    </row>
    <row r="57" spans="2:34" ht="48.75" customHeight="1" x14ac:dyDescent="0.25">
      <c r="B57" s="16" t="s">
        <v>1221</v>
      </c>
      <c r="C57" s="16" t="s">
        <v>1222</v>
      </c>
      <c r="D57" s="16" t="s">
        <v>1215</v>
      </c>
      <c r="E57" s="16">
        <v>500</v>
      </c>
      <c r="F57" s="16" t="s">
        <v>1216</v>
      </c>
      <c r="G57" s="16" t="s">
        <v>1565</v>
      </c>
      <c r="H57" s="16" t="s">
        <v>1217</v>
      </c>
    </row>
    <row r="58" spans="2:34" ht="55.5" customHeight="1" x14ac:dyDescent="0.25">
      <c r="B58" s="16" t="s">
        <v>1224</v>
      </c>
      <c r="C58" s="16" t="s">
        <v>1225</v>
      </c>
      <c r="D58" s="16" t="s">
        <v>1215</v>
      </c>
      <c r="E58" s="16">
        <v>500</v>
      </c>
      <c r="F58" s="16" t="s">
        <v>1216</v>
      </c>
      <c r="G58" s="16" t="s">
        <v>1565</v>
      </c>
      <c r="H58" s="16" t="s">
        <v>1217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</row>
    <row r="59" spans="2:34" ht="46.5" customHeight="1" x14ac:dyDescent="0.25">
      <c r="B59" s="16" t="s">
        <v>1227</v>
      </c>
      <c r="C59" s="16" t="s">
        <v>1228</v>
      </c>
      <c r="D59" s="16" t="s">
        <v>13</v>
      </c>
      <c r="E59" s="16">
        <v>50</v>
      </c>
      <c r="F59" s="16" t="s">
        <v>1216</v>
      </c>
      <c r="G59" s="16" t="s">
        <v>1565</v>
      </c>
      <c r="H59" s="16" t="s">
        <v>1217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</row>
    <row r="60" spans="2:34" ht="47.25" customHeight="1" x14ac:dyDescent="0.25">
      <c r="B60" s="16" t="s">
        <v>1230</v>
      </c>
      <c r="C60" s="16" t="s">
        <v>1231</v>
      </c>
      <c r="D60" s="16" t="s">
        <v>13</v>
      </c>
      <c r="E60" s="16">
        <v>50</v>
      </c>
      <c r="F60" s="16" t="s">
        <v>1216</v>
      </c>
      <c r="G60" s="16" t="s">
        <v>1565</v>
      </c>
      <c r="H60" s="16" t="s">
        <v>1217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</row>
    <row r="61" spans="2:34" s="16" customFormat="1" ht="48" customHeight="1" x14ac:dyDescent="0.25">
      <c r="B61" s="16" t="s">
        <v>1233</v>
      </c>
      <c r="C61" s="16" t="s">
        <v>1234</v>
      </c>
      <c r="D61" s="16" t="s">
        <v>13</v>
      </c>
      <c r="E61" s="16">
        <v>250</v>
      </c>
      <c r="F61" s="16" t="s">
        <v>1216</v>
      </c>
      <c r="G61" s="16" t="s">
        <v>1565</v>
      </c>
      <c r="H61" s="16" t="s">
        <v>1217</v>
      </c>
      <c r="I61" s="15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45"/>
    </row>
    <row r="62" spans="2:34" ht="47.25" customHeight="1" x14ac:dyDescent="0.25">
      <c r="B62" s="16" t="s">
        <v>1236</v>
      </c>
      <c r="C62" s="16" t="s">
        <v>1237</v>
      </c>
      <c r="D62" s="16" t="s">
        <v>13</v>
      </c>
      <c r="E62" s="16">
        <v>200</v>
      </c>
      <c r="F62" s="16" t="s">
        <v>1216</v>
      </c>
      <c r="G62" s="16" t="s">
        <v>1565</v>
      </c>
      <c r="H62" s="16" t="s">
        <v>1217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</row>
    <row r="63" spans="2:34" ht="45.75" customHeight="1" x14ac:dyDescent="0.25">
      <c r="B63" s="16" t="s">
        <v>1239</v>
      </c>
      <c r="C63" s="16" t="s">
        <v>1240</v>
      </c>
      <c r="D63" s="16" t="s">
        <v>13</v>
      </c>
      <c r="E63" s="16">
        <v>400</v>
      </c>
      <c r="F63" s="16" t="s">
        <v>1216</v>
      </c>
      <c r="G63" s="16" t="s">
        <v>1565</v>
      </c>
      <c r="H63" s="16" t="s">
        <v>1217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4" ht="47.25" customHeight="1" x14ac:dyDescent="0.25">
      <c r="B64" s="16" t="s">
        <v>1242</v>
      </c>
      <c r="C64" s="16" t="s">
        <v>1243</v>
      </c>
      <c r="D64" s="16" t="s">
        <v>13</v>
      </c>
      <c r="E64" s="16">
        <v>250</v>
      </c>
      <c r="F64" s="16" t="s">
        <v>1216</v>
      </c>
      <c r="G64" s="16" t="s">
        <v>1565</v>
      </c>
      <c r="H64" s="16" t="s">
        <v>1217</v>
      </c>
    </row>
    <row r="65" spans="2:9" ht="48.75" customHeight="1" x14ac:dyDescent="0.25">
      <c r="B65" s="16" t="s">
        <v>1245</v>
      </c>
      <c r="C65" s="16" t="s">
        <v>1246</v>
      </c>
      <c r="D65" s="16" t="s">
        <v>13</v>
      </c>
      <c r="E65" s="16">
        <v>200</v>
      </c>
      <c r="F65" s="16" t="s">
        <v>1216</v>
      </c>
      <c r="G65" s="16" t="s">
        <v>1565</v>
      </c>
      <c r="H65" s="16" t="s">
        <v>1217</v>
      </c>
    </row>
    <row r="66" spans="2:9" ht="47.25" customHeight="1" x14ac:dyDescent="0.25">
      <c r="B66" s="16" t="s">
        <v>1248</v>
      </c>
      <c r="C66" s="16" t="s">
        <v>1249</v>
      </c>
      <c r="D66" s="16" t="s">
        <v>13</v>
      </c>
      <c r="E66" s="16">
        <v>250</v>
      </c>
      <c r="F66" s="16" t="s">
        <v>1216</v>
      </c>
      <c r="G66" s="16" t="s">
        <v>1565</v>
      </c>
      <c r="H66" s="16" t="s">
        <v>1217</v>
      </c>
    </row>
    <row r="67" spans="2:9" ht="55.5" customHeight="1" x14ac:dyDescent="0.25">
      <c r="B67" s="16" t="s">
        <v>1251</v>
      </c>
      <c r="C67" s="16" t="s">
        <v>1252</v>
      </c>
      <c r="D67" s="16" t="s">
        <v>13</v>
      </c>
      <c r="E67" s="16">
        <v>50</v>
      </c>
      <c r="F67" s="16" t="s">
        <v>1216</v>
      </c>
      <c r="G67" s="16" t="s">
        <v>1565</v>
      </c>
      <c r="H67" s="16" t="s">
        <v>1217</v>
      </c>
    </row>
    <row r="68" spans="2:9" ht="45" customHeight="1" x14ac:dyDescent="0.25">
      <c r="B68" s="16" t="s">
        <v>1254</v>
      </c>
      <c r="C68" s="16" t="s">
        <v>1255</v>
      </c>
      <c r="D68" s="16" t="s">
        <v>13</v>
      </c>
      <c r="E68" s="16">
        <v>250</v>
      </c>
      <c r="F68" s="16" t="s">
        <v>1216</v>
      </c>
      <c r="G68" s="16" t="s">
        <v>1565</v>
      </c>
      <c r="H68" s="16" t="s">
        <v>1217</v>
      </c>
    </row>
    <row r="69" spans="2:9" ht="51" customHeight="1" x14ac:dyDescent="0.25">
      <c r="B69" s="16" t="s">
        <v>1257</v>
      </c>
      <c r="C69" s="16" t="s">
        <v>1258</v>
      </c>
      <c r="D69" s="16" t="s">
        <v>13</v>
      </c>
      <c r="E69" s="16">
        <v>1000</v>
      </c>
      <c r="F69" s="16" t="s">
        <v>1216</v>
      </c>
      <c r="G69" s="16" t="s">
        <v>1565</v>
      </c>
      <c r="H69" s="16" t="s">
        <v>1217</v>
      </c>
    </row>
    <row r="70" spans="2:9" ht="51" customHeight="1" x14ac:dyDescent="0.25">
      <c r="B70" s="16" t="s">
        <v>1260</v>
      </c>
      <c r="C70" s="16" t="s">
        <v>1264</v>
      </c>
      <c r="D70" s="16" t="s">
        <v>13</v>
      </c>
      <c r="E70" s="16">
        <v>250</v>
      </c>
      <c r="F70" s="16" t="s">
        <v>1261</v>
      </c>
      <c r="G70" s="16" t="s">
        <v>1565</v>
      </c>
      <c r="H70" s="16" t="s">
        <v>1217</v>
      </c>
    </row>
    <row r="71" spans="2:9" ht="53.25" customHeight="1" x14ac:dyDescent="0.25">
      <c r="B71" s="16" t="s">
        <v>1263</v>
      </c>
      <c r="C71" s="16" t="s">
        <v>1265</v>
      </c>
      <c r="D71" s="16" t="s">
        <v>13</v>
      </c>
      <c r="E71" s="16">
        <v>200</v>
      </c>
      <c r="F71" s="16" t="s">
        <v>1261</v>
      </c>
      <c r="G71" s="16" t="s">
        <v>1565</v>
      </c>
      <c r="H71" s="16" t="s">
        <v>1217</v>
      </c>
    </row>
    <row r="72" spans="2:9" ht="51.75" customHeight="1" x14ac:dyDescent="0.25">
      <c r="B72" s="16" t="s">
        <v>1267</v>
      </c>
      <c r="C72" s="16" t="s">
        <v>1268</v>
      </c>
      <c r="D72" s="16" t="s">
        <v>13</v>
      </c>
      <c r="E72" s="16">
        <v>400</v>
      </c>
      <c r="F72" s="16" t="s">
        <v>1261</v>
      </c>
      <c r="G72" s="16" t="s">
        <v>1565</v>
      </c>
      <c r="H72" s="16" t="s">
        <v>1217</v>
      </c>
    </row>
    <row r="73" spans="2:9" ht="45" customHeight="1" x14ac:dyDescent="0.25">
      <c r="B73" s="16" t="s">
        <v>1270</v>
      </c>
      <c r="C73" s="16" t="s">
        <v>1271</v>
      </c>
      <c r="D73" s="16" t="s">
        <v>13</v>
      </c>
      <c r="E73" s="16">
        <v>50</v>
      </c>
      <c r="F73" s="16" t="s">
        <v>1261</v>
      </c>
      <c r="G73" s="16" t="s">
        <v>1565</v>
      </c>
      <c r="H73" s="16" t="s">
        <v>1217</v>
      </c>
    </row>
    <row r="74" spans="2:9" ht="55.5" customHeight="1" x14ac:dyDescent="0.25">
      <c r="B74" s="16" t="s">
        <v>1273</v>
      </c>
      <c r="C74" s="16" t="s">
        <v>1274</v>
      </c>
      <c r="D74" s="16" t="s">
        <v>13</v>
      </c>
      <c r="E74" s="16">
        <v>200</v>
      </c>
      <c r="F74" s="16" t="s">
        <v>1261</v>
      </c>
      <c r="G74" s="16" t="s">
        <v>1565</v>
      </c>
      <c r="H74" s="16" t="s">
        <v>1217</v>
      </c>
    </row>
    <row r="75" spans="2:9" ht="50.25" customHeight="1" x14ac:dyDescent="0.25">
      <c r="B75" s="16" t="s">
        <v>1276</v>
      </c>
      <c r="C75" s="16" t="s">
        <v>1277</v>
      </c>
      <c r="D75" s="16" t="s">
        <v>13</v>
      </c>
      <c r="E75" s="16">
        <v>50</v>
      </c>
      <c r="F75" s="16" t="s">
        <v>1261</v>
      </c>
      <c r="G75" s="16" t="s">
        <v>1565</v>
      </c>
      <c r="H75" s="16" t="s">
        <v>1217</v>
      </c>
    </row>
    <row r="76" spans="2:9" ht="43.5" customHeight="1" x14ac:dyDescent="0.25">
      <c r="B76" s="16" t="s">
        <v>1279</v>
      </c>
      <c r="C76" s="16" t="s">
        <v>1280</v>
      </c>
      <c r="D76" s="16" t="s">
        <v>13</v>
      </c>
      <c r="E76" s="16">
        <v>1000</v>
      </c>
      <c r="F76" s="16" t="s">
        <v>1261</v>
      </c>
      <c r="G76" s="16" t="s">
        <v>1565</v>
      </c>
      <c r="H76" s="16" t="s">
        <v>1217</v>
      </c>
    </row>
    <row r="77" spans="2:9" ht="48.75" customHeight="1" x14ac:dyDescent="0.25">
      <c r="B77" s="16" t="s">
        <v>1282</v>
      </c>
      <c r="C77" s="16" t="s">
        <v>1283</v>
      </c>
      <c r="D77" s="16" t="s">
        <v>1284</v>
      </c>
      <c r="E77" s="16">
        <v>2500</v>
      </c>
      <c r="F77" s="16" t="s">
        <v>1285</v>
      </c>
      <c r="G77" s="16" t="s">
        <v>1565</v>
      </c>
      <c r="H77" s="16" t="s">
        <v>1185</v>
      </c>
      <c r="I77" s="142"/>
    </row>
    <row r="78" spans="2:9" ht="55.5" customHeight="1" x14ac:dyDescent="0.25">
      <c r="B78" s="16" t="s">
        <v>1287</v>
      </c>
      <c r="C78" s="16" t="s">
        <v>1288</v>
      </c>
      <c r="D78" s="16" t="s">
        <v>1215</v>
      </c>
      <c r="E78" s="16">
        <v>250</v>
      </c>
      <c r="F78" s="16" t="s">
        <v>1261</v>
      </c>
      <c r="G78" s="16" t="s">
        <v>1565</v>
      </c>
      <c r="H78" s="16" t="s">
        <v>1217</v>
      </c>
    </row>
    <row r="79" spans="2:9" ht="92.25" customHeight="1" x14ac:dyDescent="0.25">
      <c r="B79" s="16" t="s">
        <v>1290</v>
      </c>
      <c r="C79" s="16" t="s">
        <v>1126</v>
      </c>
      <c r="D79" s="16" t="s">
        <v>1291</v>
      </c>
      <c r="E79" s="16">
        <v>88500</v>
      </c>
      <c r="F79" s="16" t="s">
        <v>1292</v>
      </c>
      <c r="G79" s="16" t="s">
        <v>1294</v>
      </c>
      <c r="H79" s="16"/>
    </row>
    <row r="80" spans="2:9" ht="38.25" customHeight="1" x14ac:dyDescent="0.25">
      <c r="B80" s="16" t="s">
        <v>1295</v>
      </c>
      <c r="C80" s="16" t="s">
        <v>1296</v>
      </c>
      <c r="D80" s="16" t="s">
        <v>1297</v>
      </c>
      <c r="E80" s="16">
        <v>189000</v>
      </c>
      <c r="F80" s="16" t="s">
        <v>1298</v>
      </c>
      <c r="G80" s="16" t="s">
        <v>1299</v>
      </c>
      <c r="H80" s="16" t="s">
        <v>1462</v>
      </c>
    </row>
    <row r="81" spans="2:9" ht="38.25" customHeight="1" x14ac:dyDescent="0.25">
      <c r="B81" s="16" t="s">
        <v>1303</v>
      </c>
      <c r="C81" s="16" t="s">
        <v>1296</v>
      </c>
      <c r="D81" s="16" t="s">
        <v>1304</v>
      </c>
      <c r="E81" s="16">
        <v>17800</v>
      </c>
      <c r="F81" s="16" t="s">
        <v>1298</v>
      </c>
      <c r="G81" s="16" t="s">
        <v>1305</v>
      </c>
      <c r="H81" s="16"/>
    </row>
    <row r="82" spans="2:9" ht="38.25" customHeight="1" x14ac:dyDescent="0.25">
      <c r="B82" s="16" t="s">
        <v>1306</v>
      </c>
      <c r="C82" s="16" t="s">
        <v>1296</v>
      </c>
      <c r="D82" s="16" t="s">
        <v>1304</v>
      </c>
      <c r="E82" s="16">
        <v>36730</v>
      </c>
      <c r="F82" s="16" t="s">
        <v>1298</v>
      </c>
      <c r="G82" s="16" t="s">
        <v>1307</v>
      </c>
      <c r="H82" s="16"/>
    </row>
    <row r="83" spans="2:9" ht="38.25" customHeight="1" x14ac:dyDescent="0.25">
      <c r="B83" s="16" t="s">
        <v>1308</v>
      </c>
      <c r="C83" s="16" t="s">
        <v>1309</v>
      </c>
      <c r="D83" s="16" t="s">
        <v>1310</v>
      </c>
      <c r="E83" s="16">
        <v>87224</v>
      </c>
      <c r="F83" s="16" t="s">
        <v>1314</v>
      </c>
      <c r="G83" s="16" t="s">
        <v>1311</v>
      </c>
      <c r="H83" s="16" t="s">
        <v>1315</v>
      </c>
    </row>
    <row r="84" spans="2:9" ht="47.25" customHeight="1" x14ac:dyDescent="0.25">
      <c r="B84" s="16" t="s">
        <v>1312</v>
      </c>
      <c r="C84" s="16" t="s">
        <v>1199</v>
      </c>
      <c r="D84" s="16" t="s">
        <v>1200</v>
      </c>
      <c r="E84" s="16">
        <v>72000</v>
      </c>
      <c r="F84" s="16" t="s">
        <v>1313</v>
      </c>
      <c r="G84" s="16" t="s">
        <v>1565</v>
      </c>
      <c r="H84" s="16" t="s">
        <v>1203</v>
      </c>
    </row>
    <row r="85" spans="2:9" ht="38.25" customHeight="1" x14ac:dyDescent="0.25">
      <c r="B85" s="16" t="s">
        <v>1316</v>
      </c>
      <c r="C85" s="16" t="s">
        <v>1317</v>
      </c>
      <c r="D85" s="16" t="s">
        <v>1318</v>
      </c>
      <c r="E85" s="16">
        <v>18400</v>
      </c>
      <c r="F85" s="16" t="s">
        <v>1319</v>
      </c>
      <c r="G85" s="16" t="s">
        <v>1320</v>
      </c>
      <c r="H85" s="16"/>
    </row>
    <row r="86" spans="2:9" ht="113.25" customHeight="1" x14ac:dyDescent="0.25">
      <c r="B86" s="16" t="s">
        <v>1322</v>
      </c>
      <c r="C86" s="16" t="s">
        <v>1126</v>
      </c>
      <c r="D86" s="16" t="s">
        <v>1323</v>
      </c>
      <c r="E86" s="16">
        <v>392102</v>
      </c>
      <c r="F86" s="16" t="s">
        <v>1324</v>
      </c>
      <c r="G86" s="16" t="s">
        <v>1325</v>
      </c>
      <c r="H86" s="16"/>
    </row>
    <row r="87" spans="2:9" ht="53.25" customHeight="1" x14ac:dyDescent="0.25">
      <c r="B87" s="16" t="s">
        <v>1326</v>
      </c>
      <c r="C87" s="16" t="s">
        <v>814</v>
      </c>
      <c r="D87" s="16" t="s">
        <v>1327</v>
      </c>
      <c r="E87" s="16">
        <v>1238760.3</v>
      </c>
      <c r="F87" s="16" t="s">
        <v>1324</v>
      </c>
      <c r="G87" s="16" t="s">
        <v>1565</v>
      </c>
      <c r="H87" s="16" t="s">
        <v>1185</v>
      </c>
      <c r="I87" s="142"/>
    </row>
    <row r="88" spans="2:9" ht="56.25" customHeight="1" x14ac:dyDescent="0.25">
      <c r="B88" s="16" t="s">
        <v>1328</v>
      </c>
      <c r="C88" s="16" t="s">
        <v>1329</v>
      </c>
      <c r="D88" s="16" t="s">
        <v>1215</v>
      </c>
      <c r="E88" s="16">
        <v>50</v>
      </c>
      <c r="F88" s="16" t="s">
        <v>1324</v>
      </c>
      <c r="G88" s="16" t="s">
        <v>1565</v>
      </c>
      <c r="H88" s="16" t="s">
        <v>1217</v>
      </c>
    </row>
    <row r="89" spans="2:9" ht="49.5" customHeight="1" x14ac:dyDescent="0.25">
      <c r="B89" s="16" t="s">
        <v>1332</v>
      </c>
      <c r="C89" s="16" t="s">
        <v>1333</v>
      </c>
      <c r="D89" s="16" t="s">
        <v>13</v>
      </c>
      <c r="E89" s="16">
        <v>50</v>
      </c>
      <c r="F89" s="16" t="s">
        <v>1324</v>
      </c>
      <c r="G89" s="16" t="s">
        <v>1565</v>
      </c>
      <c r="H89" s="16" t="s">
        <v>1217</v>
      </c>
    </row>
    <row r="90" spans="2:9" ht="55.5" customHeight="1" x14ac:dyDescent="0.25">
      <c r="B90" s="16" t="s">
        <v>1335</v>
      </c>
      <c r="C90" s="16" t="s">
        <v>1336</v>
      </c>
      <c r="D90" s="16" t="s">
        <v>13</v>
      </c>
      <c r="E90" s="16">
        <v>50</v>
      </c>
      <c r="F90" s="16" t="s">
        <v>1324</v>
      </c>
      <c r="G90" s="16" t="s">
        <v>1565</v>
      </c>
      <c r="H90" s="16" t="s">
        <v>1217</v>
      </c>
    </row>
    <row r="91" spans="2:9" ht="52.5" customHeight="1" x14ac:dyDescent="0.25">
      <c r="B91" s="16" t="s">
        <v>1338</v>
      </c>
      <c r="C91" s="16" t="s">
        <v>1339</v>
      </c>
      <c r="D91" s="16" t="s">
        <v>13</v>
      </c>
      <c r="E91" s="16">
        <v>200</v>
      </c>
      <c r="F91" s="16" t="s">
        <v>1324</v>
      </c>
      <c r="G91" s="16" t="s">
        <v>1565</v>
      </c>
      <c r="H91" s="16" t="s">
        <v>1217</v>
      </c>
    </row>
    <row r="92" spans="2:9" ht="48" customHeight="1" x14ac:dyDescent="0.25">
      <c r="B92" s="16" t="s">
        <v>1341</v>
      </c>
      <c r="C92" s="16" t="s">
        <v>1342</v>
      </c>
      <c r="D92" s="16" t="s">
        <v>13</v>
      </c>
      <c r="E92" s="16">
        <v>200</v>
      </c>
      <c r="F92" s="16" t="s">
        <v>1324</v>
      </c>
      <c r="G92" s="16" t="s">
        <v>1565</v>
      </c>
      <c r="H92" s="16" t="s">
        <v>1217</v>
      </c>
    </row>
    <row r="93" spans="2:9" ht="57" customHeight="1" x14ac:dyDescent="0.25">
      <c r="B93" s="16" t="s">
        <v>1344</v>
      </c>
      <c r="C93" s="16" t="s">
        <v>1345</v>
      </c>
      <c r="D93" s="16" t="s">
        <v>13</v>
      </c>
      <c r="E93" s="16">
        <v>250</v>
      </c>
      <c r="F93" s="16" t="s">
        <v>1324</v>
      </c>
      <c r="G93" s="16" t="s">
        <v>1565</v>
      </c>
      <c r="H93" s="16" t="s">
        <v>1217</v>
      </c>
    </row>
    <row r="94" spans="2:9" ht="57.75" customHeight="1" x14ac:dyDescent="0.25">
      <c r="B94" s="16" t="s">
        <v>1347</v>
      </c>
      <c r="C94" s="16" t="s">
        <v>1348</v>
      </c>
      <c r="D94" s="16" t="s">
        <v>13</v>
      </c>
      <c r="E94" s="16">
        <v>250</v>
      </c>
      <c r="F94" s="16" t="s">
        <v>1324</v>
      </c>
      <c r="G94" s="16" t="s">
        <v>1565</v>
      </c>
      <c r="H94" s="16" t="s">
        <v>1217</v>
      </c>
    </row>
    <row r="95" spans="2:9" ht="50.25" customHeight="1" x14ac:dyDescent="0.25">
      <c r="B95" s="16" t="s">
        <v>1350</v>
      </c>
      <c r="C95" s="16" t="s">
        <v>1351</v>
      </c>
      <c r="D95" s="16" t="s">
        <v>13</v>
      </c>
      <c r="E95" s="16">
        <v>50</v>
      </c>
      <c r="F95" s="16" t="s">
        <v>1324</v>
      </c>
      <c r="G95" s="16" t="s">
        <v>1565</v>
      </c>
      <c r="H95" s="16" t="s">
        <v>1217</v>
      </c>
    </row>
    <row r="96" spans="2:9" ht="51.75" customHeight="1" x14ac:dyDescent="0.25">
      <c r="B96" s="16" t="s">
        <v>1353</v>
      </c>
      <c r="C96" s="16" t="s">
        <v>1354</v>
      </c>
      <c r="D96" s="16" t="s">
        <v>1355</v>
      </c>
      <c r="E96" s="16">
        <v>334000</v>
      </c>
      <c r="F96" s="16" t="s">
        <v>1356</v>
      </c>
      <c r="G96" s="16" t="s">
        <v>1358</v>
      </c>
      <c r="H96" s="16"/>
    </row>
    <row r="97" spans="2:9" ht="49.5" customHeight="1" x14ac:dyDescent="0.25">
      <c r="B97" s="16" t="s">
        <v>1363</v>
      </c>
      <c r="C97" s="16" t="s">
        <v>1360</v>
      </c>
      <c r="D97" s="16" t="s">
        <v>1215</v>
      </c>
      <c r="E97" s="16">
        <v>200</v>
      </c>
      <c r="F97" s="16" t="s">
        <v>1361</v>
      </c>
      <c r="G97" s="16" t="s">
        <v>1565</v>
      </c>
      <c r="H97" s="16" t="s">
        <v>1217</v>
      </c>
    </row>
    <row r="98" spans="2:9" ht="38.25" customHeight="1" x14ac:dyDescent="0.25">
      <c r="B98" s="16" t="s">
        <v>1364</v>
      </c>
      <c r="C98" s="16" t="s">
        <v>1365</v>
      </c>
      <c r="D98" s="16" t="s">
        <v>13</v>
      </c>
      <c r="E98" s="16">
        <v>1000</v>
      </c>
      <c r="F98" s="16" t="s">
        <v>1361</v>
      </c>
      <c r="G98" s="16" t="s">
        <v>1565</v>
      </c>
      <c r="H98" s="16" t="s">
        <v>1217</v>
      </c>
    </row>
    <row r="99" spans="2:9" ht="38.25" customHeight="1" x14ac:dyDescent="0.25">
      <c r="B99" s="16" t="s">
        <v>1367</v>
      </c>
      <c r="C99" s="16" t="s">
        <v>1368</v>
      </c>
      <c r="D99" s="16" t="s">
        <v>13</v>
      </c>
      <c r="E99" s="16">
        <v>250</v>
      </c>
      <c r="F99" s="16" t="s">
        <v>1361</v>
      </c>
      <c r="G99" s="16" t="s">
        <v>1565</v>
      </c>
      <c r="H99" s="16" t="s">
        <v>1217</v>
      </c>
    </row>
    <row r="100" spans="2:9" ht="38.25" customHeight="1" x14ac:dyDescent="0.25">
      <c r="B100" s="16" t="s">
        <v>1370</v>
      </c>
      <c r="C100" s="16" t="s">
        <v>1371</v>
      </c>
      <c r="D100" s="16" t="s">
        <v>13</v>
      </c>
      <c r="E100" s="16">
        <v>250</v>
      </c>
      <c r="F100" s="16" t="s">
        <v>1361</v>
      </c>
      <c r="G100" s="16" t="s">
        <v>1565</v>
      </c>
      <c r="H100" s="16" t="s">
        <v>1217</v>
      </c>
    </row>
    <row r="101" spans="2:9" ht="53.25" customHeight="1" x14ac:dyDescent="0.25">
      <c r="B101" s="16" t="s">
        <v>1373</v>
      </c>
      <c r="C101" s="16" t="s">
        <v>1374</v>
      </c>
      <c r="D101" s="16" t="s">
        <v>13</v>
      </c>
      <c r="E101" s="16">
        <v>400</v>
      </c>
      <c r="F101" s="16" t="s">
        <v>1361</v>
      </c>
      <c r="G101" s="16" t="s">
        <v>1565</v>
      </c>
      <c r="H101" s="16" t="s">
        <v>1217</v>
      </c>
    </row>
    <row r="102" spans="2:9" ht="57" customHeight="1" x14ac:dyDescent="0.25">
      <c r="B102" s="16" t="s">
        <v>1376</v>
      </c>
      <c r="C102" s="16" t="s">
        <v>1377</v>
      </c>
      <c r="D102" s="16" t="s">
        <v>13</v>
      </c>
      <c r="E102" s="16">
        <v>50</v>
      </c>
      <c r="F102" s="16" t="s">
        <v>1361</v>
      </c>
      <c r="G102" s="16" t="s">
        <v>1565</v>
      </c>
      <c r="H102" s="16" t="s">
        <v>1217</v>
      </c>
    </row>
    <row r="103" spans="2:9" ht="59.25" customHeight="1" x14ac:dyDescent="0.25">
      <c r="B103" s="16" t="s">
        <v>1382</v>
      </c>
      <c r="C103" s="16" t="s">
        <v>1383</v>
      </c>
      <c r="D103" s="16" t="s">
        <v>13</v>
      </c>
      <c r="E103" s="16">
        <v>50</v>
      </c>
      <c r="F103" s="16" t="s">
        <v>1384</v>
      </c>
      <c r="G103" s="16" t="s">
        <v>1565</v>
      </c>
      <c r="H103" s="16" t="s">
        <v>1217</v>
      </c>
    </row>
    <row r="104" spans="2:9" ht="59.25" customHeight="1" x14ac:dyDescent="0.25">
      <c r="B104" s="16" t="s">
        <v>1386</v>
      </c>
      <c r="C104" s="16" t="s">
        <v>1387</v>
      </c>
      <c r="D104" s="16" t="s">
        <v>13</v>
      </c>
      <c r="E104" s="16">
        <v>50</v>
      </c>
      <c r="F104" s="16" t="s">
        <v>1384</v>
      </c>
      <c r="G104" s="16" t="s">
        <v>1565</v>
      </c>
      <c r="H104" s="16" t="s">
        <v>1217</v>
      </c>
    </row>
    <row r="105" spans="2:9" ht="54" customHeight="1" x14ac:dyDescent="0.25">
      <c r="B105" s="16" t="s">
        <v>1389</v>
      </c>
      <c r="C105" s="16" t="s">
        <v>1390</v>
      </c>
      <c r="D105" s="16" t="s">
        <v>13</v>
      </c>
      <c r="E105" s="16">
        <v>500</v>
      </c>
      <c r="F105" s="16" t="s">
        <v>1384</v>
      </c>
      <c r="G105" s="16" t="s">
        <v>1565</v>
      </c>
      <c r="H105" s="16" t="s">
        <v>1217</v>
      </c>
    </row>
    <row r="106" spans="2:9" ht="54" customHeight="1" x14ac:dyDescent="0.25">
      <c r="B106" s="16" t="s">
        <v>1392</v>
      </c>
      <c r="C106" s="16" t="s">
        <v>1393</v>
      </c>
      <c r="D106" s="16"/>
      <c r="E106" s="16">
        <v>400</v>
      </c>
      <c r="F106" s="16" t="s">
        <v>1384</v>
      </c>
      <c r="G106" s="16" t="s">
        <v>1565</v>
      </c>
      <c r="H106" s="16" t="s">
        <v>1217</v>
      </c>
    </row>
    <row r="107" spans="2:9" ht="46.5" customHeight="1" x14ac:dyDescent="0.25">
      <c r="B107" s="16" t="s">
        <v>1395</v>
      </c>
      <c r="C107" s="16" t="s">
        <v>1396</v>
      </c>
      <c r="D107" s="16"/>
      <c r="E107" s="16">
        <v>250</v>
      </c>
      <c r="F107" s="16" t="s">
        <v>1384</v>
      </c>
      <c r="G107" s="16" t="s">
        <v>1565</v>
      </c>
      <c r="H107" s="16" t="s">
        <v>1217</v>
      </c>
    </row>
    <row r="108" spans="2:9" ht="46.5" customHeight="1" x14ac:dyDescent="0.25">
      <c r="B108" s="16" t="s">
        <v>1398</v>
      </c>
      <c r="C108" s="16" t="s">
        <v>1399</v>
      </c>
      <c r="D108" s="16"/>
      <c r="E108" s="16">
        <v>200</v>
      </c>
      <c r="F108" s="16" t="s">
        <v>1384</v>
      </c>
      <c r="G108" s="16" t="s">
        <v>1565</v>
      </c>
      <c r="H108" s="16" t="s">
        <v>1217</v>
      </c>
    </row>
    <row r="109" spans="2:9" ht="48.75" customHeight="1" x14ac:dyDescent="0.25">
      <c r="B109" s="16" t="s">
        <v>1401</v>
      </c>
      <c r="C109" s="16" t="s">
        <v>814</v>
      </c>
      <c r="D109" s="16" t="s">
        <v>1402</v>
      </c>
      <c r="E109" s="16">
        <v>316393.31</v>
      </c>
      <c r="F109" s="16" t="s">
        <v>1403</v>
      </c>
      <c r="G109" s="16" t="s">
        <v>1565</v>
      </c>
      <c r="H109" s="16" t="s">
        <v>1406</v>
      </c>
      <c r="I109" s="142"/>
    </row>
    <row r="110" spans="2:9" ht="80.25" customHeight="1" x14ac:dyDescent="0.25">
      <c r="B110" s="16" t="s">
        <v>1407</v>
      </c>
      <c r="C110" s="16" t="s">
        <v>1199</v>
      </c>
      <c r="D110" s="16" t="s">
        <v>1200</v>
      </c>
      <c r="E110" s="16">
        <v>116200</v>
      </c>
      <c r="F110" s="16" t="s">
        <v>1408</v>
      </c>
      <c r="G110" s="16" t="s">
        <v>1565</v>
      </c>
      <c r="H110" s="16" t="s">
        <v>1410</v>
      </c>
    </row>
    <row r="111" spans="2:9" ht="38.25" customHeight="1" x14ac:dyDescent="0.25">
      <c r="B111" s="16"/>
      <c r="C111" s="16"/>
      <c r="D111" s="16"/>
      <c r="E111" s="16"/>
      <c r="F111" s="16"/>
      <c r="G111" s="16" t="s">
        <v>1565</v>
      </c>
      <c r="H111" s="16"/>
    </row>
    <row r="112" spans="2:9" ht="38.25" customHeight="1" x14ac:dyDescent="0.25">
      <c r="B112" s="16" t="s">
        <v>1463</v>
      </c>
      <c r="C112" s="16" t="s">
        <v>1464</v>
      </c>
      <c r="D112" s="16" t="s">
        <v>1465</v>
      </c>
      <c r="E112" s="16">
        <v>100000</v>
      </c>
      <c r="F112" s="16"/>
      <c r="G112" s="16" t="s">
        <v>1565</v>
      </c>
      <c r="H112" s="16"/>
    </row>
    <row r="113" spans="2:9" ht="38.25" customHeight="1" x14ac:dyDescent="0.25">
      <c r="B113" s="16" t="s">
        <v>1467</v>
      </c>
      <c r="C113" s="16" t="s">
        <v>1296</v>
      </c>
      <c r="D113" s="16" t="s">
        <v>1471</v>
      </c>
      <c r="E113" s="16">
        <v>37500</v>
      </c>
      <c r="F113" s="16" t="s">
        <v>1468</v>
      </c>
      <c r="G113" s="16" t="s">
        <v>1469</v>
      </c>
      <c r="H113" s="16"/>
    </row>
    <row r="114" spans="2:9" ht="38.25" customHeight="1" x14ac:dyDescent="0.25">
      <c r="B114" s="16" t="s">
        <v>1470</v>
      </c>
      <c r="C114" s="16" t="s">
        <v>1296</v>
      </c>
      <c r="D114" s="16" t="s">
        <v>1472</v>
      </c>
      <c r="E114" s="16">
        <v>43000</v>
      </c>
      <c r="F114" s="16" t="s">
        <v>1468</v>
      </c>
      <c r="G114" s="16" t="s">
        <v>1473</v>
      </c>
      <c r="H114" s="16"/>
    </row>
    <row r="115" spans="2:9" ht="44.25" customHeight="1" x14ac:dyDescent="0.25">
      <c r="B115" s="16" t="s">
        <v>1474</v>
      </c>
      <c r="C115" s="16" t="s">
        <v>1296</v>
      </c>
      <c r="D115" s="16" t="s">
        <v>1475</v>
      </c>
      <c r="E115" s="16">
        <v>15000</v>
      </c>
      <c r="F115" s="16" t="s">
        <v>1468</v>
      </c>
      <c r="G115" s="16" t="s">
        <v>1476</v>
      </c>
      <c r="H115" s="16"/>
    </row>
    <row r="116" spans="2:9" ht="77.25" customHeight="1" x14ac:dyDescent="0.25">
      <c r="B116" s="16" t="s">
        <v>1478</v>
      </c>
      <c r="C116" s="22" t="s">
        <v>1477</v>
      </c>
      <c r="D116" s="16" t="s">
        <v>1481</v>
      </c>
      <c r="E116" s="28" t="s">
        <v>1483</v>
      </c>
      <c r="F116" s="16" t="s">
        <v>1480</v>
      </c>
      <c r="G116" s="16" t="s">
        <v>1565</v>
      </c>
      <c r="H116" s="16"/>
    </row>
    <row r="117" spans="2:9" ht="47.25" customHeight="1" x14ac:dyDescent="0.25">
      <c r="B117" s="16" t="s">
        <v>1482</v>
      </c>
      <c r="C117" s="22" t="s">
        <v>1477</v>
      </c>
      <c r="D117" s="16"/>
      <c r="E117" s="16" t="s">
        <v>1484</v>
      </c>
      <c r="F117" s="16" t="s">
        <v>1480</v>
      </c>
      <c r="G117" s="16" t="s">
        <v>1565</v>
      </c>
      <c r="H117" s="142"/>
      <c r="I117" s="142"/>
    </row>
    <row r="118" spans="2:9" ht="38.25" customHeight="1" x14ac:dyDescent="0.25">
      <c r="B118" s="16" t="s">
        <v>1485</v>
      </c>
      <c r="C118" s="16" t="s">
        <v>814</v>
      </c>
      <c r="D118" s="16"/>
      <c r="E118" s="144">
        <v>1653260.46</v>
      </c>
      <c r="F118" s="16" t="s">
        <v>1506</v>
      </c>
      <c r="G118" s="16" t="s">
        <v>1565</v>
      </c>
      <c r="H118" s="16"/>
      <c r="I118" s="142"/>
    </row>
    <row r="119" spans="2:9" ht="51.75" customHeight="1" x14ac:dyDescent="0.25">
      <c r="B119" s="16" t="s">
        <v>1487</v>
      </c>
      <c r="C119" s="16" t="s">
        <v>1199</v>
      </c>
      <c r="D119" s="16" t="s">
        <v>1200</v>
      </c>
      <c r="E119" s="16">
        <v>148300</v>
      </c>
      <c r="F119" s="16" t="s">
        <v>1486</v>
      </c>
      <c r="G119" s="16" t="s">
        <v>1565</v>
      </c>
      <c r="H119" s="16" t="s">
        <v>1203</v>
      </c>
    </row>
    <row r="120" spans="2:9" ht="45.75" customHeight="1" x14ac:dyDescent="0.25">
      <c r="B120" s="16" t="s">
        <v>1488</v>
      </c>
      <c r="C120" s="16" t="s">
        <v>1489</v>
      </c>
      <c r="D120" s="16" t="s">
        <v>1215</v>
      </c>
      <c r="E120" s="16">
        <v>250</v>
      </c>
      <c r="F120" s="16" t="s">
        <v>1486</v>
      </c>
      <c r="G120" s="16" t="s">
        <v>1565</v>
      </c>
      <c r="H120" s="16" t="s">
        <v>1217</v>
      </c>
    </row>
    <row r="121" spans="2:9" ht="63.75" customHeight="1" x14ac:dyDescent="0.25">
      <c r="B121" s="16" t="s">
        <v>1492</v>
      </c>
      <c r="C121" s="16" t="s">
        <v>1493</v>
      </c>
      <c r="D121" s="16" t="s">
        <v>1494</v>
      </c>
      <c r="E121" s="16">
        <v>1462.7</v>
      </c>
      <c r="F121" s="16" t="s">
        <v>1495</v>
      </c>
      <c r="G121" s="16" t="s">
        <v>1565</v>
      </c>
      <c r="H121" s="16" t="s">
        <v>1406</v>
      </c>
    </row>
    <row r="122" spans="2:9" ht="48.75" customHeight="1" x14ac:dyDescent="0.25">
      <c r="B122" s="16" t="s">
        <v>1498</v>
      </c>
      <c r="C122" s="16" t="s">
        <v>1265</v>
      </c>
      <c r="D122" s="16" t="s">
        <v>1215</v>
      </c>
      <c r="E122" s="16">
        <v>200</v>
      </c>
      <c r="F122" s="16" t="s">
        <v>1501</v>
      </c>
      <c r="G122" s="16" t="s">
        <v>1565</v>
      </c>
      <c r="H122" s="16" t="s">
        <v>1217</v>
      </c>
    </row>
    <row r="123" spans="2:9" ht="48.75" customHeight="1" x14ac:dyDescent="0.25">
      <c r="B123" s="16" t="s">
        <v>1499</v>
      </c>
      <c r="C123" s="16" t="s">
        <v>1500</v>
      </c>
      <c r="D123" s="16" t="s">
        <v>1215</v>
      </c>
      <c r="E123" s="16">
        <v>200</v>
      </c>
      <c r="F123" s="16" t="s">
        <v>1501</v>
      </c>
      <c r="G123" s="16" t="s">
        <v>1565</v>
      </c>
      <c r="H123" s="16" t="s">
        <v>1217</v>
      </c>
    </row>
    <row r="124" spans="2:9" ht="50.25" customHeight="1" x14ac:dyDescent="0.25">
      <c r="B124" s="16" t="s">
        <v>1503</v>
      </c>
      <c r="C124" s="16" t="s">
        <v>1504</v>
      </c>
      <c r="D124" s="16" t="s">
        <v>1215</v>
      </c>
      <c r="E124" s="16">
        <v>250</v>
      </c>
      <c r="F124" s="16" t="s">
        <v>1501</v>
      </c>
      <c r="G124" s="16" t="s">
        <v>1565</v>
      </c>
      <c r="H124" s="16" t="s">
        <v>1217</v>
      </c>
    </row>
    <row r="125" spans="2:9" ht="38.25" customHeight="1" x14ac:dyDescent="0.25">
      <c r="B125" s="16" t="s">
        <v>1554</v>
      </c>
      <c r="C125" s="16" t="s">
        <v>1555</v>
      </c>
      <c r="D125" s="16" t="s">
        <v>304</v>
      </c>
      <c r="E125" s="16">
        <v>30025.4</v>
      </c>
      <c r="F125" s="16" t="s">
        <v>1556</v>
      </c>
      <c r="G125" s="16" t="s">
        <v>1557</v>
      </c>
      <c r="H125" s="16"/>
    </row>
    <row r="126" spans="2:9" ht="81" customHeight="1" x14ac:dyDescent="0.25">
      <c r="B126" s="16" t="s">
        <v>1566</v>
      </c>
      <c r="C126" s="16" t="s">
        <v>1493</v>
      </c>
      <c r="D126" s="16" t="s">
        <v>1570</v>
      </c>
      <c r="E126" s="16">
        <v>15914.35</v>
      </c>
      <c r="F126" s="16" t="s">
        <v>1571</v>
      </c>
      <c r="G126" s="16" t="s">
        <v>1565</v>
      </c>
      <c r="H126" s="16" t="s">
        <v>1406</v>
      </c>
    </row>
    <row r="127" spans="2:9" ht="69" customHeight="1" x14ac:dyDescent="0.25">
      <c r="B127" s="16" t="s">
        <v>1567</v>
      </c>
      <c r="C127" s="16" t="s">
        <v>1568</v>
      </c>
      <c r="D127" s="16" t="s">
        <v>1572</v>
      </c>
      <c r="E127" s="16">
        <v>54027.61</v>
      </c>
      <c r="F127" s="16" t="s">
        <v>1573</v>
      </c>
      <c r="G127" s="16" t="s">
        <v>1565</v>
      </c>
      <c r="H127" s="16" t="s">
        <v>1569</v>
      </c>
    </row>
    <row r="128" spans="2:9" ht="38.25" customHeight="1" x14ac:dyDescent="0.25">
      <c r="B128" s="16"/>
      <c r="C128" s="16"/>
      <c r="D128" s="16"/>
      <c r="E128" s="16"/>
      <c r="F128" s="16"/>
      <c r="G128" s="16"/>
      <c r="H128" s="16"/>
    </row>
    <row r="129" spans="2:8" ht="38.25" customHeight="1" x14ac:dyDescent="0.25">
      <c r="B129" s="16"/>
      <c r="C129" s="16"/>
      <c r="D129" s="16"/>
      <c r="E129" s="16"/>
      <c r="F129" s="16"/>
      <c r="G129" s="16"/>
      <c r="H129" s="16"/>
    </row>
  </sheetData>
  <mergeCells count="1"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aparati</vt:lpstr>
      <vt:lpstr>tenderis ekonomiebi</vt:lpstr>
      <vt:lpstr>programebi</vt:lpstr>
      <vt:lpstr>programuli tenderebi</vt:lpstr>
      <vt:lpstr>programebi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Abramishvili</dc:creator>
  <cp:lastModifiedBy>Irma Abramishvili</cp:lastModifiedBy>
  <cp:lastPrinted>2013-03-18T11:07:09Z</cp:lastPrinted>
  <dcterms:created xsi:type="dcterms:W3CDTF">2012-04-10T07:04:47Z</dcterms:created>
  <dcterms:modified xsi:type="dcterms:W3CDTF">2013-04-29T12:19:24Z</dcterms:modified>
</cp:coreProperties>
</file>