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68" yWindow="24" windowWidth="18492" windowHeight="10428"/>
  </bookViews>
  <sheets>
    <sheet name="Sheet1" sheetId="1" r:id="rId1"/>
    <sheet name="Sheet2" sheetId="2" r:id="rId2"/>
    <sheet name="Sheet3" sheetId="3" r:id="rId3"/>
  </sheets>
  <calcPr calcId="145621"/>
</workbook>
</file>

<file path=xl/calcChain.xml><?xml version="1.0" encoding="utf-8"?>
<calcChain xmlns="http://schemas.openxmlformats.org/spreadsheetml/2006/main">
  <c r="L19" i="1" l="1"/>
  <c r="L32" i="1" l="1"/>
  <c r="L31" i="1"/>
  <c r="L28" i="1"/>
  <c r="H27" i="1" l="1"/>
  <c r="G27" i="1"/>
  <c r="J46" i="1"/>
  <c r="I46" i="1"/>
  <c r="H46" i="1"/>
  <c r="H48" i="1"/>
  <c r="H47" i="1"/>
  <c r="G46" i="1"/>
  <c r="G43" i="1"/>
  <c r="G42" i="1"/>
  <c r="G41" i="1"/>
  <c r="G40" i="1"/>
  <c r="G39" i="1"/>
  <c r="G32" i="1"/>
  <c r="G31" i="1"/>
  <c r="G28" i="1"/>
  <c r="J26" i="1"/>
  <c r="I26" i="1"/>
  <c r="H26" i="1"/>
  <c r="G26" i="1"/>
  <c r="I19" i="1"/>
  <c r="G19" i="1"/>
  <c r="I17" i="1"/>
  <c r="G17" i="1"/>
  <c r="G49" i="1" l="1"/>
  <c r="H49" i="1" l="1"/>
  <c r="I49" i="1"/>
  <c r="J49" i="1"/>
  <c r="C49" i="1"/>
  <c r="G36" i="1"/>
  <c r="J36" i="1"/>
  <c r="I36" i="1"/>
  <c r="H36" i="1"/>
  <c r="C36" i="1"/>
</calcChain>
</file>

<file path=xl/sharedStrings.xml><?xml version="1.0" encoding="utf-8"?>
<sst xmlns="http://schemas.openxmlformats.org/spreadsheetml/2006/main" count="163" uniqueCount="123">
  <si>
    <t>N</t>
  </si>
  <si>
    <t>შესყიდვის ობიექტი</t>
  </si>
  <si>
    <t>ინტერნეტის მომსახურებები</t>
  </si>
  <si>
    <t>ტრენინგები</t>
  </si>
  <si>
    <t>პროგრამული უზრუნველყოფის ლიცენზიები</t>
  </si>
  <si>
    <t xml:space="preserve">კომპიუტერული და  საქსელო ტექნიკის, პერიფერიული მოწყობილობების  შესყიდვა </t>
  </si>
  <si>
    <t xml:space="preserve">კომპიუტერული ტექნიკის და პერიფერიული მოწყობილობების სათადარიგო ნაწილებისა და აქსესუარების შესყიდვა </t>
  </si>
  <si>
    <t xml:space="preserve">საბეჭდი და გასამრავლებელი ტექნიკის შეკეთების მომსახურების შესყიდვა </t>
  </si>
  <si>
    <t>კორპორატიული ვებ-პორტალის განთავსებისათვის სივრცის მომსახურების შესყიდვა</t>
  </si>
  <si>
    <t>დაშვებისა და ვიდეოკონტროლის სისტემის სათადარიგო ნაწილების, ბარათების შესყიდვა</t>
  </si>
  <si>
    <t>პროგრამული პროდუქტის უსაფრთხოების, შეღწევადობის, წარმადობის, კოდის ოპტიმიზაციის, ფუნქციონალის, მომხმარებლის მიღების ტესტები</t>
  </si>
  <si>
    <t>ინფორმაციული უსაფრთხოების სისტემების დანერგვა</t>
  </si>
  <si>
    <t>ssl(2x2year)</t>
  </si>
  <si>
    <t>SRM(3x25)</t>
  </si>
  <si>
    <t>OMS standart(3x25)</t>
  </si>
  <si>
    <t>საბეჭდი და გასამრავლებელი მოწყობილობების სახარჯი მასალების შესყიდვა</t>
  </si>
  <si>
    <t>სასურველია დონორის დაფინანსებით</t>
  </si>
  <si>
    <t>სულ</t>
  </si>
  <si>
    <t>CPV კოდი</t>
  </si>
  <si>
    <t>არაფინანს</t>
  </si>
  <si>
    <t>მომსახურება</t>
  </si>
  <si>
    <t>ოფისი (მომსახ)</t>
  </si>
  <si>
    <t>ოფისი (საქონელი)</t>
  </si>
  <si>
    <t>microsoft Premier Support</t>
  </si>
  <si>
    <t>სერვერული ცენტრის ინფრასტრუქტურის მომსახურება</t>
  </si>
  <si>
    <t>პორტაბელური კომპიუტერი(10 კომპლ) სტანდარტული</t>
  </si>
  <si>
    <t>უკაბელო ქსელის მოწყობილობები (10 ერთ)</t>
  </si>
  <si>
    <t>სერვერულ ცენტრებს შორის ოპტიკური კავშირის ფიზიკური ინფრასტრუქტურის მომსახურების შესყიდვა(2x30კმ)</t>
  </si>
  <si>
    <t>აღჭურვის პროგრ.</t>
  </si>
  <si>
    <t>სპეციალიზებული სამომხმარებლო პროგრამული პაკეტების შესყიდვა</t>
  </si>
  <si>
    <t>9.2</t>
  </si>
  <si>
    <t>9.3</t>
  </si>
  <si>
    <t>9.4</t>
  </si>
  <si>
    <t>5</t>
  </si>
  <si>
    <t>10</t>
  </si>
  <si>
    <t>11</t>
  </si>
  <si>
    <t>14</t>
  </si>
  <si>
    <t>12</t>
  </si>
  <si>
    <t>6.1</t>
  </si>
  <si>
    <t>6.2</t>
  </si>
  <si>
    <t>6.3</t>
  </si>
  <si>
    <t>Vmware ლიცენზიების განახლება (supp 32+32+vCenter5)</t>
  </si>
  <si>
    <t>San brocade 6000, 2 x (48 ports, 36 active) with SFP, with Brocade Extended Fabrics license</t>
  </si>
  <si>
    <t>ოფისი (ხარჯი)</t>
  </si>
  <si>
    <t>IP ტელეფონიის ვერსიის განახლება: Call Manager (2 virtual hosts), Call Center (2 virtual hosts) with license upgrade</t>
  </si>
  <si>
    <t>მუდმივი კვების წყარო (UPS) (რეაბილიტაცია-100, შეძენა-50)</t>
  </si>
  <si>
    <t>IP ტელეფონი სათანადო ლიცენზიით (12 ერთ)</t>
  </si>
  <si>
    <t>შენიშვნა</t>
  </si>
  <si>
    <t>სახარჯი მასალების (კარტიჯი, საღებავი) შესყიდვა</t>
  </si>
  <si>
    <t>ნორმატიული აქტების საძიებო სისტემა- 100 კორპორატიული, 30 დამოუკიდებელი მომხმარებელი</t>
  </si>
  <si>
    <t>მწყობრიდან გამოსული ტექნიკის შეკეთება, რომლის განხორციელება ადგილობრივი ძალებით შეუძლებელია</t>
  </si>
  <si>
    <t>სამინისტროს ვებგვერდის სარეზერვო (ალტერნატიული) სარკული კოპიის განთავსების მომსახურების გადასახადი, მონაცემთა დაცვის გარანტიით</t>
  </si>
  <si>
    <t>ძირითადი ინტერნეტ კავშირი (ლოკალი 300, გლობალი 50)</t>
  </si>
  <si>
    <t>ალტერნატიული ინტერნეტ კავშირი (ლოკალი 300, გლობალი 50), ალტერნატიული კავშირი ასევე იქნება აქტიური</t>
  </si>
  <si>
    <t>ძირითადი (ლოკალი 300, გლობალი 50)</t>
  </si>
  <si>
    <t>ალტერნატიული (ლოკალი 300, გლობალი 50)</t>
  </si>
  <si>
    <t>CDMA - 8 ერთეული</t>
  </si>
  <si>
    <t>გადასატანი ინტერნეტ კავშირის საშუალება</t>
  </si>
  <si>
    <t>თანამშრომელთათვის ახალი ტექნოლოგიების შესწავლის მიზნით</t>
  </si>
  <si>
    <t>დესკტოპ კომპიუტერი (80 კომპლ) სტანდარტული</t>
  </si>
  <si>
    <t>კონსოლიდირებული ტენდერით შესყდვა (10 ერთეული), მწყობრიდან გამოსული და არარენტაბელური ტექნიკის განახლების მიზნით</t>
  </si>
  <si>
    <t>კონსოლიდირებული ტენდერით შესყდვა (80 ერთეული), მწყობრიდან გამოსული და არარენტაბელური ტექნიკის განახლების მიზნით</t>
  </si>
  <si>
    <t>სერვერული  ცენტრის ტექნიკური განახლება: UPS-ის აკუმულატორები(10x12V; 28ა/სთ.)X10</t>
  </si>
  <si>
    <t>დასანერგი პროგრამული პროდუქტების ტესტირება</t>
  </si>
  <si>
    <t>სამინისტროს სერვერული ცენტრის მუდმივი კვების წყაროს რეაბილიტაცია (100 ერთეული სპეციალური აკუმულატორი), რაზეც ერთმნიშვნელოვნადაა დამოკიდებული მთლიანად ცენტრის უწყვეტი ფუნქციონირების საიმედოობა.არსებულის 5 წლიანი ექსპლოატაციის ვადა იწურება 2016 წელს</t>
  </si>
  <si>
    <t>სპეციფიური მოწყობილობების (გაგრილება, სახანძრო სისტემა, გაზომვისა და ინციდენტების მთვლელები) სერთიფიცირებული მომსახურება</t>
  </si>
  <si>
    <t>არსებული UPS-ების რეაბილიტაცია- 100 ერთ., არააღდგენადი ტექნიკის ჩანაცვლება - 50 ერთ.</t>
  </si>
  <si>
    <t>ინფორმაციის დაშიფრული სახით გადაცემის მიზნით (ინფორმაციული უსაფრთხოების აუცილებელი მოთხოვნა).</t>
  </si>
  <si>
    <t>სამინისტროს სერვერული ცენტრის ყველა სერვერი გაერთიანებულია ვირტუალიზაციის ტექნოლოგიით, რაც სერვერების ფიზიკური დაზიანებისას ელექტრონული სისტემის შეუფერხებელ მუშაობას უზრუნველყოფს, ამასთან ამ ტექნოლოგიის შესაძლებლობებით ხორციელდება სერვერული რესურსების ოპტიმიზაცია და შედეგად სერევერული ტექნიკის ჯამური ფიზიკური რესურსის 130%-ით გამოყენება. ასევე უზრუნველყოფილია რესურსების გადანაწილების მექანიზმი ნულოვანი მოცდენით</t>
  </si>
  <si>
    <t>ინფორმაციის სარეზერვო კოპიების შექმნა, ვებგვერდისა და საფოსტო სერვერის დაცვა, არასასურველი ვებ მისამართების დაბლოკვა, სამუშაო ადგილების ვირუსებისგან დაცვა</t>
  </si>
  <si>
    <t>დამხმარე სამომხმარებლო პაკეტების (წაშლილი ინფორმაციის აღდგენა, დიაგნოსტიკური სოფტები, სხვადასხვა ფორმატის ფაილების წამკითხველები და ა.შ.)</t>
  </si>
  <si>
    <t>დაშვების სისტემისთვის სათადარიგო მალფუჭებადი ნაწილების შესყიდვა ადგილობრივი ძალებით შესაკეთებლად 5900 ლარი.
თანამშრომელთა მოწმობების შესყიდვა - 1600 ლარი</t>
  </si>
  <si>
    <t xml:space="preserve">პროგრამული პროდუქტის უსაფრთხოების, შეღწევადობის, წარმადობის, კოდის ოპტიმიზაციის, ფუნქციონალის, მომხმარებლის მიღების ტესტები, რომლებიც უზრუნველყოფენ სისტემის სანდოობას და წარმადობას. ხორციელდება სპეციალური სოფტის და სერთიფიცირებული სპეციალისტების საშუალებით </t>
  </si>
  <si>
    <t xml:space="preserve">აღნიშნული ტექნოლოგია აუცილებელია ელექტრონულ სისტემებთან გარე მომხმარებლების უწყვეტი წვდომისათვის. საჭირო რესურსებს გამოყოფს საერთაშორისო ინსტიტუტი (RIP) </t>
  </si>
  <si>
    <t>microsoft - ის უმაღლესი რანგის სპეციალისტების სამუშაო სემინარები, რომლებიც უზრუნველყოფენ კონკრეტული ინციდენტების, არაოპტიმალური მონაცემთა ბაზების, დაბალი წარმადობის სისტემების აუდიტს, პრობლემების იდენტიფიკაციას და აღმოფხვრას</t>
  </si>
  <si>
    <t>ნორმატიული აქტების მუდმივად განახლებად მონაცემებთან წვდომა</t>
  </si>
  <si>
    <t>დესკტოპ კომპიუტერი (არასტანდარტული)</t>
  </si>
  <si>
    <t>მწყობრიდან გამოსული IP ტელეფონის აპარატების ჩანაცვლება</t>
  </si>
  <si>
    <t>Backup VDPA 25TB</t>
  </si>
  <si>
    <t>storage 2 x (upgrade to 35-38 TB)</t>
  </si>
  <si>
    <t>სათადარიგო სერვერული ცენტრის ინფრასტრუქტურის დანერგვის სამუშაოები და 1 წლიანი თანმდევი მომსახურება</t>
  </si>
  <si>
    <t>კომპიუტერული ტექნიკის სათადარიგო ნაწილების შესყიდვა, მწყობრიდან გამოსული ტექნიკის საკუთარი ძალებით შესაკეთებლად, აქსესუარების (კაბელები, კვების ბლოკები და სხვ.) შესყიდვა</t>
  </si>
  <si>
    <t xml:space="preserve">სარეზერვო სერვერული ცენტრის სერვერული ტექნიკა servers (2 encloser, 32 blade) </t>
  </si>
  <si>
    <t xml:space="preserve">დამარქაფების სისტემა </t>
  </si>
  <si>
    <t>მონაცემთა სანახის მოცულობის გაზრდა</t>
  </si>
  <si>
    <t>მონაცემთა სინქრონული რეპლიკაციის გადაწყვეტილება</t>
  </si>
  <si>
    <t>სარეზერვო სერვერული ცენტრის სერვერული ტექნიკა</t>
  </si>
  <si>
    <t>ქსელის სინქრონიზაციის გადაწყვეტილება</t>
  </si>
  <si>
    <t xml:space="preserve">SAN ინფრასტრუქტურა </t>
  </si>
  <si>
    <t>გრძელ მანძილზე კავშირის საშუალებები</t>
  </si>
  <si>
    <t xml:space="preserve"> (CWDM 4xFC 8GB 70km, 4xLAN 10GB, 70km)</t>
  </si>
  <si>
    <t xml:space="preserve"> ქსელის აქტიური-აქტიური რეჟიმის ტექნოლოგია Nexus (4), ASA(4)</t>
  </si>
  <si>
    <t>9.1</t>
  </si>
  <si>
    <t>symantec web(webgateway(800)+url filter-800), backup exe(7tb), mail (400), antivirus(800)</t>
  </si>
  <si>
    <t>BGP ტექნოლოგიის შესყიდვა და ყოველწლიური გადასახადი</t>
  </si>
  <si>
    <t>Vmware ლიცენზიების შესყიდვა და ყოველწლიური განახლება</t>
  </si>
  <si>
    <t>microsoft enterprise agreement (2015-2017)</t>
  </si>
  <si>
    <t>სამინისტროს შენობაში მოწყობილი საქსელო აპარატურის განახლება (აპარატურა ექსპლოატაციაშია 2010 წლიდან)</t>
  </si>
  <si>
    <t>სამინისტროს შენობაში მოწყობილი უკაბელო ქსელის აპარატურის განახლება (აპარატურა ექსპლოატაციაშია 2010 წლიდან)</t>
  </si>
  <si>
    <t>სარეზერვო სერვერული ცენტრის ვირტუალიზაციის გადაწყვეტილება სარეზერვო სერვერული ცენტრისთვის ( 32+32)+Vcenter5 (with supp)</t>
  </si>
  <si>
    <t>სარეზერვო სერვერული ცენტრის მოწყობა</t>
  </si>
  <si>
    <t>9.5</t>
  </si>
  <si>
    <t>დამატებითი სისტემები</t>
  </si>
  <si>
    <t>16</t>
  </si>
  <si>
    <t>კომპიუტერული სამუშაო ადგილები (workstation) სისტემების ადმინისტრირებისა და დეველოპინგისთვის - 6 ერთეული.
ცხელი ხაზის ტექნიკური რეაბილიტაციისთვის - AllInOne PC - 40 ერთეული</t>
  </si>
  <si>
    <t>მაღალი დატვირთვის სკანერების (სქმისწარმოებისა და მოქალაქეთა მისაღების სამსახურები), ჩანაცვლება - 10 ერთეული.
მწყობრიდან გამოსული არააღდგენადი საბეჭდი მოწყობილობების ჩანაცვლება - 10 ერთეული</t>
  </si>
  <si>
    <t>პერიფერია (პრინტერი-10, სკანერი-10)</t>
  </si>
  <si>
    <t>ქსელის მოწყობილობები (10 ერთ)</t>
  </si>
  <si>
    <t xml:space="preserve"> არაფინანს</t>
  </si>
  <si>
    <t>მთავრობის განკარგულებით</t>
  </si>
  <si>
    <t>2016-2018 წლების მოსალოდნელი შესყიდვები</t>
  </si>
  <si>
    <t>storage 2 x (35-38 TB)</t>
  </si>
  <si>
    <t>მონაცემთა სანახების შესყიდვა (2 x 35-38 TB)</t>
  </si>
  <si>
    <t>13</t>
  </si>
  <si>
    <t>9.6</t>
  </si>
  <si>
    <t xml:space="preserve">მოქმედი ტექნიკური და სოფტვერული საშუალებები შეძენილია 2009 წელს, ვერსიის სიძველის გამო შეწყვეტილია თანმდევი მომსახურება და განახლებები. ცხელი ხაზის მზარდი დატვირთვების გამო უწყვეტი ფუნქციონირების უზრუნველყოფის რისკები მაღალია.სისტემის ახალი ვერსია განსხვავებულ ტექნოლოგიაზეა დაფუძნებული, მეტი სიმძლავრის და წარმადობისაა, მნიშვნელოვნადაა  გაზრდილი საიმედოობაც </t>
  </si>
  <si>
    <t>15</t>
  </si>
  <si>
    <t>ინფორმაციული ტექნოლოგიების დეპარტამენტი</t>
  </si>
  <si>
    <t>სერვერული ცენტრის გაგრილების სისტემის აღდგენა</t>
  </si>
  <si>
    <t>17</t>
  </si>
  <si>
    <t>მწყობრიდან გამოსული გაგრილების მოწყობილობების აღდგენა</t>
  </si>
  <si>
    <t>სავარაუდო
თანხა 
(ლარი)</t>
  </si>
  <si>
    <t>$-is 
kursi</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</si>
</sst>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sz val="11"/>
      <color theme="1"/>
      <name val="Sylfaen"/>
      <family val="1"/>
      <charset val="204"/>
    </font>
    <font>
      <sz val="11"/>
      <name val="Sylfaen"/>
      <family val="1"/>
      <charset val="204"/>
    </font>
    <font>
      <sz val="11"/>
      <color rgb="FFFF0000"/>
      <name val="Calibri"/>
      <family val="2"/>
      <scheme val="minor"/>
    </font>
    <font>
      <sz val="11"/>
      <name val="Calibri"/>
      <family val="2"/>
      <scheme val="minor"/>
    </font>
    <font>
      <sz val="11"/>
      <color rgb="FFFF0000"/>
      <name val="Sylfaen"/>
      <family val="1"/>
      <charset val="204"/>
    </font>
  </fonts>
  <fills count="8">
    <fill>
      <patternFill patternType="none"/>
    </fill>
    <fill>
      <patternFill patternType="gray125"/>
    </fill>
    <fill>
      <patternFill patternType="solid">
        <fgColor theme="3" tint="0.79998168889431442"/>
        <bgColor indexed="64"/>
      </patternFill>
    </fill>
    <fill>
      <patternFill patternType="solid">
        <fgColor rgb="FFFFFF00"/>
        <bgColor indexed="64"/>
      </patternFill>
    </fill>
    <fill>
      <patternFill patternType="solid">
        <fgColor rgb="FFFF0000"/>
        <bgColor indexed="64"/>
      </patternFill>
    </fill>
    <fill>
      <patternFill patternType="solid">
        <fgColor rgb="FF92D050"/>
        <bgColor indexed="64"/>
      </patternFill>
    </fill>
    <fill>
      <patternFill patternType="solid">
        <fgColor theme="9" tint="-0.249977111117893"/>
        <bgColor indexed="64"/>
      </patternFill>
    </fill>
    <fill>
      <patternFill patternType="solid">
        <fgColor theme="9"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0">
    <xf numFmtId="0" fontId="0" fillId="0" borderId="0" xfId="0"/>
    <xf numFmtId="0" fontId="0" fillId="0" borderId="0" xfId="0" applyAlignment="1">
      <alignment wrapText="1"/>
    </xf>
    <xf numFmtId="0" fontId="0" fillId="0" borderId="1" xfId="0" applyFill="1" applyBorder="1" applyAlignment="1">
      <alignment wrapText="1"/>
    </xf>
    <xf numFmtId="0" fontId="0" fillId="0" borderId="0" xfId="0" applyFill="1" applyAlignment="1">
      <alignment wrapText="1"/>
    </xf>
    <xf numFmtId="0" fontId="0" fillId="0" borderId="1" xfId="0" applyFill="1" applyBorder="1" applyAlignment="1">
      <alignment vertical="top" wrapText="1"/>
    </xf>
    <xf numFmtId="0" fontId="1" fillId="0" borderId="1" xfId="0" applyFont="1" applyFill="1" applyBorder="1" applyAlignment="1">
      <alignment vertical="top" wrapText="1"/>
    </xf>
    <xf numFmtId="0" fontId="2" fillId="0" borderId="1" xfId="0" applyFont="1" applyFill="1" applyBorder="1" applyAlignment="1">
      <alignment vertical="top" wrapText="1"/>
    </xf>
    <xf numFmtId="0" fontId="0" fillId="0" borderId="1" xfId="0" applyBorder="1" applyAlignment="1">
      <alignment wrapText="1"/>
    </xf>
    <xf numFmtId="0" fontId="0" fillId="0" borderId="0" xfId="0" applyBorder="1" applyAlignment="1">
      <alignment wrapText="1"/>
    </xf>
    <xf numFmtId="0" fontId="1" fillId="0" borderId="0" xfId="0" applyFont="1" applyFill="1" applyBorder="1" applyAlignment="1">
      <alignment vertical="top" wrapText="1"/>
    </xf>
    <xf numFmtId="0" fontId="0" fillId="0" borderId="0" xfId="0" applyFill="1" applyBorder="1" applyAlignment="1">
      <alignment wrapText="1"/>
    </xf>
    <xf numFmtId="0" fontId="4" fillId="0" borderId="1" xfId="0" applyFont="1" applyFill="1" applyBorder="1" applyAlignment="1">
      <alignment wrapText="1"/>
    </xf>
    <xf numFmtId="0" fontId="5" fillId="0" borderId="1" xfId="0" applyFont="1" applyFill="1" applyBorder="1" applyAlignment="1">
      <alignment vertical="top" wrapText="1"/>
    </xf>
    <xf numFmtId="0" fontId="4" fillId="0" borderId="0" xfId="0" applyFont="1" applyFill="1" applyBorder="1" applyAlignment="1">
      <alignment wrapText="1"/>
    </xf>
    <xf numFmtId="0" fontId="3" fillId="0" borderId="0" xfId="0" applyFont="1" applyFill="1" applyBorder="1" applyAlignment="1">
      <alignment wrapText="1"/>
    </xf>
    <xf numFmtId="3" fontId="0" fillId="0" borderId="0" xfId="0" applyNumberFormat="1" applyFill="1" applyBorder="1" applyAlignment="1">
      <alignment wrapText="1"/>
    </xf>
    <xf numFmtId="49" fontId="0" fillId="0" borderId="0" xfId="0" applyNumberFormat="1" applyAlignment="1">
      <alignment wrapText="1"/>
    </xf>
    <xf numFmtId="49" fontId="0" fillId="0" borderId="1" xfId="0" applyNumberFormat="1" applyFill="1" applyBorder="1" applyAlignment="1">
      <alignment horizontal="right" vertical="center" wrapText="1"/>
    </xf>
    <xf numFmtId="49" fontId="0" fillId="0" borderId="1" xfId="0" applyNumberFormat="1" applyFill="1" applyBorder="1" applyAlignment="1">
      <alignment horizontal="right" wrapText="1"/>
    </xf>
    <xf numFmtId="49" fontId="0" fillId="0" borderId="1" xfId="0" applyNumberFormat="1" applyBorder="1" applyAlignment="1">
      <alignment wrapText="1"/>
    </xf>
    <xf numFmtId="49" fontId="1" fillId="0" borderId="1" xfId="0" applyNumberFormat="1" applyFont="1" applyFill="1" applyBorder="1" applyAlignment="1">
      <alignment vertical="top" wrapText="1"/>
    </xf>
    <xf numFmtId="49" fontId="1" fillId="0" borderId="0" xfId="0" applyNumberFormat="1" applyFont="1" applyFill="1" applyBorder="1" applyAlignment="1">
      <alignment vertical="top" wrapText="1"/>
    </xf>
    <xf numFmtId="0" fontId="3" fillId="0" borderId="1" xfId="0" applyFont="1" applyBorder="1" applyAlignment="1">
      <alignment wrapText="1"/>
    </xf>
    <xf numFmtId="49" fontId="0" fillId="0" borderId="1" xfId="0" applyNumberFormat="1" applyBorder="1" applyAlignment="1">
      <alignment horizontal="center" vertical="center" wrapText="1"/>
    </xf>
    <xf numFmtId="0" fontId="0" fillId="0" borderId="1" xfId="0" applyBorder="1" applyAlignment="1">
      <alignment horizontal="center" vertical="center" wrapText="1"/>
    </xf>
    <xf numFmtId="0" fontId="0" fillId="2" borderId="1" xfId="0" applyFill="1" applyBorder="1" applyAlignment="1">
      <alignment vertical="top" wrapText="1"/>
    </xf>
    <xf numFmtId="0" fontId="0" fillId="2" borderId="1" xfId="0" applyFill="1" applyBorder="1" applyAlignment="1">
      <alignment wrapText="1"/>
    </xf>
    <xf numFmtId="1" fontId="0" fillId="0" borderId="1" xfId="0" applyNumberFormat="1" applyFill="1" applyBorder="1" applyAlignment="1">
      <alignment wrapText="1"/>
    </xf>
    <xf numFmtId="1" fontId="0" fillId="2" borderId="1" xfId="0" applyNumberFormat="1" applyFill="1" applyBorder="1" applyAlignment="1">
      <alignment wrapText="1"/>
    </xf>
    <xf numFmtId="1" fontId="0" fillId="0" borderId="1" xfId="0" applyNumberFormat="1" applyBorder="1" applyAlignment="1">
      <alignment wrapText="1"/>
    </xf>
    <xf numFmtId="1" fontId="4" fillId="0" borderId="1" xfId="0" applyNumberFormat="1" applyFont="1" applyBorder="1" applyAlignment="1">
      <alignment wrapText="1"/>
    </xf>
    <xf numFmtId="1" fontId="4" fillId="0" borderId="1" xfId="0" applyNumberFormat="1" applyFont="1" applyFill="1" applyBorder="1" applyAlignment="1">
      <alignment wrapText="1"/>
    </xf>
    <xf numFmtId="1" fontId="1" fillId="0" borderId="1" xfId="0" applyNumberFormat="1" applyFont="1" applyFill="1" applyBorder="1" applyAlignment="1">
      <alignment vertical="top" wrapText="1"/>
    </xf>
    <xf numFmtId="1" fontId="3" fillId="0" borderId="1" xfId="0" applyNumberFormat="1" applyFont="1" applyBorder="1" applyAlignment="1">
      <alignment wrapText="1"/>
    </xf>
    <xf numFmtId="1" fontId="1" fillId="0" borderId="0" xfId="0" applyNumberFormat="1" applyFont="1" applyFill="1" applyBorder="1" applyAlignment="1">
      <alignment vertical="top" wrapText="1"/>
    </xf>
    <xf numFmtId="1" fontId="3" fillId="0" borderId="1" xfId="0" applyNumberFormat="1" applyFont="1" applyFill="1" applyBorder="1" applyAlignment="1">
      <alignment wrapText="1"/>
    </xf>
    <xf numFmtId="1" fontId="0" fillId="0" borderId="0" xfId="0" applyNumberFormat="1" applyAlignment="1">
      <alignment wrapText="1"/>
    </xf>
    <xf numFmtId="0" fontId="4" fillId="0" borderId="1" xfId="0" applyFont="1" applyBorder="1" applyAlignment="1">
      <alignment wrapText="1"/>
    </xf>
    <xf numFmtId="0" fontId="0" fillId="0" borderId="0" xfId="0" applyAlignment="1">
      <alignment horizontal="left" vertical="top" wrapText="1"/>
    </xf>
    <xf numFmtId="1" fontId="0" fillId="0" borderId="1" xfId="0" applyNumberFormat="1" applyFill="1" applyBorder="1" applyAlignment="1">
      <alignment horizontal="left" vertical="top" wrapText="1"/>
    </xf>
    <xf numFmtId="1" fontId="4" fillId="0" borderId="1" xfId="0" applyNumberFormat="1" applyFont="1" applyFill="1" applyBorder="1" applyAlignment="1">
      <alignment horizontal="left" vertical="top" wrapText="1"/>
    </xf>
    <xf numFmtId="1" fontId="0" fillId="2" borderId="1" xfId="0" applyNumberFormat="1" applyFill="1" applyBorder="1" applyAlignment="1">
      <alignment horizontal="left" vertical="top" wrapText="1"/>
    </xf>
    <xf numFmtId="1" fontId="0" fillId="0" borderId="1" xfId="0" applyNumberFormat="1" applyBorder="1" applyAlignment="1">
      <alignment horizontal="left" vertical="top" wrapText="1"/>
    </xf>
    <xf numFmtId="1" fontId="1" fillId="0" borderId="1" xfId="0" applyNumberFormat="1" applyFont="1" applyFill="1" applyBorder="1" applyAlignment="1">
      <alignment horizontal="left" vertical="top" wrapText="1"/>
    </xf>
    <xf numFmtId="1" fontId="4" fillId="0" borderId="1" xfId="0" applyNumberFormat="1" applyFont="1" applyBorder="1" applyAlignment="1">
      <alignment horizontal="left" vertical="top" wrapText="1"/>
    </xf>
    <xf numFmtId="1" fontId="1" fillId="0" borderId="0" xfId="0" applyNumberFormat="1" applyFont="1" applyFill="1" applyBorder="1" applyAlignment="1">
      <alignment horizontal="left" vertical="top" wrapText="1"/>
    </xf>
    <xf numFmtId="1" fontId="3" fillId="0" borderId="1" xfId="0" applyNumberFormat="1" applyFont="1" applyFill="1" applyBorder="1" applyAlignment="1">
      <alignment horizontal="left" vertical="top" wrapText="1"/>
    </xf>
    <xf numFmtId="1" fontId="0" fillId="0" borderId="0" xfId="0" applyNumberFormat="1" applyAlignment="1">
      <alignment horizontal="left" vertical="top" wrapText="1"/>
    </xf>
    <xf numFmtId="0" fontId="0" fillId="0" borderId="1" xfId="0" applyBorder="1" applyAlignment="1">
      <alignment horizontal="center" vertical="top" wrapText="1"/>
    </xf>
    <xf numFmtId="0" fontId="2" fillId="0" borderId="1" xfId="0" applyFont="1" applyFill="1" applyBorder="1" applyAlignment="1">
      <alignment horizontal="left" vertical="top" wrapText="1"/>
    </xf>
    <xf numFmtId="0" fontId="4" fillId="0" borderId="1" xfId="0" applyFont="1" applyFill="1" applyBorder="1" applyAlignment="1">
      <alignment horizontal="left" vertical="top" wrapText="1"/>
    </xf>
    <xf numFmtId="1" fontId="0" fillId="0" borderId="0" xfId="0" applyNumberFormat="1" applyFill="1" applyAlignment="1">
      <alignment wrapText="1"/>
    </xf>
    <xf numFmtId="1" fontId="0" fillId="3" borderId="1" xfId="0" applyNumberFormat="1" applyFill="1" applyBorder="1" applyAlignment="1">
      <alignment wrapText="1"/>
    </xf>
    <xf numFmtId="0" fontId="0" fillId="4" borderId="0" xfId="0" applyFill="1" applyAlignment="1">
      <alignment wrapText="1"/>
    </xf>
    <xf numFmtId="0" fontId="0" fillId="5" borderId="0" xfId="0" applyFill="1" applyAlignment="1">
      <alignment wrapText="1"/>
    </xf>
    <xf numFmtId="0" fontId="0" fillId="6" borderId="0" xfId="0" applyFill="1" applyAlignment="1">
      <alignment wrapText="1"/>
    </xf>
    <xf numFmtId="0" fontId="0" fillId="7" borderId="0" xfId="0" applyFill="1" applyAlignment="1">
      <alignment wrapText="1"/>
    </xf>
    <xf numFmtId="0" fontId="0" fillId="0" borderId="0" xfId="0" applyAlignment="1">
      <alignment horizontal="center" vertical="center" wrapText="1"/>
    </xf>
    <xf numFmtId="0" fontId="0" fillId="0" borderId="0" xfId="0" applyFill="1" applyAlignment="1">
      <alignment horizontal="center" wrapText="1"/>
    </xf>
    <xf numFmtId="0" fontId="0" fillId="0" borderId="0" xfId="0"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7"/>
  <sheetViews>
    <sheetView tabSelected="1" workbookViewId="0">
      <selection activeCell="L57" sqref="A1:L57"/>
    </sheetView>
  </sheetViews>
  <sheetFormatPr defaultColWidth="8.88671875" defaultRowHeight="14.4" x14ac:dyDescent="0.3"/>
  <cols>
    <col min="1" max="1" width="3.5546875" style="16" bestFit="1" customWidth="1"/>
    <col min="2" max="2" width="39.5546875" style="1" customWidth="1"/>
    <col min="3" max="3" width="11.77734375" style="1" customWidth="1"/>
    <col min="4" max="4" width="12.109375" style="1" bestFit="1" customWidth="1"/>
    <col min="5" max="5" width="6.21875" style="1" bestFit="1" customWidth="1"/>
    <col min="6" max="6" width="42" style="38" customWidth="1"/>
    <col min="7" max="7" width="8.109375" style="3" customWidth="1"/>
    <col min="8" max="8" width="11.5546875" style="1" hidden="1" customWidth="1"/>
    <col min="9" max="10" width="7" style="1" hidden="1" customWidth="1"/>
    <col min="11" max="11" width="5.33203125" style="1" customWidth="1"/>
    <col min="12" max="12" width="6" style="1" customWidth="1"/>
    <col min="13" max="13" width="5.6640625" style="1" customWidth="1"/>
    <col min="14" max="16384" width="8.88671875" style="1"/>
  </cols>
  <sheetData>
    <row r="1" spans="1:12" ht="23.4" customHeight="1" x14ac:dyDescent="0.3">
      <c r="B1" s="59" t="s">
        <v>117</v>
      </c>
      <c r="C1" s="59"/>
    </row>
    <row r="2" spans="1:12" x14ac:dyDescent="0.3">
      <c r="B2" s="57" t="s">
        <v>110</v>
      </c>
      <c r="C2" s="57"/>
    </row>
    <row r="3" spans="1:12" ht="43.2" x14ac:dyDescent="0.3">
      <c r="A3" s="23" t="s">
        <v>0</v>
      </c>
      <c r="B3" s="24" t="s">
        <v>1</v>
      </c>
      <c r="C3" s="24" t="s">
        <v>121</v>
      </c>
      <c r="D3" s="7"/>
      <c r="E3" s="7" t="s">
        <v>18</v>
      </c>
      <c r="F3" s="48" t="s">
        <v>47</v>
      </c>
      <c r="G3" s="2">
        <v>2016</v>
      </c>
      <c r="H3" s="7">
        <v>2017</v>
      </c>
      <c r="I3" s="7">
        <v>2018</v>
      </c>
      <c r="J3" s="7">
        <v>2019</v>
      </c>
      <c r="K3" s="1" t="s">
        <v>122</v>
      </c>
    </row>
    <row r="4" spans="1:12" ht="72" x14ac:dyDescent="0.3">
      <c r="A4" s="17">
        <v>1</v>
      </c>
      <c r="B4" s="4" t="s">
        <v>6</v>
      </c>
      <c r="C4" s="27">
        <v>30000</v>
      </c>
      <c r="D4" s="2" t="s">
        <v>22</v>
      </c>
      <c r="E4" s="2">
        <v>302</v>
      </c>
      <c r="F4" s="39" t="s">
        <v>81</v>
      </c>
      <c r="G4" s="52">
        <v>25000</v>
      </c>
      <c r="H4" s="27">
        <v>25000</v>
      </c>
      <c r="I4" s="27">
        <v>25000</v>
      </c>
      <c r="J4" s="27">
        <v>25000</v>
      </c>
      <c r="K4" s="10">
        <v>2.41</v>
      </c>
      <c r="L4" s="3">
        <v>25000</v>
      </c>
    </row>
    <row r="5" spans="1:12" ht="43.2" x14ac:dyDescent="0.3">
      <c r="A5" s="17">
        <v>2</v>
      </c>
      <c r="B5" s="4" t="s">
        <v>15</v>
      </c>
      <c r="C5" s="27">
        <v>67000</v>
      </c>
      <c r="D5" s="2" t="s">
        <v>22</v>
      </c>
      <c r="E5" s="2">
        <v>302</v>
      </c>
      <c r="F5" s="39" t="s">
        <v>48</v>
      </c>
      <c r="G5" s="27">
        <v>48000</v>
      </c>
      <c r="H5" s="27">
        <v>48000</v>
      </c>
      <c r="I5" s="27">
        <v>48000</v>
      </c>
      <c r="J5" s="27">
        <v>48000</v>
      </c>
      <c r="K5" s="10"/>
      <c r="L5" s="3">
        <v>35000</v>
      </c>
    </row>
    <row r="6" spans="1:12" ht="43.2" x14ac:dyDescent="0.3">
      <c r="A6" s="17">
        <v>3</v>
      </c>
      <c r="B6" s="4" t="s">
        <v>49</v>
      </c>
      <c r="C6" s="27">
        <v>10600</v>
      </c>
      <c r="D6" s="2" t="s">
        <v>21</v>
      </c>
      <c r="E6" s="11">
        <v>483</v>
      </c>
      <c r="F6" s="39" t="s">
        <v>75</v>
      </c>
      <c r="G6" s="27">
        <v>10600</v>
      </c>
      <c r="H6" s="27">
        <v>10600</v>
      </c>
      <c r="I6" s="27">
        <v>10600</v>
      </c>
      <c r="J6" s="27">
        <v>10600</v>
      </c>
      <c r="K6" s="13"/>
      <c r="L6" s="54">
        <v>5000</v>
      </c>
    </row>
    <row r="7" spans="1:12" ht="57.6" x14ac:dyDescent="0.3">
      <c r="A7" s="17">
        <v>4</v>
      </c>
      <c r="B7" s="4" t="s">
        <v>8</v>
      </c>
      <c r="C7" s="27">
        <v>2400</v>
      </c>
      <c r="D7" s="2" t="s">
        <v>21</v>
      </c>
      <c r="E7" s="11">
        <v>724</v>
      </c>
      <c r="F7" s="39" t="s">
        <v>51</v>
      </c>
      <c r="G7" s="27">
        <v>2400</v>
      </c>
      <c r="H7" s="27">
        <v>2400</v>
      </c>
      <c r="I7" s="27">
        <v>2400</v>
      </c>
      <c r="J7" s="27">
        <v>2400</v>
      </c>
      <c r="K7" s="14"/>
      <c r="L7" s="3"/>
    </row>
    <row r="8" spans="1:12" ht="43.2" x14ac:dyDescent="0.3">
      <c r="A8" s="17" t="s">
        <v>33</v>
      </c>
      <c r="B8" s="5" t="s">
        <v>7</v>
      </c>
      <c r="C8" s="27">
        <v>15000</v>
      </c>
      <c r="D8" s="11" t="s">
        <v>21</v>
      </c>
      <c r="E8" s="11">
        <v>503</v>
      </c>
      <c r="F8" s="40" t="s">
        <v>50</v>
      </c>
      <c r="G8" s="31">
        <v>15000</v>
      </c>
      <c r="H8" s="31"/>
      <c r="I8" s="31">
        <v>15000</v>
      </c>
      <c r="J8" s="31"/>
      <c r="K8" s="13"/>
      <c r="L8" s="3">
        <v>15000</v>
      </c>
    </row>
    <row r="9" spans="1:12" ht="28.8" x14ac:dyDescent="0.3">
      <c r="A9" s="17">
        <v>6</v>
      </c>
      <c r="B9" s="28" t="s">
        <v>2</v>
      </c>
      <c r="C9" s="28"/>
      <c r="D9" s="28" t="s">
        <v>21</v>
      </c>
      <c r="E9" s="28"/>
      <c r="F9" s="41"/>
      <c r="G9" s="27"/>
      <c r="H9" s="28"/>
      <c r="I9" s="28"/>
      <c r="J9" s="28"/>
      <c r="K9" s="10"/>
      <c r="L9" s="3"/>
    </row>
    <row r="10" spans="1:12" ht="28.8" x14ac:dyDescent="0.3">
      <c r="A10" s="17" t="s">
        <v>38</v>
      </c>
      <c r="B10" s="4" t="s">
        <v>54</v>
      </c>
      <c r="C10" s="27">
        <v>20000</v>
      </c>
      <c r="D10" s="2" t="s">
        <v>21</v>
      </c>
      <c r="E10" s="2">
        <v>724</v>
      </c>
      <c r="F10" s="39" t="s">
        <v>52</v>
      </c>
      <c r="G10" s="27">
        <v>18000</v>
      </c>
      <c r="H10" s="27">
        <v>18000</v>
      </c>
      <c r="I10" s="27">
        <v>18000</v>
      </c>
      <c r="J10" s="27">
        <v>18000</v>
      </c>
      <c r="K10" s="10"/>
      <c r="L10" s="54"/>
    </row>
    <row r="11" spans="1:12" ht="57.6" x14ac:dyDescent="0.3">
      <c r="A11" s="17" t="s">
        <v>39</v>
      </c>
      <c r="B11" s="4" t="s">
        <v>55</v>
      </c>
      <c r="C11" s="27">
        <v>20000</v>
      </c>
      <c r="D11" s="2" t="s">
        <v>21</v>
      </c>
      <c r="E11" s="2">
        <v>724</v>
      </c>
      <c r="F11" s="39" t="s">
        <v>53</v>
      </c>
      <c r="G11" s="27">
        <v>18000</v>
      </c>
      <c r="H11" s="27">
        <v>18000</v>
      </c>
      <c r="I11" s="27">
        <v>18000</v>
      </c>
      <c r="J11" s="27">
        <v>18000</v>
      </c>
      <c r="K11" s="10"/>
      <c r="L11" s="54"/>
    </row>
    <row r="12" spans="1:12" ht="28.8" x14ac:dyDescent="0.3">
      <c r="A12" s="17" t="s">
        <v>40</v>
      </c>
      <c r="B12" s="4" t="s">
        <v>56</v>
      </c>
      <c r="C12" s="27">
        <v>5000</v>
      </c>
      <c r="D12" s="2" t="s">
        <v>21</v>
      </c>
      <c r="E12" s="2">
        <v>724</v>
      </c>
      <c r="F12" s="39" t="s">
        <v>57</v>
      </c>
      <c r="G12" s="27">
        <v>4500</v>
      </c>
      <c r="H12" s="27">
        <v>4500</v>
      </c>
      <c r="I12" s="27">
        <v>4500</v>
      </c>
      <c r="J12" s="27">
        <v>4500</v>
      </c>
      <c r="K12" s="10"/>
      <c r="L12" s="54"/>
    </row>
    <row r="13" spans="1:12" ht="28.8" x14ac:dyDescent="0.3">
      <c r="A13" s="17">
        <v>7</v>
      </c>
      <c r="B13" s="4" t="s">
        <v>3</v>
      </c>
      <c r="C13" s="27">
        <v>12000</v>
      </c>
      <c r="D13" s="2" t="s">
        <v>21</v>
      </c>
      <c r="E13" s="2">
        <v>805</v>
      </c>
      <c r="F13" s="39" t="s">
        <v>58</v>
      </c>
      <c r="G13" s="27">
        <v>12000</v>
      </c>
      <c r="H13" s="27">
        <v>12000</v>
      </c>
      <c r="I13" s="27">
        <v>12000</v>
      </c>
      <c r="J13" s="27">
        <v>12000</v>
      </c>
      <c r="K13" s="10"/>
      <c r="L13" s="56"/>
    </row>
    <row r="14" spans="1:12" ht="43.2" x14ac:dyDescent="0.3">
      <c r="A14" s="17">
        <v>8</v>
      </c>
      <c r="B14" s="25" t="s">
        <v>5</v>
      </c>
      <c r="C14" s="28"/>
      <c r="D14" s="26"/>
      <c r="E14" s="26"/>
      <c r="F14" s="41"/>
      <c r="G14" s="27"/>
      <c r="H14" s="28"/>
      <c r="I14" s="28"/>
      <c r="J14" s="28"/>
      <c r="K14" s="15"/>
      <c r="L14" s="3"/>
    </row>
    <row r="15" spans="1:12" ht="57.6" x14ac:dyDescent="0.3">
      <c r="A15" s="17">
        <v>8.1</v>
      </c>
      <c r="B15" s="4" t="s">
        <v>59</v>
      </c>
      <c r="C15" s="27">
        <v>75000</v>
      </c>
      <c r="D15" s="2" t="s">
        <v>19</v>
      </c>
      <c r="E15" s="2">
        <v>302</v>
      </c>
      <c r="F15" s="39" t="s">
        <v>61</v>
      </c>
      <c r="G15" s="27">
        <v>75000</v>
      </c>
      <c r="H15" s="27"/>
      <c r="I15" s="27">
        <v>75000</v>
      </c>
      <c r="J15" s="27"/>
      <c r="K15" s="15"/>
      <c r="L15" s="58">
        <v>70000</v>
      </c>
    </row>
    <row r="16" spans="1:12" ht="57.6" x14ac:dyDescent="0.3">
      <c r="A16" s="17">
        <v>8.1999999999999993</v>
      </c>
      <c r="B16" s="4" t="s">
        <v>25</v>
      </c>
      <c r="C16" s="27">
        <v>8500</v>
      </c>
      <c r="D16" s="2" t="s">
        <v>19</v>
      </c>
      <c r="E16" s="2">
        <v>302</v>
      </c>
      <c r="F16" s="39" t="s">
        <v>60</v>
      </c>
      <c r="G16" s="27">
        <v>8500</v>
      </c>
      <c r="H16" s="27"/>
      <c r="I16" s="27">
        <v>8500</v>
      </c>
      <c r="J16" s="27"/>
      <c r="K16" s="15"/>
      <c r="L16" s="58"/>
    </row>
    <row r="17" spans="1:12" ht="100.8" x14ac:dyDescent="0.3">
      <c r="A17" s="17">
        <v>8.3000000000000007</v>
      </c>
      <c r="B17" s="4" t="s">
        <v>76</v>
      </c>
      <c r="C17" s="27">
        <v>46000</v>
      </c>
      <c r="D17" s="2" t="s">
        <v>19</v>
      </c>
      <c r="E17" s="2">
        <v>302</v>
      </c>
      <c r="F17" s="39" t="s">
        <v>104</v>
      </c>
      <c r="G17" s="27">
        <f>2500*K4*6+800*K4*40</f>
        <v>113270</v>
      </c>
      <c r="H17" s="27"/>
      <c r="I17" s="27">
        <f>2500*K4*6</f>
        <v>36150</v>
      </c>
      <c r="J17" s="27"/>
      <c r="K17" s="15"/>
      <c r="L17" s="3"/>
    </row>
    <row r="18" spans="1:12" ht="43.2" x14ac:dyDescent="0.3">
      <c r="A18" s="17">
        <v>8.4</v>
      </c>
      <c r="B18" s="4" t="s">
        <v>45</v>
      </c>
      <c r="C18" s="27">
        <v>19500</v>
      </c>
      <c r="D18" s="2" t="s">
        <v>19</v>
      </c>
      <c r="E18" s="2">
        <v>302</v>
      </c>
      <c r="F18" s="39" t="s">
        <v>66</v>
      </c>
      <c r="G18" s="27">
        <v>10000</v>
      </c>
      <c r="H18" s="27">
        <v>4500</v>
      </c>
      <c r="I18" s="27">
        <v>8000</v>
      </c>
      <c r="J18" s="27">
        <v>4500</v>
      </c>
      <c r="K18" s="15"/>
      <c r="L18" s="55">
        <v>5000</v>
      </c>
    </row>
    <row r="19" spans="1:12" ht="100.8" x14ac:dyDescent="0.3">
      <c r="A19" s="17">
        <v>8.5</v>
      </c>
      <c r="B19" s="4" t="s">
        <v>106</v>
      </c>
      <c r="C19" s="27">
        <v>72000</v>
      </c>
      <c r="D19" s="2" t="s">
        <v>19</v>
      </c>
      <c r="E19" s="2">
        <v>302</v>
      </c>
      <c r="F19" s="39" t="s">
        <v>105</v>
      </c>
      <c r="G19" s="27">
        <f>1200*K4*10+400*K4*10</f>
        <v>38560</v>
      </c>
      <c r="H19" s="27"/>
      <c r="I19" s="27">
        <f>1200*K4*10+400*K4*10</f>
        <v>38560</v>
      </c>
      <c r="J19" s="27"/>
      <c r="K19" s="15"/>
      <c r="L19" s="55">
        <f>1200*K4*10+400*K4*10</f>
        <v>38560</v>
      </c>
    </row>
    <row r="20" spans="1:12" ht="28.8" x14ac:dyDescent="0.3">
      <c r="A20" s="17">
        <v>8.6</v>
      </c>
      <c r="B20" s="4" t="s">
        <v>46</v>
      </c>
      <c r="C20" s="27">
        <v>10000</v>
      </c>
      <c r="D20" s="2" t="s">
        <v>19</v>
      </c>
      <c r="E20" s="2">
        <v>325</v>
      </c>
      <c r="F20" s="39" t="s">
        <v>77</v>
      </c>
      <c r="G20" s="27">
        <v>13000</v>
      </c>
      <c r="H20" s="27"/>
      <c r="I20" s="27">
        <v>13000</v>
      </c>
      <c r="J20" s="27"/>
      <c r="K20" s="15"/>
      <c r="L20" s="55"/>
    </row>
    <row r="21" spans="1:12" ht="57.6" x14ac:dyDescent="0.3">
      <c r="A21" s="17">
        <v>8.6999999999999993</v>
      </c>
      <c r="B21" s="4" t="s">
        <v>107</v>
      </c>
      <c r="C21" s="27">
        <v>50000</v>
      </c>
      <c r="D21" s="2" t="s">
        <v>19</v>
      </c>
      <c r="E21" s="2">
        <v>324</v>
      </c>
      <c r="F21" s="39" t="s">
        <v>97</v>
      </c>
      <c r="G21" s="27">
        <v>50000</v>
      </c>
      <c r="H21" s="27"/>
      <c r="I21" s="27">
        <v>90000</v>
      </c>
      <c r="J21" s="27"/>
      <c r="K21" s="15"/>
      <c r="L21" s="3">
        <v>14000</v>
      </c>
    </row>
    <row r="22" spans="1:12" ht="57.6" x14ac:dyDescent="0.3">
      <c r="A22" s="17">
        <v>8.8000000000000007</v>
      </c>
      <c r="B22" s="4" t="s">
        <v>26</v>
      </c>
      <c r="C22" s="27">
        <v>10000</v>
      </c>
      <c r="D22" s="2" t="s">
        <v>19</v>
      </c>
      <c r="E22" s="2">
        <v>324</v>
      </c>
      <c r="F22" s="39" t="s">
        <v>98</v>
      </c>
      <c r="G22" s="27">
        <v>14000</v>
      </c>
      <c r="H22" s="27"/>
      <c r="I22" s="27"/>
      <c r="J22" s="27"/>
      <c r="K22" s="15"/>
      <c r="L22" s="3"/>
    </row>
    <row r="23" spans="1:12" ht="28.8" x14ac:dyDescent="0.3">
      <c r="A23" s="17">
        <v>9</v>
      </c>
      <c r="B23" s="25" t="s">
        <v>4</v>
      </c>
      <c r="C23" s="28"/>
      <c r="D23" s="26"/>
      <c r="E23" s="26"/>
      <c r="F23" s="41"/>
      <c r="G23" s="27"/>
      <c r="H23" s="28"/>
      <c r="I23" s="28"/>
      <c r="J23" s="28"/>
      <c r="K23" s="10"/>
      <c r="L23" s="3"/>
    </row>
    <row r="24" spans="1:12" ht="43.2" x14ac:dyDescent="0.3">
      <c r="A24" s="17" t="s">
        <v>92</v>
      </c>
      <c r="B24" s="7" t="s">
        <v>12</v>
      </c>
      <c r="C24" s="29">
        <v>6000</v>
      </c>
      <c r="D24" s="2" t="s">
        <v>19</v>
      </c>
      <c r="E24" s="7">
        <v>487</v>
      </c>
      <c r="F24" s="39" t="s">
        <v>67</v>
      </c>
      <c r="G24" s="27">
        <v>8000</v>
      </c>
      <c r="H24" s="29"/>
      <c r="I24" s="29">
        <v>8000</v>
      </c>
      <c r="J24" s="27"/>
      <c r="K24" s="10"/>
      <c r="L24" s="53">
        <v>8000</v>
      </c>
    </row>
    <row r="25" spans="1:12" ht="201.6" x14ac:dyDescent="0.3">
      <c r="A25" s="17" t="s">
        <v>30</v>
      </c>
      <c r="B25" s="7" t="s">
        <v>41</v>
      </c>
      <c r="C25" s="31">
        <v>110000</v>
      </c>
      <c r="D25" s="11" t="s">
        <v>43</v>
      </c>
      <c r="E25" s="7">
        <v>486</v>
      </c>
      <c r="F25" s="39" t="s">
        <v>68</v>
      </c>
      <c r="G25" s="27">
        <v>180000</v>
      </c>
      <c r="H25" s="27">
        <v>180000</v>
      </c>
      <c r="I25" s="27">
        <v>180000</v>
      </c>
      <c r="J25" s="27">
        <v>180000</v>
      </c>
      <c r="K25" s="10"/>
      <c r="L25" s="3"/>
    </row>
    <row r="26" spans="1:12" ht="72" x14ac:dyDescent="0.3">
      <c r="A26" s="17" t="s">
        <v>31</v>
      </c>
      <c r="B26" s="7" t="s">
        <v>93</v>
      </c>
      <c r="C26" s="29">
        <v>65000</v>
      </c>
      <c r="D26" s="11" t="s">
        <v>43</v>
      </c>
      <c r="E26" s="7">
        <v>487</v>
      </c>
      <c r="F26" s="42" t="s">
        <v>69</v>
      </c>
      <c r="G26" s="27">
        <f>40000*K4</f>
        <v>96400</v>
      </c>
      <c r="H26" s="29">
        <f>40000*K4</f>
        <v>96400</v>
      </c>
      <c r="I26" s="29">
        <f>40000*K4</f>
        <v>96400</v>
      </c>
      <c r="J26" s="29">
        <f>40000*K4</f>
        <v>96400</v>
      </c>
      <c r="K26" s="10"/>
      <c r="L26" s="53">
        <v>80000</v>
      </c>
    </row>
    <row r="27" spans="1:12" x14ac:dyDescent="0.3">
      <c r="A27" s="17" t="s">
        <v>32</v>
      </c>
      <c r="B27" s="11" t="s">
        <v>96</v>
      </c>
      <c r="C27" s="31">
        <v>170000</v>
      </c>
      <c r="D27" s="6" t="s">
        <v>108</v>
      </c>
      <c r="E27" s="11">
        <v>486</v>
      </c>
      <c r="F27" s="40" t="s">
        <v>109</v>
      </c>
      <c r="G27" s="3">
        <f>1214552*40/100*K4</f>
        <v>1170828.128</v>
      </c>
      <c r="H27" s="1">
        <f>1214552*40/100*K4</f>
        <v>1170828.128</v>
      </c>
      <c r="I27" s="31"/>
      <c r="J27" s="31"/>
      <c r="K27" s="10"/>
      <c r="L27" s="3"/>
    </row>
    <row r="28" spans="1:12" ht="172.8" x14ac:dyDescent="0.3">
      <c r="A28" s="17" t="s">
        <v>101</v>
      </c>
      <c r="B28" s="2" t="s">
        <v>44</v>
      </c>
      <c r="C28" s="27">
        <v>110000</v>
      </c>
      <c r="D28" s="2" t="s">
        <v>19</v>
      </c>
      <c r="E28" s="2">
        <v>325</v>
      </c>
      <c r="F28" s="39" t="s">
        <v>115</v>
      </c>
      <c r="G28" s="27">
        <f>47000*K4</f>
        <v>113270</v>
      </c>
      <c r="H28" s="27"/>
      <c r="I28" s="27"/>
      <c r="J28" s="27"/>
      <c r="K28" s="8"/>
      <c r="L28" s="53">
        <f>47000*K4</f>
        <v>113270</v>
      </c>
    </row>
    <row r="29" spans="1:12" ht="72" x14ac:dyDescent="0.3">
      <c r="A29" s="17" t="s">
        <v>114</v>
      </c>
      <c r="B29" s="6" t="s">
        <v>29</v>
      </c>
      <c r="C29" s="27">
        <v>5000</v>
      </c>
      <c r="D29" s="11" t="s">
        <v>19</v>
      </c>
      <c r="E29" s="11">
        <v>489</v>
      </c>
      <c r="F29" s="39" t="s">
        <v>70</v>
      </c>
      <c r="G29" s="27">
        <v>5000</v>
      </c>
      <c r="H29" s="27">
        <v>5000</v>
      </c>
      <c r="I29" s="27">
        <v>5000</v>
      </c>
      <c r="J29" s="27">
        <v>5000</v>
      </c>
      <c r="K29" s="14"/>
      <c r="L29" s="53"/>
    </row>
    <row r="30" spans="1:12" ht="86.4" x14ac:dyDescent="0.3">
      <c r="A30" s="18" t="s">
        <v>34</v>
      </c>
      <c r="B30" s="5" t="s">
        <v>9</v>
      </c>
      <c r="C30" s="27">
        <v>7500</v>
      </c>
      <c r="D30" s="2" t="s">
        <v>21</v>
      </c>
      <c r="E30" s="2">
        <v>506</v>
      </c>
      <c r="F30" s="39" t="s">
        <v>71</v>
      </c>
      <c r="G30" s="27">
        <v>7500</v>
      </c>
      <c r="H30" s="27">
        <v>7500</v>
      </c>
      <c r="I30" s="27">
        <v>7500</v>
      </c>
      <c r="J30" s="27">
        <v>7500</v>
      </c>
      <c r="K30" s="10"/>
      <c r="L30" s="55">
        <v>5000</v>
      </c>
    </row>
    <row r="31" spans="1:12" ht="129.6" x14ac:dyDescent="0.3">
      <c r="A31" s="17" t="s">
        <v>35</v>
      </c>
      <c r="B31" s="5" t="s">
        <v>62</v>
      </c>
      <c r="C31" s="32">
        <v>200000</v>
      </c>
      <c r="D31" s="5" t="s">
        <v>22</v>
      </c>
      <c r="E31" s="5">
        <v>314</v>
      </c>
      <c r="F31" s="43" t="s">
        <v>64</v>
      </c>
      <c r="G31" s="32">
        <f>16000*K4</f>
        <v>38560</v>
      </c>
      <c r="H31" s="32"/>
      <c r="I31" s="32"/>
      <c r="J31" s="32"/>
      <c r="L31" s="55">
        <f>16000*K4</f>
        <v>38560</v>
      </c>
    </row>
    <row r="32" spans="1:12" ht="28.8" x14ac:dyDescent="0.3">
      <c r="A32" s="17" t="s">
        <v>37</v>
      </c>
      <c r="B32" s="11" t="s">
        <v>84</v>
      </c>
      <c r="C32" s="11"/>
      <c r="D32" s="6" t="s">
        <v>28</v>
      </c>
      <c r="E32" s="11">
        <v>302</v>
      </c>
      <c r="F32" s="50" t="s">
        <v>79</v>
      </c>
      <c r="G32" s="31">
        <f>195000*K4</f>
        <v>469950</v>
      </c>
      <c r="H32" s="31"/>
      <c r="I32" s="31"/>
      <c r="J32" s="31"/>
      <c r="L32" s="53">
        <f>195000*K4</f>
        <v>469950</v>
      </c>
    </row>
    <row r="33" spans="1:12" ht="72" x14ac:dyDescent="0.3">
      <c r="A33" s="17" t="s">
        <v>113</v>
      </c>
      <c r="B33" s="37" t="s">
        <v>94</v>
      </c>
      <c r="C33" s="31">
        <v>9000</v>
      </c>
      <c r="D33" s="2" t="s">
        <v>20</v>
      </c>
      <c r="E33" s="37">
        <v>724</v>
      </c>
      <c r="F33" s="44" t="s">
        <v>73</v>
      </c>
      <c r="G33" s="31">
        <v>17000</v>
      </c>
      <c r="H33" s="30">
        <v>12000</v>
      </c>
      <c r="I33" s="30">
        <v>12000</v>
      </c>
      <c r="J33" s="30">
        <v>12000</v>
      </c>
      <c r="K33" s="9"/>
      <c r="L33" s="53">
        <v>17000</v>
      </c>
    </row>
    <row r="34" spans="1:12" ht="57.6" x14ac:dyDescent="0.3">
      <c r="A34" s="17" t="s">
        <v>36</v>
      </c>
      <c r="B34" s="7" t="s">
        <v>24</v>
      </c>
      <c r="C34" s="30">
        <v>12000</v>
      </c>
      <c r="D34" s="7" t="s">
        <v>19</v>
      </c>
      <c r="E34" s="7">
        <v>503</v>
      </c>
      <c r="F34" s="42" t="s">
        <v>65</v>
      </c>
      <c r="G34" s="27">
        <v>20000</v>
      </c>
      <c r="H34" s="27">
        <v>20000</v>
      </c>
      <c r="I34" s="27">
        <v>20000</v>
      </c>
      <c r="J34" s="27">
        <v>20000</v>
      </c>
      <c r="K34" s="8"/>
      <c r="L34" s="53">
        <v>20000</v>
      </c>
    </row>
    <row r="35" spans="1:12" ht="28.8" x14ac:dyDescent="0.3">
      <c r="A35" s="17" t="s">
        <v>116</v>
      </c>
      <c r="B35" s="7" t="s">
        <v>118</v>
      </c>
      <c r="C35" s="30">
        <v>12000</v>
      </c>
      <c r="D35" s="7" t="s">
        <v>19</v>
      </c>
      <c r="E35" s="7">
        <v>503</v>
      </c>
      <c r="F35" s="42" t="s">
        <v>120</v>
      </c>
      <c r="G35" s="27">
        <v>20000</v>
      </c>
      <c r="H35" s="27">
        <v>20000</v>
      </c>
      <c r="I35" s="27">
        <v>20000</v>
      </c>
      <c r="J35" s="27">
        <v>20000</v>
      </c>
      <c r="K35" s="8"/>
      <c r="L35" s="53">
        <v>20000</v>
      </c>
    </row>
    <row r="36" spans="1:12" x14ac:dyDescent="0.3">
      <c r="A36" s="21"/>
      <c r="B36" s="9" t="s">
        <v>17</v>
      </c>
      <c r="C36" s="34">
        <f>SUM(C4:C35)</f>
        <v>1179500</v>
      </c>
      <c r="D36" s="34"/>
      <c r="E36" s="34"/>
      <c r="F36" s="45"/>
      <c r="G36" s="34">
        <f>SUM(G4:G35)</f>
        <v>2622338.128</v>
      </c>
      <c r="H36" s="34">
        <f>SUM(H4:H35)</f>
        <v>1654728.128</v>
      </c>
      <c r="I36" s="34">
        <f>SUM(I4:I35)</f>
        <v>771610</v>
      </c>
      <c r="J36" s="34">
        <f>SUM(J4:J35)</f>
        <v>483900</v>
      </c>
      <c r="K36" s="9"/>
    </row>
    <row r="37" spans="1:12" x14ac:dyDescent="0.3">
      <c r="A37" s="21"/>
      <c r="H37" s="9"/>
      <c r="I37" s="9"/>
      <c r="J37" s="9"/>
      <c r="K37" s="9"/>
    </row>
    <row r="38" spans="1:12" ht="28.8" x14ac:dyDescent="0.3">
      <c r="A38" s="21" t="s">
        <v>103</v>
      </c>
      <c r="B38" s="25" t="s">
        <v>100</v>
      </c>
      <c r="C38" s="28"/>
      <c r="D38" s="26"/>
      <c r="E38" s="26"/>
      <c r="F38" s="41"/>
      <c r="G38" s="27"/>
      <c r="H38" s="28"/>
      <c r="I38" s="28"/>
      <c r="J38" s="28"/>
      <c r="K38" s="9"/>
    </row>
    <row r="39" spans="1:12" ht="57.6" x14ac:dyDescent="0.3">
      <c r="A39" s="17"/>
      <c r="B39" s="11" t="s">
        <v>95</v>
      </c>
      <c r="C39" s="31">
        <v>344200</v>
      </c>
      <c r="D39" s="6" t="s">
        <v>28</v>
      </c>
      <c r="E39" s="11">
        <v>486</v>
      </c>
      <c r="F39" s="40" t="s">
        <v>99</v>
      </c>
      <c r="G39" s="31">
        <f>192000*K4</f>
        <v>462720</v>
      </c>
      <c r="H39" s="31">
        <v>180000</v>
      </c>
      <c r="I39" s="31">
        <v>180000</v>
      </c>
      <c r="J39" s="31">
        <v>180000</v>
      </c>
      <c r="K39" s="10"/>
      <c r="L39" s="53"/>
    </row>
    <row r="40" spans="1:12" ht="28.8" x14ac:dyDescent="0.3">
      <c r="A40" s="19"/>
      <c r="B40" s="11" t="s">
        <v>112</v>
      </c>
      <c r="C40" s="11"/>
      <c r="D40" s="6" t="s">
        <v>28</v>
      </c>
      <c r="E40" s="11">
        <v>302</v>
      </c>
      <c r="F40" s="50" t="s">
        <v>111</v>
      </c>
      <c r="G40" s="31">
        <f>2*207500*K4</f>
        <v>1000150.0000000001</v>
      </c>
      <c r="H40" s="31"/>
      <c r="I40" s="31"/>
      <c r="J40" s="31"/>
      <c r="L40" s="53"/>
    </row>
    <row r="41" spans="1:12" ht="28.8" x14ac:dyDescent="0.3">
      <c r="A41" s="19"/>
      <c r="B41" s="11" t="s">
        <v>85</v>
      </c>
      <c r="C41" s="11"/>
      <c r="D41" s="6" t="s">
        <v>28</v>
      </c>
      <c r="E41" s="11">
        <v>302</v>
      </c>
      <c r="F41" s="50"/>
      <c r="G41" s="31">
        <f>481000*K4</f>
        <v>1159210</v>
      </c>
      <c r="H41" s="31"/>
      <c r="I41" s="31"/>
      <c r="J41" s="31"/>
      <c r="L41" s="53"/>
    </row>
    <row r="42" spans="1:12" ht="43.2" x14ac:dyDescent="0.3">
      <c r="A42" s="19"/>
      <c r="B42" s="11" t="s">
        <v>86</v>
      </c>
      <c r="C42" s="11"/>
      <c r="D42" s="6" t="s">
        <v>28</v>
      </c>
      <c r="E42" s="11">
        <v>302</v>
      </c>
      <c r="F42" s="50" t="s">
        <v>82</v>
      </c>
      <c r="G42" s="31">
        <f>318000*K4</f>
        <v>766380</v>
      </c>
      <c r="H42" s="31"/>
      <c r="I42" s="31"/>
      <c r="J42" s="31"/>
      <c r="L42" s="53"/>
    </row>
    <row r="43" spans="1:12" ht="28.8" x14ac:dyDescent="0.3">
      <c r="A43" s="19"/>
      <c r="B43" s="11" t="s">
        <v>88</v>
      </c>
      <c r="C43" s="11"/>
      <c r="D43" s="6" t="s">
        <v>28</v>
      </c>
      <c r="E43" s="11">
        <v>302</v>
      </c>
      <c r="F43" s="50" t="s">
        <v>42</v>
      </c>
      <c r="G43" s="31">
        <f>113000*K4</f>
        <v>272330</v>
      </c>
      <c r="H43" s="31"/>
      <c r="I43" s="31"/>
      <c r="J43" s="31"/>
      <c r="L43" s="53"/>
    </row>
    <row r="44" spans="1:12" ht="28.8" x14ac:dyDescent="0.3">
      <c r="A44" s="19"/>
      <c r="B44" s="11" t="s">
        <v>89</v>
      </c>
      <c r="C44" s="31">
        <v>75000</v>
      </c>
      <c r="D44" s="6" t="s">
        <v>28</v>
      </c>
      <c r="E44" s="11">
        <v>324</v>
      </c>
      <c r="F44" s="40" t="s">
        <v>90</v>
      </c>
      <c r="G44" s="31">
        <v>95000</v>
      </c>
      <c r="H44" s="31"/>
      <c r="I44" s="31"/>
      <c r="J44" s="31"/>
      <c r="K44" s="8"/>
      <c r="L44" s="53"/>
    </row>
    <row r="45" spans="1:12" ht="57.6" x14ac:dyDescent="0.3">
      <c r="A45" s="17"/>
      <c r="B45" s="6" t="s">
        <v>27</v>
      </c>
      <c r="C45" s="31">
        <v>180000</v>
      </c>
      <c r="D45" s="6" t="s">
        <v>28</v>
      </c>
      <c r="E45" s="11">
        <v>642</v>
      </c>
      <c r="F45" s="40"/>
      <c r="G45" s="31">
        <v>180000</v>
      </c>
      <c r="H45" s="31">
        <v>180000</v>
      </c>
      <c r="I45" s="31">
        <v>180000</v>
      </c>
      <c r="J45" s="31">
        <v>180000</v>
      </c>
      <c r="K45" s="14"/>
      <c r="L45" s="53"/>
    </row>
    <row r="46" spans="1:12" ht="57.6" x14ac:dyDescent="0.3">
      <c r="A46" s="17"/>
      <c r="B46" s="6" t="s">
        <v>80</v>
      </c>
      <c r="C46" s="31">
        <v>180000</v>
      </c>
      <c r="D46" s="6" t="s">
        <v>28</v>
      </c>
      <c r="E46" s="11"/>
      <c r="F46" s="40"/>
      <c r="G46" s="31">
        <f>65000*K4</f>
        <v>156650</v>
      </c>
      <c r="H46" s="31">
        <f>65000*K4</f>
        <v>156650</v>
      </c>
      <c r="I46" s="31">
        <f>65000*K4</f>
        <v>156650</v>
      </c>
      <c r="J46" s="31">
        <f>65000*K4</f>
        <v>156650</v>
      </c>
      <c r="K46" s="14"/>
      <c r="L46" s="53"/>
    </row>
    <row r="47" spans="1:12" ht="28.8" x14ac:dyDescent="0.3">
      <c r="A47" s="20"/>
      <c r="B47" s="6" t="s">
        <v>83</v>
      </c>
      <c r="C47" s="6"/>
      <c r="D47" s="6" t="s">
        <v>28</v>
      </c>
      <c r="E47" s="6">
        <v>302</v>
      </c>
      <c r="F47" s="49" t="s">
        <v>78</v>
      </c>
      <c r="G47" s="31"/>
      <c r="H47" s="31">
        <f>360000*K4+5000</f>
        <v>872600</v>
      </c>
      <c r="I47" s="31"/>
      <c r="J47" s="31"/>
      <c r="K47" s="9"/>
      <c r="L47" s="55"/>
    </row>
    <row r="48" spans="1:12" ht="28.8" x14ac:dyDescent="0.3">
      <c r="A48" s="19"/>
      <c r="B48" s="11" t="s">
        <v>87</v>
      </c>
      <c r="C48" s="11"/>
      <c r="D48" s="6" t="s">
        <v>28</v>
      </c>
      <c r="E48" s="11">
        <v>324</v>
      </c>
      <c r="F48" s="50" t="s">
        <v>91</v>
      </c>
      <c r="G48" s="31"/>
      <c r="H48" s="31">
        <f>650000*K4+3000</f>
        <v>1569500</v>
      </c>
      <c r="I48" s="31"/>
      <c r="J48" s="31"/>
      <c r="L48" s="55"/>
    </row>
    <row r="49" spans="1:13" x14ac:dyDescent="0.3">
      <c r="B49" s="1" t="s">
        <v>17</v>
      </c>
      <c r="C49" s="36">
        <f>SUM(C39:C46)</f>
        <v>779200</v>
      </c>
      <c r="D49" s="36"/>
      <c r="E49" s="36"/>
      <c r="F49" s="47"/>
      <c r="G49" s="51">
        <f>SUM(G39:G47)</f>
        <v>4092440</v>
      </c>
      <c r="H49" s="36">
        <f>SUM(H39:H46)</f>
        <v>516650</v>
      </c>
      <c r="I49" s="36">
        <f>SUM(I39:I46)</f>
        <v>516650</v>
      </c>
      <c r="J49" s="36">
        <f>SUM(J39:J46)</f>
        <v>516650</v>
      </c>
    </row>
    <row r="51" spans="1:13" x14ac:dyDescent="0.3">
      <c r="A51" s="16" t="s">
        <v>119</v>
      </c>
      <c r="B51" s="25" t="s">
        <v>102</v>
      </c>
      <c r="C51" s="25"/>
      <c r="D51" s="25"/>
      <c r="E51" s="25"/>
      <c r="F51" s="25"/>
      <c r="G51" s="4"/>
      <c r="H51" s="25"/>
      <c r="I51" s="25"/>
      <c r="J51" s="25"/>
    </row>
    <row r="52" spans="1:13" ht="129.6" x14ac:dyDescent="0.3">
      <c r="A52" s="17"/>
      <c r="B52" s="7" t="s">
        <v>63</v>
      </c>
      <c r="C52" s="27">
        <v>80000</v>
      </c>
      <c r="D52" s="2" t="s">
        <v>20</v>
      </c>
      <c r="E52" s="2">
        <v>722</v>
      </c>
      <c r="F52" s="39" t="s">
        <v>72</v>
      </c>
      <c r="G52" s="27">
        <v>80000</v>
      </c>
      <c r="H52" s="27"/>
      <c r="I52" s="27">
        <v>80000</v>
      </c>
      <c r="J52" s="27"/>
      <c r="K52" s="10"/>
      <c r="M52" s="1" t="s">
        <v>10</v>
      </c>
    </row>
    <row r="54" spans="1:13" ht="100.8" x14ac:dyDescent="0.3">
      <c r="A54" s="17"/>
      <c r="B54" s="37" t="s">
        <v>23</v>
      </c>
      <c r="C54" s="31">
        <v>280000</v>
      </c>
      <c r="D54" s="2" t="s">
        <v>20</v>
      </c>
      <c r="E54" s="37">
        <v>722</v>
      </c>
      <c r="F54" s="44" t="s">
        <v>74</v>
      </c>
      <c r="G54" s="31">
        <v>280000</v>
      </c>
      <c r="H54" s="32"/>
      <c r="I54" s="32"/>
      <c r="J54" s="32"/>
      <c r="K54" s="9"/>
      <c r="M54" s="1" t="s">
        <v>16</v>
      </c>
    </row>
    <row r="55" spans="1:13" ht="28.8" x14ac:dyDescent="0.3">
      <c r="A55" s="17"/>
      <c r="B55" s="37" t="s">
        <v>11</v>
      </c>
      <c r="C55" s="31">
        <v>200000</v>
      </c>
      <c r="D55" s="2" t="s">
        <v>28</v>
      </c>
      <c r="E55" s="37">
        <v>487</v>
      </c>
      <c r="F55" s="44"/>
      <c r="G55" s="35">
        <v>200000</v>
      </c>
      <c r="H55" s="33"/>
      <c r="I55" s="33"/>
      <c r="J55" s="33"/>
      <c r="K55" s="10"/>
      <c r="L55" s="55"/>
      <c r="M55" s="1" t="s">
        <v>16</v>
      </c>
    </row>
    <row r="56" spans="1:13" ht="28.8" x14ac:dyDescent="0.3">
      <c r="A56" s="17"/>
      <c r="B56" s="22" t="s">
        <v>13</v>
      </c>
      <c r="C56" s="33">
        <v>75000</v>
      </c>
      <c r="D56" s="12" t="s">
        <v>28</v>
      </c>
      <c r="E56" s="22">
        <v>486</v>
      </c>
      <c r="F56" s="46"/>
      <c r="G56" s="35"/>
      <c r="H56" s="33"/>
      <c r="I56" s="33"/>
      <c r="J56" s="33"/>
      <c r="K56" s="10"/>
      <c r="L56" s="3"/>
    </row>
    <row r="57" spans="1:13" ht="28.8" x14ac:dyDescent="0.3">
      <c r="A57" s="17"/>
      <c r="B57" s="22" t="s">
        <v>14</v>
      </c>
      <c r="C57" s="33">
        <v>20000</v>
      </c>
      <c r="D57" s="12" t="s">
        <v>28</v>
      </c>
      <c r="E57" s="22">
        <v>486</v>
      </c>
      <c r="F57" s="46"/>
      <c r="G57" s="35"/>
      <c r="H57" s="33"/>
      <c r="I57" s="33"/>
      <c r="J57" s="33"/>
      <c r="K57" s="10"/>
      <c r="L57" s="3"/>
    </row>
  </sheetData>
  <mergeCells count="3">
    <mergeCell ref="B2:C2"/>
    <mergeCell ref="L15:L16"/>
    <mergeCell ref="B1:C1"/>
  </mergeCells>
  <pageMargins left="0.25" right="0.2" top="0.23" bottom="0.28999999999999998" header="0.2" footer="0.2"/>
  <pageSetup paperSize="256" orientation="landscape" r:id="rId1"/>
  <ignoredErrors>
    <ignoredError sqref="H36:J36 G36 C36:E36"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Irma Abramishvili</dc:creator>
  <cp:lastModifiedBy>Vano Goliadze</cp:lastModifiedBy>
  <cp:lastPrinted>2016-01-14T12:31:16Z</cp:lastPrinted>
  <dcterms:created xsi:type="dcterms:W3CDTF">2012-08-20T14:21:13Z</dcterms:created>
  <dcterms:modified xsi:type="dcterms:W3CDTF">2016-01-14T12:31:24Z</dcterms:modified>
</cp:coreProperties>
</file>