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comments3.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D:\Users\mabramishvili\Desktop\"/>
    </mc:Choice>
  </mc:AlternateContent>
  <bookViews>
    <workbookView xWindow="1140" yWindow="960" windowWidth="18810" windowHeight="6255" tabRatio="883" firstSheet="6" activeTab="6"/>
  </bookViews>
  <sheets>
    <sheet name="თავსართი" sheetId="24" state="hidden" r:id="rId1"/>
    <sheet name="ფორმა 1" sheetId="21" state="hidden" r:id="rId2"/>
    <sheet name="ფორმა 2" sheetId="15" state="hidden" r:id="rId3"/>
    <sheet name="ფორმა 3" sheetId="17" state="hidden" r:id="rId4"/>
    <sheet name="ფორმა 4" sheetId="18" state="hidden" r:id="rId5"/>
    <sheet name="ფორმა 5" sheetId="16" state="hidden" r:id="rId6"/>
    <sheet name="დანართი 1  " sheetId="31" r:id="rId7"/>
    <sheet name="დანართი  2" sheetId="10" state="hidden" r:id="rId8"/>
    <sheet name="დანართი 3" sheetId="11" state="hidden" r:id="rId9"/>
    <sheet name="დანართი 4 " sheetId="12" state="hidden" r:id="rId10"/>
    <sheet name="დანართი 5" sheetId="6" state="hidden" r:id="rId11"/>
    <sheet name="დანართი 6" sheetId="13" state="hidden" r:id="rId12"/>
    <sheet name="დანართი 7" sheetId="22" state="hidden" r:id="rId13"/>
    <sheet name="დანართი 8" sheetId="9" state="hidden" r:id="rId14"/>
    <sheet name="დანართი 9" sheetId="25" state="hidden" r:id="rId15"/>
    <sheet name="დანართი 10" sheetId="26" state="hidden" r:id="rId16"/>
    <sheet name="დანართი 11" sheetId="29" state="hidden" r:id="rId17"/>
    <sheet name="დანართი 12" sheetId="30" state="hidden" r:id="rId18"/>
    <sheet name="დანართი 13" sheetId="32" state="hidden" r:id="rId19"/>
  </sheets>
  <externalReferences>
    <externalReference r:id="rId20"/>
  </externalReferences>
  <definedNames>
    <definedName name="_xlnm._FilterDatabase" localSheetId="6" hidden="1">'დანართი 1  '!$A$11:$J$154</definedName>
    <definedName name="_xlnm._FilterDatabase" localSheetId="16" hidden="1">'დანართი 11'!$A$6:$I$6</definedName>
    <definedName name="_xlnm._FilterDatabase" localSheetId="17" hidden="1">'დანართი 12'!$A$4:$K$49</definedName>
    <definedName name="_xlnm.Print_Area" localSheetId="7">'დანართი  2'!$A$1:$M$91</definedName>
    <definedName name="_xlnm.Print_Area" localSheetId="6">'დანართი 1  '!$A$1:$E$154</definedName>
    <definedName name="_xlnm.Print_Area" localSheetId="15">'დანართი 10'!$A$1:$S$43</definedName>
    <definedName name="_xlnm.Print_Area" localSheetId="16">'დანართი 11'!$A$1:$H$74</definedName>
    <definedName name="_xlnm.Print_Area" localSheetId="17">'დანართი 12'!$A$1:$H$49</definedName>
    <definedName name="_xlnm.Print_Area" localSheetId="18">'დანართი 13'!$A$1:$J$18</definedName>
    <definedName name="_xlnm.Print_Area" localSheetId="8">'დანართი 3'!$A$1:$K$91</definedName>
    <definedName name="_xlnm.Print_Area" localSheetId="10">'დანართი 5'!$A$1:$AB$60</definedName>
    <definedName name="_xlnm.Print_Area" localSheetId="11">'დანართი 6'!$A$1:$D$32</definedName>
    <definedName name="_xlnm.Print_Area" localSheetId="12">'დანართი 7'!$A$1:$J$62</definedName>
    <definedName name="_xlnm.Print_Area" localSheetId="13">'დანართი 8'!$A$1:$T$28</definedName>
    <definedName name="_xlnm.Print_Area" localSheetId="14">'დანართი 9'!$A$1:$S$41</definedName>
    <definedName name="_xlnm.Print_Area" localSheetId="0">თავსართი!$A$1:$J$43</definedName>
    <definedName name="_xlnm.Print_Area" localSheetId="1">'ფორმა 1'!$A$1:$E$44</definedName>
    <definedName name="_xlnm.Print_Area" localSheetId="3">'ფორმა 3'!$A$1:$F$46</definedName>
    <definedName name="_xlnm.Print_Area" localSheetId="4">'ფორმა 4'!$A$1:$E$22</definedName>
    <definedName name="_xlnm.Print_Area" localSheetId="5">'ფორმა 5'!$A$1:$I$17</definedName>
    <definedName name="_xlnm.Print_Titles" localSheetId="14">'დანართი 9'!$3:$3</definedName>
  </definedNames>
  <calcPr calcId="162913"/>
</workbook>
</file>

<file path=xl/calcChain.xml><?xml version="1.0" encoding="utf-8"?>
<calcChain xmlns="http://schemas.openxmlformats.org/spreadsheetml/2006/main">
  <c r="D72" i="31" l="1"/>
  <c r="D17" i="31"/>
  <c r="D16" i="31"/>
  <c r="D110" i="31"/>
  <c r="D87" i="31"/>
  <c r="D86" i="31"/>
  <c r="D81" i="31"/>
  <c r="D70" i="31"/>
  <c r="L42" i="10"/>
  <c r="L82" i="10"/>
  <c r="P14" i="10"/>
  <c r="Q14" i="10" s="1"/>
  <c r="J29" i="22"/>
  <c r="H29" i="22"/>
  <c r="I23" i="22"/>
  <c r="H23" i="22"/>
  <c r="I21" i="22"/>
  <c r="I22" i="22" s="1"/>
  <c r="H21" i="22"/>
  <c r="H22" i="22" s="1"/>
  <c r="I20" i="22"/>
  <c r="H20" i="22"/>
  <c r="Q17" i="9"/>
  <c r="O17" i="9"/>
  <c r="N22" i="9"/>
  <c r="P21" i="9"/>
  <c r="N21" i="9" s="1"/>
  <c r="P20" i="9"/>
  <c r="N20" i="9" s="1"/>
  <c r="P19" i="9"/>
  <c r="N19" i="9" s="1"/>
  <c r="P17" i="9" l="1"/>
  <c r="N17" i="9" s="1"/>
  <c r="S21" i="9"/>
  <c r="S17" i="9"/>
  <c r="R17" i="9"/>
  <c r="M17" i="9"/>
  <c r="L17" i="9"/>
  <c r="K17" i="9"/>
  <c r="J17" i="9" s="1"/>
  <c r="J21" i="9"/>
  <c r="J20" i="9"/>
  <c r="J19" i="9"/>
  <c r="H17" i="9" l="1"/>
  <c r="I21" i="9"/>
  <c r="I17" i="9" s="1"/>
  <c r="S9" i="25"/>
  <c r="S12" i="25"/>
  <c r="C12" i="25" s="1"/>
  <c r="R25" i="25"/>
  <c r="R14" i="25"/>
  <c r="R9" i="25"/>
  <c r="C10" i="25"/>
  <c r="C11" i="25"/>
  <c r="C13" i="25"/>
  <c r="C15" i="25"/>
  <c r="C16" i="25"/>
  <c r="C17" i="25"/>
  <c r="C18" i="25"/>
  <c r="C19" i="25"/>
  <c r="C20" i="25"/>
  <c r="C21" i="25"/>
  <c r="C22" i="25"/>
  <c r="C23" i="25"/>
  <c r="C24" i="25"/>
  <c r="C26" i="25"/>
  <c r="C27" i="25"/>
  <c r="C28" i="25"/>
  <c r="C29" i="25"/>
  <c r="C30" i="25"/>
  <c r="C31" i="25"/>
  <c r="C32" i="25"/>
  <c r="C33" i="25"/>
  <c r="C34" i="25"/>
  <c r="C35" i="25"/>
  <c r="C36" i="25"/>
  <c r="C37" i="25"/>
  <c r="D68" i="29"/>
  <c r="D18" i="29"/>
  <c r="C6" i="26"/>
  <c r="C29" i="26"/>
  <c r="C12" i="26"/>
  <c r="C10" i="26"/>
  <c r="D7" i="30"/>
  <c r="I47" i="30"/>
  <c r="Y40" i="6"/>
  <c r="E40" i="6"/>
  <c r="D80" i="31"/>
  <c r="I115" i="31"/>
  <c r="L40" i="10"/>
  <c r="Y18" i="6"/>
  <c r="E18" i="6"/>
  <c r="AB18" i="6" s="1"/>
  <c r="F70" i="31" s="1"/>
  <c r="R6" i="25" l="1"/>
  <c r="M35" i="10"/>
  <c r="D71" i="31"/>
  <c r="J32" i="22"/>
  <c r="L35" i="10"/>
  <c r="L34" i="10"/>
  <c r="L33" i="10"/>
  <c r="E22" i="6"/>
  <c r="K32" i="6"/>
  <c r="L38" i="10"/>
  <c r="D33" i="31"/>
  <c r="J70" i="29" s="1"/>
  <c r="J71" i="29" s="1"/>
  <c r="D36" i="31"/>
  <c r="L15" i="10"/>
  <c r="D83" i="31"/>
  <c r="O21" i="6"/>
  <c r="L39" i="10" l="1"/>
  <c r="L37" i="10"/>
  <c r="L73" i="10"/>
  <c r="K71" i="31" l="1"/>
  <c r="J39" i="10"/>
  <c r="R4" i="10"/>
  <c r="J25" i="11"/>
  <c r="H25" i="11"/>
  <c r="J13" i="11"/>
  <c r="H13" i="11"/>
  <c r="F9" i="11"/>
  <c r="J82" i="10"/>
  <c r="N82" i="10" s="1"/>
  <c r="H82" i="10"/>
  <c r="F75" i="10"/>
  <c r="J73" i="10"/>
  <c r="H73" i="10"/>
  <c r="F65" i="10"/>
  <c r="J42" i="10"/>
  <c r="H42" i="10"/>
  <c r="J40" i="10"/>
  <c r="H40" i="10"/>
  <c r="H39" i="10"/>
  <c r="J35" i="10"/>
  <c r="H35" i="10"/>
  <c r="J34" i="10"/>
  <c r="H34" i="10"/>
  <c r="J33" i="10"/>
  <c r="H33" i="10"/>
  <c r="F32" i="10"/>
  <c r="S32" i="10"/>
  <c r="D9" i="11"/>
  <c r="D75" i="10"/>
  <c r="D65" i="10"/>
  <c r="D32" i="10"/>
  <c r="S10" i="10" l="1"/>
  <c r="E122" i="31"/>
  <c r="E110" i="31"/>
  <c r="E87" i="31"/>
  <c r="E86" i="31"/>
  <c r="E83" i="31"/>
  <c r="E81" i="31"/>
  <c r="E80" i="31"/>
  <c r="E72" i="31"/>
  <c r="E71" i="31"/>
  <c r="E70" i="31"/>
  <c r="E48" i="31"/>
  <c r="E17" i="31"/>
  <c r="J11" i="10" s="1"/>
  <c r="E16" i="31"/>
  <c r="H30" i="22" l="1"/>
  <c r="N35" i="10"/>
  <c r="D10" i="17"/>
  <c r="C10" i="17"/>
  <c r="C7" i="17" l="1"/>
  <c r="G9" i="17"/>
  <c r="C8" i="17"/>
  <c r="G8" i="17" s="1"/>
  <c r="G11" i="18"/>
  <c r="C11" i="17"/>
  <c r="G11" i="17" s="1"/>
  <c r="G46" i="31"/>
  <c r="G10" i="17"/>
  <c r="I38" i="31"/>
  <c r="I37" i="31"/>
  <c r="I36" i="31"/>
  <c r="G34" i="31" l="1"/>
  <c r="G35" i="31"/>
  <c r="G36" i="31"/>
  <c r="G37" i="31"/>
  <c r="G38" i="31"/>
  <c r="G33" i="31"/>
  <c r="G70" i="31"/>
  <c r="G68" i="31"/>
  <c r="G30" i="6" l="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10" i="31"/>
  <c r="F21" i="18"/>
  <c r="M12" i="17"/>
  <c r="I30" i="6"/>
  <c r="I11" i="6"/>
  <c r="I9" i="6" s="1"/>
  <c r="X30" i="6"/>
  <c r="X20" i="6"/>
  <c r="G69" i="31"/>
  <c r="H70" i="31" s="1"/>
  <c r="G150" i="31"/>
  <c r="D6" i="17" l="1"/>
  <c r="D35" i="21" l="1"/>
  <c r="D34" i="21"/>
  <c r="D33" i="21"/>
  <c r="D26" i="21"/>
  <c r="D18" i="21"/>
  <c r="D16" i="21"/>
  <c r="D15" i="21"/>
  <c r="F46" i="31"/>
  <c r="D9" i="21"/>
  <c r="I79" i="31"/>
  <c r="D8" i="21"/>
  <c r="D7" i="21"/>
  <c r="F16" i="31"/>
  <c r="D6" i="21" s="1"/>
  <c r="G50" i="31"/>
  <c r="F18" i="18" l="1"/>
  <c r="C22" i="15" l="1"/>
  <c r="H72" i="10" l="1"/>
  <c r="N15" i="10"/>
  <c r="D13" i="15"/>
  <c r="G18" i="10" l="1"/>
  <c r="D18" i="10" l="1"/>
  <c r="P6" i="10" s="1"/>
  <c r="D152" i="31" l="1"/>
  <c r="M12" i="10"/>
  <c r="C8" i="26" l="1"/>
  <c r="C22" i="26"/>
  <c r="C18" i="26"/>
  <c r="C19" i="26"/>
  <c r="C20" i="26"/>
  <c r="C21" i="26"/>
  <c r="C23" i="26"/>
  <c r="C24" i="26"/>
  <c r="C25" i="26"/>
  <c r="C26" i="26"/>
  <c r="C27" i="26"/>
  <c r="C30" i="26"/>
  <c r="C28" i="26" s="1"/>
  <c r="C32" i="26"/>
  <c r="C33" i="26"/>
  <c r="C34" i="26"/>
  <c r="C35" i="26"/>
  <c r="C36" i="26"/>
  <c r="C37" i="26"/>
  <c r="C38" i="26"/>
  <c r="C39" i="26"/>
  <c r="C11" i="26"/>
  <c r="C13" i="26"/>
  <c r="C14" i="26"/>
  <c r="C15" i="26"/>
  <c r="C16" i="26"/>
  <c r="C17" i="26"/>
  <c r="C9" i="26" l="1"/>
  <c r="C31" i="26"/>
  <c r="C7" i="26"/>
  <c r="C5" i="26" s="1"/>
  <c r="Q9" i="25"/>
  <c r="Q25" i="25"/>
  <c r="S25" i="25"/>
  <c r="P25" i="25"/>
  <c r="S14" i="25"/>
  <c r="Q14" i="25"/>
  <c r="C8" i="25" l="1"/>
  <c r="Q6" i="25"/>
  <c r="H47" i="31"/>
  <c r="J30" i="22" l="1"/>
  <c r="J52" i="22" s="1"/>
  <c r="I30" i="22"/>
  <c r="I47" i="22"/>
  <c r="J47" i="22"/>
  <c r="H47" i="22"/>
  <c r="H52" i="22" s="1"/>
  <c r="I29" i="22"/>
  <c r="I52" i="22" l="1"/>
  <c r="AB50" i="6"/>
  <c r="D50" i="6"/>
  <c r="E50" i="6"/>
  <c r="F50" i="6"/>
  <c r="G50" i="6"/>
  <c r="H50" i="6"/>
  <c r="I50" i="6"/>
  <c r="J50" i="6"/>
  <c r="K50" i="6"/>
  <c r="L50" i="6"/>
  <c r="M50" i="6"/>
  <c r="N50" i="6"/>
  <c r="O50" i="6"/>
  <c r="P50" i="6"/>
  <c r="Q50" i="6"/>
  <c r="R50" i="6"/>
  <c r="S50" i="6"/>
  <c r="T50" i="6"/>
  <c r="U50" i="6"/>
  <c r="V50" i="6"/>
  <c r="W50" i="6"/>
  <c r="X50" i="6"/>
  <c r="Y50" i="6"/>
  <c r="Z50" i="6"/>
  <c r="AA50" i="6"/>
  <c r="AB47" i="6"/>
  <c r="AB48" i="6"/>
  <c r="AB49" i="6"/>
  <c r="AB46" i="6"/>
  <c r="F45" i="6"/>
  <c r="G45" i="6"/>
  <c r="H45" i="6"/>
  <c r="I45" i="6"/>
  <c r="J45" i="6"/>
  <c r="K45" i="6"/>
  <c r="L45" i="6"/>
  <c r="M45" i="6"/>
  <c r="N45" i="6"/>
  <c r="O45" i="6"/>
  <c r="P45" i="6"/>
  <c r="Q45" i="6"/>
  <c r="R45" i="6"/>
  <c r="S45" i="6"/>
  <c r="T45" i="6"/>
  <c r="U45" i="6"/>
  <c r="V45" i="6"/>
  <c r="W45" i="6"/>
  <c r="X45" i="6"/>
  <c r="Y45" i="6"/>
  <c r="Z45" i="6"/>
  <c r="AA45" i="6"/>
  <c r="D45" i="6"/>
  <c r="E45" i="6"/>
  <c r="AB45" i="6" l="1"/>
  <c r="G71" i="31"/>
  <c r="E152" i="31" l="1"/>
  <c r="E99" i="31"/>
  <c r="H152" i="31" l="1"/>
  <c r="H21" i="10"/>
  <c r="D4" i="17" l="1"/>
  <c r="D12" i="17" s="1"/>
  <c r="D5" i="17"/>
  <c r="E5" i="17"/>
  <c r="C5" i="17"/>
  <c r="C4" i="17"/>
  <c r="S6" i="25" l="1"/>
  <c r="G51" i="31" l="1"/>
  <c r="G54" i="31"/>
  <c r="G55" i="31"/>
  <c r="G56" i="31"/>
  <c r="G57" i="31"/>
  <c r="G59" i="31"/>
  <c r="G60" i="31"/>
  <c r="G61" i="31"/>
  <c r="G62" i="31"/>
  <c r="G63" i="31"/>
  <c r="G64" i="31"/>
  <c r="G65" i="31"/>
  <c r="G66" i="31"/>
  <c r="G67" i="31"/>
  <c r="G72" i="31"/>
  <c r="G73" i="31"/>
  <c r="G74" i="31"/>
  <c r="G75" i="31"/>
  <c r="G76" i="31"/>
  <c r="G77" i="31"/>
  <c r="G78" i="31"/>
  <c r="G79" i="31"/>
  <c r="G82" i="31"/>
  <c r="G84" i="31"/>
  <c r="G85" i="31"/>
  <c r="G88" i="31"/>
  <c r="G89" i="31"/>
  <c r="G90" i="31"/>
  <c r="G91" i="31"/>
  <c r="G92" i="31"/>
  <c r="G93" i="31"/>
  <c r="G94" i="31"/>
  <c r="G95" i="31"/>
  <c r="G96" i="31"/>
  <c r="G102" i="31"/>
  <c r="G103" i="31"/>
  <c r="G104" i="31"/>
  <c r="G105" i="31"/>
  <c r="G106" i="31"/>
  <c r="G108" i="31"/>
  <c r="G109" i="31"/>
  <c r="G141" i="31"/>
  <c r="G143" i="31"/>
  <c r="G144" i="31"/>
  <c r="G145" i="31"/>
  <c r="G146" i="31"/>
  <c r="G149" i="31"/>
  <c r="G151" i="31"/>
  <c r="G47" i="31"/>
  <c r="G48" i="31"/>
  <c r="G49" i="31"/>
  <c r="G32" i="31"/>
  <c r="D6" i="18"/>
  <c r="D33" i="17"/>
  <c r="D12" i="18"/>
  <c r="D9" i="18"/>
  <c r="D22" i="15"/>
  <c r="D16" i="15"/>
  <c r="D15" i="15"/>
  <c r="I6" i="16"/>
  <c r="I4" i="16"/>
  <c r="D11" i="15" l="1"/>
  <c r="G6" i="16"/>
  <c r="G7" i="16"/>
  <c r="G9" i="16"/>
  <c r="G4" i="16"/>
  <c r="E7" i="16"/>
  <c r="C14" i="15" l="1"/>
  <c r="C12" i="18" l="1"/>
  <c r="C6" i="17" l="1"/>
  <c r="C12" i="17" s="1"/>
  <c r="N40" i="10"/>
  <c r="N33" i="10"/>
  <c r="N34" i="10"/>
  <c r="N24" i="10" l="1"/>
  <c r="K32" i="10" l="1"/>
  <c r="N42" i="10" l="1"/>
  <c r="G86" i="31" l="1"/>
  <c r="G83" i="31"/>
  <c r="F110" i="31" l="1"/>
  <c r="C33" i="17"/>
  <c r="F33" i="17" s="1"/>
  <c r="G52" i="31"/>
  <c r="D99" i="31"/>
  <c r="F153" i="31" s="1"/>
  <c r="F16" i="17"/>
  <c r="F17" i="17"/>
  <c r="F18" i="17"/>
  <c r="F19" i="17"/>
  <c r="F22" i="17"/>
  <c r="F23" i="17"/>
  <c r="F15" i="17"/>
  <c r="F6" i="17"/>
  <c r="F7" i="17"/>
  <c r="F8" i="17"/>
  <c r="F9" i="17"/>
  <c r="F10" i="17"/>
  <c r="F11" i="17"/>
  <c r="E22" i="15"/>
  <c r="E23" i="15"/>
  <c r="E24" i="15"/>
  <c r="E28" i="15"/>
  <c r="E8" i="15"/>
  <c r="E9" i="15"/>
  <c r="E12" i="15"/>
  <c r="E13" i="15"/>
  <c r="E14" i="15"/>
  <c r="E16" i="15"/>
  <c r="D7" i="15"/>
  <c r="D17" i="15" s="1"/>
  <c r="E36" i="21"/>
  <c r="D36" i="21"/>
  <c r="E29" i="21"/>
  <c r="D29" i="21"/>
  <c r="E27" i="21"/>
  <c r="D27" i="21"/>
  <c r="E19" i="21"/>
  <c r="D19" i="21"/>
  <c r="E10" i="21"/>
  <c r="D10" i="21"/>
  <c r="F5" i="17" l="1"/>
  <c r="E30" i="21"/>
  <c r="E38" i="21" s="1"/>
  <c r="D30" i="21"/>
  <c r="D38" i="21" s="1"/>
  <c r="D21" i="21"/>
  <c r="E21" i="21"/>
  <c r="N22" i="10"/>
  <c r="N23" i="10"/>
  <c r="N25" i="10"/>
  <c r="N26" i="10"/>
  <c r="N27" i="10"/>
  <c r="N28" i="10"/>
  <c r="N29" i="10"/>
  <c r="N30" i="10"/>
  <c r="N31" i="10"/>
  <c r="N41" i="10"/>
  <c r="N43" i="10"/>
  <c r="N44" i="10"/>
  <c r="N45" i="10"/>
  <c r="N46" i="10"/>
  <c r="N47" i="10"/>
  <c r="N48" i="10"/>
  <c r="N49" i="10"/>
  <c r="N50" i="10"/>
  <c r="N51" i="10"/>
  <c r="N52" i="10"/>
  <c r="N53" i="10"/>
  <c r="N54" i="10"/>
  <c r="N57" i="10"/>
  <c r="N58" i="10"/>
  <c r="N60" i="10"/>
  <c r="N61" i="10"/>
  <c r="N63" i="10"/>
  <c r="N64" i="10"/>
  <c r="N67" i="10"/>
  <c r="N68" i="10"/>
  <c r="N70" i="10"/>
  <c r="N71" i="10"/>
  <c r="N73" i="10"/>
  <c r="N74" i="10"/>
  <c r="N77" i="10"/>
  <c r="N78" i="10"/>
  <c r="N79" i="10"/>
  <c r="N80" i="10"/>
  <c r="N83" i="10"/>
  <c r="N84" i="10"/>
  <c r="P9" i="25" l="1"/>
  <c r="C9" i="25" s="1"/>
  <c r="C7" i="25" s="1"/>
  <c r="M9" i="10" l="1"/>
  <c r="J12" i="10"/>
  <c r="K12" i="10"/>
  <c r="K9" i="10" l="1"/>
  <c r="N39" i="10"/>
  <c r="N38" i="10"/>
  <c r="N37" i="10"/>
  <c r="N36" i="10" l="1"/>
  <c r="K66" i="12" l="1"/>
  <c r="K65" i="12" s="1"/>
  <c r="I66" i="12"/>
  <c r="I65" i="12" s="1"/>
  <c r="K23" i="11"/>
  <c r="I23" i="11"/>
  <c r="I10" i="11" s="1"/>
  <c r="I9" i="11" s="1"/>
  <c r="J39" i="11" l="1"/>
  <c r="H39" i="11"/>
  <c r="I21" i="10"/>
  <c r="I20" i="10" s="1"/>
  <c r="J21" i="10"/>
  <c r="K21" i="10"/>
  <c r="K20" i="10" s="1"/>
  <c r="L21" i="10"/>
  <c r="L20" i="10" s="1"/>
  <c r="M21" i="10"/>
  <c r="M20" i="10" s="1"/>
  <c r="H20" i="10"/>
  <c r="C24" i="17" l="1"/>
  <c r="F24" i="17" s="1"/>
  <c r="J20" i="10"/>
  <c r="N20" i="10" s="1"/>
  <c r="N21" i="10"/>
  <c r="G87" i="31"/>
  <c r="H88" i="31" s="1"/>
  <c r="G81" i="31"/>
  <c r="G80" i="31"/>
  <c r="D32" i="17"/>
  <c r="I33" i="17" s="1"/>
  <c r="D5" i="18" l="1"/>
  <c r="H124" i="31"/>
  <c r="C32" i="17"/>
  <c r="I34" i="17" s="1"/>
  <c r="J9" i="10"/>
  <c r="C5" i="18"/>
  <c r="G148" i="31"/>
  <c r="G99" i="31"/>
  <c r="E12" i="10"/>
  <c r="E9" i="10" s="1"/>
  <c r="E18" i="10"/>
  <c r="Q6" i="10" s="1"/>
  <c r="F18" i="10"/>
  <c r="D20" i="6"/>
  <c r="E20" i="6"/>
  <c r="F20" i="6"/>
  <c r="G20" i="6"/>
  <c r="H20" i="6"/>
  <c r="I20" i="6"/>
  <c r="J20" i="6"/>
  <c r="K20" i="6"/>
  <c r="L20" i="6"/>
  <c r="M20" i="6"/>
  <c r="N20" i="6"/>
  <c r="O20" i="6"/>
  <c r="P20" i="6"/>
  <c r="Q20" i="6"/>
  <c r="R20" i="6"/>
  <c r="S20" i="6"/>
  <c r="T20" i="6"/>
  <c r="U20" i="6"/>
  <c r="V20" i="6"/>
  <c r="W20" i="6"/>
  <c r="Y20" i="6"/>
  <c r="Z20" i="6"/>
  <c r="AA20" i="6"/>
  <c r="Q4" i="10" l="1"/>
  <c r="S4" i="10" s="1"/>
  <c r="F32" i="17"/>
  <c r="F12" i="17"/>
  <c r="F4" i="17"/>
  <c r="D44" i="30"/>
  <c r="D45" i="30" s="1"/>
  <c r="O25" i="25"/>
  <c r="O14" i="25"/>
  <c r="P14" i="25"/>
  <c r="P6" i="25" s="1"/>
  <c r="I46" i="30" l="1"/>
  <c r="I48" i="30"/>
  <c r="O6" i="25"/>
  <c r="D14" i="25" l="1"/>
  <c r="E14" i="25"/>
  <c r="F14" i="25"/>
  <c r="G14" i="25"/>
  <c r="H14" i="25"/>
  <c r="I14" i="25"/>
  <c r="J14" i="25"/>
  <c r="K14" i="25"/>
  <c r="L14" i="25"/>
  <c r="M14" i="25"/>
  <c r="M6" i="25" s="1"/>
  <c r="N14" i="25"/>
  <c r="D25" i="25"/>
  <c r="E25" i="25"/>
  <c r="F25" i="25"/>
  <c r="G25" i="25"/>
  <c r="H25" i="25"/>
  <c r="I25" i="25"/>
  <c r="J25" i="25"/>
  <c r="K25" i="25"/>
  <c r="L25" i="25"/>
  <c r="M25" i="25"/>
  <c r="N25" i="25"/>
  <c r="C14" i="25" l="1"/>
  <c r="C6" i="25" s="1"/>
  <c r="C25" i="25"/>
  <c r="I6" i="25"/>
  <c r="N6" i="25"/>
  <c r="J6" i="25"/>
  <c r="F6" i="25"/>
  <c r="K6" i="25"/>
  <c r="G6" i="25"/>
  <c r="E6" i="25"/>
  <c r="L6" i="25"/>
  <c r="H6" i="25"/>
  <c r="D6" i="25"/>
  <c r="AB40" i="6"/>
  <c r="F86" i="31" s="1"/>
  <c r="K11" i="11"/>
  <c r="K10" i="11" s="1"/>
  <c r="K9" i="11" s="1"/>
  <c r="D21" i="17" s="1"/>
  <c r="D20" i="17" s="1"/>
  <c r="D25" i="17" s="1"/>
  <c r="D31" i="17" s="1"/>
  <c r="J33" i="17" s="1"/>
  <c r="M56" i="10" l="1"/>
  <c r="M59" i="10"/>
  <c r="M62" i="10"/>
  <c r="L62" i="10"/>
  <c r="N62" i="10" s="1"/>
  <c r="L59" i="10"/>
  <c r="N59" i="10" s="1"/>
  <c r="L56" i="10"/>
  <c r="N56" i="10" s="1"/>
  <c r="J66" i="12"/>
  <c r="J65" i="12" s="1"/>
  <c r="J26" i="11"/>
  <c r="J23" i="11"/>
  <c r="J11" i="11"/>
  <c r="J10" i="11" l="1"/>
  <c r="J9" i="11" s="1"/>
  <c r="M55" i="10"/>
  <c r="L55" i="10"/>
  <c r="C25" i="15" s="1"/>
  <c r="H66" i="12"/>
  <c r="H65" i="12" s="1"/>
  <c r="F66" i="12"/>
  <c r="F65" i="12" s="1"/>
  <c r="P9" i="10" s="1"/>
  <c r="H26" i="11"/>
  <c r="H23" i="11"/>
  <c r="H11" i="11"/>
  <c r="I76" i="10"/>
  <c r="J76" i="10"/>
  <c r="K76" i="10"/>
  <c r="L76" i="10"/>
  <c r="M76" i="10"/>
  <c r="I81" i="10"/>
  <c r="J81" i="10"/>
  <c r="J75" i="10" s="1"/>
  <c r="K81" i="10"/>
  <c r="L81" i="10"/>
  <c r="M81" i="10"/>
  <c r="H81" i="10"/>
  <c r="H75" i="10" s="1"/>
  <c r="H76" i="10"/>
  <c r="I66" i="10"/>
  <c r="J66" i="10"/>
  <c r="N66" i="10" s="1"/>
  <c r="K66" i="10"/>
  <c r="L66" i="10"/>
  <c r="M66" i="10"/>
  <c r="I69" i="10"/>
  <c r="J69" i="10"/>
  <c r="K69" i="10"/>
  <c r="L69" i="10"/>
  <c r="M69" i="10"/>
  <c r="I72" i="10"/>
  <c r="J72" i="10"/>
  <c r="K72" i="10"/>
  <c r="L72" i="10"/>
  <c r="M72" i="10"/>
  <c r="H69" i="10"/>
  <c r="H65" i="10" s="1"/>
  <c r="H66" i="10"/>
  <c r="I19" i="10"/>
  <c r="J19" i="10"/>
  <c r="K19" i="10"/>
  <c r="L19" i="10"/>
  <c r="C20" i="15" s="1"/>
  <c r="E20" i="15" s="1"/>
  <c r="M19" i="10"/>
  <c r="I32" i="10"/>
  <c r="J32" i="10"/>
  <c r="L32" i="10"/>
  <c r="C21" i="15" s="1"/>
  <c r="M32" i="10"/>
  <c r="H32" i="10"/>
  <c r="H29" i="10"/>
  <c r="C21" i="17" l="1"/>
  <c r="J65" i="10"/>
  <c r="J18" i="10" s="1"/>
  <c r="P7" i="10" s="1"/>
  <c r="M75" i="10"/>
  <c r="D27" i="15" s="1"/>
  <c r="I75" i="10"/>
  <c r="N69" i="10"/>
  <c r="K75" i="10"/>
  <c r="D21" i="15"/>
  <c r="D29" i="15" s="1"/>
  <c r="D31" i="15" s="1"/>
  <c r="D15" i="18" s="1"/>
  <c r="M65" i="10"/>
  <c r="N55" i="10"/>
  <c r="N81" i="10"/>
  <c r="N32" i="10"/>
  <c r="N76" i="10"/>
  <c r="N19" i="10"/>
  <c r="N72" i="10"/>
  <c r="I65" i="10"/>
  <c r="K65" i="10"/>
  <c r="L75" i="10"/>
  <c r="C27" i="15" s="1"/>
  <c r="L65" i="10"/>
  <c r="C26" i="15" s="1"/>
  <c r="E26" i="15" s="1"/>
  <c r="H10" i="11"/>
  <c r="H9" i="11" s="1"/>
  <c r="H19" i="10"/>
  <c r="AB29" i="6"/>
  <c r="F79" i="31" s="1"/>
  <c r="AB28" i="6"/>
  <c r="AB41" i="6"/>
  <c r="AB42" i="6"/>
  <c r="AB43" i="6"/>
  <c r="AB44" i="6"/>
  <c r="F93" i="31"/>
  <c r="D30" i="6"/>
  <c r="E30" i="6"/>
  <c r="F30" i="6"/>
  <c r="H30" i="6"/>
  <c r="J30" i="6"/>
  <c r="K30" i="6"/>
  <c r="L30" i="6"/>
  <c r="M30" i="6"/>
  <c r="N30" i="6"/>
  <c r="O30" i="6"/>
  <c r="P30" i="6"/>
  <c r="Q30" i="6"/>
  <c r="R30" i="6"/>
  <c r="S30" i="6"/>
  <c r="T30" i="6"/>
  <c r="U30" i="6"/>
  <c r="V30" i="6"/>
  <c r="W30" i="6"/>
  <c r="Y30" i="6"/>
  <c r="Z30" i="6"/>
  <c r="AA30" i="6"/>
  <c r="D36" i="6"/>
  <c r="E36" i="6"/>
  <c r="F36" i="6"/>
  <c r="G36" i="6"/>
  <c r="H36" i="6"/>
  <c r="I36" i="6"/>
  <c r="J36" i="6"/>
  <c r="K36" i="6"/>
  <c r="L36" i="6"/>
  <c r="M36" i="6"/>
  <c r="N36" i="6"/>
  <c r="O36" i="6"/>
  <c r="P36" i="6"/>
  <c r="Q36" i="6"/>
  <c r="R36" i="6"/>
  <c r="S36" i="6"/>
  <c r="T36" i="6"/>
  <c r="U36" i="6"/>
  <c r="V36" i="6"/>
  <c r="W36" i="6"/>
  <c r="X36" i="6"/>
  <c r="Y36" i="6"/>
  <c r="Z36" i="6"/>
  <c r="AA36" i="6"/>
  <c r="D33" i="6"/>
  <c r="E33" i="6"/>
  <c r="F33" i="6"/>
  <c r="G33" i="6"/>
  <c r="G19" i="6" s="1"/>
  <c r="H33" i="6"/>
  <c r="I33" i="6"/>
  <c r="I19" i="6" s="1"/>
  <c r="J33" i="6"/>
  <c r="K33" i="6"/>
  <c r="L33" i="6"/>
  <c r="M33" i="6"/>
  <c r="N33" i="6"/>
  <c r="O33" i="6"/>
  <c r="P33" i="6"/>
  <c r="Q33" i="6"/>
  <c r="R33" i="6"/>
  <c r="S33" i="6"/>
  <c r="T33" i="6"/>
  <c r="U33" i="6"/>
  <c r="V33" i="6"/>
  <c r="W33" i="6"/>
  <c r="X33" i="6"/>
  <c r="Y33" i="6"/>
  <c r="Z33" i="6"/>
  <c r="AA33" i="6"/>
  <c r="AA11" i="6"/>
  <c r="AA9" i="6" s="1"/>
  <c r="AB12" i="6"/>
  <c r="AB13" i="6"/>
  <c r="AB14" i="6"/>
  <c r="AB15" i="6"/>
  <c r="AB16" i="6"/>
  <c r="F68" i="31" s="1"/>
  <c r="AB17" i="6"/>
  <c r="F69" i="31" s="1"/>
  <c r="AB21" i="6"/>
  <c r="F71" i="31" s="1"/>
  <c r="AB22" i="6"/>
  <c r="F72" i="31" s="1"/>
  <c r="AB23" i="6"/>
  <c r="AB24" i="6"/>
  <c r="AB25" i="6"/>
  <c r="AB26" i="6"/>
  <c r="AB27" i="6"/>
  <c r="AB32" i="6"/>
  <c r="F81" i="31" s="1"/>
  <c r="AB34" i="6"/>
  <c r="F82" i="31" s="1"/>
  <c r="AB35" i="6"/>
  <c r="F83" i="31" s="1"/>
  <c r="AB37" i="6"/>
  <c r="AB38" i="6"/>
  <c r="AB10" i="6"/>
  <c r="D11" i="6"/>
  <c r="D9" i="6" s="1"/>
  <c r="E11" i="6"/>
  <c r="E9" i="6" s="1"/>
  <c r="F11" i="6"/>
  <c r="F9" i="6" s="1"/>
  <c r="G11" i="6"/>
  <c r="G9" i="6" s="1"/>
  <c r="C8" i="18" s="1"/>
  <c r="H11" i="6"/>
  <c r="H9" i="6" s="1"/>
  <c r="J11" i="6"/>
  <c r="J9" i="6" s="1"/>
  <c r="K11" i="6"/>
  <c r="K9" i="6" s="1"/>
  <c r="L11" i="6"/>
  <c r="L9" i="6" s="1"/>
  <c r="M11" i="6"/>
  <c r="M9" i="6" s="1"/>
  <c r="N11" i="6"/>
  <c r="N9" i="6" s="1"/>
  <c r="O11" i="6"/>
  <c r="O9" i="6" s="1"/>
  <c r="P11" i="6"/>
  <c r="P9" i="6" s="1"/>
  <c r="Q11" i="6"/>
  <c r="Q9" i="6" s="1"/>
  <c r="R11" i="6"/>
  <c r="R9" i="6" s="1"/>
  <c r="S11" i="6"/>
  <c r="S9" i="6" s="1"/>
  <c r="T11" i="6"/>
  <c r="T9" i="6" s="1"/>
  <c r="U11" i="6"/>
  <c r="U9" i="6" s="1"/>
  <c r="V11" i="6"/>
  <c r="V9" i="6" s="1"/>
  <c r="W11" i="6"/>
  <c r="W9" i="6" s="1"/>
  <c r="X11" i="6"/>
  <c r="X9" i="6" s="1"/>
  <c r="Y11" i="6"/>
  <c r="Y9" i="6" s="1"/>
  <c r="Z11" i="6"/>
  <c r="Z9" i="6" s="1"/>
  <c r="L11" i="10" l="1"/>
  <c r="C10" i="15" s="1"/>
  <c r="E10" i="15" s="1"/>
  <c r="K18" i="10"/>
  <c r="Q7" i="10" s="1"/>
  <c r="S7" i="10" s="1"/>
  <c r="D16" i="18"/>
  <c r="F22" i="18" s="1"/>
  <c r="N4" i="10"/>
  <c r="I18" i="10"/>
  <c r="M18" i="10"/>
  <c r="L18" i="10"/>
  <c r="C20" i="17"/>
  <c r="C25" i="17" s="1"/>
  <c r="C31" i="17" s="1"/>
  <c r="J34" i="17" s="1"/>
  <c r="F21" i="17"/>
  <c r="S19" i="6"/>
  <c r="AA19" i="6"/>
  <c r="O19" i="6"/>
  <c r="C11" i="18" s="1"/>
  <c r="V19" i="6"/>
  <c r="N19" i="6"/>
  <c r="F19" i="6"/>
  <c r="N65" i="10"/>
  <c r="Y19" i="6"/>
  <c r="U19" i="6"/>
  <c r="Q19" i="6"/>
  <c r="M19" i="6"/>
  <c r="L16" i="10"/>
  <c r="W19" i="6"/>
  <c r="K19" i="6"/>
  <c r="Z19" i="6"/>
  <c r="R19" i="6"/>
  <c r="J19" i="6"/>
  <c r="T19" i="6"/>
  <c r="P19" i="6"/>
  <c r="L19" i="6"/>
  <c r="H19" i="6"/>
  <c r="D19" i="6"/>
  <c r="N75" i="10"/>
  <c r="E19" i="6"/>
  <c r="X19" i="6"/>
  <c r="AB36" i="6"/>
  <c r="AB20" i="6"/>
  <c r="AB33" i="6"/>
  <c r="AB11" i="6"/>
  <c r="AB9" i="6" s="1"/>
  <c r="H18" i="10"/>
  <c r="P8" i="10" s="1"/>
  <c r="AB31" i="6"/>
  <c r="Q10" i="10" l="1"/>
  <c r="P18" i="10"/>
  <c r="C6" i="15"/>
  <c r="R7" i="10"/>
  <c r="F11" i="18"/>
  <c r="AD23" i="6"/>
  <c r="T10" i="10"/>
  <c r="C6" i="18"/>
  <c r="N18" i="10"/>
  <c r="F20" i="17"/>
  <c r="L12" i="10"/>
  <c r="L9" i="10" s="1"/>
  <c r="C15" i="15"/>
  <c r="AB30" i="6"/>
  <c r="AB19" i="6" s="1"/>
  <c r="F80" i="31"/>
  <c r="I8" i="15" l="1"/>
  <c r="J8" i="15" s="1"/>
  <c r="C9" i="18"/>
  <c r="C11" i="15"/>
  <c r="E15" i="15"/>
  <c r="E6" i="15"/>
  <c r="F25" i="17"/>
  <c r="E21" i="15"/>
  <c r="E25" i="15"/>
  <c r="C29" i="15"/>
  <c r="E27" i="15"/>
  <c r="J10" i="15" l="1"/>
  <c r="J9" i="15"/>
  <c r="F31" i="17"/>
  <c r="E11" i="15"/>
  <c r="C7" i="15"/>
  <c r="E29" i="15"/>
  <c r="C17" i="15" l="1"/>
  <c r="E7" i="15"/>
  <c r="C31" i="15" l="1"/>
  <c r="E31" i="15" s="1"/>
  <c r="E17" i="15"/>
  <c r="C15" i="18" l="1"/>
  <c r="C16" i="18" s="1"/>
  <c r="F19" i="18" s="1"/>
  <c r="E4" i="16"/>
  <c r="E6" i="16"/>
</calcChain>
</file>

<file path=xl/comments1.xml><?xml version="1.0" encoding="utf-8"?>
<comments xmlns="http://schemas.openxmlformats.org/spreadsheetml/2006/main">
  <authors>
    <author>durushadze</author>
  </authors>
  <commentList>
    <comment ref="D8" authorId="0" shapeId="0">
      <text>
        <r>
          <rPr>
            <b/>
            <sz val="9"/>
            <color indexed="81"/>
            <rFont val="Tahoma"/>
            <family val="2"/>
          </rPr>
          <t>durushadze:</t>
        </r>
        <r>
          <rPr>
            <sz val="9"/>
            <color indexed="81"/>
            <rFont val="Tahoma"/>
            <family val="2"/>
          </rPr>
          <t xml:space="preserve">
pirad baraTze arsebuli naSTis sworad asaxvis mizniT</t>
        </r>
      </text>
    </comment>
  </commentList>
</comments>
</file>

<file path=xl/comments2.xml><?xml version="1.0" encoding="utf-8"?>
<comments xmlns="http://schemas.openxmlformats.org/spreadsheetml/2006/main">
  <authors>
    <author>lela Kurashvili</author>
  </authors>
  <commentList>
    <comment ref="B26" authorId="0" shapeId="0">
      <text>
        <r>
          <rPr>
            <b/>
            <sz val="9"/>
            <color indexed="81"/>
            <rFont val="Tahoma"/>
            <family val="2"/>
          </rPr>
          <t>lela Kurashvili:</t>
        </r>
        <r>
          <rPr>
            <sz val="9"/>
            <color indexed="81"/>
            <rFont val="Tahoma"/>
            <family val="2"/>
          </rPr>
          <t xml:space="preserve">
გასაერთიანებელი იქნება ანგარიშთა გეგმის მიხედვით</t>
        </r>
      </text>
    </comment>
  </commentList>
</comments>
</file>

<file path=xl/comments3.xml><?xml version="1.0" encoding="utf-8"?>
<comments xmlns="http://schemas.openxmlformats.org/spreadsheetml/2006/main">
  <authors>
    <author>durushadze</author>
  </authors>
  <commentList>
    <comment ref="C16" authorId="0" shapeId="0">
      <text>
        <r>
          <rPr>
            <b/>
            <sz val="9"/>
            <color indexed="81"/>
            <rFont val="Tahoma"/>
            <family val="2"/>
          </rPr>
          <t>durushadze:</t>
        </r>
        <r>
          <rPr>
            <sz val="9"/>
            <color indexed="81"/>
            <rFont val="Tahoma"/>
            <family val="2"/>
          </rPr>
          <t xml:space="preserve">
pirad baraTze arsebuli naSTis sworad asaxvis mizniT</t>
        </r>
      </text>
    </comment>
  </commentList>
</comments>
</file>

<file path=xl/sharedStrings.xml><?xml version="1.0" encoding="utf-8"?>
<sst xmlns="http://schemas.openxmlformats.org/spreadsheetml/2006/main" count="2230" uniqueCount="1226">
  <si>
    <t>სტრიქონის კოდი</t>
  </si>
  <si>
    <t>010</t>
  </si>
  <si>
    <t>020</t>
  </si>
  <si>
    <t>030</t>
  </si>
  <si>
    <t>040</t>
  </si>
  <si>
    <t>050</t>
  </si>
  <si>
    <t>060</t>
  </si>
  <si>
    <t>070</t>
  </si>
  <si>
    <t>080</t>
  </si>
  <si>
    <t>090</t>
  </si>
  <si>
    <t>100</t>
  </si>
  <si>
    <t>160</t>
  </si>
  <si>
    <t>170</t>
  </si>
  <si>
    <t>180</t>
  </si>
  <si>
    <t>110</t>
  </si>
  <si>
    <t>120</t>
  </si>
  <si>
    <t>130</t>
  </si>
  <si>
    <t>140</t>
  </si>
  <si>
    <t>150</t>
  </si>
  <si>
    <t>190</t>
  </si>
  <si>
    <t>200</t>
  </si>
  <si>
    <t>კოდი</t>
  </si>
  <si>
    <t>210</t>
  </si>
  <si>
    <t>220</t>
  </si>
  <si>
    <t>230</t>
  </si>
  <si>
    <t>240</t>
  </si>
  <si>
    <t>250</t>
  </si>
  <si>
    <t>260</t>
  </si>
  <si>
    <t>270</t>
  </si>
  <si>
    <t>280</t>
  </si>
  <si>
    <t>290</t>
  </si>
  <si>
    <t>300</t>
  </si>
  <si>
    <t>310</t>
  </si>
  <si>
    <t>320</t>
  </si>
  <si>
    <t>330</t>
  </si>
  <si>
    <t>340</t>
  </si>
  <si>
    <t>350</t>
  </si>
  <si>
    <t>360</t>
  </si>
  <si>
    <t>370</t>
  </si>
  <si>
    <t>380</t>
  </si>
  <si>
    <t>390</t>
  </si>
  <si>
    <t>410</t>
  </si>
  <si>
    <t>არასაოპერაციო ხარჯები</t>
  </si>
  <si>
    <t>420</t>
  </si>
  <si>
    <t>430</t>
  </si>
  <si>
    <t>440</t>
  </si>
  <si>
    <t>450</t>
  </si>
  <si>
    <t>460</t>
  </si>
  <si>
    <t>მოგების გადასახადი</t>
  </si>
  <si>
    <t>ორგანიზაციის ხელმძღვანელი:</t>
  </si>
  <si>
    <t>მთავარი ბუღალტერი:</t>
  </si>
  <si>
    <t>ბ.ა</t>
  </si>
  <si>
    <t>400</t>
  </si>
  <si>
    <t>470</t>
  </si>
  <si>
    <t>480</t>
  </si>
  <si>
    <t>490</t>
  </si>
  <si>
    <t>დასახელება</t>
  </si>
  <si>
    <t>500</t>
  </si>
  <si>
    <t>510</t>
  </si>
  <si>
    <t xml:space="preserve">         </t>
  </si>
  <si>
    <t>ფინანსური ვალდებულებები</t>
  </si>
  <si>
    <t>ბალანსი</t>
  </si>
  <si>
    <t>ორგანიზაციის დასახელება</t>
  </si>
  <si>
    <t>აქტივები</t>
  </si>
  <si>
    <t>ანგარიშის ნომერი</t>
  </si>
  <si>
    <t>ნაშთი წლის დასაწყისისთვის</t>
  </si>
  <si>
    <t>ნაშთი წლის (კვარტლის) ბოლოს</t>
  </si>
  <si>
    <t xml:space="preserve">   I.ფინანსური აქტივები და მოთხოვნები</t>
  </si>
  <si>
    <t>1110</t>
  </si>
  <si>
    <t>1120</t>
  </si>
  <si>
    <t>1220</t>
  </si>
  <si>
    <t>1230</t>
  </si>
  <si>
    <t>სხვა ანგარიშები ბანკში</t>
  </si>
  <si>
    <t>1240</t>
  </si>
  <si>
    <t>1250</t>
  </si>
  <si>
    <t>1260</t>
  </si>
  <si>
    <t>1270</t>
  </si>
  <si>
    <t>1280</t>
  </si>
  <si>
    <t>ფასიანი ქაღალდები, გარდა აქციებისა</t>
  </si>
  <si>
    <t>აქციები და სხვა კაპიტალი</t>
  </si>
  <si>
    <t>წარმოებული ფინანსური ინსტრუმენტები</t>
  </si>
  <si>
    <t>სხვა დანარჩენი მოკლევადიანი ფინანსური აქტივები</t>
  </si>
  <si>
    <t>მოთხოვნები ბარტერით</t>
  </si>
  <si>
    <t>მოთხოვნები სადაზღვევო კომპანიების მიმართ</t>
  </si>
  <si>
    <t>მოთხოვნები არაფინანსური აქტივების დანაკლისებით</t>
  </si>
  <si>
    <t>სხვა დანარჩენი მოკლევადიანი მოთხოვნები</t>
  </si>
  <si>
    <t xml:space="preserve">სხვა გრძელვადიანი ფინანსური აქტივები  </t>
  </si>
  <si>
    <t xml:space="preserve">სხვა გრძელვადიანი მოთხოვნები </t>
  </si>
  <si>
    <t xml:space="preserve">   II. არაფინანსური აქტივები</t>
  </si>
  <si>
    <t>სტრატეგიული მარაგები</t>
  </si>
  <si>
    <t>1610</t>
  </si>
  <si>
    <t>დაუმთავრებელი ძირითადი აქტივი</t>
  </si>
  <si>
    <t>გრძელვადიანი მცირეფასიანი აქტივები</t>
  </si>
  <si>
    <t>ფასეულობები</t>
  </si>
  <si>
    <t>არაწარმოებული აქტივები</t>
  </si>
  <si>
    <t>ნაშთი წლის დასაწყისისათვის</t>
  </si>
  <si>
    <t>მოკლევადიანი ფინანსური ვალდებულებები</t>
  </si>
  <si>
    <t>3210</t>
  </si>
  <si>
    <t>3220</t>
  </si>
  <si>
    <t>ვალდებულებები ბარტერით</t>
  </si>
  <si>
    <t>3230</t>
  </si>
  <si>
    <t>520</t>
  </si>
  <si>
    <t>3241</t>
  </si>
  <si>
    <t>530</t>
  </si>
  <si>
    <t>3242</t>
  </si>
  <si>
    <t>540</t>
  </si>
  <si>
    <t>3243</t>
  </si>
  <si>
    <t>550</t>
  </si>
  <si>
    <t>3244</t>
  </si>
  <si>
    <t>560</t>
  </si>
  <si>
    <t>3245</t>
  </si>
  <si>
    <t>570</t>
  </si>
  <si>
    <t>580</t>
  </si>
  <si>
    <t>3251</t>
  </si>
  <si>
    <t>590</t>
  </si>
  <si>
    <t>3252</t>
  </si>
  <si>
    <t>600</t>
  </si>
  <si>
    <t>3253</t>
  </si>
  <si>
    <t>610</t>
  </si>
  <si>
    <t>3254</t>
  </si>
  <si>
    <t>620</t>
  </si>
  <si>
    <t>3255</t>
  </si>
  <si>
    <t>630</t>
  </si>
  <si>
    <t>3256</t>
  </si>
  <si>
    <t>640</t>
  </si>
  <si>
    <t>3257</t>
  </si>
  <si>
    <t>650</t>
  </si>
  <si>
    <t>3258</t>
  </si>
  <si>
    <t>660</t>
  </si>
  <si>
    <t>3259</t>
  </si>
  <si>
    <t>670</t>
  </si>
  <si>
    <t>ვალდებულებები დეპონენტების მიმართ</t>
  </si>
  <si>
    <t>3260</t>
  </si>
  <si>
    <t>680</t>
  </si>
  <si>
    <t>690</t>
  </si>
  <si>
    <t>სხვა მოკლევადიანი კრედიტორული დავალიანებები</t>
  </si>
  <si>
    <t>740</t>
  </si>
  <si>
    <t>750</t>
  </si>
  <si>
    <t>გაუნაწილებელი მოგება</t>
  </si>
  <si>
    <t>760</t>
  </si>
  <si>
    <t>საოპერაციო იჯარით აღებული ძირითადი აქტივები და მათთან  დაკავშირებული დანახარჯები</t>
  </si>
  <si>
    <t>01</t>
  </si>
  <si>
    <t>საკუთარი სახსრებით კაპიტალის შექმნა</t>
  </si>
  <si>
    <t xml:space="preserve">ორგანიზაციის ხელმძღვანელი:   </t>
  </si>
  <si>
    <t xml:space="preserve">მთავარი ბუღალტერი:            </t>
  </si>
  <si>
    <t>ზომის ერთეული: ლარი</t>
  </si>
  <si>
    <t xml:space="preserve">საკასო </t>
  </si>
  <si>
    <t>ხარჯები</t>
  </si>
  <si>
    <t>არაფინანსური აქტივების ზრდა</t>
  </si>
  <si>
    <t>ფინანსური აქტივების ზრდა</t>
  </si>
  <si>
    <t>ვალდებულებების კლება</t>
  </si>
  <si>
    <t xml:space="preserve">ორგანიზაციის ანგარიში არაფინანსური აქტივების მიღება-გასვლის შესახებ                                   </t>
  </si>
  <si>
    <t xml:space="preserve">  ზომის ერთეული: ლარი</t>
  </si>
  <si>
    <t>მ ი ღ ე ბ ა</t>
  </si>
  <si>
    <t>გ ა ს ვ ლ ა</t>
  </si>
  <si>
    <t>არაფინანსური აქტივების დასახელება</t>
  </si>
  <si>
    <t>შესყიდვა წინა წლების ავანსების შემცირებით</t>
  </si>
  <si>
    <t>შესყიდვა მიმდინარე პერიოდის გადახდებით</t>
  </si>
  <si>
    <t>ბარტერით</t>
  </si>
  <si>
    <t>გრანტებით</t>
  </si>
  <si>
    <t>სხვა შემოსავლებით</t>
  </si>
  <si>
    <t>დანაკლისის აღდგენით</t>
  </si>
  <si>
    <t xml:space="preserve">*სხვა მიღებები </t>
  </si>
  <si>
    <t>გაყიდვით</t>
  </si>
  <si>
    <t>აქციებისა და სხვა კაპიტალის სახით</t>
  </si>
  <si>
    <t>ხელფასები სასაქონლო ფორმით</t>
  </si>
  <si>
    <t>სუბსიდიებით</t>
  </si>
  <si>
    <t>სოციალური დახმარებებით</t>
  </si>
  <si>
    <t>დანაკლისით</t>
  </si>
  <si>
    <t>სხვა ხარჯებით</t>
  </si>
  <si>
    <t>ძირითადი კაპიტალის მოხმარება</t>
  </si>
  <si>
    <t>საქონელი და მომსახურებით</t>
  </si>
  <si>
    <t>*სხვა გასვლები</t>
  </si>
  <si>
    <t>ნაშთი წლის(პერიოდისთვის) ბოლოს</t>
  </si>
  <si>
    <t>1. მატერიალური მარაგები</t>
  </si>
  <si>
    <t xml:space="preserve"> 1.1. სტრატეგიული მარაგები</t>
  </si>
  <si>
    <t xml:space="preserve"> 1.2. სხვა მატერიალური მარაგები</t>
  </si>
  <si>
    <t xml:space="preserve">  1.2.1. ნედლეული და მასალები</t>
  </si>
  <si>
    <t xml:space="preserve">  1.2.2 დაუმთავრებელი წარმოება</t>
  </si>
  <si>
    <t xml:space="preserve">  1.2.3 მზა პროდუქცია</t>
  </si>
  <si>
    <t xml:space="preserve">  1.2.4 შემდგომი რეალიზაციისათვის შეძენილი საქონელი</t>
  </si>
  <si>
    <t xml:space="preserve">  1.2.5 ფულადი დოკუმენტები</t>
  </si>
  <si>
    <t xml:space="preserve">  1.2.6 სათადარიგო ნაწილები</t>
  </si>
  <si>
    <t xml:space="preserve">  1.2.7 სხვა დარჩენილი მატერიალური მარაგები</t>
  </si>
  <si>
    <t>2. ძირითადი აქტივები</t>
  </si>
  <si>
    <t>2.1 შენობა-ნაგებობები</t>
  </si>
  <si>
    <t>2.1.1 საცხოვრებელი შენობები</t>
  </si>
  <si>
    <t xml:space="preserve">2.1.2 არასაცხოვრებელი შენობები </t>
  </si>
  <si>
    <t>2.1.3 საგზაო მაგისტრალები</t>
  </si>
  <si>
    <t>2.1.4 ქუჩები</t>
  </si>
  <si>
    <t>2.1.5 გზები</t>
  </si>
  <si>
    <t>2.1.6 ხიდები</t>
  </si>
  <si>
    <t>2.1.7 გვირაბები</t>
  </si>
  <si>
    <t xml:space="preserve"> 2.2 მანქანა-დანადგარები და ინვენტარი </t>
  </si>
  <si>
    <t>2.2.1სატრანსპორტო საშუალებები</t>
  </si>
  <si>
    <t xml:space="preserve">2.2.2 სხვა მანქანა-დანადგარები და ინვენტარი </t>
  </si>
  <si>
    <t>2.3 სხვა ძირითადი აქტივები</t>
  </si>
  <si>
    <t>2.3.1 კულტივირებული აქტივები</t>
  </si>
  <si>
    <t>2.3.2 არამატერიალური ძირითადი აქტივები</t>
  </si>
  <si>
    <t>3. გრძელვადიანი მცირეფასიანი აქტივები</t>
  </si>
  <si>
    <t>4. ფასეულობები</t>
  </si>
  <si>
    <t xml:space="preserve"> 4.1. ძვირფასი ქვები და ლითონები</t>
  </si>
  <si>
    <t xml:space="preserve"> 4.2. ხელოვნების ნიმუშები</t>
  </si>
  <si>
    <t xml:space="preserve"> 4.3. სხვა ფასეულობები</t>
  </si>
  <si>
    <t>5. არაწარმოებული აქტივები</t>
  </si>
  <si>
    <t xml:space="preserve"> 5.1 მიწა</t>
  </si>
  <si>
    <t xml:space="preserve"> 5.2 წიაღისეული</t>
  </si>
  <si>
    <t xml:space="preserve"> 5.3 სხვა ბუნებრივი აქტივები</t>
  </si>
  <si>
    <t xml:space="preserve"> 5.4 არაწარმოებული არამატერიალური აქტივები</t>
  </si>
  <si>
    <r>
      <rPr>
        <b/>
        <sz val="10"/>
        <rFont val="Sylfaen"/>
        <family val="1"/>
      </rPr>
      <t>*</t>
    </r>
    <r>
      <rPr>
        <sz val="9"/>
        <rFont val="Sylfaen"/>
        <family val="1"/>
      </rPr>
      <t xml:space="preserve">აღირიცხება სადაზღვევო კომპანიებზე აქტივების მიღება/მიწოდება, ნედლეულისა და მასალების მზა პროდუქციაში გადატანა და არაფინანსური აქტივების სხვა მოძრაობები </t>
    </r>
  </si>
  <si>
    <t>არასაოპერციო შემოსავლებით</t>
  </si>
  <si>
    <t>გრანტები</t>
  </si>
  <si>
    <t xml:space="preserve">მთავარი ბუღალტერი: </t>
  </si>
  <si>
    <t>ინფორმაცია არაფინანსური აქტივების ანალიზური აღრიცხვის მონაცემებზე</t>
  </si>
  <si>
    <t>ზომის ერთეული: ლარი, ცალი</t>
  </si>
  <si>
    <t xml:space="preserve">ანალიზური აღრიცხვის მონაცემები                                                                                                    </t>
  </si>
  <si>
    <t>საანგარიშო პერიოდში გაწეული ხარჯი (საკასო)</t>
  </si>
  <si>
    <t>საანგარიშო პერიოდში გაწეული ხარჯი (ფაქტიური)</t>
  </si>
  <si>
    <t>რაოდენობა</t>
  </si>
  <si>
    <t>სულ ხარჯი</t>
  </si>
  <si>
    <t>მ.შ. შეკეთება</t>
  </si>
  <si>
    <t>მ.შ. საწვავი</t>
  </si>
  <si>
    <t>მ.შ.სათადარიგო ნაწილები</t>
  </si>
  <si>
    <t xml:space="preserve">სატრანსპორტო 
საშუალება
სულ: </t>
  </si>
  <si>
    <t xml:space="preserve">          სატვირთო </t>
  </si>
  <si>
    <t xml:space="preserve"> საანგარიშო პერიოდის დასაწყისში      </t>
  </si>
  <si>
    <t>ღირებულება</t>
  </si>
  <si>
    <t>ჯიპები და 
პიკაპები</t>
  </si>
  <si>
    <t>მსუბუქი</t>
  </si>
  <si>
    <t>მათ შორის</t>
  </si>
  <si>
    <t>სამგზავრო სატრანსპორტო საშუალებები</t>
  </si>
  <si>
    <t xml:space="preserve">ბიუჯეტით დამტკიცებული წლიური გეგმით </t>
  </si>
  <si>
    <t>საანგარიშო პერიოდის დაზუსტებული          გეგმით</t>
  </si>
  <si>
    <t>ვალდებულება</t>
  </si>
  <si>
    <t xml:space="preserve"> 21</t>
  </si>
  <si>
    <t xml:space="preserve"> 211</t>
  </si>
  <si>
    <t xml:space="preserve">  2111</t>
  </si>
  <si>
    <t>21111</t>
  </si>
  <si>
    <t>21112</t>
  </si>
  <si>
    <t>21113</t>
  </si>
  <si>
    <t>21114</t>
  </si>
  <si>
    <t>21115</t>
  </si>
  <si>
    <t>21116</t>
  </si>
  <si>
    <t xml:space="preserve">  2112</t>
  </si>
  <si>
    <t xml:space="preserve">  212</t>
  </si>
  <si>
    <t xml:space="preserve">   2121</t>
  </si>
  <si>
    <t xml:space="preserve">   2122</t>
  </si>
  <si>
    <t xml:space="preserve"> 22</t>
  </si>
  <si>
    <t>221</t>
  </si>
  <si>
    <t xml:space="preserve">  222</t>
  </si>
  <si>
    <t xml:space="preserve">  223</t>
  </si>
  <si>
    <t xml:space="preserve">  224</t>
  </si>
  <si>
    <t xml:space="preserve">  225</t>
  </si>
  <si>
    <t xml:space="preserve">  226</t>
  </si>
  <si>
    <t xml:space="preserve">  227</t>
  </si>
  <si>
    <t xml:space="preserve">  228</t>
  </si>
  <si>
    <t xml:space="preserve">  229</t>
  </si>
  <si>
    <t xml:space="preserve">  2210</t>
  </si>
  <si>
    <t xml:space="preserve"> 1.3  ძირითადი კაპიტალის მოხმარება</t>
  </si>
  <si>
    <t xml:space="preserve"> 23</t>
  </si>
  <si>
    <t xml:space="preserve"> 1.4 პროცენტი</t>
  </si>
  <si>
    <t xml:space="preserve"> 24</t>
  </si>
  <si>
    <t xml:space="preserve">   1.4.1 საგარეო ვალდებულებებზე</t>
  </si>
  <si>
    <t xml:space="preserve">  241</t>
  </si>
  <si>
    <t xml:space="preserve">     1.4.1.1 ორმხრივ კრედიტორებზე</t>
  </si>
  <si>
    <t xml:space="preserve">   2411</t>
  </si>
  <si>
    <t xml:space="preserve">     1.4.1.2 მრავალმხრივ კრედიტორებზე</t>
  </si>
  <si>
    <t xml:space="preserve">   2412</t>
  </si>
  <si>
    <t xml:space="preserve">     1.4.1.3 კომერციულ ორგანიზაციებზე</t>
  </si>
  <si>
    <t xml:space="preserve">   2413</t>
  </si>
  <si>
    <t xml:space="preserve">     1.4.1.4 სხვა საგარეო ვალდებულებებზე</t>
  </si>
  <si>
    <t xml:space="preserve">   2414</t>
  </si>
  <si>
    <t xml:space="preserve">   1.4.2 საშინაო ვალდებულებებზე გარდა სახელმწიფო ერთეულებისა</t>
  </si>
  <si>
    <t xml:space="preserve">  242</t>
  </si>
  <si>
    <t xml:space="preserve">   1.4.3 სახელმწიფო ერთეულებიდან აღებულ საშინაო ვალდებულებებზე</t>
  </si>
  <si>
    <t xml:space="preserve">  243</t>
  </si>
  <si>
    <t xml:space="preserve"> 1.5 სუბსიდიები</t>
  </si>
  <si>
    <t xml:space="preserve"> 25</t>
  </si>
  <si>
    <t xml:space="preserve"> 1.6 გრანტები </t>
  </si>
  <si>
    <t xml:space="preserve"> 26</t>
  </si>
  <si>
    <t xml:space="preserve">   1.6.1 გრანტები უცხო სახელმწიფოთა მთავრობებს </t>
  </si>
  <si>
    <t xml:space="preserve">  261</t>
  </si>
  <si>
    <t xml:space="preserve">     1.6.1.1 მიმდინარე</t>
  </si>
  <si>
    <t xml:space="preserve">   2611</t>
  </si>
  <si>
    <t xml:space="preserve">     1.6.1.2 კაპიტალური</t>
  </si>
  <si>
    <t xml:space="preserve">   2612</t>
  </si>
  <si>
    <t xml:space="preserve">   1.6.2 გრანტები საერთაშორისო ორგანიზაციებს </t>
  </si>
  <si>
    <t xml:space="preserve">  262</t>
  </si>
  <si>
    <t xml:space="preserve">     1.6.2.1 მიმდინარე</t>
  </si>
  <si>
    <t xml:space="preserve">   2621</t>
  </si>
  <si>
    <t xml:space="preserve">     1.6.2.2 კაპიტალური</t>
  </si>
  <si>
    <t xml:space="preserve">   2622</t>
  </si>
  <si>
    <t xml:space="preserve">   1.6.3 გრანტები სხვა დონის სახელმწიფო ერთეულებს </t>
  </si>
  <si>
    <t xml:space="preserve">  263</t>
  </si>
  <si>
    <t xml:space="preserve">     1.6.3.1 მიმდინარე</t>
  </si>
  <si>
    <t xml:space="preserve">   2631</t>
  </si>
  <si>
    <t xml:space="preserve">     1.6.3.2 კაპიტალური</t>
  </si>
  <si>
    <t xml:space="preserve">   2632</t>
  </si>
  <si>
    <t xml:space="preserve"> 1.7 სოციალური უზრუნველყოფა </t>
  </si>
  <si>
    <t xml:space="preserve"> 27</t>
  </si>
  <si>
    <t xml:space="preserve">   1.7.1 სოციალური დაზღვევა </t>
  </si>
  <si>
    <t xml:space="preserve">  271</t>
  </si>
  <si>
    <t xml:space="preserve">     1.7.1.1 ფულადი ფორმით</t>
  </si>
  <si>
    <t xml:space="preserve">   2711</t>
  </si>
  <si>
    <t xml:space="preserve">     1.7.1.2. სასაქონლო ფორმით</t>
  </si>
  <si>
    <t xml:space="preserve">   2712</t>
  </si>
  <si>
    <t xml:space="preserve">   1.7.2 სოციალური დახმარება</t>
  </si>
  <si>
    <t xml:space="preserve">  272</t>
  </si>
  <si>
    <t xml:space="preserve">     1.7.2.1 ფულადი ფორმით</t>
  </si>
  <si>
    <t xml:space="preserve">   2721</t>
  </si>
  <si>
    <t xml:space="preserve">     1.7.2.2. სასაქონლო ფორმით</t>
  </si>
  <si>
    <t xml:space="preserve">   2722</t>
  </si>
  <si>
    <t xml:space="preserve">   1.7.3 დამქირავებლის მიერ გაწეული სოციალური დახმარება </t>
  </si>
  <si>
    <t xml:space="preserve">  273</t>
  </si>
  <si>
    <t xml:space="preserve">     1.7.3.1 ფულადი ფორმით</t>
  </si>
  <si>
    <t xml:space="preserve">   2731</t>
  </si>
  <si>
    <t xml:space="preserve">     1.7.3.2. სასაქონლო ფორმით</t>
  </si>
  <si>
    <t xml:space="preserve">   2732</t>
  </si>
  <si>
    <t xml:space="preserve"> 1.8 სხვა ხარჯები </t>
  </si>
  <si>
    <t xml:space="preserve"> 28</t>
  </si>
  <si>
    <t xml:space="preserve">   1.8.1 ქონებასთან დაკავშირებული ხარჯები, გარდა პროცენტისა </t>
  </si>
  <si>
    <t xml:space="preserve">  281</t>
  </si>
  <si>
    <t xml:space="preserve">     1.8.1.1 დივიდენდები</t>
  </si>
  <si>
    <t xml:space="preserve">   2811</t>
  </si>
  <si>
    <t xml:space="preserve">     1.8.1.2 კვაზი-კორპორაციების შემოსავლებიდან ამოღებული თანხები</t>
  </si>
  <si>
    <t xml:space="preserve">   2812</t>
  </si>
  <si>
    <t xml:space="preserve">   2813</t>
  </si>
  <si>
    <t xml:space="preserve">     1.8.1.4 რენტა</t>
  </si>
  <si>
    <t xml:space="preserve">   2814</t>
  </si>
  <si>
    <t xml:space="preserve">   1.8.2 სხვადასხვა ხარჯები</t>
  </si>
  <si>
    <t xml:space="preserve">  282</t>
  </si>
  <si>
    <t xml:space="preserve">     1.8.2.1 მიმდინარე </t>
  </si>
  <si>
    <t xml:space="preserve">   2821</t>
  </si>
  <si>
    <t xml:space="preserve">     1.8.2.2 კაპიტალური </t>
  </si>
  <si>
    <t xml:space="preserve">   2822</t>
  </si>
  <si>
    <t xml:space="preserve">        ზომის ერთეული: ლარი
</t>
  </si>
  <si>
    <t>არაფინანსური აქტივების ჩამონათვალი</t>
  </si>
  <si>
    <t>არაფინანსური აქტივების ოპერაციების კოდები</t>
  </si>
  <si>
    <t>დამტკიცებული გეგმით</t>
  </si>
  <si>
    <t>დაზუსტებული გეგმით</t>
  </si>
  <si>
    <t xml:space="preserve"> 31</t>
  </si>
  <si>
    <t xml:space="preserve">  311</t>
  </si>
  <si>
    <t xml:space="preserve">   3111</t>
  </si>
  <si>
    <t xml:space="preserve">    31111</t>
  </si>
  <si>
    <t xml:space="preserve">         1.1.1.2 არასაცხოვრებელი შენობები </t>
  </si>
  <si>
    <t xml:space="preserve">    31112</t>
  </si>
  <si>
    <t xml:space="preserve">         1.1.1.3 საგზაო მაგისტრალები</t>
  </si>
  <si>
    <t xml:space="preserve">    31113</t>
  </si>
  <si>
    <t xml:space="preserve">         1.1.1.4 ქუჩები</t>
  </si>
  <si>
    <t xml:space="preserve">    31114</t>
  </si>
  <si>
    <t xml:space="preserve">         1.1.1.5 გზები</t>
  </si>
  <si>
    <t xml:space="preserve">    31115</t>
  </si>
  <si>
    <t xml:space="preserve">         1.1.1.6 ხიდები</t>
  </si>
  <si>
    <t xml:space="preserve">    31116</t>
  </si>
  <si>
    <t xml:space="preserve">         1.1.1.7 გვირაბები</t>
  </si>
  <si>
    <t xml:space="preserve">    31117</t>
  </si>
  <si>
    <t xml:space="preserve">         1.1.1.8 საკანალიზაციო და წყლის მომარაგების სისტემები</t>
  </si>
  <si>
    <t xml:space="preserve">    31118</t>
  </si>
  <si>
    <t xml:space="preserve">         1.1.1.9 ელექტროგადამცემი ხაზები</t>
  </si>
  <si>
    <t xml:space="preserve">    31119</t>
  </si>
  <si>
    <t xml:space="preserve">         1.1.1.10 მილსადენები</t>
  </si>
  <si>
    <t xml:space="preserve">    311110</t>
  </si>
  <si>
    <t xml:space="preserve">         1.1.1.11 სხვა შენობა-ნაგებობები</t>
  </si>
  <si>
    <t xml:space="preserve">    311111</t>
  </si>
  <si>
    <t xml:space="preserve">    1.1.2 მანქანა-დანადგარები და ინვენტარი</t>
  </si>
  <si>
    <t xml:space="preserve">   3112</t>
  </si>
  <si>
    <t xml:space="preserve">        1.1.2.1 სატრანსპორტო საშუალებები</t>
  </si>
  <si>
    <t xml:space="preserve">     31121</t>
  </si>
  <si>
    <t xml:space="preserve">        1.1.2.2 სხვა მანქანა-დანადგარები და ინვენტარი</t>
  </si>
  <si>
    <t xml:space="preserve">     31122</t>
  </si>
  <si>
    <t xml:space="preserve">    1.1.3 სხვა ძირითადი აქტივები</t>
  </si>
  <si>
    <t xml:space="preserve">   3113</t>
  </si>
  <si>
    <t xml:space="preserve">        1.1.3.1 კულტივირებული აქტივები</t>
  </si>
  <si>
    <t xml:space="preserve">     31131</t>
  </si>
  <si>
    <t xml:space="preserve">        1.1.3.2 არამატერიალური ძირითადი აქტივები</t>
  </si>
  <si>
    <t xml:space="preserve">     31132</t>
  </si>
  <si>
    <t xml:space="preserve">         1.1.3.2.1 ლიცენზიები</t>
  </si>
  <si>
    <t xml:space="preserve">     311321</t>
  </si>
  <si>
    <t xml:space="preserve">         1.1.3.2.2 სხვა არამატერიალური ძირითადი აქტივები</t>
  </si>
  <si>
    <t xml:space="preserve">     311322</t>
  </si>
  <si>
    <t xml:space="preserve">  1.2 მატერიალური მარაგები</t>
  </si>
  <si>
    <t xml:space="preserve">  312</t>
  </si>
  <si>
    <t xml:space="preserve">    1.2.1სტრატეგიული მარაგები</t>
  </si>
  <si>
    <t xml:space="preserve">   3121</t>
  </si>
  <si>
    <t xml:space="preserve">    1.2.2 სხვა მატერიალური მარაგები</t>
  </si>
  <si>
    <t xml:space="preserve">   3122</t>
  </si>
  <si>
    <t xml:space="preserve">      1.2.2.1 ნედლეული და მასალები</t>
  </si>
  <si>
    <t xml:space="preserve">     31221</t>
  </si>
  <si>
    <t xml:space="preserve">      1.2.2.2 დაუმთავრებელი წარმოება</t>
  </si>
  <si>
    <t xml:space="preserve">     31222</t>
  </si>
  <si>
    <t xml:space="preserve">      1.2.2.3 მზა პროდუქცია</t>
  </si>
  <si>
    <t xml:space="preserve">     31223</t>
  </si>
  <si>
    <t xml:space="preserve">      1.2.2.4 შემდგომი რეალიზაციისათვის შეძენილი საქონელი</t>
  </si>
  <si>
    <t xml:space="preserve">     31224</t>
  </si>
  <si>
    <t xml:space="preserve">  1.3 ფასეულობები</t>
  </si>
  <si>
    <t xml:space="preserve">  313</t>
  </si>
  <si>
    <t xml:space="preserve">  1.4 არაწარმოებული აქტივები</t>
  </si>
  <si>
    <t xml:space="preserve">  314</t>
  </si>
  <si>
    <t xml:space="preserve">    1.4.1 მიწა</t>
  </si>
  <si>
    <t xml:space="preserve">   3141</t>
  </si>
  <si>
    <t xml:space="preserve">    1.4.2 წიაღისეული</t>
  </si>
  <si>
    <t xml:space="preserve">   3142</t>
  </si>
  <si>
    <t xml:space="preserve">    1.4.3 სხვა ბუნებრივი აქტივები</t>
  </si>
  <si>
    <t xml:space="preserve">   3143</t>
  </si>
  <si>
    <t xml:space="preserve">      1.4.3.1რადიოსიხშირული სპექტრით სარგებლობის ლიცენზია</t>
  </si>
  <si>
    <t xml:space="preserve">     31431</t>
  </si>
  <si>
    <t xml:space="preserve">      1.4.3.2 სხვა დანარჩენი ბუნებრივი აქტივები</t>
  </si>
  <si>
    <t xml:space="preserve">     31432</t>
  </si>
  <si>
    <t xml:space="preserve">    1.4.4 არაწარმოებული არამატერიალური აქტივები</t>
  </si>
  <si>
    <t xml:space="preserve">   3144</t>
  </si>
  <si>
    <t xml:space="preserve">ორგანიზაციის ხელმძღვანელი: </t>
  </si>
  <si>
    <t>ფინანსური აქტივებისა და ვალდებულებების ჩამონათვალი</t>
  </si>
  <si>
    <t>ფინანსური აქტივებისა და ვალდებულებების     ოპერაციების კოდები</t>
  </si>
  <si>
    <t>დაზუსტებული          გეგმით</t>
  </si>
  <si>
    <t xml:space="preserve"> 32</t>
  </si>
  <si>
    <t xml:space="preserve">  1.1 საშინაო</t>
  </si>
  <si>
    <t xml:space="preserve">  321</t>
  </si>
  <si>
    <t xml:space="preserve">    1.1.1 ვალუტა და დეპოზიტები</t>
  </si>
  <si>
    <t xml:space="preserve">    3212</t>
  </si>
  <si>
    <t xml:space="preserve">    1.1.2 ფასიანი ქაღალდები, გარდა აქციებისა</t>
  </si>
  <si>
    <t xml:space="preserve">    3213</t>
  </si>
  <si>
    <t xml:space="preserve">    1.1.3 სესხები</t>
  </si>
  <si>
    <t xml:space="preserve">    3214</t>
  </si>
  <si>
    <t xml:space="preserve">    1.1.4 აქციები და სხვა კაპიტალი</t>
  </si>
  <si>
    <t xml:space="preserve">    3215</t>
  </si>
  <si>
    <t xml:space="preserve">    1.1.5 სადაზღვევო ტექნიკური რეზერვები</t>
  </si>
  <si>
    <t xml:space="preserve">    3216</t>
  </si>
  <si>
    <t xml:space="preserve">    1.1.6 წარმოებული ფინანსური ინსტრუმენტები</t>
  </si>
  <si>
    <t xml:space="preserve">    3217</t>
  </si>
  <si>
    <t xml:space="preserve">    1.1.7 სხვა დებიტორული დავალიანებები</t>
  </si>
  <si>
    <t xml:space="preserve">    3218</t>
  </si>
  <si>
    <t xml:space="preserve">  1.2 საგარეო</t>
  </si>
  <si>
    <t xml:space="preserve">  322</t>
  </si>
  <si>
    <t xml:space="preserve">    1.2.1 ვალუტა და დეპოზიტები</t>
  </si>
  <si>
    <t xml:space="preserve">    3222</t>
  </si>
  <si>
    <t xml:space="preserve">    1.2.2 ფასიანი ქაღალდები, გარდა აქციებისა</t>
  </si>
  <si>
    <t xml:space="preserve">    3223</t>
  </si>
  <si>
    <t xml:space="preserve">    1.2.3 სესხები</t>
  </si>
  <si>
    <t xml:space="preserve">    3224</t>
  </si>
  <si>
    <t xml:space="preserve">    1.2.4 აქციები და სხვა კაპიტალი</t>
  </si>
  <si>
    <t xml:space="preserve">    3225</t>
  </si>
  <si>
    <t xml:space="preserve">    1.2.5 სადაზღვევო ტექნიკური რეზერვები</t>
  </si>
  <si>
    <t xml:space="preserve">    3226</t>
  </si>
  <si>
    <t xml:space="preserve">    1.2.6 წარმოებული ფინანსური ინსტრუმენტები</t>
  </si>
  <si>
    <t xml:space="preserve">    3227</t>
  </si>
  <si>
    <t xml:space="preserve">    1.2.7 სხვა დებიტორული დავალიანებები</t>
  </si>
  <si>
    <t xml:space="preserve">    3228</t>
  </si>
  <si>
    <t xml:space="preserve">  1.3 მონეტარული ოქრო და ნასესხობის სპეციალური უფლება</t>
  </si>
  <si>
    <t xml:space="preserve">  323</t>
  </si>
  <si>
    <t xml:space="preserve"> 33</t>
  </si>
  <si>
    <t xml:space="preserve">  2.1 საშინაო</t>
  </si>
  <si>
    <t xml:space="preserve">  331</t>
  </si>
  <si>
    <t xml:space="preserve">    2.1.1 ვალუტა და დეპოზიტები</t>
  </si>
  <si>
    <t xml:space="preserve">    3312</t>
  </si>
  <si>
    <t xml:space="preserve">    2.1.2 ფასიანი ქაღალდები, გარდა აქციებისა</t>
  </si>
  <si>
    <t xml:space="preserve">    3313</t>
  </si>
  <si>
    <t xml:space="preserve">    2.1.3 სესხები</t>
  </si>
  <si>
    <t xml:space="preserve">    3314</t>
  </si>
  <si>
    <t xml:space="preserve">    2.1.4 აქციები და სხვა კაპიტალი (მხ. სახელმწიფო საწარმოები და ორგანიზაციები)  </t>
  </si>
  <si>
    <t xml:space="preserve">    3315</t>
  </si>
  <si>
    <t xml:space="preserve">    2.1.5 სადაზღვევო ტექნიკური რეზერვები</t>
  </si>
  <si>
    <t xml:space="preserve">    3316</t>
  </si>
  <si>
    <t xml:space="preserve">    2.1.6 წარმოებული ფინანსური ინსტრუმენტები</t>
  </si>
  <si>
    <t xml:space="preserve">    3317</t>
  </si>
  <si>
    <t xml:space="preserve">    2.1.7 სხვა კრედიტორული დავალიანებები</t>
  </si>
  <si>
    <t xml:space="preserve">    3318</t>
  </si>
  <si>
    <t xml:space="preserve">  2.2 საგარეო</t>
  </si>
  <si>
    <t xml:space="preserve">  332</t>
  </si>
  <si>
    <t xml:space="preserve">    2.2.1 ვალუტა და დეპოზიტები</t>
  </si>
  <si>
    <t xml:space="preserve">    3322</t>
  </si>
  <si>
    <t xml:space="preserve">    2.2.2 ფასიანი ქაღალდები, გარდა აქციებისა</t>
  </si>
  <si>
    <t xml:space="preserve">    3323</t>
  </si>
  <si>
    <t xml:space="preserve">    2.2.3 სესხები</t>
  </si>
  <si>
    <t xml:space="preserve">    3324</t>
  </si>
  <si>
    <t xml:space="preserve">    2.2.4 აქციები და სხვა კაპიტალი (მხ. სახელმწიფო საწარმოები და ორგანიზაციები) </t>
  </si>
  <si>
    <t xml:space="preserve">    3325</t>
  </si>
  <si>
    <t xml:space="preserve">    2.2.5 სადაზღვევო ტექნიკური რეზერვები</t>
  </si>
  <si>
    <t xml:space="preserve">    3326</t>
  </si>
  <si>
    <t xml:space="preserve">    2.2.6 წარმოებული ფინანსური ინსტრუმენტები</t>
  </si>
  <si>
    <t xml:space="preserve">    3327</t>
  </si>
  <si>
    <t xml:space="preserve">    2.2.7 სხვა კრედიტორული დავალიანებები</t>
  </si>
  <si>
    <t xml:space="preserve">    3328</t>
  </si>
  <si>
    <t xml:space="preserve"> ზომის ერთეული: ლარი</t>
  </si>
  <si>
    <t xml:space="preserve"> ფინანსური აქტივებისა და ვალდებულებების დასახელება</t>
  </si>
  <si>
    <t xml:space="preserve"> ფინანსური აქტივები</t>
  </si>
  <si>
    <t xml:space="preserve">    ვალუტა დეპოზიტები </t>
  </si>
  <si>
    <t xml:space="preserve">    ფასიანი ქაღალდები, გარდა აქციებისა </t>
  </si>
  <si>
    <t xml:space="preserve">    სესხები</t>
  </si>
  <si>
    <t xml:space="preserve">    აქციები და სხვა კაპიტალი</t>
  </si>
  <si>
    <t xml:space="preserve">    სადაზღვევო ტექნიკური რეზერვები </t>
  </si>
  <si>
    <t xml:space="preserve">    წარმოებული ფინანსური ინსტრუმენტები </t>
  </si>
  <si>
    <t xml:space="preserve">    სხვა დებიტორული დავალიანებები</t>
  </si>
  <si>
    <t xml:space="preserve">    მონეტარული ოქრო და ნასესხობის სპეციალური უფლება</t>
  </si>
  <si>
    <t xml:space="preserve">    სხვა კრედიტორული დავალიანებები</t>
  </si>
  <si>
    <t>ორგანიზაციის დასახელება:</t>
  </si>
  <si>
    <t>ბიუჯეტი</t>
  </si>
  <si>
    <t>ეკონომიკური საქმიანობა</t>
  </si>
  <si>
    <t xml:space="preserve">ფაქტობრივი     </t>
  </si>
  <si>
    <t xml:space="preserve">2. ხარჯები  </t>
  </si>
  <si>
    <t xml:space="preserve"> 2.1  შრომის ანაზღაურება </t>
  </si>
  <si>
    <t xml:space="preserve">   2.1.1 ხელფასები  </t>
  </si>
  <si>
    <t xml:space="preserve"> ორგანიზაციის ანგარიში შემოსავლების და ხარჯების ეკონომიკური კლასიფიკაციის მიხედვით                                             </t>
  </si>
  <si>
    <t>1. არაფინანსური აქტივების ზრდა</t>
  </si>
  <si>
    <t>1. შემოსავლები</t>
  </si>
  <si>
    <t xml:space="preserve">   1.1 გადასახადები</t>
  </si>
  <si>
    <t xml:space="preserve">   1.2 გრანტები</t>
  </si>
  <si>
    <t xml:space="preserve">   1.3 სხვა შემოსავლები</t>
  </si>
  <si>
    <t xml:space="preserve">      1.3.1   შემოსავლები საკუთრებიდან</t>
  </si>
  <si>
    <t xml:space="preserve">      1.3.2   საქონლისა და მომსახურების რეალიზაცია</t>
  </si>
  <si>
    <t>1.3.3  სანქციები,ჯარიმები,საურავები</t>
  </si>
  <si>
    <t>1.3.4 ნებაყოფლობითი ტრანსფერები,გრანტების გარდა</t>
  </si>
  <si>
    <t>1.3.5  შერეული და სხვა არაკლასიფიცირებული შემოსავლები</t>
  </si>
  <si>
    <t xml:space="preserve">2.1.1.1.6 კომპენსაცია  </t>
  </si>
  <si>
    <t>2.1.1.1 ხელფასები ფულადი ფორმით</t>
  </si>
  <si>
    <t>2.1.1.1.1 თანამდებობრივი სარგო</t>
  </si>
  <si>
    <t>2.1.1.1.2 წოდებრივი სარგო</t>
  </si>
  <si>
    <t xml:space="preserve">2.1.1.1.3 პრემია </t>
  </si>
  <si>
    <t xml:space="preserve">2.1.1.1.4 დანამატი  </t>
  </si>
  <si>
    <t>2.1.1.1.5 ჰონორარი</t>
  </si>
  <si>
    <t>2.1.1.2 ხელფასები სასაქონლო ფორმით</t>
  </si>
  <si>
    <t xml:space="preserve">     2.1.2.1. ფაქტიურად განხორციელებული სოციალური შენატანები</t>
  </si>
  <si>
    <t xml:space="preserve">     2.1.2.2. პირობითად განხორციელებული სოციალური შენატანები</t>
  </si>
  <si>
    <t>2.2 საქონელი და მომსახურება</t>
  </si>
  <si>
    <t xml:space="preserve">   2.1.2 სოციალური შენატანები</t>
  </si>
  <si>
    <t xml:space="preserve">   2.2.1 შტატგარეშე მომუშავეთა ანაზღაურება</t>
  </si>
  <si>
    <t xml:space="preserve">   2.2.2 მივლინებები </t>
  </si>
  <si>
    <t xml:space="preserve">   2.2.3 ოფისის ხარჯები</t>
  </si>
  <si>
    <t xml:space="preserve">   2.2.4 წარმომადგენლობითი ხარჯები</t>
  </si>
  <si>
    <t xml:space="preserve">   2.2.5 კვების ხარჯები </t>
  </si>
  <si>
    <t xml:space="preserve">   2.2.6 სამედიცინო ხარჯები </t>
  </si>
  <si>
    <t>1. ფინანსური აქტივების ზრდა</t>
  </si>
  <si>
    <t>2. ვალდებულებები ზრდა</t>
  </si>
  <si>
    <t>N</t>
  </si>
  <si>
    <t>ფორმა N2</t>
  </si>
  <si>
    <t>ფინანსური შედეგების შესახებ ანგარიში</t>
  </si>
  <si>
    <t>სულ</t>
  </si>
  <si>
    <t>ბიუჯეტიდან დაფინანსება</t>
  </si>
  <si>
    <t>შემოსავლები (030+040+050+060)</t>
  </si>
  <si>
    <t>გადასახადები</t>
  </si>
  <si>
    <t>სოციალური შენატანები</t>
  </si>
  <si>
    <t>სხვა შემოსავლები (070+080+090+100+110)</t>
  </si>
  <si>
    <t>ა. ქონებასთან დაკავშირებული შემოსავლები</t>
  </si>
  <si>
    <t>ბ. საქონლისა და მომსახურების რეალიზაცია</t>
  </si>
  <si>
    <t>გ. სანქციები, ჯარიმები, საურავები</t>
  </si>
  <si>
    <t>დ. ნებაყოფლობითი ტრანსფერები, გარდა გრანტებისა</t>
  </si>
  <si>
    <t>ე. სხვა არაკლასიფიცირებული შემოსავლები</t>
  </si>
  <si>
    <t>სულ (010+020)</t>
  </si>
  <si>
    <t xml:space="preserve">       მომუშავეთა ანაზღაურება</t>
  </si>
  <si>
    <t xml:space="preserve">       საქონელი და მომსახურება</t>
  </si>
  <si>
    <t xml:space="preserve">       ძირითადი კაპიტალის მოხმარება</t>
  </si>
  <si>
    <t xml:space="preserve">       პროცენტი</t>
  </si>
  <si>
    <t xml:space="preserve">       სუბსიდიები</t>
  </si>
  <si>
    <t xml:space="preserve">       გრანტები</t>
  </si>
  <si>
    <t xml:space="preserve">       სოციალური უზრუნველყოფა</t>
  </si>
  <si>
    <t xml:space="preserve">       სხვა ხარჯები</t>
  </si>
  <si>
    <t>ფინანსური შედეგი (120-220)</t>
  </si>
  <si>
    <t>ფორმა N5</t>
  </si>
  <si>
    <t>ბიუჯეტის და ფაქტიური თანხების შედარების ანგარიში</t>
  </si>
  <si>
    <t>ბიუჯეტით დამტკიცებული გეგმით</t>
  </si>
  <si>
    <t>გადახრა % დამტკიცებულ და დაზუსტებულ გეგმას შორის</t>
  </si>
  <si>
    <t>საკასო ხარჯი</t>
  </si>
  <si>
    <t>გადახრა % დაზუსტებულ გეგმასა და საკასო ხარჯს შორის</t>
  </si>
  <si>
    <t>ფაქტობრივი ხარჯი</t>
  </si>
  <si>
    <t>გადახრა ფაქტობრივ  და საკასო ხარჯს შორის</t>
  </si>
  <si>
    <t>მათ შორის:</t>
  </si>
  <si>
    <t>შრომის ანაზღაურება</t>
  </si>
  <si>
    <t>ფორმა N3</t>
  </si>
  <si>
    <t>ფულადი სახსრების მოძრაობის შესახებ ანგარიში</t>
  </si>
  <si>
    <t>ხაზინის ერთიანი ანგარიში</t>
  </si>
  <si>
    <t>საკუთარი ფულადი სახსრები</t>
  </si>
  <si>
    <t>მესამე პირის გადახდები</t>
  </si>
  <si>
    <t>წმინდა ღირებულება/მოგება ზარალი</t>
  </si>
  <si>
    <t>ცვეთა (+)</t>
  </si>
  <si>
    <t>მატერიალური მარაგების ზრდა/კლება (-/+)</t>
  </si>
  <si>
    <t>დებიტორული დავალიანებების ზრდა/კლება (-/+)</t>
  </si>
  <si>
    <t xml:space="preserve">კრედიტორული დავალიანებების ზრდა/კლება (+/-) </t>
  </si>
  <si>
    <t xml:space="preserve">ფულადი სახსრების ნაკადები არაფინანსურ აქტივებში განთავსებული ინვესტიციებიდან </t>
  </si>
  <si>
    <t>არაფინანსური აქტივების გაყიდვა</t>
  </si>
  <si>
    <t xml:space="preserve">    ძირითადი აქტივები</t>
  </si>
  <si>
    <t xml:space="preserve">    სტრატეგიული მარაგები</t>
  </si>
  <si>
    <t xml:space="preserve">    ფასეულობები</t>
  </si>
  <si>
    <t xml:space="preserve">    არაწარმოებული აქტივები</t>
  </si>
  <si>
    <t>არაფინანსური აქტივების შესყიდვა</t>
  </si>
  <si>
    <t>ფულადი სახსრების ნაკადები ფინანსური საქმიანობიდან</t>
  </si>
  <si>
    <t>წმინდა  ფინანსური აქტივები, გარდა ფულადი სახსრებისა</t>
  </si>
  <si>
    <t>წმინდა ვალდებულებების წარმოქმნა</t>
  </si>
  <si>
    <t>ფულადი სახსრების ნაშთი წლის დასაწყისში</t>
  </si>
  <si>
    <t>ფულადი სახსრების ნაშთი წლის ბოლოს</t>
  </si>
  <si>
    <t>ვალუტა და დეპოზიტებით მიღებული კურსთაშორის სხვაობა (-/+)</t>
  </si>
  <si>
    <t>ფორმა N4</t>
  </si>
  <si>
    <t>კაპიტალში ცვლილებების შესახებ ანგარიში</t>
  </si>
  <si>
    <t>(საანგარიშო წელი)</t>
  </si>
  <si>
    <t>ბიუჯეტის წინაშე დარიცხული ვალდებულებებით</t>
  </si>
  <si>
    <t>საანგარიშგებო პერიოდის ფინანსური შედეგი</t>
  </si>
  <si>
    <t>ინფორმაცია 
ორგანიზაციის აქტივების, ვალდებულებების ანგარიშებზე  და საცნობარო მუხლებზე არსებული ნაშთების შესახებ</t>
  </si>
  <si>
    <t>1621</t>
  </si>
  <si>
    <t>1622</t>
  </si>
  <si>
    <t>1623</t>
  </si>
  <si>
    <t>1624</t>
  </si>
  <si>
    <t>1625</t>
  </si>
  <si>
    <t>1626</t>
  </si>
  <si>
    <t>1627</t>
  </si>
  <si>
    <t>2111</t>
  </si>
  <si>
    <t>2112</t>
  </si>
  <si>
    <t>2113</t>
  </si>
  <si>
    <t>2114</t>
  </si>
  <si>
    <t>2115</t>
  </si>
  <si>
    <t>2116</t>
  </si>
  <si>
    <t>2117</t>
  </si>
  <si>
    <t>2118</t>
  </si>
  <si>
    <t>2119</t>
  </si>
  <si>
    <t>710</t>
  </si>
  <si>
    <t>2121</t>
  </si>
  <si>
    <t>720</t>
  </si>
  <si>
    <t>2122</t>
  </si>
  <si>
    <t>2131</t>
  </si>
  <si>
    <t>2132</t>
  </si>
  <si>
    <t>2210</t>
  </si>
  <si>
    <t>2220</t>
  </si>
  <si>
    <t>2230</t>
  </si>
  <si>
    <t>2240</t>
  </si>
  <si>
    <t xml:space="preserve">  III. ვალდებულებები</t>
  </si>
  <si>
    <r>
      <t>ვალდებულებები</t>
    </r>
    <r>
      <rPr>
        <sz val="10"/>
        <rFont val="Times New Roman"/>
        <family val="1"/>
      </rPr>
      <t xml:space="preserve"> </t>
    </r>
    <r>
      <rPr>
        <sz val="10"/>
        <rFont val="Sylfaen"/>
        <family val="1"/>
      </rPr>
      <t>დეპოზიტებით</t>
    </r>
  </si>
  <si>
    <r>
      <t>ვალდებულებები</t>
    </r>
    <r>
      <rPr>
        <sz val="10"/>
        <rFont val="Times New Roman"/>
        <family val="1"/>
      </rPr>
      <t xml:space="preserve"> </t>
    </r>
    <r>
      <rPr>
        <sz val="10"/>
        <rFont val="Sylfaen"/>
        <family val="1"/>
      </rPr>
      <t>ფასიანი</t>
    </r>
    <r>
      <rPr>
        <sz val="10"/>
        <rFont val="Times New Roman"/>
        <family val="1"/>
      </rPr>
      <t xml:space="preserve"> </t>
    </r>
    <r>
      <rPr>
        <sz val="10"/>
        <rFont val="Sylfaen"/>
        <family val="1"/>
      </rPr>
      <t>ქაღალდებით</t>
    </r>
    <r>
      <rPr>
        <sz val="10"/>
        <rFont val="Times New Roman"/>
        <family val="1"/>
      </rPr>
      <t xml:space="preserve">, </t>
    </r>
    <r>
      <rPr>
        <sz val="10"/>
        <rFont val="Sylfaen"/>
        <family val="1"/>
      </rPr>
      <t>გარდა</t>
    </r>
    <r>
      <rPr>
        <sz val="10"/>
        <rFont val="Times New Roman"/>
        <family val="1"/>
      </rPr>
      <t xml:space="preserve"> </t>
    </r>
    <r>
      <rPr>
        <sz val="10"/>
        <rFont val="Sylfaen"/>
        <family val="1"/>
      </rPr>
      <t>აქციებისა</t>
    </r>
  </si>
  <si>
    <r>
      <t>ვალდებულებები</t>
    </r>
    <r>
      <rPr>
        <sz val="10"/>
        <rFont val="Times New Roman"/>
        <family val="1"/>
      </rPr>
      <t xml:space="preserve"> </t>
    </r>
    <r>
      <rPr>
        <sz val="10"/>
        <rFont val="Sylfaen"/>
        <family val="1"/>
      </rPr>
      <t>აქციებით</t>
    </r>
    <r>
      <rPr>
        <sz val="10"/>
        <rFont val="Times New Roman"/>
        <family val="1"/>
      </rPr>
      <t xml:space="preserve"> </t>
    </r>
    <r>
      <rPr>
        <sz val="10"/>
        <rFont val="Sylfaen"/>
        <family val="1"/>
      </rPr>
      <t>და</t>
    </r>
    <r>
      <rPr>
        <sz val="10"/>
        <rFont val="Times New Roman"/>
        <family val="1"/>
      </rPr>
      <t xml:space="preserve"> </t>
    </r>
    <r>
      <rPr>
        <sz val="10"/>
        <rFont val="Sylfaen"/>
        <family val="1"/>
      </rPr>
      <t>სხვა</t>
    </r>
    <r>
      <rPr>
        <sz val="10"/>
        <rFont val="Times New Roman"/>
        <family val="1"/>
      </rPr>
      <t xml:space="preserve"> </t>
    </r>
    <r>
      <rPr>
        <sz val="10"/>
        <rFont val="Sylfaen"/>
        <family val="1"/>
      </rPr>
      <t>კაპიტალით</t>
    </r>
  </si>
  <si>
    <r>
      <t>წარმოებული</t>
    </r>
    <r>
      <rPr>
        <sz val="10"/>
        <rFont val="Times New Roman"/>
        <family val="1"/>
      </rPr>
      <t xml:space="preserve"> </t>
    </r>
    <r>
      <rPr>
        <sz val="10"/>
        <rFont val="Sylfaen"/>
        <family val="1"/>
      </rPr>
      <t>ფინანსური</t>
    </r>
    <r>
      <rPr>
        <sz val="10"/>
        <rFont val="Times New Roman"/>
        <family val="1"/>
      </rPr>
      <t xml:space="preserve"> </t>
    </r>
    <r>
      <rPr>
        <sz val="10"/>
        <rFont val="Sylfaen"/>
        <family val="1"/>
      </rPr>
      <t>ინსტრუმენტები</t>
    </r>
  </si>
  <si>
    <r>
      <t>სხვა</t>
    </r>
    <r>
      <rPr>
        <sz val="10"/>
        <rFont val="Times New Roman"/>
        <family val="1"/>
      </rPr>
      <t xml:space="preserve"> </t>
    </r>
    <r>
      <rPr>
        <sz val="10"/>
        <rFont val="Sylfaen"/>
        <family val="1"/>
      </rPr>
      <t>გრძელვადიანი</t>
    </r>
    <r>
      <rPr>
        <sz val="10"/>
        <rFont val="Times New Roman"/>
        <family val="1"/>
      </rPr>
      <t xml:space="preserve"> </t>
    </r>
    <r>
      <rPr>
        <sz val="10"/>
        <rFont val="Sylfaen"/>
        <family val="1"/>
      </rPr>
      <t>ფინანსური</t>
    </r>
    <r>
      <rPr>
        <sz val="10"/>
        <rFont val="Times New Roman"/>
        <family val="1"/>
      </rPr>
      <t xml:space="preserve"> </t>
    </r>
    <r>
      <rPr>
        <sz val="10"/>
        <rFont val="Sylfaen"/>
        <family val="1"/>
      </rPr>
      <t>ვალდებულებები</t>
    </r>
    <r>
      <rPr>
        <sz val="10"/>
        <rFont val="Times New Roman"/>
        <family val="1"/>
      </rPr>
      <t>                                    </t>
    </r>
  </si>
  <si>
    <t xml:space="preserve">    საცნობარო მუხლები</t>
  </si>
  <si>
    <t>ფინანსური მდგომარეობის შესახებ ანგარიში (ბალანსი)</t>
  </si>
  <si>
    <t xml:space="preserve">დასახელება </t>
  </si>
  <si>
    <t>ანგარიში</t>
  </si>
  <si>
    <t>მოკლევადიანი აქტივები</t>
  </si>
  <si>
    <t>ფულადი სახსრები</t>
  </si>
  <si>
    <t>სხვა მოკლევადიანი ფინანსური აქტივები</t>
  </si>
  <si>
    <t>სხვა მოკლევადიანი მოთხოვნები</t>
  </si>
  <si>
    <t>მატერიალური მარაგები</t>
  </si>
  <si>
    <t>სულ მოკლევადიანი აქტივები</t>
  </si>
  <si>
    <t>გრძელვადიანი აქტივები</t>
  </si>
  <si>
    <t>გრძელვადიანი ფინანსური აქტივები და მოთხოვნები</t>
  </si>
  <si>
    <t>ძირითადი აქტივები</t>
  </si>
  <si>
    <t>სულ გრძელვადიანი აქტივები</t>
  </si>
  <si>
    <t>ვალდებულებები</t>
  </si>
  <si>
    <t>მოკლევადიანი ვალდებულებები და სხვა კრედიტორული დავალიანებები</t>
  </si>
  <si>
    <t>სულ მოკლევადიანი ვალდებულებები და 
კრედიტორული დავალიანებები</t>
  </si>
  <si>
    <t>გრძელვადიანი ფინანსური ვალდებულებები 
და კრედიტორული დავალიანებები</t>
  </si>
  <si>
    <t>სულ გრძელვადიანი ვალდებულებები</t>
  </si>
  <si>
    <t>სულ ვალდებულებები</t>
  </si>
  <si>
    <t>კაპიტალი</t>
  </si>
  <si>
    <t>აქტივების წმინდა ღირებულება</t>
  </si>
  <si>
    <t>დაუფარავი ზარალი</t>
  </si>
  <si>
    <t>სულ კაპიტალი</t>
  </si>
  <si>
    <t>კურსთა შორის სხვაობით მიღებული შემოსავალი</t>
  </si>
  <si>
    <t>სხვა არასაოპერაციო შემოსავლები</t>
  </si>
  <si>
    <t>კურსთაშორის სხვაობით მიღებული ზარალი</t>
  </si>
  <si>
    <t>ეკონომიური საქმიანობა</t>
  </si>
  <si>
    <t>დროებით შეზღუდული თანხები (აკრედიტივები)</t>
  </si>
  <si>
    <t>მოთხოვნები  წინასწარ გადახდილი გადასახდელებით</t>
  </si>
  <si>
    <t>შემსავლების და ხარჯების ჩამონათვალი</t>
  </si>
  <si>
    <t>წმინდა ღირებულება</t>
  </si>
  <si>
    <t>საანგარიშგებო პერიოდის მოგება/ზარალი</t>
  </si>
  <si>
    <t>5210</t>
  </si>
  <si>
    <t>5220</t>
  </si>
  <si>
    <t>დაუფარავი ზარალი*</t>
  </si>
  <si>
    <t>5230</t>
  </si>
  <si>
    <t>მოკლევადიანი საბიუჯეტო სესხები</t>
  </si>
  <si>
    <t>მოკლევადიანი სესხები არასაბიუჯეტო სახსრებით</t>
  </si>
  <si>
    <t>საბიუჯეტო სესხებზე დარიცხული პროცენტები</t>
  </si>
  <si>
    <t>არასაბიუჯეტო სესხებზე დარიცხული პროცენტები</t>
  </si>
  <si>
    <t>დეპოზიტებზე და სხვა ფინანსურ აქტივებზე დარიცხული პროცენტები</t>
  </si>
  <si>
    <t xml:space="preserve">მოთხოვნები დარიცხული ჯარიმებით, სანქციებით და საკუთრებასთან    დაკავშირებული სხვა შემოსავლებით </t>
  </si>
  <si>
    <t>მოთხოვნები ფულად სახსრებზე და მათ ექვივალენტებზე აქტივების/მომსახურების მიწოდებით</t>
  </si>
  <si>
    <t>მოთხოვნები  საქონლის და მომსახურების მიღებაზე წინასწარი გადახდებით</t>
  </si>
  <si>
    <t>ანგარიშვალდებული პირების მიმართ მოთხოვნები ავანსად გაცემული თანხებით</t>
  </si>
  <si>
    <t>ანგარიშვალდებული პირების მიმართ  მოთხოვნები სხვა თანხებით</t>
  </si>
  <si>
    <r>
      <t>მოთხოვნები</t>
    </r>
    <r>
      <rPr>
        <sz val="10"/>
        <rFont val="Times New Roman"/>
        <family val="1"/>
      </rPr>
      <t xml:space="preserve"> </t>
    </r>
    <r>
      <rPr>
        <sz val="10"/>
        <rFont val="Sylfaen"/>
        <family val="1"/>
      </rPr>
      <t>მივლინებით</t>
    </r>
    <r>
      <rPr>
        <sz val="10"/>
        <rFont val="Times New Roman"/>
        <family val="1"/>
      </rPr>
      <t xml:space="preserve"> </t>
    </r>
    <r>
      <rPr>
        <sz val="10"/>
        <rFont val="Sylfaen"/>
        <family val="1"/>
      </rPr>
      <t>ქვეყნის</t>
    </r>
    <r>
      <rPr>
        <sz val="10"/>
        <rFont val="Times New Roman"/>
        <family val="1"/>
      </rPr>
      <t xml:space="preserve"> </t>
    </r>
    <r>
      <rPr>
        <sz val="10"/>
        <rFont val="Sylfaen"/>
        <family val="1"/>
      </rPr>
      <t>შიგნით</t>
    </r>
  </si>
  <si>
    <t>მოთხოვნები მივლინებით ქვეყნის გარეთ</t>
  </si>
  <si>
    <t>მომუშავეების მიმართ სხვა მოკლევადიანი მოთხოვნები</t>
  </si>
  <si>
    <r>
      <t>გრძელვადიანი</t>
    </r>
    <r>
      <rPr>
        <sz val="10"/>
        <rFont val="Times New Roman"/>
        <family val="1"/>
      </rPr>
      <t xml:space="preserve">  </t>
    </r>
    <r>
      <rPr>
        <sz val="10"/>
        <rFont val="Sylfaen"/>
        <family val="1"/>
      </rPr>
      <t>საბიუჯეტო</t>
    </r>
    <r>
      <rPr>
        <sz val="10"/>
        <rFont val="Times New Roman"/>
        <family val="1"/>
      </rPr>
      <t xml:space="preserve"> </t>
    </r>
    <r>
      <rPr>
        <sz val="10"/>
        <rFont val="Sylfaen"/>
        <family val="1"/>
      </rPr>
      <t>სესხები</t>
    </r>
    <r>
      <rPr>
        <sz val="10"/>
        <rFont val="Times New Roman"/>
        <family val="1"/>
      </rPr>
      <t>                         </t>
    </r>
  </si>
  <si>
    <r>
      <t>გრძელვადიანი</t>
    </r>
    <r>
      <rPr>
        <sz val="10"/>
        <rFont val="Times New Roman"/>
        <family val="1"/>
      </rPr>
      <t xml:space="preserve">  </t>
    </r>
    <r>
      <rPr>
        <sz val="10"/>
        <rFont val="Sylfaen"/>
        <family val="1"/>
      </rPr>
      <t>სესხები</t>
    </r>
    <r>
      <rPr>
        <sz val="10"/>
        <rFont val="Times New Roman"/>
        <family val="1"/>
      </rPr>
      <t xml:space="preserve"> </t>
    </r>
    <r>
      <rPr>
        <sz val="10"/>
        <rFont val="Sylfaen"/>
        <family val="1"/>
      </rPr>
      <t>არასაბიუჯეტო</t>
    </r>
    <r>
      <rPr>
        <sz val="10"/>
        <rFont val="Times New Roman"/>
        <family val="1"/>
      </rPr>
      <t xml:space="preserve"> </t>
    </r>
    <r>
      <rPr>
        <sz val="10"/>
        <rFont val="Sylfaen"/>
        <family val="1"/>
      </rPr>
      <t>სახსრებით</t>
    </r>
    <r>
      <rPr>
        <sz val="10"/>
        <rFont val="Times New Roman"/>
        <family val="1"/>
      </rPr>
      <t>              </t>
    </r>
  </si>
  <si>
    <r>
      <t>ნედლეული</t>
    </r>
    <r>
      <rPr>
        <sz val="10"/>
        <rFont val="Times New Roman"/>
        <family val="1"/>
      </rPr>
      <t xml:space="preserve"> </t>
    </r>
    <r>
      <rPr>
        <sz val="10"/>
        <rFont val="Sylfaen"/>
        <family val="1"/>
      </rPr>
      <t>და</t>
    </r>
    <r>
      <rPr>
        <sz val="10"/>
        <rFont val="Times New Roman"/>
        <family val="1"/>
      </rPr>
      <t xml:space="preserve"> </t>
    </r>
    <r>
      <rPr>
        <sz val="10"/>
        <rFont val="Sylfaen"/>
        <family val="1"/>
      </rPr>
      <t>მასალები</t>
    </r>
    <r>
      <rPr>
        <sz val="10"/>
        <rFont val="Times New Roman"/>
        <family val="1"/>
      </rPr>
      <t> </t>
    </r>
  </si>
  <si>
    <r>
      <t>დაუმთავრებელი</t>
    </r>
    <r>
      <rPr>
        <sz val="10"/>
        <rFont val="Times New Roman"/>
        <family val="1"/>
      </rPr>
      <t xml:space="preserve"> </t>
    </r>
    <r>
      <rPr>
        <sz val="10"/>
        <rFont val="Sylfaen"/>
        <family val="1"/>
      </rPr>
      <t>წარმოება</t>
    </r>
    <r>
      <rPr>
        <sz val="10"/>
        <rFont val="Times New Roman"/>
        <family val="1"/>
      </rPr>
      <t>/</t>
    </r>
    <r>
      <rPr>
        <sz val="10"/>
        <rFont val="Sylfaen"/>
        <family val="1"/>
      </rPr>
      <t>მომსახურება</t>
    </r>
  </si>
  <si>
    <r>
      <t>მზა</t>
    </r>
    <r>
      <rPr>
        <sz val="10"/>
        <rFont val="Times New Roman"/>
        <family val="1"/>
      </rPr>
      <t xml:space="preserve"> </t>
    </r>
    <r>
      <rPr>
        <sz val="10"/>
        <rFont val="Sylfaen"/>
        <family val="1"/>
      </rPr>
      <t>პროდუქცია</t>
    </r>
  </si>
  <si>
    <r>
      <t>შემდგომი</t>
    </r>
    <r>
      <rPr>
        <sz val="10"/>
        <rFont val="Times New Roman"/>
        <family val="1"/>
      </rPr>
      <t xml:space="preserve"> </t>
    </r>
    <r>
      <rPr>
        <sz val="10"/>
        <rFont val="Sylfaen"/>
        <family val="1"/>
      </rPr>
      <t>რეალიზაციისათვის</t>
    </r>
    <r>
      <rPr>
        <sz val="10"/>
        <rFont val="Times New Roman"/>
        <family val="1"/>
      </rPr>
      <t xml:space="preserve"> </t>
    </r>
    <r>
      <rPr>
        <sz val="10"/>
        <rFont val="Sylfaen"/>
        <family val="1"/>
      </rPr>
      <t>შეძენილი</t>
    </r>
    <r>
      <rPr>
        <sz val="10"/>
        <rFont val="Times New Roman"/>
        <family val="1"/>
      </rPr>
      <t xml:space="preserve"> </t>
    </r>
    <r>
      <rPr>
        <sz val="10"/>
        <rFont val="Sylfaen"/>
        <family val="1"/>
      </rPr>
      <t>საქონელი</t>
    </r>
  </si>
  <si>
    <r>
      <t>ფულადი</t>
    </r>
    <r>
      <rPr>
        <sz val="10"/>
        <rFont val="Times New Roman"/>
        <family val="1"/>
      </rPr>
      <t xml:space="preserve"> </t>
    </r>
    <r>
      <rPr>
        <sz val="10"/>
        <rFont val="Sylfaen"/>
        <family val="1"/>
      </rPr>
      <t>დოკუმენტები</t>
    </r>
  </si>
  <si>
    <r>
      <t>სათადარიგო</t>
    </r>
    <r>
      <rPr>
        <sz val="10"/>
        <rFont val="Times New Roman"/>
        <family val="1"/>
      </rPr>
      <t xml:space="preserve"> </t>
    </r>
    <r>
      <rPr>
        <sz val="10"/>
        <rFont val="Sylfaen"/>
        <family val="1"/>
      </rPr>
      <t>ნაწილები</t>
    </r>
  </si>
  <si>
    <t xml:space="preserve">სხვა დანარჩენი მატერიალური მარაგები                          </t>
  </si>
  <si>
    <r>
      <t>საცხოვრებელი</t>
    </r>
    <r>
      <rPr>
        <sz val="10"/>
        <rFont val="Times New Roman"/>
        <family val="1"/>
      </rPr>
      <t xml:space="preserve"> </t>
    </r>
    <r>
      <rPr>
        <sz val="10"/>
        <rFont val="Sylfaen"/>
        <family val="1"/>
      </rPr>
      <t>შენობები</t>
    </r>
  </si>
  <si>
    <r>
      <t>არასაცხოვრებელი</t>
    </r>
    <r>
      <rPr>
        <sz val="10"/>
        <rFont val="Times New Roman"/>
        <family val="1"/>
      </rPr>
      <t xml:space="preserve"> </t>
    </r>
    <r>
      <rPr>
        <sz val="10"/>
        <rFont val="Sylfaen"/>
        <family val="1"/>
      </rPr>
      <t>შენობები</t>
    </r>
  </si>
  <si>
    <r>
      <t>საგზაო</t>
    </r>
    <r>
      <rPr>
        <sz val="10"/>
        <rFont val="Times New Roman"/>
        <family val="1"/>
      </rPr>
      <t xml:space="preserve"> </t>
    </r>
    <r>
      <rPr>
        <sz val="10"/>
        <rFont val="Sylfaen"/>
        <family val="1"/>
      </rPr>
      <t>მაგისტრალები</t>
    </r>
  </si>
  <si>
    <t>ქუჩები</t>
  </si>
  <si>
    <t>გზები</t>
  </si>
  <si>
    <t>ხიდები</t>
  </si>
  <si>
    <t>გვირაბები</t>
  </si>
  <si>
    <r>
      <t>გაყვანილობის</t>
    </r>
    <r>
      <rPr>
        <sz val="10"/>
        <rFont val="Times New Roman"/>
        <family val="1"/>
      </rPr>
      <t xml:space="preserve"> </t>
    </r>
    <r>
      <rPr>
        <sz val="10"/>
        <rFont val="Sylfaen"/>
        <family val="1"/>
      </rPr>
      <t>სისტემები</t>
    </r>
  </si>
  <si>
    <r>
      <t>სხვა</t>
    </r>
    <r>
      <rPr>
        <sz val="10"/>
        <rFont val="Times New Roman"/>
        <family val="1"/>
      </rPr>
      <t xml:space="preserve"> </t>
    </r>
    <r>
      <rPr>
        <sz val="10"/>
        <rFont val="Sylfaen"/>
        <family val="1"/>
      </rPr>
      <t>ნაგებობები</t>
    </r>
  </si>
  <si>
    <r>
      <t>სატრანსპორტო</t>
    </r>
    <r>
      <rPr>
        <sz val="10"/>
        <rFont val="Times New Roman"/>
        <family val="1"/>
      </rPr>
      <t xml:space="preserve"> </t>
    </r>
    <r>
      <rPr>
        <sz val="10"/>
        <rFont val="Sylfaen"/>
        <family val="1"/>
      </rPr>
      <t>საშუალებები</t>
    </r>
  </si>
  <si>
    <r>
      <t>სხვა</t>
    </r>
    <r>
      <rPr>
        <sz val="10"/>
        <rFont val="Times New Roman"/>
        <family val="1"/>
      </rPr>
      <t xml:space="preserve"> </t>
    </r>
    <r>
      <rPr>
        <sz val="10"/>
        <rFont val="Sylfaen"/>
        <family val="1"/>
      </rPr>
      <t>მანქანა</t>
    </r>
    <r>
      <rPr>
        <sz val="10"/>
        <rFont val="Times New Roman"/>
        <family val="1"/>
      </rPr>
      <t>-</t>
    </r>
    <r>
      <rPr>
        <sz val="10"/>
        <rFont val="Sylfaen"/>
        <family val="1"/>
      </rPr>
      <t>დანადგარები</t>
    </r>
    <r>
      <rPr>
        <sz val="10"/>
        <rFont val="Times New Roman"/>
        <family val="1"/>
      </rPr>
      <t xml:space="preserve"> </t>
    </r>
    <r>
      <rPr>
        <sz val="10"/>
        <rFont val="Sylfaen"/>
        <family val="1"/>
      </rPr>
      <t>და</t>
    </r>
    <r>
      <rPr>
        <sz val="10"/>
        <rFont val="Times New Roman"/>
        <family val="1"/>
      </rPr>
      <t xml:space="preserve"> </t>
    </r>
    <r>
      <rPr>
        <sz val="10"/>
        <rFont val="Sylfaen"/>
        <family val="1"/>
      </rPr>
      <t>ინვენტარი</t>
    </r>
  </si>
  <si>
    <r>
      <t>კულტივირებული</t>
    </r>
    <r>
      <rPr>
        <sz val="10"/>
        <rFont val="Times New Roman"/>
        <family val="1"/>
      </rPr>
      <t xml:space="preserve"> </t>
    </r>
    <r>
      <rPr>
        <sz val="10"/>
        <rFont val="Sylfaen"/>
        <family val="1"/>
      </rPr>
      <t>აქტივები</t>
    </r>
  </si>
  <si>
    <r>
      <t>არამატერიალური</t>
    </r>
    <r>
      <rPr>
        <sz val="10"/>
        <rFont val="Times New Roman"/>
        <family val="1"/>
      </rPr>
      <t xml:space="preserve"> </t>
    </r>
    <r>
      <rPr>
        <sz val="10"/>
        <rFont val="Sylfaen"/>
        <family val="1"/>
      </rPr>
      <t>ძირითადი</t>
    </r>
    <r>
      <rPr>
        <sz val="10"/>
        <rFont val="Times New Roman"/>
        <family val="1"/>
      </rPr>
      <t xml:space="preserve"> </t>
    </r>
    <r>
      <rPr>
        <sz val="10"/>
        <rFont val="Sylfaen"/>
        <family val="1"/>
      </rPr>
      <t>აქტივები</t>
    </r>
  </si>
  <si>
    <t>ტექნიკა</t>
  </si>
  <si>
    <t>ინვენტარი</t>
  </si>
  <si>
    <t>მოწყობილობა</t>
  </si>
  <si>
    <r>
      <t>სხვა</t>
    </r>
    <r>
      <rPr>
        <sz val="10"/>
        <rFont val="Times New Roman"/>
        <family val="1"/>
      </rPr>
      <t xml:space="preserve"> </t>
    </r>
    <r>
      <rPr>
        <sz val="10"/>
        <rFont val="Sylfaen"/>
        <family val="1"/>
      </rPr>
      <t>მცირეფასიანი</t>
    </r>
    <r>
      <rPr>
        <sz val="10"/>
        <rFont val="Times New Roman"/>
        <family val="1"/>
      </rPr>
      <t xml:space="preserve"> </t>
    </r>
    <r>
      <rPr>
        <sz val="10"/>
        <rFont val="Sylfaen"/>
        <family val="1"/>
      </rPr>
      <t>აქტივები</t>
    </r>
  </si>
  <si>
    <t>ხელოვნების ნიმუშები</t>
  </si>
  <si>
    <t>ძვირფასი ქვები და ლითონები</t>
  </si>
  <si>
    <t>სხვა ფასეულობები</t>
  </si>
  <si>
    <t>მიწა</t>
  </si>
  <si>
    <t>წიაღისეული</t>
  </si>
  <si>
    <r>
      <t>სხვა</t>
    </r>
    <r>
      <rPr>
        <sz val="10"/>
        <rFont val="Times New Roman"/>
        <family val="1"/>
      </rPr>
      <t xml:space="preserve"> </t>
    </r>
    <r>
      <rPr>
        <sz val="10"/>
        <rFont val="Sylfaen"/>
        <family val="1"/>
      </rPr>
      <t>ბუნებრივი</t>
    </r>
    <r>
      <rPr>
        <sz val="10"/>
        <rFont val="Times New Roman"/>
        <family val="1"/>
      </rPr>
      <t xml:space="preserve"> </t>
    </r>
    <r>
      <rPr>
        <sz val="10"/>
        <rFont val="Sylfaen"/>
        <family val="1"/>
      </rPr>
      <t>აქტივები</t>
    </r>
  </si>
  <si>
    <r>
      <t>არაწარმოებული</t>
    </r>
    <r>
      <rPr>
        <sz val="10"/>
        <rFont val="Times New Roman"/>
        <family val="1"/>
      </rPr>
      <t xml:space="preserve"> </t>
    </r>
    <r>
      <rPr>
        <sz val="10"/>
        <rFont val="Sylfaen"/>
        <family val="1"/>
      </rPr>
      <t>არამატერიალური</t>
    </r>
    <r>
      <rPr>
        <sz val="10"/>
        <rFont val="Times New Roman"/>
        <family val="1"/>
      </rPr>
      <t xml:space="preserve"> </t>
    </r>
    <r>
      <rPr>
        <sz val="10"/>
        <rFont val="Sylfaen"/>
        <family val="1"/>
      </rPr>
      <t>აქტივები</t>
    </r>
  </si>
  <si>
    <r>
      <t>მოკლევადიანი</t>
    </r>
    <r>
      <rPr>
        <sz val="10"/>
        <rFont val="Times New Roman"/>
        <family val="1"/>
      </rPr>
      <t xml:space="preserve"> </t>
    </r>
    <r>
      <rPr>
        <sz val="10"/>
        <rFont val="Sylfaen"/>
        <family val="1"/>
      </rPr>
      <t>ვალდებულებები</t>
    </r>
    <r>
      <rPr>
        <sz val="10"/>
        <rFont val="Times New Roman"/>
        <family val="1"/>
      </rPr>
      <t xml:space="preserve">  </t>
    </r>
    <r>
      <rPr>
        <sz val="10"/>
        <rFont val="Sylfaen"/>
        <family val="1"/>
      </rPr>
      <t>საბიუჯეტო</t>
    </r>
    <r>
      <rPr>
        <sz val="10"/>
        <rFont val="Times New Roman"/>
        <family val="1"/>
      </rPr>
      <t xml:space="preserve"> </t>
    </r>
    <r>
      <rPr>
        <sz val="10"/>
        <rFont val="Sylfaen"/>
        <family val="1"/>
      </rPr>
      <t>სესხებით</t>
    </r>
    <r>
      <rPr>
        <sz val="10"/>
        <rFont val="Times New Roman"/>
        <family val="1"/>
      </rPr>
      <t>                            </t>
    </r>
  </si>
  <si>
    <r>
      <t>მოკლევადიანი</t>
    </r>
    <r>
      <rPr>
        <sz val="10"/>
        <rFont val="Times New Roman"/>
        <family val="1"/>
      </rPr>
      <t xml:space="preserve"> </t>
    </r>
    <r>
      <rPr>
        <sz val="10"/>
        <rFont val="Sylfaen"/>
        <family val="1"/>
      </rPr>
      <t>სასესხო</t>
    </r>
    <r>
      <rPr>
        <sz val="10"/>
        <rFont val="Times New Roman"/>
        <family val="1"/>
      </rPr>
      <t xml:space="preserve"> </t>
    </r>
    <r>
      <rPr>
        <sz val="10"/>
        <rFont val="Sylfaen"/>
        <family val="1"/>
      </rPr>
      <t>ვალდებულებები</t>
    </r>
    <r>
      <rPr>
        <sz val="10"/>
        <rFont val="Times New Roman"/>
        <family val="1"/>
      </rPr>
      <t xml:space="preserve"> </t>
    </r>
    <r>
      <rPr>
        <sz val="10"/>
        <rFont val="Sylfaen"/>
        <family val="1"/>
      </rPr>
      <t>არასაბიუჯეტო</t>
    </r>
    <r>
      <rPr>
        <sz val="10"/>
        <rFont val="Times New Roman"/>
        <family val="1"/>
      </rPr>
      <t xml:space="preserve"> </t>
    </r>
    <r>
      <rPr>
        <sz val="10"/>
        <rFont val="Sylfaen"/>
        <family val="1"/>
      </rPr>
      <t>სახსრებით</t>
    </r>
    <r>
      <rPr>
        <sz val="10"/>
        <rFont val="Times New Roman"/>
        <family val="1"/>
      </rPr>
      <t>        </t>
    </r>
  </si>
  <si>
    <t>გადასახდელი მოგების გადასახადი</t>
  </si>
  <si>
    <t>გადასახდელი დღგ</t>
  </si>
  <si>
    <t>გადასახდელი საშემოსავლო გადასახადი</t>
  </si>
  <si>
    <t>სხვა  გადასახდელები</t>
  </si>
  <si>
    <t>ბიუჯეტის წინაშე დარიცხული  ვალდებულებები</t>
  </si>
  <si>
    <t>შტატით მომუშავეთათვის დარიცხული ხელფასები</t>
  </si>
  <si>
    <t>შტატგარეშე მომუშავეთათვის დარიცხული ხელფასები</t>
  </si>
  <si>
    <t>ვალდებულებები მივლინებით ქვეყნის შიგნით</t>
  </si>
  <si>
    <t>ვალდებულებები მივლინებით ქვეყნის გარეთ</t>
  </si>
  <si>
    <t>დამქირავებლის მიერ ფულადი  ფორმით გაწეული სოციალური დახმარებით დარიცხული ვალდებულებები</t>
  </si>
  <si>
    <t>დამქირავებლის მიერ სასაქონლო ფორმით გაწეული სოციალური დახმარებით დარიცხული ვალდებულებები</t>
  </si>
  <si>
    <t xml:space="preserve">ვალდებულებები ორგანიზაციის მომუშავეების ხელფასებიდან დაკავებული თანხებით </t>
  </si>
  <si>
    <t>გადასახდელი სტიპენდიები</t>
  </si>
  <si>
    <t>სოციალური დაზღვევის ანარიცხები</t>
  </si>
  <si>
    <r>
      <t>ფულადი</t>
    </r>
    <r>
      <rPr>
        <sz val="10"/>
        <rFont val="Times New Roman"/>
        <family val="1"/>
      </rPr>
      <t xml:space="preserve"> </t>
    </r>
    <r>
      <rPr>
        <sz val="10"/>
        <rFont val="Sylfaen"/>
        <family val="1"/>
      </rPr>
      <t>ფორმით</t>
    </r>
    <r>
      <rPr>
        <sz val="10"/>
        <rFont val="Times New Roman"/>
        <family val="1"/>
      </rPr>
      <t xml:space="preserve"> </t>
    </r>
    <r>
      <rPr>
        <sz val="10"/>
        <rFont val="Sylfaen"/>
        <family val="1"/>
      </rPr>
      <t>გაწეული</t>
    </r>
    <r>
      <rPr>
        <sz val="10"/>
        <rFont val="Times New Roman"/>
        <family val="1"/>
      </rPr>
      <t xml:space="preserve"> </t>
    </r>
    <r>
      <rPr>
        <sz val="10"/>
        <rFont val="Sylfaen"/>
        <family val="1"/>
      </rPr>
      <t>სოციალური</t>
    </r>
    <r>
      <rPr>
        <sz val="10"/>
        <rFont val="Times New Roman"/>
        <family val="1"/>
      </rPr>
      <t xml:space="preserve"> </t>
    </r>
    <r>
      <rPr>
        <sz val="10"/>
        <rFont val="Sylfaen"/>
        <family val="1"/>
      </rPr>
      <t>დახმარებით</t>
    </r>
    <r>
      <rPr>
        <sz val="10"/>
        <rFont val="Times New Roman"/>
        <family val="1"/>
      </rPr>
      <t xml:space="preserve"> </t>
    </r>
    <r>
      <rPr>
        <sz val="10"/>
        <rFont val="Sylfaen"/>
        <family val="1"/>
      </rPr>
      <t>დარიცხული</t>
    </r>
    <r>
      <rPr>
        <sz val="10"/>
        <rFont val="Times New Roman"/>
        <family val="1"/>
      </rPr>
      <t xml:space="preserve"> </t>
    </r>
    <r>
      <rPr>
        <sz val="10"/>
        <rFont val="Sylfaen"/>
        <family val="1"/>
      </rPr>
      <t>ვალდებულებები</t>
    </r>
  </si>
  <si>
    <r>
      <t>სასქონლო</t>
    </r>
    <r>
      <rPr>
        <sz val="10"/>
        <rFont val="Times New Roman"/>
        <family val="1"/>
      </rPr>
      <t xml:space="preserve"> </t>
    </r>
    <r>
      <rPr>
        <sz val="10"/>
        <rFont val="Sylfaen"/>
        <family val="1"/>
      </rPr>
      <t>ფორმით</t>
    </r>
    <r>
      <rPr>
        <sz val="10"/>
        <rFont val="Times New Roman"/>
        <family val="1"/>
      </rPr>
      <t xml:space="preserve"> </t>
    </r>
    <r>
      <rPr>
        <sz val="10"/>
        <rFont val="Sylfaen"/>
        <family val="1"/>
      </rPr>
      <t>გაწეული</t>
    </r>
    <r>
      <rPr>
        <sz val="10"/>
        <rFont val="Times New Roman"/>
        <family val="1"/>
      </rPr>
      <t xml:space="preserve"> </t>
    </r>
    <r>
      <rPr>
        <sz val="10"/>
        <rFont val="Sylfaen"/>
        <family val="1"/>
      </rPr>
      <t>სოციალური</t>
    </r>
    <r>
      <rPr>
        <sz val="10"/>
        <rFont val="Times New Roman"/>
        <family val="1"/>
      </rPr>
      <t xml:space="preserve"> </t>
    </r>
    <r>
      <rPr>
        <sz val="10"/>
        <rFont val="Sylfaen"/>
        <family val="1"/>
      </rPr>
      <t>დახმარებით</t>
    </r>
    <r>
      <rPr>
        <sz val="10"/>
        <rFont val="Times New Roman"/>
        <family val="1"/>
      </rPr>
      <t xml:space="preserve">  </t>
    </r>
    <r>
      <rPr>
        <sz val="10"/>
        <rFont val="Sylfaen"/>
        <family val="1"/>
      </rPr>
      <t>დარიცხული</t>
    </r>
    <r>
      <rPr>
        <sz val="10"/>
        <rFont val="Times New Roman"/>
        <family val="1"/>
      </rPr>
      <t xml:space="preserve"> </t>
    </r>
    <r>
      <rPr>
        <sz val="10"/>
        <rFont val="Sylfaen"/>
        <family val="1"/>
      </rPr>
      <t>ვალდებულებები</t>
    </r>
  </si>
  <si>
    <r>
      <t>წინასწარ</t>
    </r>
    <r>
      <rPr>
        <sz val="10"/>
        <rFont val="Times New Roman"/>
        <family val="1"/>
      </rPr>
      <t xml:space="preserve"> </t>
    </r>
    <r>
      <rPr>
        <sz val="10"/>
        <rFont val="Sylfaen"/>
        <family val="1"/>
      </rPr>
      <t>მიღებული</t>
    </r>
    <r>
      <rPr>
        <sz val="10"/>
        <rFont val="Times New Roman"/>
        <family val="1"/>
      </rPr>
      <t xml:space="preserve"> </t>
    </r>
    <r>
      <rPr>
        <sz val="10"/>
        <rFont val="Sylfaen"/>
        <family val="1"/>
      </rPr>
      <t>საიჯარო</t>
    </r>
    <r>
      <rPr>
        <sz val="10"/>
        <rFont val="Times New Roman"/>
        <family val="1"/>
      </rPr>
      <t xml:space="preserve"> </t>
    </r>
    <r>
      <rPr>
        <sz val="10"/>
        <rFont val="Sylfaen"/>
        <family val="1"/>
      </rPr>
      <t>ქირა</t>
    </r>
  </si>
  <si>
    <r>
      <t>წინასწარ</t>
    </r>
    <r>
      <rPr>
        <sz val="10"/>
        <rFont val="Times New Roman"/>
        <family val="1"/>
      </rPr>
      <t xml:space="preserve"> </t>
    </r>
    <r>
      <rPr>
        <sz val="10"/>
        <rFont val="Sylfaen"/>
        <family val="1"/>
      </rPr>
      <t>მიღებული</t>
    </r>
    <r>
      <rPr>
        <sz val="10"/>
        <rFont val="Times New Roman"/>
        <family val="1"/>
      </rPr>
      <t xml:space="preserve"> </t>
    </r>
    <r>
      <rPr>
        <sz val="10"/>
        <rFont val="Sylfaen"/>
        <family val="1"/>
      </rPr>
      <t>სხვა</t>
    </r>
    <r>
      <rPr>
        <sz val="10"/>
        <rFont val="Times New Roman"/>
        <family val="1"/>
      </rPr>
      <t xml:space="preserve"> </t>
    </r>
    <r>
      <rPr>
        <sz val="10"/>
        <rFont val="Sylfaen"/>
        <family val="1"/>
      </rPr>
      <t>შემოსავლები</t>
    </r>
  </si>
  <si>
    <r>
      <t>დარიცხული</t>
    </r>
    <r>
      <rPr>
        <sz val="10"/>
        <rFont val="Times New Roman"/>
        <family val="1"/>
      </rPr>
      <t xml:space="preserve">  </t>
    </r>
    <r>
      <rPr>
        <sz val="10"/>
        <rFont val="Sylfaen"/>
        <family val="1"/>
      </rPr>
      <t>გადასახდელი</t>
    </r>
    <r>
      <rPr>
        <sz val="10"/>
        <rFont val="Times New Roman"/>
        <family val="1"/>
      </rPr>
      <t xml:space="preserve"> </t>
    </r>
    <r>
      <rPr>
        <sz val="10"/>
        <rFont val="Sylfaen"/>
        <family val="1"/>
      </rPr>
      <t>რენტა</t>
    </r>
  </si>
  <si>
    <r>
      <t>დარიცხული</t>
    </r>
    <r>
      <rPr>
        <sz val="10"/>
        <rFont val="Times New Roman"/>
        <family val="1"/>
      </rPr>
      <t xml:space="preserve"> </t>
    </r>
    <r>
      <rPr>
        <sz val="10"/>
        <rFont val="Sylfaen"/>
        <family val="1"/>
      </rPr>
      <t>გადასახდელი</t>
    </r>
    <r>
      <rPr>
        <sz val="10"/>
        <rFont val="Times New Roman"/>
        <family val="1"/>
      </rPr>
      <t xml:space="preserve"> </t>
    </r>
    <r>
      <rPr>
        <sz val="10"/>
        <rFont val="Sylfaen"/>
        <family val="1"/>
      </rPr>
      <t>პროცენტები</t>
    </r>
  </si>
  <si>
    <r>
      <t>სხვა</t>
    </r>
    <r>
      <rPr>
        <sz val="10"/>
        <rFont val="Times New Roman"/>
        <family val="1"/>
      </rPr>
      <t xml:space="preserve"> </t>
    </r>
    <r>
      <rPr>
        <sz val="10"/>
        <rFont val="Sylfaen"/>
        <family val="1"/>
      </rPr>
      <t>დარიცხული</t>
    </r>
    <r>
      <rPr>
        <sz val="10"/>
        <rFont val="Times New Roman"/>
        <family val="1"/>
      </rPr>
      <t xml:space="preserve"> </t>
    </r>
    <r>
      <rPr>
        <sz val="10"/>
        <rFont val="Sylfaen"/>
        <family val="1"/>
      </rPr>
      <t>მოკლევადიანი</t>
    </r>
    <r>
      <rPr>
        <sz val="10"/>
        <rFont val="Times New Roman"/>
        <family val="1"/>
      </rPr>
      <t xml:space="preserve"> </t>
    </r>
    <r>
      <rPr>
        <sz val="10"/>
        <rFont val="Sylfaen"/>
        <family val="1"/>
      </rPr>
      <t>ვალდებულებები</t>
    </r>
  </si>
  <si>
    <r>
      <t>გრძელვადიანი</t>
    </r>
    <r>
      <rPr>
        <sz val="10"/>
        <rFont val="Times New Roman"/>
        <family val="1"/>
      </rPr>
      <t xml:space="preserve"> </t>
    </r>
    <r>
      <rPr>
        <sz val="10"/>
        <rFont val="Sylfaen"/>
        <family val="1"/>
      </rPr>
      <t>ვალდებულებები</t>
    </r>
    <r>
      <rPr>
        <sz val="10"/>
        <rFont val="Times New Roman"/>
        <family val="1"/>
      </rPr>
      <t xml:space="preserve"> </t>
    </r>
    <r>
      <rPr>
        <sz val="10"/>
        <rFont val="Sylfaen"/>
        <family val="1"/>
      </rPr>
      <t>საბიუჯეტო</t>
    </r>
    <r>
      <rPr>
        <sz val="10"/>
        <rFont val="Times New Roman"/>
        <family val="1"/>
      </rPr>
      <t xml:space="preserve"> </t>
    </r>
    <r>
      <rPr>
        <sz val="10"/>
        <rFont val="Sylfaen"/>
        <family val="1"/>
      </rPr>
      <t>სესხებით</t>
    </r>
  </si>
  <si>
    <r>
      <t>გრძელვადიანი</t>
    </r>
    <r>
      <rPr>
        <sz val="10"/>
        <rFont val="Times New Roman"/>
        <family val="1"/>
      </rPr>
      <t xml:space="preserve"> </t>
    </r>
    <r>
      <rPr>
        <sz val="10"/>
        <rFont val="Sylfaen"/>
        <family val="1"/>
      </rPr>
      <t>სასესხო</t>
    </r>
    <r>
      <rPr>
        <sz val="10"/>
        <rFont val="Times New Roman"/>
        <family val="1"/>
      </rPr>
      <t xml:space="preserve"> </t>
    </r>
    <r>
      <rPr>
        <sz val="10"/>
        <rFont val="Sylfaen"/>
        <family val="1"/>
      </rPr>
      <t>ვალდებულებები</t>
    </r>
    <r>
      <rPr>
        <sz val="10"/>
        <rFont val="Times New Roman"/>
        <family val="1"/>
      </rPr>
      <t xml:space="preserve"> </t>
    </r>
    <r>
      <rPr>
        <sz val="10"/>
        <rFont val="Sylfaen"/>
        <family val="1"/>
      </rPr>
      <t>არასაბიუჯეტო</t>
    </r>
    <r>
      <rPr>
        <sz val="10"/>
        <rFont val="Times New Roman"/>
        <family val="1"/>
      </rPr>
      <t xml:space="preserve"> </t>
    </r>
    <r>
      <rPr>
        <sz val="10"/>
        <rFont val="Sylfaen"/>
        <family val="1"/>
      </rPr>
      <t>სახსრებით</t>
    </r>
    <r>
      <rPr>
        <sz val="10"/>
        <rFont val="Times New Roman"/>
        <family val="1"/>
      </rPr>
      <t>        </t>
    </r>
  </si>
  <si>
    <r>
      <t>სხვა</t>
    </r>
    <r>
      <rPr>
        <sz val="10"/>
        <rFont val="Times New Roman"/>
        <family val="1"/>
      </rPr>
      <t xml:space="preserve"> </t>
    </r>
    <r>
      <rPr>
        <sz val="10"/>
        <rFont val="Sylfaen"/>
        <family val="1"/>
      </rPr>
      <t>გრძელვადიანი</t>
    </r>
    <r>
      <rPr>
        <sz val="10"/>
        <rFont val="Times New Roman"/>
        <family val="1"/>
      </rPr>
      <t xml:space="preserve"> </t>
    </r>
    <r>
      <rPr>
        <sz val="10"/>
        <rFont val="Sylfaen"/>
        <family val="1"/>
      </rPr>
      <t>კრედიტორული</t>
    </r>
    <r>
      <rPr>
        <sz val="10"/>
        <rFont val="Times New Roman"/>
        <family val="1"/>
      </rPr>
      <t xml:space="preserve"> </t>
    </r>
    <r>
      <rPr>
        <sz val="10"/>
        <rFont val="Sylfaen"/>
        <family val="1"/>
      </rPr>
      <t>დავალიანებები</t>
    </r>
    <r>
      <rPr>
        <sz val="10"/>
        <rFont val="Times New Roman"/>
        <family val="1"/>
      </rPr>
      <t>                          </t>
    </r>
  </si>
  <si>
    <t>700</t>
  </si>
  <si>
    <t>730</t>
  </si>
  <si>
    <t>ვალდებულებები და კაპიტალი</t>
  </si>
  <si>
    <t xml:space="preserve">     1.8.1.3 ქონებასთან დაკავშირებული ხარჯები, რომლებიც სადაზღვევო პოლისის მფლობელებზე ვრცელდება</t>
  </si>
  <si>
    <t xml:space="preserve">2.1.8 გაყვანილობის სისტემები </t>
  </si>
  <si>
    <t>2.1.9 სხვა შენობა-ნაგებობები</t>
  </si>
  <si>
    <t xml:space="preserve"> ორგანიზაციის ანგარიში არასოპერაციო შემოსავლებისა და ხარჯების შედეგად ფინანსური აქტივებისა და ვალდებულებების ცვლილებების შესახებ                             </t>
  </si>
  <si>
    <t xml:space="preserve">        </t>
  </si>
  <si>
    <t>2141</t>
  </si>
  <si>
    <t>2142</t>
  </si>
  <si>
    <t xml:space="preserve">საოპერაციო იჯარით მიღებული ქონების არსებითი გაუმჯობესება
</t>
  </si>
  <si>
    <t>770</t>
  </si>
  <si>
    <t xml:space="preserve">2.4  სხვა დანარჩენი ძირითდი აქტივები
</t>
  </si>
  <si>
    <t xml:space="preserve">2.4.2  საოპერაციო იჯარით მიღებული ქონების არსებითი გაუმჯობესება
</t>
  </si>
  <si>
    <t xml:space="preserve">2.4.1  დაუმთავრებელი ძირითდი აქტივი
</t>
  </si>
  <si>
    <t>რეალიზებული მარაგების ხარჯი</t>
  </si>
  <si>
    <t>დანართი №5</t>
  </si>
  <si>
    <t>დანართი №6</t>
  </si>
  <si>
    <t>დანართი №3</t>
  </si>
  <si>
    <t xml:space="preserve">        დანართი N 2     </t>
  </si>
  <si>
    <t xml:space="preserve">         დანართი N 1     </t>
  </si>
  <si>
    <t xml:space="preserve">დანართი N 4 </t>
  </si>
  <si>
    <t xml:space="preserve">                   ფორმა N1                                                                 </t>
  </si>
  <si>
    <t xml:space="preserve">    ვალუტა და დეპოზიტები</t>
  </si>
  <si>
    <t>სხვა არასაოპერაციო ხარჯები</t>
  </si>
  <si>
    <t>უცხოურ ვალუტაში</t>
  </si>
  <si>
    <t>ეროვნულ ვალუტაში</t>
  </si>
  <si>
    <t xml:space="preserve"> გრანტის მთლიანი მოცულობა</t>
  </si>
  <si>
    <t xml:space="preserve">  მ.შ მიღებული თანხა</t>
  </si>
  <si>
    <t xml:space="preserve">  მ.შ სულ დამტკიცებული მოცულობა</t>
  </si>
  <si>
    <t xml:space="preserve">  მ.შ უკანასკნელი ჩარიცხვა</t>
  </si>
  <si>
    <t>ნაშთი პერიოდის დასაწყისში</t>
  </si>
  <si>
    <t>მიმდინარე წლის მოცულობა</t>
  </si>
  <si>
    <t>სულ (1+2)</t>
  </si>
  <si>
    <t xml:space="preserve">  შრომის ანაზღაურება</t>
  </si>
  <si>
    <t xml:space="preserve">  საქონელი და მომსახურება</t>
  </si>
  <si>
    <t xml:space="preserve">  პროცენტი</t>
  </si>
  <si>
    <t xml:space="preserve">  სუბსიდიები</t>
  </si>
  <si>
    <t xml:space="preserve">  გრანტები</t>
  </si>
  <si>
    <t xml:space="preserve">  სოციალური უზრუნველყოფა</t>
  </si>
  <si>
    <t xml:space="preserve">  სხვა ხარჯები</t>
  </si>
  <si>
    <t>სულ მიმდინარე წლის დამტკიცებული მოცულობა</t>
  </si>
  <si>
    <t>ბიუჯეტის წინაშე ვალდებულებები გრანტის თანხით</t>
  </si>
  <si>
    <t>ფინანსური ანგარიშგება</t>
  </si>
  <si>
    <t xml:space="preserve">       </t>
  </si>
  <si>
    <t>საანგარიშგებო ვალუტა: ლარი</t>
  </si>
  <si>
    <t>დამრგვალების დონე: ერთეული</t>
  </si>
  <si>
    <t>შემოსავლების და ხარჯების ჩამონათვალი</t>
  </si>
  <si>
    <t>არასოპერაციო შემოსავლები
კრედიტი (8100)</t>
  </si>
  <si>
    <t>არასაოპერაციო ხარჯები
დებეტი (8200)</t>
  </si>
  <si>
    <r>
      <rPr>
        <b/>
        <sz val="10"/>
        <rFont val="Sylfaen"/>
        <family val="1"/>
      </rPr>
      <t>შენიშვნა</t>
    </r>
    <r>
      <rPr>
        <sz val="10"/>
        <rFont val="Sylfaen"/>
        <family val="1"/>
      </rPr>
      <t xml:space="preserve"> - არასაოპერაციო შემოსავლების და ხარჯების ანგარიშების (8100 - 8200) მოკორესპოდენტო ანგარიშებია 010-170 სტრიქონებში მითითებული მუხლების შესაბამისი ანგარიშები და ფორმა ივსება ისე, როგორც ბრუნვათა უწყისი</t>
    </r>
  </si>
  <si>
    <t>ინფორმაცია მიზნობრივი გრანტების და მიზნობრივი დაფინანსების შესახებ*</t>
  </si>
  <si>
    <t>* ინფორმაცია საცნობაროა და მოქმედი კანონმდებლობის შესაბამისად ასახულია ფინანსურ ანგარიშგებაში</t>
  </si>
  <si>
    <t>გეგმა</t>
  </si>
  <si>
    <t>ინფორმაცია</t>
  </si>
  <si>
    <t>#</t>
  </si>
  <si>
    <t xml:space="preserve">მათ შორის წარმოშობის წლების მიხედვით  </t>
  </si>
  <si>
    <t>1996-2003წ.</t>
  </si>
  <si>
    <t>2004 წ</t>
  </si>
  <si>
    <t>2005 წ</t>
  </si>
  <si>
    <t>2006წ</t>
  </si>
  <si>
    <t>2007წ</t>
  </si>
  <si>
    <t>2008 წ</t>
  </si>
  <si>
    <t>2009წ</t>
  </si>
  <si>
    <t>2010 წ</t>
  </si>
  <si>
    <t>2011 წ</t>
  </si>
  <si>
    <t>2012 წ</t>
  </si>
  <si>
    <t>2013წ</t>
  </si>
  <si>
    <t>ს უ ლ</t>
  </si>
  <si>
    <t>შემოსულობები (დარიცხვით წარმოქნილი დავალიანებები)</t>
  </si>
  <si>
    <t xml:space="preserve">სხვა შემოსავლები </t>
  </si>
  <si>
    <t>არაფინანსური აქტივების კლება</t>
  </si>
  <si>
    <t>ფინანსური აქტივების კლება</t>
  </si>
  <si>
    <t>გადასახდელები (წინასწარ გადახდილი თანხებით წარმოქმნილი დავალიანებები)</t>
  </si>
  <si>
    <t>საქონელი და მომსახურება</t>
  </si>
  <si>
    <t>მშ. შტატგარეშე მომუშავეთა ანაზღაურება</t>
  </si>
  <si>
    <t>მივლინებები</t>
  </si>
  <si>
    <t>ოფისის ხარჯები</t>
  </si>
  <si>
    <t>წარმომადგენლობითი ხარჯები</t>
  </si>
  <si>
    <t>კვების ხარჯები</t>
  </si>
  <si>
    <t>სამედიცინო ხარჯები</t>
  </si>
  <si>
    <t>რბილი ინვენტარის, უნიფორმის და პირადი ჰიგიენის საგნების შეძენის ხარჯები</t>
  </si>
  <si>
    <t>ტრანსპორტისა და ტექნიკის ექსპლოატაციის და მოვლა-შენახვის ხარჯები</t>
  </si>
  <si>
    <t>სამხედრო ტექნიკისა და ტყვია-წამლის შეძენის ხარჯები</t>
  </si>
  <si>
    <t>სხვა დანარჩენი საქონელი და მომსახურება</t>
  </si>
  <si>
    <t>პროცენტი</t>
  </si>
  <si>
    <t>საგარეო ვალდებულებებზე</t>
  </si>
  <si>
    <t>საშინაო ერთეულებზე გარდა სახელმწიფო ერთულებისა</t>
  </si>
  <si>
    <t>სახელმწიფო ერთეულებიდან აღებულ საშინაო ვალდებულებებზე</t>
  </si>
  <si>
    <t>სუბსიდიები</t>
  </si>
  <si>
    <t>სოციალური უზრუნველყოფა</t>
  </si>
  <si>
    <t>სხვა ხარჯები</t>
  </si>
  <si>
    <t>სხვა მოთხოვნები (გარდა საბიუჯეტო კლასიფიკაციით განსაზღვრული მუხლებისა)</t>
  </si>
  <si>
    <t>დანაკლისი</t>
  </si>
  <si>
    <t>ბარტერი</t>
  </si>
  <si>
    <t>სხვა დანარჩენი მოთხოვნები</t>
  </si>
  <si>
    <t xml:space="preserve">მათ შორის წარმოშობის წლების მიხედვით </t>
  </si>
  <si>
    <t>sul</t>
  </si>
  <si>
    <t>2006 წ</t>
  </si>
  <si>
    <t>2007 წ</t>
  </si>
  <si>
    <t>2011წ</t>
  </si>
  <si>
    <t>2012წ</t>
  </si>
  <si>
    <t>ს უ ლ:</t>
  </si>
  <si>
    <t>შემოსულობები (წინასწარ მიღებული თანხებით წარმოქმნილი დავალიენებები)</t>
  </si>
  <si>
    <t xml:space="preserve">გადასახდელები </t>
  </si>
  <si>
    <t xml:space="preserve">რბილი ინვენტარის, უნიფორმის და პირადი ჰიგიენის საგნების შეძენის ხარჯები </t>
  </si>
  <si>
    <t>ტრანსპორტისა და ტექნიკის ექსპლოატაციის და მოვლა შენახვის ხარჯები</t>
  </si>
  <si>
    <t>სხვადასხვა მიმდინარე ხარჯები</t>
  </si>
  <si>
    <t>სხვადასხვა კაპიტალური ხარჯები</t>
  </si>
  <si>
    <t>არაფინანსური აქტივების შეძენა</t>
  </si>
  <si>
    <t>სხვა ვალდებულებები</t>
  </si>
  <si>
    <t>სხვა დანარჩენი ვალდებულებები</t>
  </si>
  <si>
    <t>დებეტი თანხა</t>
  </si>
  <si>
    <t>წარმ.  თარიღი</t>
  </si>
  <si>
    <t>წარმოშობის საფუძველი</t>
  </si>
  <si>
    <t>მუხლი</t>
  </si>
  <si>
    <t>შენიშვნა</t>
  </si>
  <si>
    <t>კრედიტი თანხა</t>
  </si>
  <si>
    <t>2.3 ბიუჯეტის წინაშე დარიცხული ვალდებულებების ზრდა</t>
  </si>
  <si>
    <t>3. ფინანსური აქტივების კლება</t>
  </si>
  <si>
    <t xml:space="preserve">  3.1 საშინაო</t>
  </si>
  <si>
    <t xml:space="preserve">    3.1.1 ვალუტა და დეპოზიტები</t>
  </si>
  <si>
    <t xml:space="preserve">       რეალიზებული მარაგების ხარჯი</t>
  </si>
  <si>
    <t>სულ (140+150+160+170+180+190+200+210+220)</t>
  </si>
  <si>
    <t xml:space="preserve">    3.1.2 ფასიანი ქაღალდები, გარდა აქციებისა</t>
  </si>
  <si>
    <t xml:space="preserve">    3.1.3 სესხები</t>
  </si>
  <si>
    <t xml:space="preserve">    3.1.4 აქციები და სხვა კაპიტალი</t>
  </si>
  <si>
    <t xml:space="preserve">    3.1.5 სადაზღვევო ტექნიკური რეზერვები</t>
  </si>
  <si>
    <t xml:space="preserve">    3.1.6 წარმოებული ფინანსური ინსტრუმენტები</t>
  </si>
  <si>
    <t xml:space="preserve">    3.1.7 სხვა დებიტორული დავალიანებები</t>
  </si>
  <si>
    <t xml:space="preserve">  3.2 საგარეო</t>
  </si>
  <si>
    <t xml:space="preserve">    3.2.1 ვალუტა და დეპოზიტები</t>
  </si>
  <si>
    <t xml:space="preserve">    3.2.2 ფასიანი ქაღალდები, გარდა აქციებისა</t>
  </si>
  <si>
    <t xml:space="preserve">    3.2.3 სესხები</t>
  </si>
  <si>
    <t xml:space="preserve">    3.2.4 აქციები და სხვა კაპიტალი</t>
  </si>
  <si>
    <t xml:space="preserve">    3.2.5 სადაზღვევო ტექნიკური რეზერვები</t>
  </si>
  <si>
    <t xml:space="preserve">    3.2.6 წარმოებული ფინანსური ინსტრუმენტები</t>
  </si>
  <si>
    <t xml:space="preserve">    3.2.7 სხვა დებიტორული დავალიანებები</t>
  </si>
  <si>
    <t xml:space="preserve">  3.3 მონეტარული ოქრო და ნასესხობის სპეციალური უფლება</t>
  </si>
  <si>
    <t>4. ვალდებულებების კლება</t>
  </si>
  <si>
    <t xml:space="preserve">  4.1 საშინაო</t>
  </si>
  <si>
    <t xml:space="preserve">    4.1.1 ვალუტა და დეპოზიტები</t>
  </si>
  <si>
    <t xml:space="preserve">    4.1.2 ფასიანი ქაღალდები, გარდა აქციებისა</t>
  </si>
  <si>
    <t xml:space="preserve">    4.1.3 სესხები</t>
  </si>
  <si>
    <t xml:space="preserve">    4.1.4 აქციები და სხვა კაპიტალი (მხ. სახელმწიფო საწარმოები და ორგანიზაციები)  </t>
  </si>
  <si>
    <t xml:space="preserve">    4.1.5 სადაზღვევო ტექნიკური რეზერვები</t>
  </si>
  <si>
    <t xml:space="preserve">    4.1.6 წარმოებული ფინანსური ინსტრუმენტები</t>
  </si>
  <si>
    <t xml:space="preserve">    4.1.7 სხვა კრედიტორული დავალიანებები</t>
  </si>
  <si>
    <t xml:space="preserve">  4.2 საგარეო</t>
  </si>
  <si>
    <t xml:space="preserve">    4.2.1 ვალუტა და დეპოზიტები</t>
  </si>
  <si>
    <t xml:space="preserve">    4.2.2 ფასიანი ქაღალდები, გარდა აქციებისა</t>
  </si>
  <si>
    <t xml:space="preserve">    4.2.3 სესხები</t>
  </si>
  <si>
    <t xml:space="preserve">    4.2.4 აქციები და სხვა კაპიტალი (მხ. სახელმწიფო საწარმოები და ორგანიზაციები) </t>
  </si>
  <si>
    <t xml:space="preserve">    4.2.5 სადაზღვევო ტექნიკური რეზერვები</t>
  </si>
  <si>
    <t xml:space="preserve">    4.2.6 წარმოებული ფინანსური ინსტრუმენტები</t>
  </si>
  <si>
    <t xml:space="preserve">    4.2.7 სხვა კრედიტორული დავალიანებები</t>
  </si>
  <si>
    <t xml:space="preserve">  4.3 ბიუჯეტის წინაშე დარიცხული ვალდებულებების კლება</t>
  </si>
  <si>
    <r>
      <t>ნაღდი</t>
    </r>
    <r>
      <rPr>
        <sz val="10"/>
        <color theme="1"/>
        <rFont val="Times New Roman"/>
        <family val="1"/>
      </rPr>
      <t xml:space="preserve"> </t>
    </r>
    <r>
      <rPr>
        <sz val="10"/>
        <color theme="1"/>
        <rFont val="Sylfaen"/>
        <family val="1"/>
      </rPr>
      <t>ფული</t>
    </r>
    <r>
      <rPr>
        <sz val="10"/>
        <color theme="1"/>
        <rFont val="Times New Roman"/>
        <family val="1"/>
      </rPr>
      <t xml:space="preserve"> </t>
    </r>
    <r>
      <rPr>
        <sz val="10"/>
        <color theme="1"/>
        <rFont val="Sylfaen"/>
        <family val="1"/>
      </rPr>
      <t>სალაროში</t>
    </r>
    <r>
      <rPr>
        <sz val="10"/>
        <color theme="1"/>
        <rFont val="Times New Roman"/>
        <family val="1"/>
      </rPr>
      <t xml:space="preserve"> </t>
    </r>
    <r>
      <rPr>
        <sz val="10"/>
        <color theme="1"/>
        <rFont val="Sylfaen"/>
        <family val="1"/>
      </rPr>
      <t>ეროვნულ</t>
    </r>
    <r>
      <rPr>
        <sz val="10"/>
        <color theme="1"/>
        <rFont val="Times New Roman"/>
        <family val="1"/>
      </rPr>
      <t xml:space="preserve"> </t>
    </r>
    <r>
      <rPr>
        <sz val="10"/>
        <color theme="1"/>
        <rFont val="Sylfaen"/>
        <family val="1"/>
      </rPr>
      <t>ვალუტაში</t>
    </r>
  </si>
  <si>
    <r>
      <t>ნაღდი</t>
    </r>
    <r>
      <rPr>
        <sz val="10"/>
        <color theme="1"/>
        <rFont val="Times New Roman"/>
        <family val="1"/>
      </rPr>
      <t xml:space="preserve"> </t>
    </r>
    <r>
      <rPr>
        <sz val="10"/>
        <color theme="1"/>
        <rFont val="Sylfaen"/>
        <family val="1"/>
      </rPr>
      <t>ფული</t>
    </r>
    <r>
      <rPr>
        <sz val="10"/>
        <color theme="1"/>
        <rFont val="Times New Roman"/>
        <family val="1"/>
      </rPr>
      <t xml:space="preserve"> </t>
    </r>
    <r>
      <rPr>
        <sz val="10"/>
        <color theme="1"/>
        <rFont val="Sylfaen"/>
        <family val="1"/>
      </rPr>
      <t>სალაროში</t>
    </r>
    <r>
      <rPr>
        <sz val="10"/>
        <color theme="1"/>
        <rFont val="Times New Roman"/>
        <family val="1"/>
      </rPr>
      <t xml:space="preserve"> </t>
    </r>
    <r>
      <rPr>
        <sz val="10"/>
        <color theme="1"/>
        <rFont val="Sylfaen"/>
        <family val="1"/>
      </rPr>
      <t>უცხოურ</t>
    </r>
    <r>
      <rPr>
        <sz val="10"/>
        <color theme="1"/>
        <rFont val="Times New Roman"/>
        <family val="1"/>
      </rPr>
      <t xml:space="preserve"> </t>
    </r>
    <r>
      <rPr>
        <sz val="10"/>
        <color theme="1"/>
        <rFont val="Sylfaen"/>
        <family val="1"/>
      </rPr>
      <t>ვალუტაში</t>
    </r>
  </si>
  <si>
    <r>
      <t>მიმდინარე</t>
    </r>
    <r>
      <rPr>
        <sz val="10"/>
        <color theme="1"/>
        <rFont val="Times New Roman"/>
        <family val="1"/>
      </rPr>
      <t xml:space="preserve"> </t>
    </r>
    <r>
      <rPr>
        <sz val="10"/>
        <color theme="1"/>
        <rFont val="Sylfaen"/>
        <family val="1"/>
      </rPr>
      <t>ანგარიში</t>
    </r>
    <r>
      <rPr>
        <sz val="10"/>
        <color theme="1"/>
        <rFont val="Times New Roman"/>
        <family val="1"/>
      </rPr>
      <t xml:space="preserve"> </t>
    </r>
    <r>
      <rPr>
        <sz val="10"/>
        <color theme="1"/>
        <rFont val="Sylfaen"/>
        <family val="1"/>
      </rPr>
      <t>ბანკში</t>
    </r>
    <r>
      <rPr>
        <sz val="10"/>
        <color theme="1"/>
        <rFont val="Times New Roman"/>
        <family val="1"/>
      </rPr>
      <t xml:space="preserve"> </t>
    </r>
    <r>
      <rPr>
        <sz val="10"/>
        <color theme="1"/>
        <rFont val="Sylfaen"/>
        <family val="1"/>
      </rPr>
      <t>ეროვნულ</t>
    </r>
    <r>
      <rPr>
        <sz val="10"/>
        <color theme="1"/>
        <rFont val="Times New Roman"/>
        <family val="1"/>
      </rPr>
      <t xml:space="preserve"> </t>
    </r>
    <r>
      <rPr>
        <sz val="10"/>
        <color theme="1"/>
        <rFont val="Sylfaen"/>
        <family val="1"/>
      </rPr>
      <t>ვალუტაში</t>
    </r>
  </si>
  <si>
    <t>მიმდინარე ანგარიში არასაბიჯეტო სახსრებისათვის</t>
  </si>
  <si>
    <t>ანგარიში მიზნობრივი გრანტების და მიზნობრივი დაფინანსებისათვის</t>
  </si>
  <si>
    <r>
      <t>ანგარიში</t>
    </r>
    <r>
      <rPr>
        <sz val="10"/>
        <color theme="1"/>
        <rFont val="Times New Roman"/>
        <family val="1"/>
      </rPr>
      <t xml:space="preserve"> </t>
    </r>
    <r>
      <rPr>
        <sz val="10"/>
        <color theme="1"/>
        <rFont val="Sylfaen"/>
        <family val="1"/>
      </rPr>
      <t>საბიუჯეტო</t>
    </r>
    <r>
      <rPr>
        <sz val="10"/>
        <color theme="1"/>
        <rFont val="Times New Roman"/>
        <family val="1"/>
      </rPr>
      <t xml:space="preserve"> </t>
    </r>
    <r>
      <rPr>
        <sz val="10"/>
        <color theme="1"/>
        <rFont val="Sylfaen"/>
        <family val="1"/>
      </rPr>
      <t>სახსრებით</t>
    </r>
    <r>
      <rPr>
        <sz val="10"/>
        <color theme="1"/>
        <rFont val="Times New Roman"/>
        <family val="1"/>
      </rPr>
      <t xml:space="preserve"> </t>
    </r>
    <r>
      <rPr>
        <sz val="10"/>
        <color theme="1"/>
        <rFont val="Sylfaen"/>
        <family val="1"/>
      </rPr>
      <t>ორგანიზაციის</t>
    </r>
    <r>
      <rPr>
        <sz val="10"/>
        <color theme="1"/>
        <rFont val="Times New Roman"/>
        <family val="1"/>
      </rPr>
      <t xml:space="preserve"> </t>
    </r>
    <r>
      <rPr>
        <sz val="10"/>
        <color theme="1"/>
        <rFont val="Sylfaen"/>
        <family val="1"/>
      </rPr>
      <t>საკასო</t>
    </r>
    <r>
      <rPr>
        <sz val="10"/>
        <color theme="1"/>
        <rFont val="Times New Roman"/>
        <family val="1"/>
      </rPr>
      <t xml:space="preserve"> </t>
    </r>
    <r>
      <rPr>
        <sz val="10"/>
        <color theme="1"/>
        <rFont val="Sylfaen"/>
        <family val="1"/>
      </rPr>
      <t>ხარჯებისათვის</t>
    </r>
  </si>
  <si>
    <r>
      <t>დეპოზიტები</t>
    </r>
    <r>
      <rPr>
        <sz val="10"/>
        <color theme="1"/>
        <rFont val="Times New Roman"/>
        <family val="1"/>
      </rPr>
      <t xml:space="preserve"> </t>
    </r>
    <r>
      <rPr>
        <sz val="10"/>
        <color theme="1"/>
        <rFont val="Sylfaen"/>
        <family val="1"/>
      </rPr>
      <t>ხაზინაში</t>
    </r>
    <r>
      <rPr>
        <sz val="10"/>
        <color theme="1"/>
        <rFont val="Times New Roman"/>
        <family val="1"/>
      </rPr>
      <t xml:space="preserve"> </t>
    </r>
    <r>
      <rPr>
        <sz val="10"/>
        <color theme="1"/>
        <rFont val="Sylfaen"/>
        <family val="1"/>
      </rPr>
      <t>ეროვნულ</t>
    </r>
    <r>
      <rPr>
        <sz val="10"/>
        <color theme="1"/>
        <rFont val="Times New Roman"/>
        <family val="1"/>
      </rPr>
      <t xml:space="preserve"> </t>
    </r>
    <r>
      <rPr>
        <sz val="10"/>
        <color theme="1"/>
        <rFont val="Sylfaen"/>
        <family val="1"/>
      </rPr>
      <t>ვალუტაში</t>
    </r>
  </si>
  <si>
    <r>
      <t>დეპოზიტები</t>
    </r>
    <r>
      <rPr>
        <sz val="10"/>
        <color theme="1"/>
        <rFont val="Times New Roman"/>
        <family val="1"/>
      </rPr>
      <t xml:space="preserve"> </t>
    </r>
    <r>
      <rPr>
        <sz val="10"/>
        <color theme="1"/>
        <rFont val="Sylfaen"/>
        <family val="1"/>
      </rPr>
      <t>ხაზინაში</t>
    </r>
    <r>
      <rPr>
        <sz val="10"/>
        <color theme="1"/>
        <rFont val="Times New Roman"/>
        <family val="1"/>
      </rPr>
      <t xml:space="preserve"> </t>
    </r>
    <r>
      <rPr>
        <sz val="10"/>
        <color theme="1"/>
        <rFont val="Sylfaen"/>
        <family val="1"/>
      </rPr>
      <t>უცხოურ</t>
    </r>
    <r>
      <rPr>
        <sz val="10"/>
        <color theme="1"/>
        <rFont val="Times New Roman"/>
        <family val="1"/>
      </rPr>
      <t xml:space="preserve"> </t>
    </r>
    <r>
      <rPr>
        <sz val="10"/>
        <color theme="1"/>
        <rFont val="Sylfaen"/>
        <family val="1"/>
      </rPr>
      <t>ვალუტაში</t>
    </r>
  </si>
  <si>
    <r>
      <t>ხაზინის</t>
    </r>
    <r>
      <rPr>
        <sz val="10"/>
        <color theme="1"/>
        <rFont val="Times New Roman"/>
        <family val="1"/>
      </rPr>
      <t xml:space="preserve"> </t>
    </r>
    <r>
      <rPr>
        <sz val="10"/>
        <color theme="1"/>
        <rFont val="Sylfaen"/>
        <family val="1"/>
      </rPr>
      <t>სავალუტო</t>
    </r>
    <r>
      <rPr>
        <sz val="10"/>
        <color theme="1"/>
        <rFont val="Times New Roman"/>
        <family val="1"/>
      </rPr>
      <t xml:space="preserve"> </t>
    </r>
    <r>
      <rPr>
        <sz val="10"/>
        <color theme="1"/>
        <rFont val="Sylfaen"/>
        <family val="1"/>
      </rPr>
      <t>ანგარიში</t>
    </r>
  </si>
  <si>
    <r>
      <t>სხვა</t>
    </r>
    <r>
      <rPr>
        <sz val="10"/>
        <color theme="1"/>
        <rFont val="Times New Roman"/>
        <family val="1"/>
      </rPr>
      <t xml:space="preserve"> </t>
    </r>
    <r>
      <rPr>
        <sz val="10"/>
        <color theme="1"/>
        <rFont val="Sylfaen"/>
        <family val="1"/>
      </rPr>
      <t>ანგარიშები</t>
    </r>
    <r>
      <rPr>
        <sz val="10"/>
        <color theme="1"/>
        <rFont val="Times New Roman"/>
        <family val="1"/>
      </rPr>
      <t xml:space="preserve"> </t>
    </r>
    <r>
      <rPr>
        <sz val="10"/>
        <color theme="1"/>
        <rFont val="Sylfaen"/>
        <family val="1"/>
      </rPr>
      <t>ხაზინაში</t>
    </r>
  </si>
  <si>
    <t>2. არაფინანსური აქტივების კლება</t>
  </si>
  <si>
    <t xml:space="preserve">         2.1.1.2 არასაცხოვრებელი შენობები </t>
  </si>
  <si>
    <t xml:space="preserve">         2.1.1.3 საგზაო მაგისტრალები</t>
  </si>
  <si>
    <t xml:space="preserve">         2.1.1.4 ქუჩები</t>
  </si>
  <si>
    <t xml:space="preserve">         2.1.1.5 გზები</t>
  </si>
  <si>
    <t xml:space="preserve">         2.1.1.6 ხიდები</t>
  </si>
  <si>
    <t xml:space="preserve">         2.1.1.7 გვირაბები</t>
  </si>
  <si>
    <t xml:space="preserve">         2.1.1.8 საკანალიზაციო და წყლის მომარაგების სისტემები</t>
  </si>
  <si>
    <t xml:space="preserve">         2.1.1.9 ელექტროგადამცემი ხაზები</t>
  </si>
  <si>
    <t xml:space="preserve">         2.1.1.10 მილსადენები</t>
  </si>
  <si>
    <t xml:space="preserve">         2.1.1.11 სხვა შენობა-ნაგებობები</t>
  </si>
  <si>
    <t xml:space="preserve">    2.1.2 მანქანა-დანადგარები და ინვენტარი</t>
  </si>
  <si>
    <t xml:space="preserve">        2.1.2.1 სატრანსპორტო საშუალებები</t>
  </si>
  <si>
    <t xml:space="preserve">        2.1.2.2 სხვა მანქანა-დანადგარები და ინვენტარი</t>
  </si>
  <si>
    <t xml:space="preserve">    2.1.3 სხვა ძირითადი აქტივები</t>
  </si>
  <si>
    <t xml:space="preserve">        2.1.3.1 კულტივირებული აქტივები</t>
  </si>
  <si>
    <t xml:space="preserve">        2.1.3.2 არამატერიალური ძირითადი აქტივები</t>
  </si>
  <si>
    <t xml:space="preserve">         2.1.3.2.1 ლიცენზიები</t>
  </si>
  <si>
    <t xml:space="preserve">         2.1.3.2.2 სხვა არამატერიალური ძირითადი აქტივები</t>
  </si>
  <si>
    <t xml:space="preserve">  2.2 მატერიალური მარაგები</t>
  </si>
  <si>
    <t xml:space="preserve">    2.2.1სტრატეგიული მარაგები</t>
  </si>
  <si>
    <t xml:space="preserve">    2.2.2 სხვა მატერიალური მარაგები</t>
  </si>
  <si>
    <t xml:space="preserve">      2.2.2.1 ნედლეული და მასალები</t>
  </si>
  <si>
    <t xml:space="preserve">      2.2.2.2 დაუმთავრებელი წარმოება</t>
  </si>
  <si>
    <t xml:space="preserve">      2.2.2.3 მზა პროდუქცია</t>
  </si>
  <si>
    <t xml:space="preserve">      2.2.2.4 შემდგომი რეალიზაციისათვის შეძენილი საქონელი</t>
  </si>
  <si>
    <t xml:space="preserve">  2.3 ფასეულობები</t>
  </si>
  <si>
    <t xml:space="preserve">  2.4 არაწარმოებული აქტივები</t>
  </si>
  <si>
    <t xml:space="preserve">    2.4.1 მიწა</t>
  </si>
  <si>
    <t xml:space="preserve">    2.4.2 წიაღისეული</t>
  </si>
  <si>
    <t xml:space="preserve">    2.4.3 სხვა ბუნებრივი აქტივები</t>
  </si>
  <si>
    <t xml:space="preserve">      2.4.3.1რადიოსიხშირული სპექტრით სარგებლობის ლიცენზია</t>
  </si>
  <si>
    <t xml:space="preserve">      2.4.3.2 სხვა დანარჩენი ბუნებრივი აქტივები</t>
  </si>
  <si>
    <t xml:space="preserve">    2.4.4 არაწარმოებული არამატერიალური აქტივები</t>
  </si>
  <si>
    <t xml:space="preserve">დანართი N7     </t>
  </si>
  <si>
    <t>დანართი №8</t>
  </si>
  <si>
    <t>გრძელვადიანი მცირეფასიანი აქტივები (-/+)</t>
  </si>
  <si>
    <t xml:space="preserve"> 1.9 რეალიზებული მარაგების ხარჯი</t>
  </si>
  <si>
    <t>3286</t>
  </si>
  <si>
    <t>გადასახდელი დივიდენდები</t>
  </si>
  <si>
    <t xml:space="preserve">   2.2.7 რბილი ინვენტარისა და უნიფორმის შეძენის და პირად  ჰიგიენასთან  დაკავშირებული ხარჯები</t>
  </si>
  <si>
    <t xml:space="preserve">   2.2.8  ტრანსპორტის, ტექნიკისა და იარაღის ექსპლუატაციისა  და მოვლა-შენახვის ხარჯები</t>
  </si>
  <si>
    <t xml:space="preserve">   2.2.9 სამხედრო ტექნიკისა და ტყვია-წამლის შეძენის ხარჯები</t>
  </si>
  <si>
    <t xml:space="preserve">   2.2.10 სხვა დანარჩენი საქონელი და მომსახურება</t>
  </si>
  <si>
    <t xml:space="preserve">                                                                          დანართი#11</t>
  </si>
  <si>
    <t xml:space="preserve">                                                                          დანართი#12</t>
  </si>
  <si>
    <r>
      <t xml:space="preserve">                                          ინფორმაცია                                       </t>
    </r>
    <r>
      <rPr>
        <b/>
        <sz val="10"/>
        <rFont val="LitNusx"/>
        <family val="2"/>
      </rPr>
      <t xml:space="preserve">   </t>
    </r>
    <r>
      <rPr>
        <sz val="11"/>
        <rFont val="LitNusx"/>
        <family val="2"/>
      </rPr>
      <t>დანართი#10</t>
    </r>
    <r>
      <rPr>
        <b/>
        <sz val="14"/>
        <rFont val="LitNusx"/>
        <family val="2"/>
      </rPr>
      <t xml:space="preserve">
ორგანიზაციის ანგარიშებზე რიცხულ კრედიტორულ დავალიანებათა შესახებ </t>
    </r>
  </si>
  <si>
    <t>ინფორმაცია დებიტორული  დავალიანების შესახებ ორგანიზაციულ ჭრილში</t>
  </si>
  <si>
    <t>ინფორმაცია კრედიტორული  დავალიანების შესახებ ორგანიზაციულ  ჭრილში</t>
  </si>
  <si>
    <r>
      <t>კორექტირებები:</t>
    </r>
    <r>
      <rPr>
        <b/>
        <u/>
        <vertAlign val="superscript"/>
        <sz val="11"/>
        <color theme="1"/>
        <rFont val="Sylfaen"/>
        <family val="1"/>
      </rPr>
      <t>1</t>
    </r>
  </si>
  <si>
    <r>
      <t>აქტივების (გარდა მატერიალური                                                                   მარაგებისა და გრძელვადიანი მცირეფასიანი აქტივებისა) და ვალდებულებების, არაფულადი ოპერაციებით და სხვა მოვლენებით, წმინდა მიღება (-/+)</t>
    </r>
    <r>
      <rPr>
        <b/>
        <vertAlign val="superscript"/>
        <sz val="14"/>
        <color theme="1"/>
        <rFont val="Sylfaen"/>
        <family val="1"/>
      </rPr>
      <t>2</t>
    </r>
  </si>
  <si>
    <r>
      <t>წმინდა ფულადი სახსრები საოპერაციო საქმიანობიდან</t>
    </r>
    <r>
      <rPr>
        <b/>
        <vertAlign val="superscript"/>
        <sz val="11"/>
        <color theme="1"/>
        <rFont val="Sylfaen"/>
        <family val="1"/>
      </rPr>
      <t>3</t>
    </r>
  </si>
  <si>
    <r>
      <t xml:space="preserve">წმინდა  ფულადი სახსრები არაფინანსურ აქტივებში განთავსებული ინვესტიციებიდან </t>
    </r>
    <r>
      <rPr>
        <b/>
        <vertAlign val="superscript"/>
        <sz val="11"/>
        <color theme="1"/>
        <rFont val="Sylfaen"/>
        <family val="1"/>
      </rPr>
      <t>4</t>
    </r>
  </si>
  <si>
    <r>
      <t>წმინდა  ფულადი სახსრები  ფინანსური საქმიანობიდან</t>
    </r>
    <r>
      <rPr>
        <b/>
        <vertAlign val="superscript"/>
        <sz val="10"/>
        <color theme="1"/>
        <rFont val="Sylfaen"/>
        <family val="1"/>
      </rPr>
      <t>5</t>
    </r>
  </si>
  <si>
    <r>
      <t>ფულადი სახსრების მარაგების წმინდა ცვლილება</t>
    </r>
    <r>
      <rPr>
        <b/>
        <vertAlign val="superscript"/>
        <sz val="11"/>
        <color theme="1"/>
        <rFont val="Sylfaen"/>
        <family val="1"/>
      </rPr>
      <t>6</t>
    </r>
  </si>
  <si>
    <r>
      <rPr>
        <vertAlign val="superscript"/>
        <sz val="12"/>
        <color theme="1"/>
        <rFont val="Sylfaen"/>
        <family val="1"/>
      </rPr>
      <t>1</t>
    </r>
    <r>
      <rPr>
        <sz val="12"/>
        <color theme="1"/>
        <rFont val="Sylfaen"/>
        <family val="1"/>
      </rPr>
      <t>020=030+040+050+060+070+080</t>
    </r>
  </si>
  <si>
    <r>
      <rPr>
        <vertAlign val="superscript"/>
        <sz val="11"/>
        <color theme="1"/>
        <rFont val="Calibri"/>
        <family val="2"/>
        <scheme val="minor"/>
      </rPr>
      <t>2</t>
    </r>
    <r>
      <rPr>
        <sz val="10"/>
        <color theme="1"/>
        <rFont val="Calibri"/>
        <family val="2"/>
        <scheme val="minor"/>
      </rPr>
      <t>აქტივების (გარდა მატერიალური მარაგების და გრძელვადიანი მცირეფასიანი აქტივების) და ვალდებულებების, არაფულადი ოპერაციებით და სხვა მოვლენებით, მიღებულ და გასულ აქტივებსა და ვალდებულებებს შორის სხვაობა, მიღების მეტობის შემთხვევაში აკლდება საანგარიშო პერიოდის წმინდა ღირებულება/მოგება -ზარალს, ხოლო ნაკლებობის დროს ემატება</t>
    </r>
  </si>
  <si>
    <r>
      <rPr>
        <vertAlign val="superscript"/>
        <sz val="11"/>
        <color theme="1"/>
        <rFont val="Sylfaen"/>
        <family val="1"/>
      </rPr>
      <t>3</t>
    </r>
    <r>
      <rPr>
        <sz val="12"/>
        <color theme="1"/>
        <rFont val="Sylfaen"/>
        <family val="1"/>
      </rPr>
      <t>090=010+030+040+050+060+070+080</t>
    </r>
  </si>
  <si>
    <r>
      <rPr>
        <vertAlign val="superscript"/>
        <sz val="11"/>
        <color theme="1"/>
        <rFont val="Sylfaen"/>
        <family val="1"/>
      </rPr>
      <t>4</t>
    </r>
    <r>
      <rPr>
        <sz val="12"/>
        <color theme="1"/>
        <rFont val="Sylfaen"/>
        <family val="1"/>
      </rPr>
      <t>210=110-160</t>
    </r>
  </si>
  <si>
    <r>
      <rPr>
        <vertAlign val="superscript"/>
        <sz val="11"/>
        <color theme="1"/>
        <rFont val="Sylfaen"/>
        <family val="1"/>
      </rPr>
      <t>5</t>
    </r>
    <r>
      <rPr>
        <sz val="12"/>
        <color theme="1"/>
        <rFont val="Sylfaen"/>
        <family val="1"/>
      </rPr>
      <t>250=230+240</t>
    </r>
  </si>
  <si>
    <r>
      <rPr>
        <vertAlign val="superscript"/>
        <sz val="11"/>
        <color theme="1"/>
        <rFont val="Sylfaen"/>
        <family val="1"/>
      </rPr>
      <t>6</t>
    </r>
    <r>
      <rPr>
        <sz val="12"/>
        <color theme="1"/>
        <rFont val="Sylfaen"/>
        <family val="1"/>
      </rPr>
      <t>260=090+210+250</t>
    </r>
  </si>
  <si>
    <t>არასაოპერაციო შემოსავლები (030+040)</t>
  </si>
  <si>
    <t>არასაოპერაციო ხარჯები (060+070)</t>
  </si>
  <si>
    <t>ბიუჯეტის წინაშე ვალდებულებები (090+100)</t>
  </si>
  <si>
    <t>ნაშთი წლის ბოლოს (010+020-050-080+110)</t>
  </si>
  <si>
    <t xml:space="preserve">  1.1 ძირითადი აქტივები </t>
  </si>
  <si>
    <t xml:space="preserve">    2.1.1შენობა-ნაგებობები </t>
  </si>
  <si>
    <t xml:space="preserve">         2.1.1.1 საცხოვრებელი შენობები</t>
  </si>
  <si>
    <t xml:space="preserve">    1.1.1შენობა-ნაგებობები </t>
  </si>
  <si>
    <t xml:space="preserve">         1.1.1.1 საცხოვრებელი შენობები </t>
  </si>
  <si>
    <r>
      <t xml:space="preserve">                                       ორგანიზაციების ანგარიშებზე რიცხული დებიტორული დავალიანებათა შესახებ                      </t>
    </r>
    <r>
      <rPr>
        <sz val="9"/>
        <rFont val="LitNusx"/>
        <family val="2"/>
      </rPr>
      <t>დანართი #9</t>
    </r>
  </si>
  <si>
    <t xml:space="preserve">ორგანიზაციის ხელმძღვანელი:  </t>
  </si>
  <si>
    <t xml:space="preserve"> ბ.ა/.</t>
  </si>
  <si>
    <t xml:space="preserve"> ბ.ა.</t>
  </si>
  <si>
    <t>საქონლის და მომსახურების მოწოდებით დარიცხული ვალდებულებები</t>
  </si>
  <si>
    <r>
      <t>საქონლის და მომსახურების</t>
    </r>
    <r>
      <rPr>
        <sz val="10"/>
        <rFont val="Times New Roman"/>
        <family val="1"/>
      </rPr>
      <t xml:space="preserve"> </t>
    </r>
    <r>
      <rPr>
        <sz val="10"/>
        <rFont val="Sylfaen"/>
        <family val="1"/>
      </rPr>
      <t>მოწოდებით</t>
    </r>
    <r>
      <rPr>
        <sz val="10"/>
        <rFont val="Times New Roman"/>
        <family val="1"/>
      </rPr>
      <t xml:space="preserve"> </t>
    </r>
    <r>
      <rPr>
        <sz val="10"/>
        <rFont val="Sylfaen"/>
        <family val="1"/>
      </rPr>
      <t>დარიცხული</t>
    </r>
    <r>
      <rPr>
        <sz val="10"/>
        <rFont val="Times New Roman"/>
        <family val="1"/>
      </rPr>
      <t xml:space="preserve"> </t>
    </r>
    <r>
      <rPr>
        <sz val="10"/>
        <rFont val="Sylfaen"/>
        <family val="1"/>
      </rPr>
      <t>გრძელვადიანი</t>
    </r>
    <r>
      <rPr>
        <sz val="10"/>
        <rFont val="Times New Roman"/>
        <family val="1"/>
      </rPr>
      <t xml:space="preserve"> </t>
    </r>
    <r>
      <rPr>
        <sz val="10"/>
        <rFont val="Sylfaen"/>
        <family val="1"/>
      </rPr>
      <t>კრედიტორული</t>
    </r>
    <r>
      <rPr>
        <sz val="10"/>
        <rFont val="Times New Roman"/>
        <family val="1"/>
      </rPr>
      <t xml:space="preserve"> </t>
    </r>
    <r>
      <rPr>
        <sz val="10"/>
        <rFont val="Sylfaen"/>
        <family val="1"/>
      </rPr>
      <t>დავალიანებები</t>
    </r>
  </si>
  <si>
    <t>არაფინანსური აქტივების მოწოდებით დარიცხული ვალდებულებები</t>
  </si>
  <si>
    <r>
      <t>არაფინანსური აქტივების</t>
    </r>
    <r>
      <rPr>
        <sz val="10"/>
        <rFont val="Times New Roman"/>
        <family val="1"/>
      </rPr>
      <t xml:space="preserve"> </t>
    </r>
    <r>
      <rPr>
        <sz val="10"/>
        <rFont val="Sylfaen"/>
        <family val="1"/>
      </rPr>
      <t>მოწოდებით</t>
    </r>
    <r>
      <rPr>
        <sz val="10"/>
        <rFont val="Times New Roman"/>
        <family val="1"/>
      </rPr>
      <t xml:space="preserve"> </t>
    </r>
    <r>
      <rPr>
        <sz val="10"/>
        <rFont val="Sylfaen"/>
        <family val="1"/>
      </rPr>
      <t>დარიცხული</t>
    </r>
    <r>
      <rPr>
        <sz val="10"/>
        <rFont val="Times New Roman"/>
        <family val="1"/>
      </rPr>
      <t xml:space="preserve"> </t>
    </r>
    <r>
      <rPr>
        <sz val="10"/>
        <rFont val="Sylfaen"/>
        <family val="1"/>
      </rPr>
      <t>გრძელვადიან</t>
    </r>
    <r>
      <rPr>
        <sz val="10"/>
        <rFont val="Times New Roman"/>
        <family val="1"/>
      </rPr>
      <t xml:space="preserve"> </t>
    </r>
    <r>
      <rPr>
        <sz val="10"/>
        <rFont val="Sylfaen"/>
        <family val="1"/>
      </rPr>
      <t>კრედიტორული</t>
    </r>
    <r>
      <rPr>
        <sz val="10"/>
        <rFont val="Times New Roman"/>
        <family val="1"/>
      </rPr>
      <t xml:space="preserve"> </t>
    </r>
    <r>
      <rPr>
        <sz val="10"/>
        <rFont val="Sylfaen"/>
        <family val="1"/>
      </rPr>
      <t>დავალიანებები</t>
    </r>
  </si>
  <si>
    <t xml:space="preserve">მთავარი ბუღალტერი:  </t>
  </si>
  <si>
    <t>სხვა მატერიალური მარაგები</t>
  </si>
  <si>
    <t>1100-1200</t>
  </si>
  <si>
    <t>თარიღი:</t>
  </si>
  <si>
    <r>
      <t>მოთხოვნები არაფინანსური</t>
    </r>
    <r>
      <rPr>
        <sz val="12"/>
        <rFont val="Times New Roman"/>
        <family val="1"/>
      </rPr>
      <t> </t>
    </r>
    <r>
      <rPr>
        <sz val="10"/>
        <rFont val="Times New Roman"/>
        <family val="1"/>
      </rPr>
      <t xml:space="preserve">აქტივების  </t>
    </r>
    <r>
      <rPr>
        <sz val="10"/>
        <rFont val="Sylfaen"/>
        <family val="1"/>
      </rPr>
      <t>მიღებაზე</t>
    </r>
    <r>
      <rPr>
        <sz val="10"/>
        <rFont val="Times New Roman"/>
        <family val="1"/>
      </rPr>
      <t xml:space="preserve"> </t>
    </r>
    <r>
      <rPr>
        <sz val="10"/>
        <rFont val="Sylfaen"/>
        <family val="1"/>
      </rPr>
      <t>წინსაწარი</t>
    </r>
    <r>
      <rPr>
        <sz val="10"/>
        <rFont val="Times New Roman"/>
        <family val="1"/>
      </rPr>
      <t xml:space="preserve"> </t>
    </r>
    <r>
      <rPr>
        <sz val="10"/>
        <rFont val="Sylfaen"/>
        <family val="1"/>
      </rPr>
      <t>გადახდებით</t>
    </r>
  </si>
  <si>
    <r>
      <t xml:space="preserve">ორგანიზაციის დასახელება </t>
    </r>
    <r>
      <rPr>
        <vertAlign val="subscript"/>
        <sz val="10"/>
        <rFont val="Sylfaen"/>
        <family val="1"/>
      </rPr>
      <t>სსიპ - ადამიანით ვაჭრობის (ტრეფიკინგის) მსხვერპლთა, დაზარალებულთა დაცვისა და დახმარების სახელმწიფო ფონდი</t>
    </r>
  </si>
  <si>
    <t>კოდი 205169592</t>
  </si>
  <si>
    <r>
      <t xml:space="preserve">ორგანიზაციის დასახელება </t>
    </r>
    <r>
      <rPr>
        <vertAlign val="subscript"/>
        <sz val="12"/>
        <rFont val="Sylfaen"/>
        <family val="1"/>
      </rPr>
      <t>სსიპ - ადამიანით ვაჭრობის (ტრეფიკინგის) მსხვერპლთა, დაზარალებულთა დაცვისა და დახმარების სახელმწიფო ფონდი</t>
    </r>
  </si>
  <si>
    <t>ორგანიზაციის დასახელება სსიპ - ადამიანით ვაჭრობის (ტრეფიკინგის) მსხვერპლთა, დაზარალებულთა დაცვისა და დახმარების სახელმწიფო ფონდი</t>
  </si>
  <si>
    <t>ოფისის ხარჯი</t>
  </si>
  <si>
    <t>ტაშისკარის ბავშვთა სახლი</t>
  </si>
  <si>
    <t>ს.ს. "ენერგო–პრო ჯორჯია"</t>
  </si>
  <si>
    <t>ქ. ქუთაისის ხანდაზმულთა პანსიონატი</t>
  </si>
  <si>
    <t>ს.ს. "გაერთიანებული ტელეკომი"</t>
  </si>
  <si>
    <t>სუბსიდია</t>
  </si>
  <si>
    <t>სენაკის შშმპ ბავშვთა სახლი</t>
  </si>
  <si>
    <t>ი.ს. "წიქარა"</t>
  </si>
  <si>
    <t>კვება</t>
  </si>
  <si>
    <t>ი.მ. "მელიტონ მზარელუა"</t>
  </si>
  <si>
    <t>შ.პ.ს. "ც/აფთიაქი"</t>
  </si>
  <si>
    <t>სამედიცინო ხარჯი</t>
  </si>
  <si>
    <t>შ.პ.ს. "გასკო"</t>
  </si>
  <si>
    <t>საქ. ინვალიდთა დეპარტამენტი</t>
  </si>
  <si>
    <t>საქ. შრომის, ჯანრმრ. და სოც. უზრუნვ. სამინისტრო</t>
  </si>
  <si>
    <t>თბილისის ბავშვთა სახლი</t>
  </si>
  <si>
    <t>ს.ს. "თელასი"</t>
  </si>
  <si>
    <t>შ.პ.ს. "ყაზტრანსგაზ-თბილისი"</t>
  </si>
  <si>
    <t>კოჯრის ბავშვთა სახლი</t>
  </si>
  <si>
    <t>შ.პ.ს. "ჯორჯიან უოთერ ენდ ფაუერი"</t>
  </si>
  <si>
    <t>შ.პ.ს. "ქართლიგაზი"</t>
  </si>
  <si>
    <t>შ.პ.ს. "კოლხური"</t>
  </si>
  <si>
    <t>საგურამოს ბავშვთა სახლი (გაურკვეველი)</t>
  </si>
  <si>
    <t>არ არის ცნობილი</t>
  </si>
  <si>
    <t>2014წ</t>
  </si>
  <si>
    <t>2015წ</t>
  </si>
  <si>
    <t>თელავის ბავშვთა სახლი</t>
  </si>
  <si>
    <t>სპსბ აფთიაქი "ჰიგია"</t>
  </si>
  <si>
    <t>სამედიცინო</t>
  </si>
  <si>
    <t>ი.მ. "კ. ბახბახაშვილი"</t>
  </si>
  <si>
    <t>ი.მ. "ა. მახათელაშვილი""</t>
  </si>
  <si>
    <t>სენაკის საკუთრების დაცვის პოლიცია</t>
  </si>
  <si>
    <t>1996-2000</t>
  </si>
  <si>
    <t>სოც. ანარიცხები და ხელფასები</t>
  </si>
  <si>
    <t>შრ. ანაზღაურება</t>
  </si>
  <si>
    <t>სსიპ - ადამიანით ვაჭრობის (ტრეფიკინგის) მსხვერპლთა, დაზარალებულთა დაცვისა და დახმარების სახელმწიფო ფონდი</t>
  </si>
  <si>
    <t>2016წ</t>
  </si>
  <si>
    <t>სსიპ აღსრულების ეროვნული ბიურო</t>
  </si>
  <si>
    <t>სააღსრულებლო მოსაკრებლის წინასწარ გადახდა</t>
  </si>
  <si>
    <t>სასამართლო ბაჟის თანხის წინასწარ გადახდა</t>
  </si>
  <si>
    <t>თანადაფინანსების კუთვნილი თანხის დარიცხვა</t>
  </si>
  <si>
    <t>ოკომციანი რიფსიმე</t>
  </si>
  <si>
    <t>მერაბიშვილი დარეჯანი</t>
  </si>
  <si>
    <t>შუბითიძე გივი</t>
  </si>
  <si>
    <t>მომცემლიძე ჯიმში</t>
  </si>
  <si>
    <t>ფანჩულიძე მარგალიტა</t>
  </si>
  <si>
    <t>ნიქაბაძე გენო</t>
  </si>
  <si>
    <t>კიკნაძე მევლუდი</t>
  </si>
  <si>
    <t>2010-2014</t>
  </si>
  <si>
    <t>2015-2016</t>
  </si>
  <si>
    <t>გამყრელიძე გურამი</t>
  </si>
  <si>
    <t>კვების ხარჯი</t>
  </si>
  <si>
    <t>შ.პ.ს. "რომპეტროლ საქართველო"</t>
  </si>
  <si>
    <t>შ.პ.ს. "ბუკა 2007"</t>
  </si>
  <si>
    <t>შ.პ.ს. "რჩეული საცხობი"</t>
  </si>
  <si>
    <t>ი.მ. ლევან ბანეთიშვილი</t>
  </si>
  <si>
    <t>ცირეკიძე ოლია</t>
  </si>
  <si>
    <t>ზარანდია ლეილა</t>
  </si>
  <si>
    <t>2015 წლის 31 დეკემბერი (საანგარიშო წლის წინა წელი)</t>
  </si>
  <si>
    <t>2016 წლის 31 დეკემბერი (საანგარიშო წელი)</t>
  </si>
  <si>
    <t>სს "ჯანმრთელობა'</t>
  </si>
  <si>
    <t>ხელშეკრულების პირობების დარღვევის გამო დაკისრებული პირგასამტეხლო</t>
  </si>
  <si>
    <t>შპს "ჯეო გრუპ"</t>
  </si>
  <si>
    <t>შპს "კოლხეთი 2012"</t>
  </si>
  <si>
    <t>საგადახადო აქტივი -საშემოსავლო გადასახადი</t>
  </si>
  <si>
    <t>ზედმეტად გადახდილი საშემოსავლო გადასახადი</t>
  </si>
  <si>
    <t>ცანავა შოთა</t>
  </si>
  <si>
    <t>სხვა შემოსავლები</t>
  </si>
  <si>
    <t>ორგანიზაციის აქტივების/მომსახურების უსასყიდლოდ მიღება/გადაცემის შესახებ</t>
  </si>
  <si>
    <t>თარიღი</t>
  </si>
  <si>
    <t>ოპერაციის შინაარსი</t>
  </si>
  <si>
    <t>გასცა (სახ. ერთეული/სტრუქტურული ქვედანაყოფი)</t>
  </si>
  <si>
    <t>მიიღო (სახ. ერთეული/სტრუქტურული ქვედანაყოფი)</t>
  </si>
  <si>
    <t>საწყისი (ისტორიული) ღირებულება (ლარი)</t>
  </si>
  <si>
    <t>საბალანსო (ნარჩენი) ღირებულება (ლარ)</t>
  </si>
  <si>
    <t>ბუღალტრული ანგარიში</t>
  </si>
  <si>
    <t>აქტივი</t>
  </si>
  <si>
    <t>მომსახურება</t>
  </si>
  <si>
    <t>დებეტი</t>
  </si>
  <si>
    <t>კრედიტი</t>
  </si>
  <si>
    <t>საკასო (ფაქტობრივი)</t>
  </si>
  <si>
    <t>დარიცხული</t>
  </si>
  <si>
    <t xml:space="preserve"> გრანტები საერთაშორისო ორგანიზაციებს</t>
  </si>
  <si>
    <t xml:space="preserve">         მიმდინარე </t>
  </si>
  <si>
    <t xml:space="preserve">          კაპიტალური</t>
  </si>
  <si>
    <t xml:space="preserve">          საშინაო</t>
  </si>
  <si>
    <t xml:space="preserve">          სესხები</t>
  </si>
  <si>
    <t xml:space="preserve">         საგარეო</t>
  </si>
  <si>
    <r>
      <t>მიმდინარე</t>
    </r>
    <r>
      <rPr>
        <sz val="10"/>
        <color theme="1"/>
        <rFont val="Times New Roman"/>
        <family val="1"/>
      </rPr>
      <t xml:space="preserve"> </t>
    </r>
    <r>
      <rPr>
        <sz val="10"/>
        <color theme="1"/>
        <rFont val="Sylfaen"/>
        <family val="1"/>
      </rPr>
      <t>ანგარიში</t>
    </r>
    <r>
      <rPr>
        <sz val="10"/>
        <color theme="1"/>
        <rFont val="Times New Roman"/>
        <family val="1"/>
      </rPr>
      <t xml:space="preserve"> </t>
    </r>
    <r>
      <rPr>
        <sz val="10"/>
        <color theme="1"/>
        <rFont val="Sylfaen"/>
        <family val="1"/>
      </rPr>
      <t>ბანკში</t>
    </r>
    <r>
      <rPr>
        <sz val="10"/>
        <color theme="1"/>
        <rFont val="Times New Roman"/>
        <family val="1"/>
      </rPr>
      <t xml:space="preserve"> </t>
    </r>
    <r>
      <rPr>
        <sz val="10"/>
        <color theme="1"/>
        <rFont val="Sylfaen"/>
        <family val="1"/>
      </rPr>
      <t>უცხოურ</t>
    </r>
    <r>
      <rPr>
        <sz val="10"/>
        <color theme="1"/>
        <rFont val="Times New Roman"/>
        <family val="1"/>
      </rPr>
      <t xml:space="preserve"> </t>
    </r>
    <r>
      <rPr>
        <sz val="10"/>
        <color theme="1"/>
        <rFont val="Sylfaen"/>
        <family val="1"/>
      </rPr>
      <t>ვალუტაში</t>
    </r>
  </si>
  <si>
    <t>1212</t>
  </si>
  <si>
    <t>1211</t>
  </si>
  <si>
    <t>გადასახადების სახაზინო ანგარიში</t>
  </si>
  <si>
    <t>1291</t>
  </si>
  <si>
    <t>1292</t>
  </si>
  <si>
    <t>მოკლევადიანი მოთხოვნები ფინანსური იჯარით</t>
  </si>
  <si>
    <t>მოთხოვნები ფულადი სახსრების დანაკლისებით</t>
  </si>
  <si>
    <t>საშემოსავლო გადასახადი</t>
  </si>
  <si>
    <t>ქონების გადასახადი</t>
  </si>
  <si>
    <t>დამატებული ღირებულების გადასახადი</t>
  </si>
  <si>
    <t>აქციზის გადასახადი</t>
  </si>
  <si>
    <t>იმპორტის გადასახადი</t>
  </si>
  <si>
    <t>სხვა გადასახადები</t>
  </si>
  <si>
    <t>გრძელვადიანი მოთხოვნები ფინანსური იჯარით</t>
  </si>
  <si>
    <t>860</t>
  </si>
  <si>
    <t>საინვესტიციო ქონებად გამოყენებული შენობები ან შენობის ნაწილი</t>
  </si>
  <si>
    <t>2510</t>
  </si>
  <si>
    <t>870</t>
  </si>
  <si>
    <t>საინვესტიციო ქონებად გამოყენებული მიწა</t>
  </si>
  <si>
    <t>2520</t>
  </si>
  <si>
    <t>780</t>
  </si>
  <si>
    <t>790</t>
  </si>
  <si>
    <t>800</t>
  </si>
  <si>
    <t>810</t>
  </si>
  <si>
    <t>820</t>
  </si>
  <si>
    <t>830</t>
  </si>
  <si>
    <t>840</t>
  </si>
  <si>
    <t>850</t>
  </si>
  <si>
    <t>მოკლევადიანი ვალდებულებები ფინანსური იჯარით</t>
  </si>
  <si>
    <t>გადასახდელი ქონების გადასახადი</t>
  </si>
  <si>
    <t>3246</t>
  </si>
  <si>
    <t>გადასახდელი აქციზი</t>
  </si>
  <si>
    <t>3247</t>
  </si>
  <si>
    <t>გადასახდელი იმპორტის გადასახადი</t>
  </si>
  <si>
    <t>3248</t>
  </si>
  <si>
    <t>მოკლევადიანი ანარიცხები</t>
  </si>
  <si>
    <t>3287</t>
  </si>
  <si>
    <t>გრძელვადიანი ვალდებულებები ფინანსური იჯარით</t>
  </si>
  <si>
    <t>3313</t>
  </si>
  <si>
    <t>გრძელვადინი ანარიცხები</t>
  </si>
  <si>
    <t>3334</t>
  </si>
  <si>
    <t xml:space="preserve">საკასო (ფაქტობრივი) </t>
  </si>
  <si>
    <t>საბიუჯეტო სახსრები</t>
  </si>
  <si>
    <t>არასაბიუჯეტო სახსრები</t>
  </si>
  <si>
    <t xml:space="preserve"> ორგანიზაციის ანგარიში არაფინანსური აქტივებით ფაქტობრივი (საკასო) ოპერაციების შესახებ                                            </t>
  </si>
  <si>
    <t xml:space="preserve"> ორგანიზაციის ანგარიში ფინანსური აქტივებითა და ვალდებულებებით ფაქტობრივი (საკასო) ოპერაციების შესახებ                                            </t>
  </si>
  <si>
    <t>6. საინვესტიციო ქონება</t>
  </si>
  <si>
    <t>6.1 საინვესტიციო ქონებად გამოყენებული შენობები ან შენობის ნაწილი</t>
  </si>
  <si>
    <t>6.2 საინვესტიციო ქონებად გამოყენებული მიწა</t>
  </si>
  <si>
    <t>2016 წლის წინასწარ გადახდილი თანხის ბიუჯეტში დაბრუნება -2201 ლარი</t>
  </si>
  <si>
    <t>შ.პ.ს. "ვი დი ჯი გრუპი"</t>
  </si>
  <si>
    <t>შუბლაძე მანანა</t>
  </si>
  <si>
    <t>ჩილოვა მარია</t>
  </si>
  <si>
    <t>2016-2017</t>
  </si>
  <si>
    <t>2017წ</t>
  </si>
  <si>
    <t>გადასახდელები</t>
  </si>
  <si>
    <t xml:space="preserve">ორგანიზაციის ხელმძღვანელი:   __________________________   </t>
  </si>
  <si>
    <t xml:space="preserve">       მთავარი ბუღალტერი:               __________________________      </t>
  </si>
  <si>
    <t>შ.პ.ს. "დეკორი"</t>
  </si>
  <si>
    <t>სამხარაძე ზურაბი</t>
  </si>
  <si>
    <t>ჯოხაძე ნანული</t>
  </si>
  <si>
    <t>შ.პს. "ბემა"</t>
  </si>
  <si>
    <t>შ.პ.ს. "სელ გრუპი"</t>
  </si>
  <si>
    <t>შ.პ.ს. "ნილი'</t>
  </si>
  <si>
    <t>შ.პ.ს "ავერსი-ფარმა'</t>
  </si>
  <si>
    <t>შპს "ავერსის კლინიკა'</t>
  </si>
  <si>
    <t>შ.პ.ს. "ელვა ჯი"</t>
  </si>
  <si>
    <t>დაიფარა 2018 წლის პირველ კვარტალში</t>
  </si>
  <si>
    <t>შ.პ.ს. "პური+"</t>
  </si>
  <si>
    <t>შ.პ.ს. "არქიმედეს კლინიკა"</t>
  </si>
  <si>
    <t>2016 წლის 31 დეკემბერი (საანგარიშო წლის წინა წელი)</t>
  </si>
  <si>
    <t>2017 წლის 31 დეკემბერი (საანგარიშო წელი)</t>
  </si>
  <si>
    <t>15/03/2018</t>
  </si>
  <si>
    <t>პერიოდულობა: წლიური, კვარტალური     2018  წლის 1 ივლისისათვის</t>
  </si>
  <si>
    <r>
      <t xml:space="preserve">პერიოდულობა: წლიური, </t>
    </r>
    <r>
      <rPr>
        <b/>
        <sz val="10"/>
        <rFont val="Sylfaen"/>
        <family val="1"/>
      </rPr>
      <t xml:space="preserve">კვარტალური </t>
    </r>
    <r>
      <rPr>
        <sz val="10"/>
        <rFont val="Sylfaen"/>
        <family val="1"/>
      </rPr>
      <t xml:space="preserve">    2018  წლის 1 ივლისისათვის</t>
    </r>
  </si>
  <si>
    <t>პერიოდულობა: კვარტალური</t>
  </si>
  <si>
    <t>25/7/2018</t>
  </si>
  <si>
    <t>25/07/2018</t>
  </si>
  <si>
    <t>2018 წლის 1 ივლისისათვის</t>
  </si>
  <si>
    <t>დაიფარა 2018 წლის მესამე კვარტალში</t>
  </si>
  <si>
    <t>დასუფთავების მოსაკრებელი</t>
  </si>
  <si>
    <t>შ.პ.ს. "დივაის სერვისი"</t>
  </si>
  <si>
    <t>შ.პ.ს. "თბილსერვის ჯგუფი"</t>
  </si>
  <si>
    <t>ტრანსპორტის ხარჯი</t>
  </si>
  <si>
    <t>შ.პ.ს. "ბი ემ სი გორგია"</t>
  </si>
  <si>
    <t>ი.მ. კობა კირკიტაძე</t>
  </si>
  <si>
    <t>შ.პ.ს. "ქუთაისის N1 პირველადი ჯანდაცვის ცენტრი"</t>
  </si>
  <si>
    <t>შ.პ.ს. "თავისუფალი გაზეთი"</t>
  </si>
  <si>
    <t>შ.პ.ს. "ეკოლუქსი"</t>
  </si>
  <si>
    <t>შ.პ.ს. "დიდგორი"</t>
  </si>
  <si>
    <t>შ.პ.ს. "ბორჯომ ვოთერსი"</t>
  </si>
  <si>
    <t>შ.პ.ს. "ტელკო სისტემს"</t>
  </si>
  <si>
    <t>შ.პ.ს. "გლობალ საპლაიერ"</t>
  </si>
  <si>
    <t>შ.პ.ს. "ჯი აი სი ჯორჯია"</t>
  </si>
  <si>
    <t>შ.პ.ს. "ნაღდი პური"</t>
  </si>
  <si>
    <t>ვარდოსანიძე ნუცა</t>
  </si>
  <si>
    <t>ზედმეტად იქნა გადახდილი თანადაფინანსების თანხა</t>
  </si>
  <si>
    <t>შ.პ.ს. "მაგი მედია"</t>
  </si>
  <si>
    <t>ააიპ სოციალურ ადვოკატობისა და კვლევის ცენტრი</t>
  </si>
  <si>
    <t>შ.პ.ს. "ამბასადორ კაჭრეთი"</t>
  </si>
  <si>
    <t>სსიპ "ლევან სამხარაულის ექსპერტიზის ეროვნული ბიურო"</t>
  </si>
  <si>
    <t>სასამართლოს მიერ დაკისრებული თანხა</t>
  </si>
  <si>
    <t>2018წ</t>
  </si>
  <si>
    <t>შემოსულობები</t>
  </si>
  <si>
    <t>შ.პ.ს. "პი ემ ჯი"</t>
  </si>
  <si>
    <t>2017-2018</t>
  </si>
  <si>
    <t>შ.პ.ს. "თბილისის სატრანსპორტო კომპანია"</t>
  </si>
  <si>
    <t>წინასწარ გადახდილი პარკირების საფასური</t>
  </si>
  <si>
    <t>შ.პ.ს. "გიორგი ჯინო 1972"</t>
  </si>
  <si>
    <t>შ.პ.ს. "N&amp;G"</t>
  </si>
  <si>
    <t>შ.პ.ს. "შილა"</t>
  </si>
  <si>
    <t>გარანტიის საფუძველზე გადახდილი საავანსო თანხა</t>
  </si>
  <si>
    <t>არაფინანსური აქტივი</t>
  </si>
  <si>
    <t>ჭელიძე ნათელა</t>
  </si>
  <si>
    <t>სიდონია ბერიძე</t>
  </si>
  <si>
    <t>მანანა ერემეიშვილი</t>
  </si>
  <si>
    <t>გუგული სახელაშვილი</t>
  </si>
  <si>
    <t>მოგების მიმდინარე გადასახადი</t>
  </si>
  <si>
    <t>2018 წლის მიმდინარე მოგების გადასახადი</t>
  </si>
  <si>
    <t>2018 წლის მიმდინარე ქონების გადასახადი</t>
  </si>
  <si>
    <t>ქონების მიმდიანრე გადასახადი</t>
  </si>
  <si>
    <t xml:space="preserve">სხვა საგადასახადო აქტივი </t>
  </si>
  <si>
    <t>პირად ბარათზე ზედმეტობით არსებული თანხების ასახვა</t>
  </si>
  <si>
    <t>2018 wlis 1 ივლისისათვის ricxuli debitoruli davalianebebi</t>
  </si>
  <si>
    <t>საბალანსო ანგარიში</t>
  </si>
  <si>
    <t>საცნობარო მუხლი</t>
  </si>
  <si>
    <t>საანგარიშო პერიოდის დასაწყიში</t>
  </si>
  <si>
    <t>საანგარიშო პერიოდში ბოლოს</t>
  </si>
  <si>
    <t xml:space="preserve"> საანგარიშო პერიოდის ბოლოს     </t>
  </si>
  <si>
    <t>დებიტორული დავალიანების ნაშთი გაზრდილია მომწოდებელზე საბანკო გარანტის საფუძველზე გადარიცხული ავანსის თანხით, რომელიც დაიფარა მომდევნო საანაგარიშო პერიოდში</t>
  </si>
  <si>
    <t>რეცხვის ტალონების გახარჯვით შემცირებულია ნაშთი</t>
  </si>
  <si>
    <t>საბოლო ნაშთი გაზრდილია საცხოვრებელი შენობის კაპიტალური რემონტის ხარჯით</t>
  </si>
  <si>
    <t xml:space="preserve">საბოლო ნაშთი გაზრდილია უსასყიდლოდ გადმოცემული სატრანსპროტო საშუალების საბაზრო ღირებულების შეფასებით აუდიტის დასკვნის შესაბამისად  </t>
  </si>
  <si>
    <t xml:space="preserve">საბოლო ნაშთი გაზრდილია საანაგარიშო პერიოდში შეძენილი არაფინანსური აქტივებით (მაცივარი, ტელევიზორი, სარეცხი მანქანა და ა.შ) </t>
  </si>
  <si>
    <t>საბოლო ნაშთი შემცირებულია საანაგარიშო პერიოდში საწყობში რიცხული აქტივების ხარჯვით</t>
  </si>
  <si>
    <t xml:space="preserve">საბოლო ნაშთი გაზრდილია საანაგარიშო პერიოდში ფილიალებისათვის შეძენილი სამზარეულოს ინვენტარით (ჭურჭელი)  </t>
  </si>
  <si>
    <t>საბოლო ნაშთი გაზრდილია საანაგარიშო პერიოდში წარმოქნილი კრედიტორული დავალიანებებით რომლებიც დაიფარა მომდევნო პერიოდში</t>
  </si>
  <si>
    <t>საბოლო ნაშთი გაზრდილია საანაგარიშო პერიოდში ლევან სამხარაულის ექსპერტიზის სასარგებლოდ სასამართლოს მიერ დაკისრებული თანხის ასახვით</t>
  </si>
  <si>
    <t xml:space="preserve">საბოლო ნაშთი გაზრდილია საკუთარი შემოსავლების ანგარიშზე შემოწირულობების, ბენეფიციარების თანადაფინანასების თანხების ჩარიცხვით  </t>
  </si>
  <si>
    <t>საბოლო ნაშთი გაზრდილია მიზნობრივი გრანტების ფარგლებში საანგარიშო პერიოდში ჩამორიცხული თანხებით, რომლებიც გაიხარჯება წლის ბოლომდე</t>
  </si>
  <si>
    <t>საბოლო ნაშთი გაზრდილია მომწოდებელზე ხელშეკრულების პირობების დარღვევის გამო დარიცხული პირგასამტეხლოებით</t>
  </si>
  <si>
    <t>საბოლო ნაშთი გაზრდილია აუდიტის სამსახურის რეკომენდაციის საფუძველზე პირად ბარათზე არსებული ნაშთების ბალანსის შესაბამის ანგარიშზე ასახვით</t>
  </si>
  <si>
    <t>საბოლო ნაშთი შემცირებულია თანადაფინასებით ჩარიცხული ბენეფიციარების დავალიანებების გადახდებით</t>
  </si>
  <si>
    <t>საბოლო ნაშთი შემცირებულია დანაკლისის აღდგენით</t>
  </si>
  <si>
    <t>საბოლო ნაშთი გაზრდილია მატერიალური მარაგების შესყიდვით (კვება, მედიკამენტები, სამეურნეო საქონელი)</t>
  </si>
  <si>
    <t>საბოლო ნაშთი გაზრდილია არასაცხოვრებელი შენობის (საოფისე ფართების შესყიდვით გურიასა და მარნეულში) შესყიდვით და კაპიტალური რემონტის ხარჯით</t>
  </si>
  <si>
    <r>
      <t xml:space="preserve">პერიოდულობა: წლიური, </t>
    </r>
    <r>
      <rPr>
        <b/>
        <sz val="10"/>
        <rFont val="Sylfaen"/>
        <family val="1"/>
      </rPr>
      <t xml:space="preserve">კვარტალური </t>
    </r>
    <r>
      <rPr>
        <sz val="10"/>
        <rFont val="Sylfaen"/>
        <family val="1"/>
      </rPr>
      <t xml:space="preserve">    2018  წლის 1სექტემბრისათვის</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</si>
</sst>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43" formatCode="_(* #,##0.00_);_(* \(#,##0.00\);_(* &quot;-&quot;??_);_(@_)"/>
    <numFmt numFmtId="164" formatCode="00000"/>
    <numFmt numFmtId="165" formatCode="_-* #,##0.00_р_._-;\-* #,##0.00_р_._-;_-* &quot;-&quot;??_р_._-;_-@_-"/>
    <numFmt numFmtId="166" formatCode="_-* #,##0_р_._-;\-* #,##0_р_._-;_-* &quot;-&quot;??_р_._-;_-@_-"/>
    <numFmt numFmtId="167" formatCode="_-* #,##0.00\ _L_a_r_i_-;\-* #,##0.00\ _L_a_r_i_-;_-* &quot;-&quot;??\ _L_a_r_i_-;_-@_-"/>
    <numFmt numFmtId="168" formatCode="#,##0.0"/>
    <numFmt numFmtId="169" formatCode="[$-10409]#,##0.00"/>
    <numFmt numFmtId="170" formatCode="0.00000000000"/>
    <numFmt numFmtId="171" formatCode="0.0"/>
    <numFmt numFmtId="172" formatCode="0.000000000000"/>
  </numFmts>
  <fonts count="89">
    <font>
      <sz val="11"/>
      <color theme="1"/>
      <name val="Calibri"/>
      <family val="2"/>
      <scheme val="minor"/>
    </font>
    <font>
      <sz val="10"/>
      <name val="Arial"/>
      <family val="2"/>
    </font>
    <font>
      <sz val="10"/>
      <name val="Sylfaen"/>
      <family val="1"/>
    </font>
    <font>
      <sz val="11"/>
      <name val="Sylfaen"/>
      <family val="1"/>
    </font>
    <font>
      <sz val="10"/>
      <name val="Arial"/>
      <family val="2"/>
      <charset val="204"/>
    </font>
    <font>
      <b/>
      <sz val="10"/>
      <name val="Sylfaen"/>
      <family val="1"/>
    </font>
    <font>
      <b/>
      <sz val="12"/>
      <name val="Sylfaen"/>
      <family val="1"/>
    </font>
    <font>
      <b/>
      <sz val="11"/>
      <name val="Sylfaen"/>
      <family val="1"/>
    </font>
    <font>
      <sz val="12"/>
      <name val="Sylfaen"/>
      <family val="1"/>
    </font>
    <font>
      <sz val="8"/>
      <name val="Sylfaen"/>
      <family val="1"/>
    </font>
    <font>
      <sz val="14"/>
      <name val="Sylfaen"/>
      <family val="1"/>
    </font>
    <font>
      <sz val="7"/>
      <name val="Sylfaen"/>
      <family val="1"/>
    </font>
    <font>
      <sz val="9"/>
      <name val="Sylfaen"/>
      <family val="1"/>
    </font>
    <font>
      <b/>
      <sz val="9"/>
      <name val="Sylfaen"/>
      <family val="1"/>
    </font>
    <font>
      <sz val="11"/>
      <color indexed="8"/>
      <name val="Calibri"/>
      <family val="2"/>
    </font>
    <font>
      <sz val="10"/>
      <name val="Arial"/>
      <family val="2"/>
    </font>
    <font>
      <sz val="10"/>
      <name val="LitNusx"/>
      <family val="2"/>
    </font>
    <font>
      <sz val="10"/>
      <color indexed="22"/>
      <name val="Sylfaen"/>
      <family val="1"/>
    </font>
    <font>
      <vertAlign val="subscript"/>
      <sz val="10"/>
      <name val="Sylfaen"/>
      <family val="1"/>
    </font>
    <font>
      <sz val="10"/>
      <name val="AcadNusx"/>
    </font>
    <font>
      <sz val="11"/>
      <name val="LitNusx"/>
      <family val="2"/>
    </font>
    <font>
      <sz val="10"/>
      <name val="Arial"/>
      <family val="2"/>
    </font>
    <font>
      <sz val="14"/>
      <color theme="1"/>
      <name val="Sylfaen"/>
      <family val="1"/>
    </font>
    <font>
      <sz val="10"/>
      <color theme="1"/>
      <name val="Sylfaen"/>
      <family val="1"/>
    </font>
    <font>
      <sz val="11"/>
      <color theme="1"/>
      <name val="Sylfaen"/>
      <family val="1"/>
    </font>
    <font>
      <b/>
      <sz val="10"/>
      <color theme="1"/>
      <name val="Sylfaen"/>
      <family val="1"/>
    </font>
    <font>
      <sz val="6"/>
      <color theme="0" tint="-0.499984740745262"/>
      <name val="Sylfaen"/>
      <family val="1"/>
    </font>
    <font>
      <i/>
      <sz val="10"/>
      <color theme="1"/>
      <name val="Sylfaen"/>
      <family val="1"/>
    </font>
    <font>
      <b/>
      <sz val="14"/>
      <name val="Sylfaen"/>
      <family val="1"/>
    </font>
    <font>
      <sz val="9"/>
      <color indexed="81"/>
      <name val="Tahoma"/>
      <family val="2"/>
    </font>
    <font>
      <b/>
      <sz val="9"/>
      <color indexed="81"/>
      <name val="Tahoma"/>
      <family val="2"/>
    </font>
    <font>
      <b/>
      <sz val="12"/>
      <color theme="1"/>
      <name val="Sylfaen"/>
      <family val="1"/>
    </font>
    <font>
      <b/>
      <sz val="14"/>
      <color theme="1"/>
      <name val="Sylfaen"/>
      <family val="1"/>
    </font>
    <font>
      <b/>
      <sz val="11"/>
      <color theme="1"/>
      <name val="Sylfaen"/>
      <family val="1"/>
    </font>
    <font>
      <sz val="12"/>
      <color theme="1"/>
      <name val="Sylfaen"/>
      <family val="1"/>
    </font>
    <font>
      <sz val="12"/>
      <color theme="1" tint="0.499984740745262"/>
      <name val="Sylfaen"/>
      <family val="1"/>
    </font>
    <font>
      <b/>
      <u/>
      <sz val="11"/>
      <color theme="1"/>
      <name val="Sylfaen"/>
      <family val="1"/>
    </font>
    <font>
      <b/>
      <i/>
      <sz val="12"/>
      <color theme="1"/>
      <name val="Sylfaen"/>
      <family val="1"/>
    </font>
    <font>
      <sz val="12"/>
      <name val="Times New Roman"/>
      <family val="1"/>
    </font>
    <font>
      <sz val="10"/>
      <name val="Times New Roman"/>
      <family val="1"/>
    </font>
    <font>
      <sz val="11"/>
      <color theme="1" tint="0.499984740745262"/>
      <name val="Sylfaen"/>
      <family val="1"/>
    </font>
    <font>
      <b/>
      <sz val="11"/>
      <name val="Arial"/>
      <family val="2"/>
    </font>
    <font>
      <sz val="11"/>
      <name val="Arial"/>
      <family val="2"/>
    </font>
    <font>
      <sz val="12"/>
      <name val="Arial"/>
      <family val="2"/>
    </font>
    <font>
      <sz val="10"/>
      <color theme="1"/>
      <name val="Calibri"/>
      <family val="2"/>
      <scheme val="minor"/>
    </font>
    <font>
      <b/>
      <sz val="11"/>
      <color theme="1"/>
      <name val="Calibri"/>
      <family val="2"/>
      <scheme val="minor"/>
    </font>
    <font>
      <sz val="10"/>
      <name val="Arial"/>
      <family val="2"/>
    </font>
    <font>
      <b/>
      <sz val="9"/>
      <name val="LitNusx"/>
      <family val="2"/>
    </font>
    <font>
      <sz val="9"/>
      <name val="LitNusx"/>
      <family val="2"/>
    </font>
    <font>
      <sz val="8"/>
      <name val="LitNusx"/>
      <family val="2"/>
    </font>
    <font>
      <sz val="9"/>
      <name val="Arial"/>
      <family val="2"/>
    </font>
    <font>
      <sz val="8"/>
      <name val="Arial"/>
      <family val="2"/>
    </font>
    <font>
      <b/>
      <sz val="9"/>
      <color indexed="8"/>
      <name val="Arial"/>
      <family val="2"/>
    </font>
    <font>
      <b/>
      <i/>
      <sz val="9"/>
      <name val="Sylfaen"/>
      <family val="1"/>
    </font>
    <font>
      <b/>
      <sz val="9"/>
      <name val="Arial"/>
      <family val="2"/>
    </font>
    <font>
      <i/>
      <sz val="9"/>
      <name val="LitNusx"/>
      <family val="2"/>
    </font>
    <font>
      <i/>
      <sz val="10"/>
      <name val="Arial"/>
      <family val="2"/>
    </font>
    <font>
      <b/>
      <sz val="10"/>
      <name val="LitNusx"/>
      <family val="2"/>
    </font>
    <font>
      <b/>
      <sz val="10"/>
      <name val="Arial"/>
      <family val="2"/>
    </font>
    <font>
      <sz val="10"/>
      <name val="BalavMtavr"/>
    </font>
    <font>
      <b/>
      <sz val="14"/>
      <name val="LitNusx"/>
      <family val="2"/>
    </font>
    <font>
      <sz val="12"/>
      <name val="LitNusx"/>
      <family val="2"/>
    </font>
    <font>
      <b/>
      <sz val="11"/>
      <name val="LitNusx"/>
      <family val="2"/>
    </font>
    <font>
      <b/>
      <sz val="8"/>
      <name val="Arial"/>
      <family val="2"/>
    </font>
    <font>
      <b/>
      <sz val="12"/>
      <name val="Arial"/>
      <family val="2"/>
    </font>
    <font>
      <i/>
      <sz val="10"/>
      <name val="LitNusx"/>
      <family val="2"/>
    </font>
    <font>
      <sz val="11"/>
      <color theme="1"/>
      <name val="Calibri"/>
      <family val="2"/>
      <charset val="1"/>
      <scheme val="minor"/>
    </font>
    <font>
      <sz val="10"/>
      <color theme="1"/>
      <name val="Times New Roman"/>
      <family val="1"/>
    </font>
    <font>
      <sz val="11"/>
      <color rgb="FFFF0000"/>
      <name val="Calibri"/>
      <family val="2"/>
      <scheme val="minor"/>
    </font>
    <font>
      <b/>
      <u/>
      <vertAlign val="superscript"/>
      <sz val="11"/>
      <color theme="1"/>
      <name val="Sylfaen"/>
      <family val="1"/>
    </font>
    <font>
      <b/>
      <vertAlign val="superscript"/>
      <sz val="14"/>
      <color theme="1"/>
      <name val="Sylfaen"/>
      <family val="1"/>
    </font>
    <font>
      <b/>
      <vertAlign val="superscript"/>
      <sz val="11"/>
      <color theme="1"/>
      <name val="Sylfaen"/>
      <family val="1"/>
    </font>
    <font>
      <b/>
      <vertAlign val="superscript"/>
      <sz val="10"/>
      <color theme="1"/>
      <name val="Sylfaen"/>
      <family val="1"/>
    </font>
    <font>
      <vertAlign val="superscript"/>
      <sz val="12"/>
      <color theme="1"/>
      <name val="Sylfaen"/>
      <family val="1"/>
    </font>
    <font>
      <vertAlign val="superscript"/>
      <sz val="11"/>
      <color theme="1"/>
      <name val="Calibri"/>
      <family val="2"/>
      <scheme val="minor"/>
    </font>
    <font>
      <vertAlign val="superscript"/>
      <sz val="11"/>
      <color theme="1"/>
      <name val="Sylfaen"/>
      <family val="1"/>
    </font>
    <font>
      <b/>
      <sz val="10"/>
      <color theme="1"/>
      <name val="Calibri"/>
      <family val="2"/>
      <scheme val="minor"/>
    </font>
    <font>
      <vertAlign val="subscript"/>
      <sz val="12"/>
      <name val="Sylfaen"/>
      <family val="1"/>
    </font>
    <font>
      <b/>
      <sz val="10"/>
      <name val="AcadNusx"/>
    </font>
    <font>
      <sz val="10"/>
      <name val="ORIS"/>
      <family val="2"/>
    </font>
    <font>
      <sz val="8"/>
      <color theme="1"/>
      <name val="Sylfaen"/>
      <family val="1"/>
      <charset val="204"/>
    </font>
    <font>
      <sz val="9"/>
      <color rgb="FF000000"/>
      <name val="Arial"/>
      <family val="2"/>
    </font>
    <font>
      <sz val="11"/>
      <color rgb="FF000000"/>
      <name val="Calibri"/>
      <family val="2"/>
      <scheme val="minor"/>
    </font>
    <font>
      <b/>
      <sz val="9"/>
      <color rgb="FFFF0000"/>
      <name val="Arial"/>
      <family val="2"/>
    </font>
    <font>
      <sz val="10"/>
      <color rgb="FFFF0000"/>
      <name val="Sylfaen"/>
      <family val="1"/>
    </font>
    <font>
      <b/>
      <sz val="8"/>
      <color theme="1"/>
      <name val="Sylfaen"/>
      <family val="1"/>
    </font>
    <font>
      <sz val="6"/>
      <color rgb="FF7F7F7F"/>
      <name val="Sylfaen"/>
      <family val="1"/>
    </font>
    <font>
      <sz val="10"/>
      <color theme="1"/>
      <name val="ORIS"/>
      <family val="2"/>
    </font>
    <font>
      <b/>
      <sz val="10"/>
      <color theme="1"/>
      <name val="ORIS"/>
      <family val="2"/>
    </font>
  </fonts>
  <fills count="8">
    <fill>
      <patternFill patternType="none"/>
    </fill>
    <fill>
      <patternFill patternType="gray125"/>
    </fill>
    <fill>
      <patternFill patternType="solid">
        <fgColor theme="0" tint="-0.499984740745262"/>
        <bgColor indexed="64"/>
      </patternFill>
    </fill>
    <fill>
      <patternFill patternType="solid">
        <fgColor theme="0"/>
        <bgColor indexed="64"/>
      </patternFill>
    </fill>
    <fill>
      <patternFill patternType="solid">
        <fgColor theme="1" tint="0.499984740745262"/>
        <bgColor indexed="64"/>
      </patternFill>
    </fill>
    <fill>
      <patternFill patternType="solid">
        <fgColor theme="0" tint="-0.34998626667073579"/>
        <bgColor indexed="64"/>
      </patternFill>
    </fill>
    <fill>
      <patternFill patternType="solid">
        <fgColor theme="0" tint="-0.249977111117893"/>
        <bgColor indexed="64"/>
      </patternFill>
    </fill>
    <fill>
      <patternFill patternType="solid">
        <fgColor rgb="FFFFFF00"/>
        <bgColor indexed="64"/>
      </patternFill>
    </fill>
  </fills>
  <borders count="53">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thin">
        <color indexed="64"/>
      </right>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style="thin">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diagonal/>
    </border>
    <border>
      <left style="medium">
        <color indexed="64"/>
      </left>
      <right style="medium">
        <color indexed="64"/>
      </right>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s>
  <cellStyleXfs count="25">
    <xf numFmtId="0" fontId="0" fillId="0" borderId="0"/>
    <xf numFmtId="0" fontId="1" fillId="0" borderId="0"/>
    <xf numFmtId="0" fontId="4" fillId="0" borderId="0"/>
    <xf numFmtId="0" fontId="4" fillId="0" borderId="0"/>
    <xf numFmtId="0" fontId="1" fillId="0" borderId="0"/>
    <xf numFmtId="0" fontId="1" fillId="0" borderId="0"/>
    <xf numFmtId="0" fontId="1" fillId="0" borderId="0"/>
    <xf numFmtId="0" fontId="15" fillId="0" borderId="0"/>
    <xf numFmtId="0" fontId="4" fillId="0" borderId="0"/>
    <xf numFmtId="0" fontId="14" fillId="0" borderId="0"/>
    <xf numFmtId="0" fontId="21" fillId="0" borderId="0"/>
    <xf numFmtId="0" fontId="1" fillId="0" borderId="0"/>
    <xf numFmtId="0" fontId="1" fillId="0" borderId="0"/>
    <xf numFmtId="0" fontId="4" fillId="0" borderId="0"/>
    <xf numFmtId="0" fontId="1" fillId="0" borderId="0"/>
    <xf numFmtId="0" fontId="46" fillId="0" borderId="0"/>
    <xf numFmtId="165" fontId="1" fillId="0" borderId="0" applyFont="0" applyFill="0" applyBorder="0" applyAlignment="0" applyProtection="0"/>
    <xf numFmtId="165" fontId="1" fillId="0" borderId="0" applyFont="0" applyFill="0" applyBorder="0" applyAlignment="0" applyProtection="0"/>
    <xf numFmtId="167" fontId="6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4" fillId="0" borderId="0"/>
    <xf numFmtId="0" fontId="4" fillId="0" borderId="0"/>
    <xf numFmtId="0" fontId="1" fillId="0" borderId="0"/>
    <xf numFmtId="0" fontId="82" fillId="0" borderId="0"/>
  </cellStyleXfs>
  <cellXfs count="976">
    <xf numFmtId="0" fontId="0" fillId="0" borderId="0" xfId="0"/>
    <xf numFmtId="0" fontId="2" fillId="0" borderId="0" xfId="2" applyFont="1"/>
    <xf numFmtId="0" fontId="2" fillId="0" borderId="0" xfId="2" applyFont="1" applyFill="1" applyBorder="1"/>
    <xf numFmtId="0" fontId="2" fillId="0" borderId="0" xfId="2" applyFont="1" applyFill="1" applyBorder="1" applyAlignment="1">
      <alignment horizontal="left" vertical="center" wrapText="1"/>
    </xf>
    <xf numFmtId="0" fontId="2" fillId="0" borderId="0" xfId="2" applyFont="1" applyFill="1"/>
    <xf numFmtId="0" fontId="2" fillId="0" borderId="0" xfId="2" applyFont="1" applyBorder="1"/>
    <xf numFmtId="0" fontId="3" fillId="0" borderId="0" xfId="2" applyFont="1" applyAlignment="1"/>
    <xf numFmtId="0" fontId="3" fillId="0" borderId="0" xfId="2" applyFont="1"/>
    <xf numFmtId="0" fontId="2" fillId="0" borderId="0" xfId="6" applyFont="1" applyAlignment="1"/>
    <xf numFmtId="0" fontId="2" fillId="0" borderId="0" xfId="6" applyFont="1"/>
    <xf numFmtId="0" fontId="2" fillId="0" borderId="0" xfId="6" applyFont="1" applyAlignment="1">
      <alignment horizontal="left"/>
    </xf>
    <xf numFmtId="0" fontId="12" fillId="0" borderId="0" xfId="8" applyFont="1"/>
    <xf numFmtId="49" fontId="10" fillId="3" borderId="0" xfId="3" applyNumberFormat="1" applyFont="1" applyFill="1" applyAlignment="1">
      <alignment horizontal="center" vertical="center" wrapText="1"/>
    </xf>
    <xf numFmtId="0" fontId="8" fillId="3" borderId="0" xfId="3" applyFont="1" applyFill="1" applyAlignment="1">
      <alignment wrapText="1"/>
    </xf>
    <xf numFmtId="0" fontId="2" fillId="3" borderId="0" xfId="3" applyFont="1" applyFill="1" applyAlignment="1">
      <alignment wrapText="1"/>
    </xf>
    <xf numFmtId="0" fontId="4" fillId="3" borderId="0" xfId="3" applyFill="1"/>
    <xf numFmtId="0" fontId="3" fillId="3" borderId="0" xfId="3" applyFont="1" applyFill="1" applyAlignment="1">
      <alignment wrapText="1"/>
    </xf>
    <xf numFmtId="0" fontId="3" fillId="3" borderId="0" xfId="9" applyFont="1" applyFill="1" applyAlignment="1"/>
    <xf numFmtId="49" fontId="10" fillId="3" borderId="5" xfId="3" applyNumberFormat="1" applyFont="1" applyFill="1" applyBorder="1" applyAlignment="1">
      <alignment horizontal="center" vertical="center" textRotation="90" wrapText="1"/>
    </xf>
    <xf numFmtId="0" fontId="8" fillId="3" borderId="5" xfId="3" applyFont="1" applyFill="1" applyBorder="1" applyAlignment="1">
      <alignment wrapText="1"/>
    </xf>
    <xf numFmtId="0" fontId="2" fillId="3" borderId="11" xfId="3" applyFont="1" applyFill="1" applyBorder="1" applyAlignment="1">
      <alignment wrapText="1"/>
    </xf>
    <xf numFmtId="0" fontId="6" fillId="3" borderId="13" xfId="3" applyFont="1" applyFill="1" applyBorder="1" applyAlignment="1">
      <alignment vertical="center" wrapText="1"/>
    </xf>
    <xf numFmtId="49" fontId="2" fillId="3" borderId="5" xfId="3" applyNumberFormat="1" applyFont="1" applyFill="1" applyBorder="1" applyAlignment="1">
      <alignment horizontal="center" vertical="center" wrapText="1"/>
    </xf>
    <xf numFmtId="0" fontId="7" fillId="3" borderId="5" xfId="3" applyFont="1" applyFill="1" applyBorder="1" applyAlignment="1">
      <alignment horizontal="left" vertical="center" wrapText="1"/>
    </xf>
    <xf numFmtId="1" fontId="5" fillId="3" borderId="5" xfId="3" applyNumberFormat="1" applyFont="1" applyFill="1" applyBorder="1" applyAlignment="1">
      <alignment horizontal="left" vertical="center" wrapText="1"/>
    </xf>
    <xf numFmtId="0" fontId="2" fillId="3" borderId="7" xfId="3" applyFont="1" applyFill="1" applyBorder="1" applyAlignment="1">
      <alignment horizontal="left" vertical="center" wrapText="1"/>
    </xf>
    <xf numFmtId="1" fontId="2" fillId="3" borderId="5" xfId="3" applyNumberFormat="1" applyFont="1" applyFill="1" applyBorder="1" applyAlignment="1">
      <alignment horizontal="left" vertical="center" wrapText="1"/>
    </xf>
    <xf numFmtId="1" fontId="12" fillId="3" borderId="5" xfId="4" applyNumberFormat="1" applyFont="1" applyFill="1" applyBorder="1" applyAlignment="1">
      <alignment wrapText="1"/>
    </xf>
    <xf numFmtId="1" fontId="2" fillId="3" borderId="5" xfId="3" applyNumberFormat="1" applyFont="1" applyFill="1" applyBorder="1" applyAlignment="1">
      <alignment wrapText="1"/>
    </xf>
    <xf numFmtId="1" fontId="17" fillId="3" borderId="5" xfId="3" applyNumberFormat="1" applyFont="1" applyFill="1" applyBorder="1" applyAlignment="1">
      <alignment wrapText="1"/>
    </xf>
    <xf numFmtId="0" fontId="2" fillId="3" borderId="5" xfId="3" applyFont="1" applyFill="1" applyBorder="1" applyAlignment="1">
      <alignment horizontal="left" vertical="center" wrapText="1"/>
    </xf>
    <xf numFmtId="2" fontId="2" fillId="3" borderId="5" xfId="3" applyNumberFormat="1" applyFont="1" applyFill="1" applyBorder="1" applyAlignment="1">
      <alignment wrapText="1"/>
    </xf>
    <xf numFmtId="1" fontId="2" fillId="3" borderId="10" xfId="3" applyNumberFormat="1" applyFont="1" applyFill="1" applyBorder="1" applyAlignment="1">
      <alignment wrapText="1"/>
    </xf>
    <xf numFmtId="1" fontId="4" fillId="3" borderId="0" xfId="3" applyNumberFormat="1" applyFill="1"/>
    <xf numFmtId="1" fontId="2" fillId="3" borderId="5" xfId="3" applyNumberFormat="1" applyFont="1" applyFill="1" applyBorder="1" applyAlignment="1">
      <alignment horizontal="center" wrapText="1"/>
    </xf>
    <xf numFmtId="1" fontId="2" fillId="3" borderId="5" xfId="3" applyNumberFormat="1" applyFont="1" applyFill="1" applyBorder="1" applyAlignment="1">
      <alignment horizontal="left" wrapText="1"/>
    </xf>
    <xf numFmtId="1" fontId="5" fillId="3" borderId="5" xfId="3" applyNumberFormat="1" applyFont="1" applyFill="1" applyBorder="1" applyAlignment="1">
      <alignment wrapText="1"/>
    </xf>
    <xf numFmtId="0" fontId="7" fillId="3" borderId="11" xfId="3" applyFont="1" applyFill="1" applyBorder="1" applyAlignment="1">
      <alignment horizontal="left" vertical="center" wrapText="1"/>
    </xf>
    <xf numFmtId="0" fontId="2" fillId="3" borderId="11" xfId="3" applyFont="1" applyFill="1" applyBorder="1" applyAlignment="1">
      <alignment horizontal="left" vertical="center" wrapText="1"/>
    </xf>
    <xf numFmtId="0" fontId="2" fillId="3" borderId="5" xfId="4" applyFont="1" applyFill="1" applyBorder="1" applyAlignment="1">
      <alignment horizontal="left" vertical="center" wrapText="1"/>
    </xf>
    <xf numFmtId="2" fontId="2" fillId="3" borderId="11" xfId="3" applyNumberFormat="1" applyFont="1" applyFill="1" applyBorder="1" applyAlignment="1">
      <alignment wrapText="1"/>
    </xf>
    <xf numFmtId="1" fontId="2" fillId="3" borderId="11" xfId="3" applyNumberFormat="1" applyFont="1" applyFill="1" applyBorder="1" applyAlignment="1">
      <alignment wrapText="1"/>
    </xf>
    <xf numFmtId="1" fontId="2" fillId="3" borderId="13" xfId="3" applyNumberFormat="1" applyFont="1" applyFill="1" applyBorder="1" applyAlignment="1">
      <alignment wrapText="1"/>
    </xf>
    <xf numFmtId="0" fontId="2" fillId="3" borderId="5" xfId="3" applyFont="1" applyFill="1" applyBorder="1" applyAlignment="1">
      <alignment wrapText="1"/>
    </xf>
    <xf numFmtId="1" fontId="2" fillId="3" borderId="11" xfId="3" applyNumberFormat="1" applyFont="1" applyFill="1" applyBorder="1" applyAlignment="1">
      <alignment horizontal="center" wrapText="1"/>
    </xf>
    <xf numFmtId="0" fontId="12" fillId="3" borderId="5" xfId="4" applyFont="1" applyFill="1" applyBorder="1" applyAlignment="1">
      <alignment horizontal="center" wrapText="1"/>
    </xf>
    <xf numFmtId="1" fontId="2" fillId="3" borderId="13" xfId="3" applyNumberFormat="1" applyFont="1" applyFill="1" applyBorder="1" applyAlignment="1">
      <alignment horizontal="center" wrapText="1"/>
    </xf>
    <xf numFmtId="0" fontId="12" fillId="3" borderId="5" xfId="4" applyFont="1" applyFill="1" applyBorder="1" applyAlignment="1">
      <alignment wrapText="1"/>
    </xf>
    <xf numFmtId="0" fontId="2" fillId="3" borderId="13" xfId="3" applyFont="1" applyFill="1" applyBorder="1" applyAlignment="1">
      <alignment wrapText="1"/>
    </xf>
    <xf numFmtId="0" fontId="5" fillId="3" borderId="5" xfId="3" applyFont="1" applyFill="1" applyBorder="1" applyAlignment="1">
      <alignment horizontal="right" vertical="center" wrapText="1"/>
    </xf>
    <xf numFmtId="0" fontId="12" fillId="3" borderId="5" xfId="4" applyFont="1" applyFill="1" applyBorder="1" applyAlignment="1">
      <alignment horizontal="left" vertical="center" wrapText="1"/>
    </xf>
    <xf numFmtId="0" fontId="12" fillId="3" borderId="5" xfId="4" applyFont="1" applyFill="1" applyBorder="1" applyAlignment="1">
      <alignment horizontal="left" wrapText="1" indent="1"/>
    </xf>
    <xf numFmtId="0" fontId="13" fillId="3" borderId="11" xfId="4" applyFont="1" applyFill="1" applyBorder="1" applyAlignment="1">
      <alignment horizontal="left" vertical="center" wrapText="1"/>
    </xf>
    <xf numFmtId="1" fontId="13" fillId="3" borderId="5" xfId="3" applyNumberFormat="1" applyFont="1" applyFill="1" applyBorder="1" applyAlignment="1">
      <alignment wrapText="1"/>
    </xf>
    <xf numFmtId="49" fontId="2" fillId="3" borderId="0" xfId="3" applyNumberFormat="1" applyFont="1" applyFill="1" applyBorder="1" applyAlignment="1">
      <alignment horizontal="center" vertical="center" wrapText="1"/>
    </xf>
    <xf numFmtId="0" fontId="2" fillId="3" borderId="0" xfId="3" applyFont="1" applyFill="1" applyBorder="1" applyAlignment="1">
      <alignment horizontal="left" vertical="center" wrapText="1"/>
    </xf>
    <xf numFmtId="0" fontId="2" fillId="3" borderId="0" xfId="3" applyFont="1" applyFill="1" applyBorder="1" applyAlignment="1">
      <alignment wrapText="1"/>
    </xf>
    <xf numFmtId="0" fontId="12" fillId="3" borderId="0" xfId="3" applyFont="1" applyFill="1" applyBorder="1" applyAlignment="1">
      <alignment horizontal="left" vertical="center" wrapText="1"/>
    </xf>
    <xf numFmtId="49" fontId="10" fillId="3" borderId="0" xfId="3" applyNumberFormat="1" applyFont="1" applyFill="1" applyAlignment="1">
      <alignment horizontal="left" vertical="center" wrapText="1"/>
    </xf>
    <xf numFmtId="0" fontId="2" fillId="3" borderId="0" xfId="6" applyFont="1" applyFill="1" applyAlignment="1">
      <alignment wrapText="1"/>
    </xf>
    <xf numFmtId="0" fontId="2" fillId="3" borderId="0" xfId="3" applyFont="1" applyFill="1" applyAlignment="1">
      <alignment horizontal="left" vertical="center" wrapText="1"/>
    </xf>
    <xf numFmtId="0" fontId="2" fillId="3" borderId="0" xfId="6" applyFont="1" applyFill="1" applyAlignment="1">
      <alignment horizontal="left" wrapText="1"/>
    </xf>
    <xf numFmtId="0" fontId="2" fillId="3" borderId="0" xfId="5" applyFont="1" applyFill="1" applyBorder="1" applyAlignment="1">
      <alignment horizontal="left" wrapText="1"/>
    </xf>
    <xf numFmtId="49" fontId="10" fillId="3" borderId="0" xfId="3" applyNumberFormat="1" applyFont="1" applyFill="1" applyAlignment="1">
      <alignment horizontal="center" vertical="center"/>
    </xf>
    <xf numFmtId="0" fontId="8" fillId="3" borderId="0" xfId="3" applyFont="1" applyFill="1"/>
    <xf numFmtId="0" fontId="2" fillId="3" borderId="0" xfId="3" applyFont="1" applyFill="1"/>
    <xf numFmtId="0" fontId="4" fillId="3" borderId="0" xfId="3" applyFont="1" applyFill="1"/>
    <xf numFmtId="0" fontId="12" fillId="3" borderId="0" xfId="3" applyFont="1" applyFill="1" applyBorder="1" applyAlignment="1">
      <alignment horizontal="left" vertical="center" wrapText="1"/>
    </xf>
    <xf numFmtId="0" fontId="3" fillId="3" borderId="0" xfId="3" applyFont="1" applyFill="1" applyAlignment="1">
      <alignment horizontal="left" wrapText="1"/>
    </xf>
    <xf numFmtId="0" fontId="2" fillId="0" borderId="0" xfId="3" applyFont="1"/>
    <xf numFmtId="0" fontId="12" fillId="0" borderId="11" xfId="3" applyFont="1" applyFill="1" applyBorder="1" applyAlignment="1">
      <alignment horizontal="center" vertical="center" textRotation="90" wrapText="1"/>
    </xf>
    <xf numFmtId="0" fontId="2" fillId="0" borderId="0" xfId="5" applyFont="1"/>
    <xf numFmtId="0" fontId="3" fillId="0" borderId="0" xfId="5" applyFont="1" applyAlignment="1">
      <alignment horizontal="center"/>
    </xf>
    <xf numFmtId="0" fontId="19" fillId="0" borderId="0" xfId="5" applyFont="1"/>
    <xf numFmtId="0" fontId="7" fillId="0" borderId="0" xfId="5" applyFont="1" applyAlignment="1">
      <alignment horizontal="center"/>
    </xf>
    <xf numFmtId="0" fontId="7" fillId="0" borderId="0" xfId="5" applyFont="1" applyAlignment="1">
      <alignment horizontal="center" vertical="center" wrapText="1"/>
    </xf>
    <xf numFmtId="0" fontId="2" fillId="0" borderId="0" xfId="5" applyFont="1" applyAlignment="1">
      <alignment horizontal="left"/>
    </xf>
    <xf numFmtId="0" fontId="3" fillId="0" borderId="0" xfId="5" applyFont="1"/>
    <xf numFmtId="0" fontId="3" fillId="0" borderId="0" xfId="5" applyFont="1" applyAlignment="1"/>
    <xf numFmtId="0" fontId="5" fillId="0" borderId="0" xfId="10" applyFont="1" applyBorder="1" applyAlignment="1">
      <alignment horizontal="center" vertical="center" wrapText="1"/>
    </xf>
    <xf numFmtId="0" fontId="21" fillId="0" borderId="0" xfId="10" applyAlignment="1">
      <alignment wrapText="1"/>
    </xf>
    <xf numFmtId="0" fontId="2" fillId="0" borderId="0" xfId="10" applyFont="1" applyBorder="1" applyAlignment="1">
      <alignment horizontal="center" vertical="center" wrapText="1"/>
    </xf>
    <xf numFmtId="164" fontId="23" fillId="0" borderId="1" xfId="10" applyNumberFormat="1" applyFont="1" applyBorder="1" applyAlignment="1">
      <alignment horizontal="center" vertical="center" wrapText="1"/>
    </xf>
    <xf numFmtId="0" fontId="24" fillId="0" borderId="5" xfId="10" applyFont="1" applyBorder="1" applyAlignment="1">
      <alignment horizontal="center" vertical="center" wrapText="1"/>
    </xf>
    <xf numFmtId="0" fontId="23" fillId="0" borderId="5" xfId="10" applyFont="1" applyBorder="1" applyAlignment="1">
      <alignment horizontal="center" vertical="center" wrapText="1"/>
    </xf>
    <xf numFmtId="0" fontId="23" fillId="0" borderId="0" xfId="10" applyFont="1" applyBorder="1" applyAlignment="1">
      <alignment horizontal="center" vertical="center" wrapText="1"/>
    </xf>
    <xf numFmtId="0" fontId="22" fillId="0" borderId="14" xfId="10" applyFont="1" applyBorder="1" applyAlignment="1">
      <alignment horizontal="center" vertical="center" wrapText="1"/>
    </xf>
    <xf numFmtId="0" fontId="25" fillId="0" borderId="5" xfId="10" applyFont="1" applyBorder="1" applyAlignment="1">
      <alignment vertical="top" wrapText="1"/>
    </xf>
    <xf numFmtId="0" fontId="26" fillId="0" borderId="0" xfId="10" applyFont="1" applyBorder="1" applyAlignment="1">
      <alignment horizontal="right" vertical="top" wrapText="1"/>
    </xf>
    <xf numFmtId="0" fontId="23" fillId="0" borderId="14" xfId="10" applyFont="1" applyBorder="1" applyAlignment="1">
      <alignment horizontal="center" vertical="center" wrapText="1"/>
    </xf>
    <xf numFmtId="0" fontId="27" fillId="0" borderId="5" xfId="10" applyFont="1" applyBorder="1" applyAlignment="1">
      <alignment horizontal="right" wrapText="1"/>
    </xf>
    <xf numFmtId="0" fontId="27" fillId="0" borderId="5" xfId="10" applyFont="1" applyFill="1" applyBorder="1" applyAlignment="1">
      <alignment horizontal="right" wrapText="1"/>
    </xf>
    <xf numFmtId="0" fontId="27" fillId="0" borderId="0" xfId="10" applyFont="1" applyBorder="1" applyAlignment="1">
      <alignment horizontal="right" wrapText="1"/>
    </xf>
    <xf numFmtId="0" fontId="2" fillId="0" borderId="0" xfId="10" applyFont="1" applyBorder="1" applyAlignment="1">
      <alignment wrapText="1"/>
    </xf>
    <xf numFmtId="0" fontId="2" fillId="0" borderId="0" xfId="10" applyFont="1" applyAlignment="1">
      <alignment wrapText="1"/>
    </xf>
    <xf numFmtId="164" fontId="23" fillId="0" borderId="5" xfId="10" applyNumberFormat="1" applyFont="1" applyBorder="1" applyAlignment="1">
      <alignment vertical="center" wrapText="1"/>
    </xf>
    <xf numFmtId="0" fontId="27" fillId="0" borderId="5" xfId="10" applyFont="1" applyFill="1" applyBorder="1" applyAlignment="1">
      <alignment horizontal="right"/>
    </xf>
    <xf numFmtId="49" fontId="10" fillId="0" borderId="18" xfId="3" applyNumberFormat="1" applyFont="1" applyFill="1" applyBorder="1" applyAlignment="1">
      <alignment horizontal="center" vertical="center" wrapText="1"/>
    </xf>
    <xf numFmtId="0" fontId="5" fillId="0" borderId="18" xfId="3" applyFont="1" applyFill="1" applyBorder="1" applyAlignment="1">
      <alignment horizontal="center" vertical="center" wrapText="1"/>
    </xf>
    <xf numFmtId="0" fontId="12" fillId="0" borderId="5" xfId="3" applyFont="1" applyFill="1" applyBorder="1" applyAlignment="1">
      <alignment horizontal="center" vertical="center" textRotation="90" wrapText="1" readingOrder="1"/>
    </xf>
    <xf numFmtId="0" fontId="12" fillId="0" borderId="5" xfId="3" applyFont="1" applyFill="1" applyBorder="1" applyAlignment="1">
      <alignment horizontal="center" vertical="center" textRotation="90" wrapText="1"/>
    </xf>
    <xf numFmtId="0" fontId="16" fillId="0" borderId="6" xfId="3" applyFont="1" applyFill="1" applyBorder="1" applyAlignment="1"/>
    <xf numFmtId="0" fontId="16" fillId="0" borderId="0" xfId="3" applyFont="1" applyFill="1" applyAlignment="1"/>
    <xf numFmtId="0" fontId="4" fillId="0" borderId="0" xfId="3" applyFill="1"/>
    <xf numFmtId="0" fontId="12" fillId="0" borderId="0" xfId="5" applyFont="1" applyAlignment="1">
      <alignment horizontal="left"/>
    </xf>
    <xf numFmtId="0" fontId="12" fillId="0" borderId="11" xfId="8" applyFont="1" applyBorder="1" applyAlignment="1">
      <alignment horizontal="left" vertical="center" wrapText="1"/>
    </xf>
    <xf numFmtId="0" fontId="12" fillId="0" borderId="0" xfId="5" applyFont="1" applyAlignment="1">
      <alignment horizontal="left" vertical="center"/>
    </xf>
    <xf numFmtId="0" fontId="2" fillId="0" borderId="0" xfId="5" applyFont="1" applyAlignment="1">
      <alignment horizontal="left"/>
    </xf>
    <xf numFmtId="0" fontId="12" fillId="0" borderId="0" xfId="5" applyFont="1"/>
    <xf numFmtId="0" fontId="12" fillId="0" borderId="0" xfId="5" applyFont="1" applyAlignment="1"/>
    <xf numFmtId="0" fontId="12" fillId="0" borderId="0" xfId="5" applyFont="1" applyAlignment="1">
      <alignment vertical="center"/>
    </xf>
    <xf numFmtId="0" fontId="12" fillId="0" borderId="0" xfId="5" applyFont="1" applyAlignment="1">
      <alignment horizontal="center" vertical="center"/>
    </xf>
    <xf numFmtId="0" fontId="12" fillId="0" borderId="0" xfId="5" applyFont="1" applyAlignment="1">
      <alignment horizontal="center" vertical="center" wrapText="1"/>
    </xf>
    <xf numFmtId="0" fontId="12" fillId="0" borderId="5" xfId="5" applyFont="1" applyBorder="1" applyAlignment="1">
      <alignment horizontal="center" vertical="center" textRotation="90" wrapText="1"/>
    </xf>
    <xf numFmtId="0" fontId="12" fillId="0" borderId="5" xfId="5" applyFont="1" applyBorder="1" applyAlignment="1">
      <alignment horizontal="center" vertical="center"/>
    </xf>
    <xf numFmtId="0" fontId="12" fillId="0" borderId="5" xfId="5" applyFont="1" applyBorder="1" applyAlignment="1">
      <alignment horizontal="left" vertical="center"/>
    </xf>
    <xf numFmtId="49" fontId="12" fillId="0" borderId="5" xfId="5" applyNumberFormat="1" applyFont="1" applyBorder="1" applyAlignment="1">
      <alignment horizontal="center" vertical="center"/>
    </xf>
    <xf numFmtId="0" fontId="13" fillId="0" borderId="5" xfId="5" applyFont="1" applyBorder="1" applyAlignment="1">
      <alignment horizontal="left" vertical="center" wrapText="1"/>
    </xf>
    <xf numFmtId="49" fontId="13" fillId="0" borderId="5" xfId="5" applyNumberFormat="1" applyFont="1" applyBorder="1" applyAlignment="1">
      <alignment horizontal="left" vertical="center"/>
    </xf>
    <xf numFmtId="49" fontId="12" fillId="0" borderId="5" xfId="5" applyNumberFormat="1" applyFont="1" applyBorder="1" applyAlignment="1">
      <alignment horizontal="center" vertical="center" wrapText="1"/>
    </xf>
    <xf numFmtId="49" fontId="13" fillId="0" borderId="5" xfId="5" applyNumberFormat="1" applyFont="1" applyBorder="1" applyAlignment="1">
      <alignment horizontal="left" vertical="center" wrapText="1"/>
    </xf>
    <xf numFmtId="0" fontId="12" fillId="0" borderId="5" xfId="5" applyFont="1" applyBorder="1" applyAlignment="1">
      <alignment horizontal="left" vertical="center" wrapText="1"/>
    </xf>
    <xf numFmtId="49" fontId="12" fillId="0" borderId="5" xfId="5" applyNumberFormat="1" applyFont="1" applyBorder="1" applyAlignment="1">
      <alignment horizontal="left" vertical="center" wrapText="1"/>
    </xf>
    <xf numFmtId="0" fontId="12" fillId="0" borderId="5" xfId="5" applyFont="1" applyBorder="1" applyAlignment="1">
      <alignment vertical="center" wrapText="1"/>
    </xf>
    <xf numFmtId="49" fontId="12" fillId="0" borderId="5" xfId="5" applyNumberFormat="1" applyFont="1" applyBorder="1" applyAlignment="1">
      <alignment horizontal="left" vertical="center"/>
    </xf>
    <xf numFmtId="0" fontId="12" fillId="0" borderId="5" xfId="5" applyFont="1" applyBorder="1" applyAlignment="1">
      <alignment vertical="center"/>
    </xf>
    <xf numFmtId="49" fontId="13" fillId="0" borderId="4" xfId="5" applyNumberFormat="1" applyFont="1" applyBorder="1" applyAlignment="1">
      <alignment horizontal="left" vertical="center"/>
    </xf>
    <xf numFmtId="0" fontId="12" fillId="0" borderId="18" xfId="5" applyFont="1" applyBorder="1" applyAlignment="1">
      <alignment horizontal="left" vertical="center" wrapText="1"/>
    </xf>
    <xf numFmtId="0" fontId="12" fillId="0" borderId="1" xfId="5" applyFont="1" applyBorder="1" applyAlignment="1">
      <alignment horizontal="center" vertical="center"/>
    </xf>
    <xf numFmtId="0" fontId="12" fillId="0" borderId="10" xfId="5" applyFont="1" applyBorder="1" applyAlignment="1">
      <alignment horizontal="center" vertical="center"/>
    </xf>
    <xf numFmtId="0" fontId="12" fillId="0" borderId="10" xfId="5" applyFont="1" applyBorder="1" applyAlignment="1">
      <alignment horizontal="center" vertical="center" wrapText="1"/>
    </xf>
    <xf numFmtId="0" fontId="12" fillId="0" borderId="1" xfId="5" applyFont="1" applyBorder="1" applyAlignment="1">
      <alignment horizontal="left" vertical="center" wrapText="1"/>
    </xf>
    <xf numFmtId="0" fontId="12" fillId="0" borderId="13" xfId="5" applyFont="1" applyBorder="1" applyAlignment="1">
      <alignment horizontal="center" vertical="center"/>
    </xf>
    <xf numFmtId="49" fontId="12" fillId="0" borderId="10" xfId="5" applyNumberFormat="1" applyFont="1" applyBorder="1" applyAlignment="1">
      <alignment horizontal="center" vertical="center"/>
    </xf>
    <xf numFmtId="49" fontId="13" fillId="0" borderId="10" xfId="5" applyNumberFormat="1" applyFont="1" applyBorder="1" applyAlignment="1">
      <alignment horizontal="left" vertical="center"/>
    </xf>
    <xf numFmtId="0" fontId="13" fillId="0" borderId="5" xfId="5" applyFont="1" applyBorder="1" applyAlignment="1">
      <alignment horizontal="fill" vertical="center" wrapText="1"/>
    </xf>
    <xf numFmtId="0" fontId="13" fillId="0" borderId="10" xfId="5" applyFont="1" applyBorder="1" applyAlignment="1">
      <alignment horizontal="left" vertical="center" wrapText="1"/>
    </xf>
    <xf numFmtId="49" fontId="13" fillId="0" borderId="1" xfId="5" applyNumberFormat="1" applyFont="1" applyBorder="1" applyAlignment="1">
      <alignment horizontal="left" vertical="center"/>
    </xf>
    <xf numFmtId="0" fontId="12" fillId="0" borderId="1" xfId="5" applyFont="1" applyBorder="1" applyAlignment="1">
      <alignment vertical="center"/>
    </xf>
    <xf numFmtId="0" fontId="12" fillId="0" borderId="5" xfId="8" applyFont="1" applyBorder="1" applyAlignment="1">
      <alignment horizontal="left"/>
    </xf>
    <xf numFmtId="0" fontId="13" fillId="0" borderId="1" xfId="5" applyFont="1" applyBorder="1" applyAlignment="1">
      <alignment horizontal="left" vertical="center" wrapText="1"/>
    </xf>
    <xf numFmtId="0" fontId="13" fillId="0" borderId="0" xfId="8" applyFont="1" applyBorder="1" applyAlignment="1">
      <alignment horizontal="left"/>
    </xf>
    <xf numFmtId="0" fontId="13" fillId="0" borderId="5" xfId="8" applyFont="1" applyBorder="1" applyAlignment="1">
      <alignment horizontal="left"/>
    </xf>
    <xf numFmtId="0" fontId="13" fillId="0" borderId="5" xfId="8" applyFont="1" applyBorder="1" applyAlignment="1">
      <alignment horizontal="left" vertical="center"/>
    </xf>
    <xf numFmtId="0" fontId="12" fillId="0" borderId="10" xfId="8" applyFont="1" applyBorder="1" applyAlignment="1">
      <alignment horizontal="left"/>
    </xf>
    <xf numFmtId="0" fontId="12" fillId="0" borderId="0" xfId="5" applyFont="1" applyFill="1" applyBorder="1" applyAlignment="1">
      <alignment horizontal="left" vertical="justify" wrapText="1"/>
    </xf>
    <xf numFmtId="0" fontId="12" fillId="0" borderId="0" xfId="5" applyFont="1" applyBorder="1"/>
    <xf numFmtId="0" fontId="12" fillId="0" borderId="0" xfId="5" applyFont="1" applyFill="1" applyBorder="1" applyAlignment="1">
      <alignment horizontal="left" vertical="center" wrapText="1"/>
    </xf>
    <xf numFmtId="0" fontId="12" fillId="0" borderId="0" xfId="1" applyFont="1" applyAlignment="1">
      <alignment vertical="center"/>
    </xf>
    <xf numFmtId="0" fontId="12" fillId="0" borderId="0" xfId="1" applyFont="1" applyAlignment="1">
      <alignment horizontal="left" vertical="center"/>
    </xf>
    <xf numFmtId="0" fontId="12" fillId="0" borderId="0" xfId="1" applyFont="1" applyBorder="1" applyAlignment="1">
      <alignment horizontal="center" vertical="center"/>
    </xf>
    <xf numFmtId="0" fontId="12" fillId="0" borderId="0" xfId="8" applyFont="1" applyBorder="1"/>
    <xf numFmtId="0" fontId="3" fillId="0" borderId="0" xfId="5" applyFont="1" applyAlignment="1">
      <alignment horizontal="left" vertical="center"/>
    </xf>
    <xf numFmtId="0" fontId="3" fillId="0" borderId="0" xfId="5" applyFont="1" applyAlignment="1">
      <alignment vertical="center"/>
    </xf>
    <xf numFmtId="0" fontId="3" fillId="0" borderId="0" xfId="5" applyFont="1" applyAlignment="1">
      <alignment horizontal="center" vertical="center"/>
    </xf>
    <xf numFmtId="0" fontId="2" fillId="0" borderId="0" xfId="5" applyFont="1" applyAlignment="1">
      <alignment vertical="center"/>
    </xf>
    <xf numFmtId="0" fontId="2" fillId="0" borderId="0" xfId="5" applyFont="1" applyBorder="1"/>
    <xf numFmtId="0" fontId="2" fillId="0" borderId="18" xfId="5" applyFont="1" applyBorder="1" applyAlignment="1">
      <alignment horizontal="center" vertical="center"/>
    </xf>
    <xf numFmtId="0" fontId="2" fillId="0" borderId="0" xfId="5" applyFont="1" applyBorder="1" applyAlignment="1">
      <alignment horizontal="center"/>
    </xf>
    <xf numFmtId="49" fontId="2" fillId="0" borderId="5" xfId="5" applyNumberFormat="1" applyFont="1" applyBorder="1" applyAlignment="1">
      <alignment horizontal="center" vertical="center"/>
    </xf>
    <xf numFmtId="0" fontId="28" fillId="0" borderId="11" xfId="8" applyFont="1" applyBorder="1" applyAlignment="1">
      <alignment vertical="center" wrapText="1"/>
    </xf>
    <xf numFmtId="49" fontId="28" fillId="0" borderId="5" xfId="8" applyNumberFormat="1" applyFont="1" applyBorder="1" applyAlignment="1">
      <alignment horizontal="left" vertical="center" wrapText="1"/>
    </xf>
    <xf numFmtId="0" fontId="5" fillId="0" borderId="13" xfId="5" applyFont="1" applyBorder="1" applyAlignment="1">
      <alignment horizontal="center" vertical="center"/>
    </xf>
    <xf numFmtId="0" fontId="5" fillId="0" borderId="5" xfId="5" applyFont="1" applyBorder="1" applyAlignment="1">
      <alignment horizontal="center" vertical="center"/>
    </xf>
    <xf numFmtId="0" fontId="5" fillId="0" borderId="0" xfId="5" applyFont="1" applyBorder="1" applyAlignment="1">
      <alignment horizontal="center" vertical="center"/>
    </xf>
    <xf numFmtId="49" fontId="2" fillId="0" borderId="5" xfId="5" applyNumberFormat="1" applyFont="1" applyBorder="1" applyAlignment="1">
      <alignment horizontal="center" vertical="center" wrapText="1"/>
    </xf>
    <xf numFmtId="0" fontId="6" fillId="0" borderId="11" xfId="8" applyFont="1" applyBorder="1" applyAlignment="1">
      <alignment vertical="center" wrapText="1"/>
    </xf>
    <xf numFmtId="49" fontId="6" fillId="0" borderId="5" xfId="8" applyNumberFormat="1" applyFont="1" applyBorder="1" applyAlignment="1">
      <alignment horizontal="left" vertical="center" wrapText="1"/>
    </xf>
    <xf numFmtId="0" fontId="5" fillId="0" borderId="13" xfId="5" applyFont="1" applyBorder="1" applyAlignment="1">
      <alignment horizontal="center" vertical="center" wrapText="1"/>
    </xf>
    <xf numFmtId="0" fontId="5" fillId="0" borderId="5" xfId="5" applyFont="1" applyBorder="1" applyAlignment="1">
      <alignment horizontal="center" vertical="center" wrapText="1"/>
    </xf>
    <xf numFmtId="0" fontId="5" fillId="0" borderId="0" xfId="5" applyFont="1" applyBorder="1" applyAlignment="1">
      <alignment horizontal="center" vertical="center" wrapText="1"/>
    </xf>
    <xf numFmtId="0" fontId="7" fillId="0" borderId="11" xfId="8" applyFont="1" applyBorder="1" applyAlignment="1">
      <alignment vertical="center" wrapText="1"/>
    </xf>
    <xf numFmtId="49" fontId="7" fillId="0" borderId="5" xfId="8" applyNumberFormat="1" applyFont="1" applyBorder="1" applyAlignment="1">
      <alignment horizontal="left" vertical="center" wrapText="1"/>
    </xf>
    <xf numFmtId="0" fontId="2" fillId="0" borderId="5" xfId="10" applyFont="1" applyBorder="1" applyAlignment="1">
      <alignment horizontal="left" vertical="center" wrapText="1"/>
    </xf>
    <xf numFmtId="49" fontId="3" fillId="0" borderId="5" xfId="8" applyNumberFormat="1" applyFont="1" applyBorder="1" applyAlignment="1">
      <alignment horizontal="left" vertical="center" wrapText="1"/>
    </xf>
    <xf numFmtId="0" fontId="2" fillId="0" borderId="5" xfId="3" applyFont="1" applyBorder="1" applyAlignment="1">
      <alignment wrapText="1"/>
    </xf>
    <xf numFmtId="0" fontId="2" fillId="0" borderId="11" xfId="3" applyFont="1" applyBorder="1" applyAlignment="1">
      <alignment wrapText="1"/>
    </xf>
    <xf numFmtId="0" fontId="12" fillId="0" borderId="5" xfId="10" applyFont="1" applyBorder="1" applyAlignment="1">
      <alignment wrapText="1"/>
    </xf>
    <xf numFmtId="0" fontId="2" fillId="0" borderId="0" xfId="3" applyFont="1" applyBorder="1" applyAlignment="1">
      <alignment wrapText="1"/>
    </xf>
    <xf numFmtId="0" fontId="2" fillId="0" borderId="0" xfId="3" applyFont="1" applyFill="1" applyBorder="1" applyAlignment="1">
      <alignment wrapText="1"/>
    </xf>
    <xf numFmtId="0" fontId="2" fillId="0" borderId="0" xfId="3" applyFont="1" applyBorder="1"/>
    <xf numFmtId="0" fontId="2" fillId="0" borderId="11" xfId="8" applyFont="1" applyBorder="1" applyAlignment="1">
      <alignment vertical="center" wrapText="1"/>
    </xf>
    <xf numFmtId="49" fontId="2" fillId="0" borderId="5" xfId="8" applyNumberFormat="1" applyFont="1" applyBorder="1" applyAlignment="1">
      <alignment horizontal="left" vertical="center" wrapText="1"/>
    </xf>
    <xf numFmtId="0" fontId="2" fillId="0" borderId="13" xfId="5" applyFont="1" applyBorder="1" applyAlignment="1">
      <alignment horizontal="center" vertical="center"/>
    </xf>
    <xf numFmtId="0" fontId="2" fillId="0" borderId="5" xfId="5" applyFont="1" applyBorder="1" applyAlignment="1">
      <alignment horizontal="center" vertical="center"/>
    </xf>
    <xf numFmtId="0" fontId="2" fillId="0" borderId="0" xfId="5" applyFont="1" applyBorder="1" applyAlignment="1">
      <alignment horizontal="center" vertical="center"/>
    </xf>
    <xf numFmtId="0" fontId="2" fillId="0" borderId="7" xfId="8" applyFont="1" applyBorder="1" applyAlignment="1">
      <alignment vertical="center" wrapText="1"/>
    </xf>
    <xf numFmtId="49" fontId="2" fillId="0" borderId="10" xfId="8" applyNumberFormat="1" applyFont="1" applyBorder="1" applyAlignment="1">
      <alignment horizontal="left" vertical="center" wrapText="1"/>
    </xf>
    <xf numFmtId="0" fontId="2" fillId="0" borderId="9" xfId="5" applyFont="1" applyBorder="1" applyAlignment="1">
      <alignment horizontal="center" vertical="center"/>
    </xf>
    <xf numFmtId="0" fontId="2" fillId="0" borderId="10" xfId="5" applyFont="1" applyBorder="1" applyAlignment="1">
      <alignment horizontal="center" vertical="center"/>
    </xf>
    <xf numFmtId="0" fontId="2" fillId="0" borderId="5" xfId="8" applyFont="1" applyBorder="1" applyAlignment="1">
      <alignment vertical="center" wrapText="1"/>
    </xf>
    <xf numFmtId="0" fontId="2" fillId="0" borderId="0" xfId="5" applyFont="1" applyBorder="1" applyAlignment="1">
      <alignment vertical="center"/>
    </xf>
    <xf numFmtId="0" fontId="6" fillId="0" borderId="5" xfId="8" applyFont="1" applyBorder="1" applyAlignment="1">
      <alignment vertical="center" wrapText="1"/>
    </xf>
    <xf numFmtId="0" fontId="5" fillId="0" borderId="0" xfId="5" applyFont="1" applyBorder="1" applyAlignment="1">
      <alignment vertical="center"/>
    </xf>
    <xf numFmtId="0" fontId="7" fillId="0" borderId="5" xfId="8" applyFont="1" applyBorder="1" applyAlignment="1">
      <alignment vertical="center" wrapText="1"/>
    </xf>
    <xf numFmtId="0" fontId="7" fillId="0" borderId="6" xfId="8" applyFont="1" applyBorder="1" applyAlignment="1">
      <alignment vertical="center" wrapText="1"/>
    </xf>
    <xf numFmtId="49" fontId="7" fillId="0" borderId="24" xfId="8" applyNumberFormat="1" applyFont="1" applyBorder="1" applyAlignment="1">
      <alignment horizontal="left" vertical="center" wrapText="1"/>
    </xf>
    <xf numFmtId="0" fontId="2" fillId="0" borderId="6" xfId="8" applyFont="1" applyBorder="1" applyAlignment="1">
      <alignment vertical="center" wrapText="1"/>
    </xf>
    <xf numFmtId="0" fontId="7" fillId="0" borderId="7" xfId="8" applyFont="1" applyBorder="1" applyAlignment="1">
      <alignment vertical="center" wrapText="1"/>
    </xf>
    <xf numFmtId="0" fontId="5" fillId="0" borderId="0" xfId="5" applyFont="1" applyAlignment="1">
      <alignment vertical="center"/>
    </xf>
    <xf numFmtId="49" fontId="2" fillId="0" borderId="0" xfId="5" applyNumberFormat="1" applyFont="1" applyBorder="1" applyAlignment="1">
      <alignment horizontal="center" vertical="center"/>
    </xf>
    <xf numFmtId="0" fontId="5" fillId="0" borderId="0" xfId="8" applyFont="1" applyBorder="1" applyAlignment="1">
      <alignment vertical="center" wrapText="1"/>
    </xf>
    <xf numFmtId="49" fontId="5" fillId="0" borderId="0" xfId="8" applyNumberFormat="1" applyFont="1" applyBorder="1" applyAlignment="1">
      <alignment horizontal="left" vertical="center" wrapText="1"/>
    </xf>
    <xf numFmtId="0" fontId="5" fillId="0" borderId="0" xfId="5" applyFont="1" applyFill="1" applyBorder="1" applyAlignment="1">
      <alignment vertical="center"/>
    </xf>
    <xf numFmtId="49" fontId="2" fillId="0" borderId="0" xfId="5" applyNumberFormat="1" applyFont="1"/>
    <xf numFmtId="0" fontId="2" fillId="0" borderId="0" xfId="8" applyFont="1" applyAlignment="1">
      <alignment horizontal="left" wrapText="1"/>
    </xf>
    <xf numFmtId="0" fontId="2" fillId="0" borderId="0" xfId="8" applyFont="1" applyAlignment="1">
      <alignment horizontal="left" vertical="center" wrapText="1"/>
    </xf>
    <xf numFmtId="0" fontId="2" fillId="0" borderId="0" xfId="8" applyFont="1" applyAlignment="1">
      <alignment wrapText="1"/>
    </xf>
    <xf numFmtId="0" fontId="2" fillId="0" borderId="0" xfId="8" applyFont="1"/>
    <xf numFmtId="0" fontId="12" fillId="0" borderId="0" xfId="5" applyFont="1" applyBorder="1" applyAlignment="1">
      <alignment horizontal="center" vertical="center"/>
    </xf>
    <xf numFmtId="0" fontId="12" fillId="0" borderId="2" xfId="5" applyFont="1" applyBorder="1" applyAlignment="1">
      <alignment horizontal="center" vertical="center"/>
    </xf>
    <xf numFmtId="0" fontId="12" fillId="0" borderId="0" xfId="5" applyFont="1" applyAlignment="1">
      <alignment horizontal="center"/>
    </xf>
    <xf numFmtId="0" fontId="13" fillId="0" borderId="12" xfId="8" applyFont="1" applyBorder="1" applyAlignment="1">
      <alignment horizontal="left" vertical="center" wrapText="1"/>
    </xf>
    <xf numFmtId="49" fontId="13" fillId="0" borderId="5" xfId="8" applyNumberFormat="1" applyFont="1" applyBorder="1" applyAlignment="1">
      <alignment horizontal="left" vertical="center" wrapText="1"/>
    </xf>
    <xf numFmtId="0" fontId="13" fillId="0" borderId="13" xfId="5" applyFont="1" applyBorder="1" applyAlignment="1">
      <alignment horizontal="left" vertical="center"/>
    </xf>
    <xf numFmtId="0" fontId="13" fillId="0" borderId="5" xfId="5" applyFont="1" applyBorder="1" applyAlignment="1">
      <alignment horizontal="left" vertical="center"/>
    </xf>
    <xf numFmtId="0" fontId="13" fillId="0" borderId="0" xfId="5" applyFont="1" applyBorder="1" applyAlignment="1">
      <alignment horizontal="left" vertical="center"/>
    </xf>
    <xf numFmtId="49" fontId="12" fillId="0" borderId="7" xfId="5" applyNumberFormat="1" applyFont="1" applyBorder="1" applyAlignment="1">
      <alignment horizontal="center" vertical="center" wrapText="1"/>
    </xf>
    <xf numFmtId="0" fontId="13" fillId="0" borderId="5" xfId="8" applyFont="1" applyBorder="1" applyAlignment="1">
      <alignment horizontal="left" vertical="center" wrapText="1"/>
    </xf>
    <xf numFmtId="0" fontId="13" fillId="0" borderId="13" xfId="5" applyFont="1" applyBorder="1" applyAlignment="1">
      <alignment horizontal="left" vertical="center" wrapText="1"/>
    </xf>
    <xf numFmtId="0" fontId="13" fillId="0" borderId="0" xfId="5" applyFont="1" applyBorder="1" applyAlignment="1">
      <alignment horizontal="left" vertical="center" wrapText="1"/>
    </xf>
    <xf numFmtId="49" fontId="12" fillId="0" borderId="11" xfId="5" applyNumberFormat="1" applyFont="1" applyBorder="1" applyAlignment="1">
      <alignment horizontal="center" vertical="center"/>
    </xf>
    <xf numFmtId="0" fontId="12" fillId="0" borderId="5" xfId="8" applyFont="1" applyBorder="1" applyAlignment="1">
      <alignment horizontal="left" vertical="center" wrapText="1"/>
    </xf>
    <xf numFmtId="49" fontId="12" fillId="0" borderId="5" xfId="8" applyNumberFormat="1" applyFont="1" applyBorder="1" applyAlignment="1">
      <alignment horizontal="left" vertical="center" wrapText="1"/>
    </xf>
    <xf numFmtId="0" fontId="12" fillId="0" borderId="13" xfId="5" applyFont="1" applyBorder="1" applyAlignment="1">
      <alignment horizontal="left" vertical="center"/>
    </xf>
    <xf numFmtId="0" fontId="12" fillId="0" borderId="0" xfId="5" applyFont="1" applyBorder="1" applyAlignment="1">
      <alignment horizontal="left" vertical="center"/>
    </xf>
    <xf numFmtId="49" fontId="12" fillId="0" borderId="11" xfId="5" applyNumberFormat="1" applyFont="1" applyBorder="1" applyAlignment="1">
      <alignment horizontal="center" vertical="center" wrapText="1"/>
    </xf>
    <xf numFmtId="0" fontId="13" fillId="0" borderId="11" xfId="8" applyFont="1" applyBorder="1" applyAlignment="1">
      <alignment horizontal="left" vertical="center" wrapText="1"/>
    </xf>
    <xf numFmtId="49" fontId="12" fillId="0" borderId="0" xfId="5" applyNumberFormat="1" applyFont="1" applyBorder="1" applyAlignment="1">
      <alignment horizontal="left" vertical="center"/>
    </xf>
    <xf numFmtId="0" fontId="12" fillId="0" borderId="0" xfId="8" applyFont="1" applyAlignment="1">
      <alignment horizontal="left" wrapText="1"/>
    </xf>
    <xf numFmtId="0" fontId="12" fillId="0" borderId="0" xfId="8" applyFont="1" applyAlignment="1">
      <alignment horizontal="left" vertical="center" wrapText="1"/>
    </xf>
    <xf numFmtId="0" fontId="12" fillId="0" borderId="0" xfId="8" applyFont="1" applyAlignment="1">
      <alignment wrapText="1"/>
    </xf>
    <xf numFmtId="49" fontId="10" fillId="0" borderId="0" xfId="2" applyNumberFormat="1" applyFont="1" applyAlignment="1">
      <alignment horizontal="center" vertical="center"/>
    </xf>
    <xf numFmtId="0" fontId="8" fillId="0" borderId="0" xfId="2" applyFont="1"/>
    <xf numFmtId="0" fontId="28" fillId="0" borderId="0" xfId="5" applyFont="1" applyAlignment="1">
      <alignment vertical="center" wrapText="1"/>
    </xf>
    <xf numFmtId="0" fontId="3" fillId="0" borderId="0" xfId="2" applyFont="1" applyAlignment="1">
      <alignment horizontal="center"/>
    </xf>
    <xf numFmtId="49" fontId="10" fillId="0" borderId="5" xfId="2" applyNumberFormat="1" applyFont="1" applyBorder="1" applyAlignment="1">
      <alignment horizontal="center" vertical="center"/>
    </xf>
    <xf numFmtId="0" fontId="7" fillId="0" borderId="5" xfId="2" applyFont="1" applyBorder="1" applyAlignment="1">
      <alignment horizontal="center" vertical="center"/>
    </xf>
    <xf numFmtId="0" fontId="8" fillId="0" borderId="11" xfId="2" applyFont="1" applyFill="1" applyBorder="1" applyAlignment="1">
      <alignment horizontal="center" vertical="center" wrapText="1"/>
    </xf>
    <xf numFmtId="0" fontId="8" fillId="0" borderId="5" xfId="2" applyFont="1" applyFill="1" applyBorder="1" applyAlignment="1">
      <alignment horizontal="center" vertical="center" wrapText="1"/>
    </xf>
    <xf numFmtId="0" fontId="6" fillId="0" borderId="5" xfId="2" applyFont="1" applyBorder="1" applyAlignment="1">
      <alignment horizontal="left" vertical="center"/>
    </xf>
    <xf numFmtId="0" fontId="28" fillId="0" borderId="5" xfId="2" applyFont="1" applyBorder="1" applyAlignment="1">
      <alignment horizontal="left" vertical="center"/>
    </xf>
    <xf numFmtId="0" fontId="11" fillId="0" borderId="5" xfId="2" applyFont="1" applyFill="1" applyBorder="1" applyAlignment="1">
      <alignment horizontal="center" vertical="center" wrapText="1"/>
    </xf>
    <xf numFmtId="0" fontId="8" fillId="0" borderId="5" xfId="2" applyFont="1" applyBorder="1" applyAlignment="1">
      <alignment horizontal="left" vertical="center"/>
    </xf>
    <xf numFmtId="0" fontId="10" fillId="0" borderId="5" xfId="2" applyFont="1" applyBorder="1" applyAlignment="1">
      <alignment horizontal="left" vertical="center"/>
    </xf>
    <xf numFmtId="0" fontId="10" fillId="0" borderId="11" xfId="2" applyFont="1" applyBorder="1" applyAlignment="1">
      <alignment horizontal="left" vertical="center"/>
    </xf>
    <xf numFmtId="0" fontId="28" fillId="0" borderId="11" xfId="2" applyFont="1" applyBorder="1" applyAlignment="1">
      <alignment horizontal="left" vertical="center"/>
    </xf>
    <xf numFmtId="0" fontId="3" fillId="0" borderId="5" xfId="2" applyFont="1" applyBorder="1" applyAlignment="1">
      <alignment horizontal="left" vertical="center"/>
    </xf>
    <xf numFmtId="49" fontId="10" fillId="0" borderId="0" xfId="2" applyNumberFormat="1" applyFont="1" applyBorder="1" applyAlignment="1">
      <alignment horizontal="center" vertical="center"/>
    </xf>
    <xf numFmtId="0" fontId="10" fillId="0" borderId="0" xfId="2" applyFont="1" applyBorder="1" applyAlignment="1">
      <alignment horizontal="left" vertical="center"/>
    </xf>
    <xf numFmtId="0" fontId="6" fillId="0" borderId="0" xfId="2" applyFont="1" applyBorder="1" applyAlignment="1">
      <alignment horizontal="left" vertical="center"/>
    </xf>
    <xf numFmtId="0" fontId="3" fillId="0" borderId="0" xfId="2" applyFont="1" applyBorder="1" applyAlignment="1">
      <alignment horizontal="left" vertical="center" wrapText="1"/>
    </xf>
    <xf numFmtId="49" fontId="10" fillId="0" borderId="0" xfId="2" applyNumberFormat="1" applyFont="1" applyAlignment="1">
      <alignment horizontal="left" vertical="center"/>
    </xf>
    <xf numFmtId="0" fontId="2" fillId="0" borderId="0" xfId="2" applyFont="1" applyBorder="1" applyAlignment="1">
      <alignment horizontal="left" vertical="center"/>
    </xf>
    <xf numFmtId="0" fontId="2" fillId="0" borderId="0" xfId="2" applyFont="1" applyAlignment="1">
      <alignment horizontal="left" vertical="center"/>
    </xf>
    <xf numFmtId="0" fontId="10" fillId="0" borderId="0" xfId="2" applyFont="1"/>
    <xf numFmtId="49" fontId="12" fillId="0" borderId="7" xfId="5" applyNumberFormat="1" applyFont="1" applyBorder="1" applyAlignment="1">
      <alignment horizontal="center" vertical="center" wrapText="1"/>
    </xf>
    <xf numFmtId="0" fontId="12" fillId="0" borderId="5" xfId="5" applyFont="1" applyBorder="1" applyAlignment="1">
      <alignment horizontal="center" vertical="center"/>
    </xf>
    <xf numFmtId="0" fontId="12" fillId="0" borderId="5" xfId="5" applyFont="1" applyBorder="1" applyAlignment="1">
      <alignment horizontal="center" vertical="center" wrapText="1"/>
    </xf>
    <xf numFmtId="0" fontId="12" fillId="0" borderId="11" xfId="8" applyFont="1" applyBorder="1" applyAlignment="1">
      <alignment horizontal="left" vertical="center" wrapText="1"/>
    </xf>
    <xf numFmtId="0" fontId="12" fillId="0" borderId="1" xfId="5" applyFont="1" applyBorder="1" applyAlignment="1">
      <alignment horizontal="center" vertical="center"/>
    </xf>
    <xf numFmtId="49" fontId="13" fillId="0" borderId="4" xfId="5" applyNumberFormat="1" applyFont="1" applyBorder="1" applyAlignment="1">
      <alignment horizontal="left" vertical="center"/>
    </xf>
    <xf numFmtId="0" fontId="12" fillId="0" borderId="0" xfId="5" applyFont="1" applyAlignment="1">
      <alignment horizontal="left" vertical="center"/>
    </xf>
    <xf numFmtId="49" fontId="13" fillId="0" borderId="13" xfId="5" applyNumberFormat="1" applyFont="1" applyBorder="1" applyAlignment="1">
      <alignment horizontal="left" vertical="center"/>
    </xf>
    <xf numFmtId="49" fontId="12" fillId="0" borderId="1" xfId="5" applyNumberFormat="1" applyFont="1" applyBorder="1" applyAlignment="1">
      <alignment horizontal="left" vertical="center"/>
    </xf>
    <xf numFmtId="0" fontId="12" fillId="4" borderId="5" xfId="5" applyFont="1" applyFill="1" applyBorder="1" applyAlignment="1">
      <alignment horizontal="center" vertical="center"/>
    </xf>
    <xf numFmtId="0" fontId="12" fillId="3" borderId="5" xfId="5" applyFont="1" applyFill="1" applyBorder="1" applyAlignment="1">
      <alignment horizontal="center" vertical="center"/>
    </xf>
    <xf numFmtId="0" fontId="12" fillId="0" borderId="10" xfId="5" applyFont="1" applyFill="1" applyBorder="1" applyAlignment="1">
      <alignment horizontal="center" vertical="center" wrapText="1"/>
    </xf>
    <xf numFmtId="0" fontId="12" fillId="0" borderId="10" xfId="5" applyFont="1" applyBorder="1" applyAlignment="1">
      <alignment horizontal="center" vertical="center" textRotation="90" wrapText="1"/>
    </xf>
    <xf numFmtId="49" fontId="13" fillId="0" borderId="13" xfId="8" applyNumberFormat="1" applyFont="1" applyBorder="1" applyAlignment="1">
      <alignment horizontal="left" vertical="center" wrapText="1"/>
    </xf>
    <xf numFmtId="49" fontId="12" fillId="0" borderId="13" xfId="8" applyNumberFormat="1" applyFont="1" applyBorder="1" applyAlignment="1">
      <alignment horizontal="left" vertical="center" wrapText="1"/>
    </xf>
    <xf numFmtId="0" fontId="12" fillId="0" borderId="5" xfId="5" applyFont="1" applyBorder="1" applyAlignment="1">
      <alignment horizontal="left" vertical="center" indent="2"/>
    </xf>
    <xf numFmtId="0" fontId="12" fillId="0" borderId="5" xfId="5" applyFont="1" applyBorder="1" applyAlignment="1">
      <alignment horizontal="left" vertical="center" wrapText="1" indent="2"/>
    </xf>
    <xf numFmtId="0" fontId="12" fillId="0" borderId="1" xfId="5" applyFont="1" applyBorder="1" applyAlignment="1">
      <alignment horizontal="center" vertical="center"/>
    </xf>
    <xf numFmtId="0" fontId="12" fillId="2" borderId="5" xfId="5" applyFont="1" applyFill="1" applyBorder="1" applyAlignment="1">
      <alignment horizontal="center" vertical="center"/>
    </xf>
    <xf numFmtId="0" fontId="31" fillId="0" borderId="0" xfId="0" applyFont="1" applyAlignment="1">
      <alignment horizontal="center"/>
    </xf>
    <xf numFmtId="0" fontId="0" fillId="0" borderId="0" xfId="0" applyAlignment="1">
      <alignment vertical="center"/>
    </xf>
    <xf numFmtId="49" fontId="34" fillId="0" borderId="5" xfId="0" applyNumberFormat="1" applyFont="1" applyBorder="1"/>
    <xf numFmtId="0" fontId="31" fillId="0" borderId="5" xfId="0" applyFont="1" applyBorder="1"/>
    <xf numFmtId="0" fontId="34" fillId="0" borderId="5" xfId="0" applyFont="1" applyBorder="1"/>
    <xf numFmtId="0" fontId="34" fillId="0" borderId="11" xfId="0" applyFont="1" applyBorder="1"/>
    <xf numFmtId="0" fontId="0" fillId="0" borderId="5" xfId="0" applyBorder="1"/>
    <xf numFmtId="0" fontId="34" fillId="0" borderId="5" xfId="0" applyFont="1" applyBorder="1" applyAlignment="1">
      <alignment horizontal="left" indent="2"/>
    </xf>
    <xf numFmtId="0" fontId="34" fillId="0" borderId="5" xfId="0" applyFont="1" applyBorder="1" applyAlignment="1">
      <alignment horizontal="left" indent="4"/>
    </xf>
    <xf numFmtId="0" fontId="0" fillId="5" borderId="5" xfId="0" applyFill="1" applyBorder="1"/>
    <xf numFmtId="0" fontId="34" fillId="0" borderId="5" xfId="0" applyFont="1" applyBorder="1" applyAlignment="1">
      <alignment horizontal="left"/>
    </xf>
    <xf numFmtId="0" fontId="34" fillId="0" borderId="0" xfId="0" applyFont="1"/>
    <xf numFmtId="0" fontId="23" fillId="4" borderId="5" xfId="0" applyFont="1" applyFill="1" applyBorder="1" applyAlignment="1">
      <alignment horizontal="center" vertical="center" wrapText="1"/>
    </xf>
    <xf numFmtId="0" fontId="23" fillId="4" borderId="5" xfId="0" applyFont="1" applyFill="1" applyBorder="1" applyAlignment="1">
      <alignment horizontal="center" wrapText="1"/>
    </xf>
    <xf numFmtId="0" fontId="31" fillId="0" borderId="5" xfId="0" applyFont="1" applyBorder="1" applyAlignment="1">
      <alignment wrapText="1"/>
    </xf>
    <xf numFmtId="0" fontId="31" fillId="0" borderId="5" xfId="0" applyFont="1" applyBorder="1" applyAlignment="1">
      <alignment horizontal="left" wrapText="1"/>
    </xf>
    <xf numFmtId="0" fontId="24" fillId="0" borderId="0" xfId="0" applyFont="1"/>
    <xf numFmtId="49" fontId="34" fillId="0" borderId="5" xfId="0" applyNumberFormat="1" applyFont="1" applyBorder="1" applyAlignment="1">
      <alignment horizontal="left" vertical="center"/>
    </xf>
    <xf numFmtId="0" fontId="33" fillId="0" borderId="5" xfId="0" applyFont="1" applyBorder="1" applyAlignment="1">
      <alignment horizontal="left" vertical="center"/>
    </xf>
    <xf numFmtId="0" fontId="34" fillId="0" borderId="5" xfId="0" applyFont="1" applyBorder="1" applyAlignment="1">
      <alignment horizontal="left" vertical="center"/>
    </xf>
    <xf numFmtId="0" fontId="0" fillId="0" borderId="0" xfId="0" applyAlignment="1">
      <alignment horizontal="left" vertical="center"/>
    </xf>
    <xf numFmtId="0" fontId="36" fillId="0" borderId="5" xfId="0" applyFont="1" applyBorder="1" applyAlignment="1">
      <alignment horizontal="left" vertical="center"/>
    </xf>
    <xf numFmtId="0" fontId="34" fillId="0" borderId="5" xfId="0" applyFont="1" applyBorder="1" applyAlignment="1">
      <alignment horizontal="left" vertical="center" wrapText="1"/>
    </xf>
    <xf numFmtId="0" fontId="37" fillId="0" borderId="5" xfId="0" applyFont="1" applyBorder="1" applyAlignment="1">
      <alignment horizontal="left" vertical="center"/>
    </xf>
    <xf numFmtId="49" fontId="34" fillId="0" borderId="5" xfId="0" applyNumberFormat="1" applyFont="1" applyFill="1" applyBorder="1" applyAlignment="1">
      <alignment horizontal="left" vertical="center"/>
    </xf>
    <xf numFmtId="0" fontId="34" fillId="0" borderId="11" xfId="0" applyFont="1" applyFill="1" applyBorder="1" applyAlignment="1">
      <alignment vertical="center" wrapText="1"/>
    </xf>
    <xf numFmtId="0" fontId="37" fillId="0" borderId="5" xfId="0" applyFont="1" applyFill="1" applyBorder="1" applyAlignment="1">
      <alignment vertical="center" wrapText="1"/>
    </xf>
    <xf numFmtId="0" fontId="0" fillId="0" borderId="0" xfId="0" applyFill="1" applyAlignment="1">
      <alignment horizontal="left" vertical="center"/>
    </xf>
    <xf numFmtId="0" fontId="33" fillId="0" borderId="5" xfId="0" applyFont="1" applyBorder="1" applyAlignment="1">
      <alignment horizontal="left" vertical="center" wrapText="1"/>
    </xf>
    <xf numFmtId="0" fontId="31" fillId="0" borderId="5" xfId="0" applyFont="1" applyBorder="1" applyAlignment="1">
      <alignment horizontal="left" vertical="center"/>
    </xf>
    <xf numFmtId="0" fontId="33" fillId="0" borderId="0" xfId="0" applyFont="1" applyAlignment="1">
      <alignment vertical="center" wrapText="1"/>
    </xf>
    <xf numFmtId="0" fontId="31" fillId="0" borderId="5" xfId="0" applyFont="1" applyBorder="1" applyAlignment="1">
      <alignment vertical="center" wrapText="1"/>
    </xf>
    <xf numFmtId="0" fontId="25" fillId="0" borderId="0" xfId="0" applyFont="1"/>
    <xf numFmtId="0" fontId="25" fillId="0" borderId="5" xfId="0" applyFont="1" applyBorder="1" applyAlignment="1">
      <alignment horizontal="left" vertical="center"/>
    </xf>
    <xf numFmtId="0" fontId="34" fillId="0" borderId="5" xfId="0" applyFont="1" applyFill="1" applyBorder="1" applyAlignment="1">
      <alignment horizontal="left" vertical="center" wrapText="1"/>
    </xf>
    <xf numFmtId="0" fontId="34" fillId="0" borderId="5" xfId="0" applyFont="1" applyFill="1" applyBorder="1" applyAlignment="1">
      <alignment horizontal="left" vertical="center"/>
    </xf>
    <xf numFmtId="0" fontId="0" fillId="0" borderId="0" xfId="0" applyFont="1"/>
    <xf numFmtId="0" fontId="0" fillId="0" borderId="5" xfId="0" applyFont="1" applyBorder="1"/>
    <xf numFmtId="0" fontId="32" fillId="0" borderId="5" xfId="0" applyFont="1" applyBorder="1" applyAlignment="1">
      <alignment horizontal="center" vertical="center"/>
    </xf>
    <xf numFmtId="0" fontId="31" fillId="0" borderId="5" xfId="0" applyFont="1" applyBorder="1" applyAlignment="1">
      <alignment horizontal="center" vertical="center"/>
    </xf>
    <xf numFmtId="0" fontId="31" fillId="0" borderId="10" xfId="0" applyFont="1" applyBorder="1" applyAlignment="1">
      <alignment horizontal="center" vertical="center"/>
    </xf>
    <xf numFmtId="0" fontId="31" fillId="0" borderId="10" xfId="0" applyFont="1" applyBorder="1" applyAlignment="1">
      <alignment horizontal="center" vertical="center" wrapText="1"/>
    </xf>
    <xf numFmtId="49" fontId="31" fillId="0" borderId="5" xfId="0" applyNumberFormat="1" applyFont="1" applyBorder="1" applyAlignment="1"/>
    <xf numFmtId="0" fontId="34" fillId="0" borderId="5" xfId="0" applyFont="1" applyBorder="1" applyAlignment="1">
      <alignment horizontal="center" vertical="center"/>
    </xf>
    <xf numFmtId="49" fontId="34" fillId="0" borderId="5" xfId="0" applyNumberFormat="1" applyFont="1" applyFill="1" applyBorder="1"/>
    <xf numFmtId="0" fontId="31" fillId="0" borderId="5" xfId="0" applyFont="1" applyFill="1" applyBorder="1" applyAlignment="1">
      <alignment horizontal="center" vertical="center"/>
    </xf>
    <xf numFmtId="0" fontId="34" fillId="0" borderId="5" xfId="0" applyFont="1" applyFill="1" applyBorder="1" applyAlignment="1">
      <alignment horizontal="center" vertical="center"/>
    </xf>
    <xf numFmtId="0" fontId="31" fillId="0" borderId="5" xfId="0" applyFont="1" applyFill="1" applyBorder="1"/>
    <xf numFmtId="0" fontId="8" fillId="0" borderId="5" xfId="2" applyFont="1" applyBorder="1" applyAlignment="1">
      <alignment horizontal="center" vertical="center" wrapText="1"/>
    </xf>
    <xf numFmtId="0" fontId="2" fillId="0" borderId="8" xfId="2" applyFont="1" applyFill="1" applyBorder="1" applyAlignment="1">
      <alignment horizontal="left" vertical="center" wrapText="1"/>
    </xf>
    <xf numFmtId="0" fontId="3" fillId="0" borderId="11" xfId="2" applyFont="1" applyBorder="1" applyAlignment="1">
      <alignment horizontal="center" vertical="center" wrapText="1"/>
    </xf>
    <xf numFmtId="0" fontId="2" fillId="0" borderId="12" xfId="2" applyFont="1" applyFill="1" applyBorder="1" applyAlignment="1">
      <alignment horizontal="left" vertical="center" wrapText="1"/>
    </xf>
    <xf numFmtId="49" fontId="2" fillId="0" borderId="12" xfId="2" applyNumberFormat="1" applyFont="1" applyFill="1" applyBorder="1" applyAlignment="1">
      <alignment horizontal="center" vertical="center" wrapText="1"/>
    </xf>
    <xf numFmtId="0" fontId="6" fillId="0" borderId="5" xfId="2" applyFont="1" applyBorder="1" applyAlignment="1">
      <alignment horizontal="left" vertical="center"/>
    </xf>
    <xf numFmtId="0" fontId="2" fillId="0" borderId="0" xfId="14" applyFont="1"/>
    <xf numFmtId="0" fontId="1" fillId="0" borderId="0" xfId="14"/>
    <xf numFmtId="0" fontId="3" fillId="0" borderId="14" xfId="2" applyFont="1" applyBorder="1" applyAlignment="1">
      <alignment horizontal="left" vertical="center" wrapText="1"/>
    </xf>
    <xf numFmtId="0" fontId="8" fillId="0" borderId="11" xfId="2" applyFont="1" applyBorder="1" applyAlignment="1">
      <alignment horizontal="center" vertical="center" wrapText="1"/>
    </xf>
    <xf numFmtId="0" fontId="8" fillId="3" borderId="5" xfId="2" applyFont="1" applyFill="1" applyBorder="1" applyAlignment="1">
      <alignment horizontal="center" vertical="center" wrapText="1"/>
    </xf>
    <xf numFmtId="0" fontId="28" fillId="0" borderId="5" xfId="14" applyFont="1" applyBorder="1" applyAlignment="1"/>
    <xf numFmtId="0" fontId="2" fillId="0" borderId="0" xfId="14" applyFont="1" applyAlignment="1">
      <alignment horizontal="left"/>
    </xf>
    <xf numFmtId="0" fontId="1" fillId="0" borderId="0" xfId="14" applyAlignment="1">
      <alignment horizontal="left"/>
    </xf>
    <xf numFmtId="0" fontId="3" fillId="0" borderId="5" xfId="2" applyFont="1" applyBorder="1" applyAlignment="1">
      <alignment horizontal="center" vertical="center" wrapText="1"/>
    </xf>
    <xf numFmtId="0" fontId="3" fillId="0" borderId="15" xfId="14" applyFont="1" applyBorder="1"/>
    <xf numFmtId="0" fontId="3" fillId="0" borderId="15" xfId="2" applyFont="1" applyBorder="1" applyAlignment="1">
      <alignment horizontal="center" vertical="center" wrapText="1"/>
    </xf>
    <xf numFmtId="0" fontId="7" fillId="0" borderId="17" xfId="2" applyFont="1" applyBorder="1" applyAlignment="1">
      <alignment horizontal="left" vertical="center" wrapText="1"/>
    </xf>
    <xf numFmtId="0" fontId="3" fillId="0" borderId="1" xfId="2" applyFont="1" applyBorder="1" applyAlignment="1">
      <alignment horizontal="center" vertical="center" wrapText="1"/>
    </xf>
    <xf numFmtId="0" fontId="7" fillId="0" borderId="1" xfId="14" applyFont="1" applyBorder="1"/>
    <xf numFmtId="0" fontId="7" fillId="0" borderId="16" xfId="14" applyFont="1" applyBorder="1"/>
    <xf numFmtId="0" fontId="3" fillId="0" borderId="5" xfId="14" applyFont="1" applyBorder="1"/>
    <xf numFmtId="0" fontId="42" fillId="0" borderId="5" xfId="14" applyFont="1" applyBorder="1"/>
    <xf numFmtId="0" fontId="42" fillId="0" borderId="15" xfId="14" applyFont="1" applyBorder="1"/>
    <xf numFmtId="0" fontId="43" fillId="0" borderId="0" xfId="14" applyFont="1"/>
    <xf numFmtId="0" fontId="43" fillId="0" borderId="0" xfId="14" applyFont="1" applyFill="1"/>
    <xf numFmtId="0" fontId="43" fillId="3" borderId="0" xfId="14" applyFont="1" applyFill="1"/>
    <xf numFmtId="0" fontId="43" fillId="4" borderId="0" xfId="14" applyFont="1" applyFill="1"/>
    <xf numFmtId="0" fontId="31" fillId="0" borderId="5" xfId="0" applyFont="1" applyBorder="1" applyAlignment="1">
      <alignment horizontal="left" indent="1"/>
    </xf>
    <xf numFmtId="0" fontId="0" fillId="0" borderId="5" xfId="0" applyBorder="1" applyAlignment="1">
      <alignment horizontal="left" indent="2"/>
    </xf>
    <xf numFmtId="0" fontId="34" fillId="0" borderId="5" xfId="0" applyFont="1" applyFill="1" applyBorder="1" applyAlignment="1">
      <alignment horizontal="left" indent="2"/>
    </xf>
    <xf numFmtId="49" fontId="34" fillId="0" borderId="5" xfId="0" applyNumberFormat="1" applyFont="1" applyBorder="1" applyAlignment="1"/>
    <xf numFmtId="49" fontId="31" fillId="0" borderId="5" xfId="0" applyNumberFormat="1" applyFont="1" applyFill="1" applyBorder="1"/>
    <xf numFmtId="0" fontId="31" fillId="0" borderId="5" xfId="0" applyFont="1" applyFill="1" applyBorder="1" applyAlignment="1">
      <alignment horizontal="left"/>
    </xf>
    <xf numFmtId="0" fontId="24" fillId="0" borderId="11" xfId="0" applyFont="1" applyBorder="1"/>
    <xf numFmtId="0" fontId="5" fillId="5" borderId="13" xfId="5" applyFont="1" applyFill="1" applyBorder="1" applyAlignment="1">
      <alignment horizontal="center" vertical="center"/>
    </xf>
    <xf numFmtId="0" fontId="5" fillId="5" borderId="13" xfId="5" applyFont="1" applyFill="1" applyBorder="1" applyAlignment="1">
      <alignment horizontal="center" vertical="center" wrapText="1"/>
    </xf>
    <xf numFmtId="0" fontId="2" fillId="5" borderId="5" xfId="3" applyFont="1" applyFill="1" applyBorder="1" applyAlignment="1">
      <alignment wrapText="1"/>
    </xf>
    <xf numFmtId="0" fontId="2" fillId="5" borderId="13" xfId="5" applyFont="1" applyFill="1" applyBorder="1" applyAlignment="1">
      <alignment horizontal="center" vertical="center"/>
    </xf>
    <xf numFmtId="0" fontId="2" fillId="5" borderId="9" xfId="5" applyFont="1" applyFill="1" applyBorder="1" applyAlignment="1">
      <alignment horizontal="center" vertical="center"/>
    </xf>
    <xf numFmtId="0" fontId="5" fillId="5" borderId="5" xfId="5" applyFont="1" applyFill="1" applyBorder="1" applyAlignment="1">
      <alignment horizontal="center" vertical="center"/>
    </xf>
    <xf numFmtId="0" fontId="5" fillId="5" borderId="5" xfId="5" applyFont="1" applyFill="1" applyBorder="1" applyAlignment="1">
      <alignment horizontal="center" vertical="center" wrapText="1"/>
    </xf>
    <xf numFmtId="0" fontId="2" fillId="5" borderId="11" xfId="3" applyFont="1" applyFill="1" applyBorder="1" applyAlignment="1">
      <alignment wrapText="1"/>
    </xf>
    <xf numFmtId="0" fontId="2" fillId="5" borderId="5" xfId="5" applyFont="1" applyFill="1" applyBorder="1" applyAlignment="1">
      <alignment horizontal="center" vertical="center"/>
    </xf>
    <xf numFmtId="0" fontId="2" fillId="5" borderId="10" xfId="5" applyFont="1" applyFill="1" applyBorder="1" applyAlignment="1">
      <alignment horizontal="center" vertical="center"/>
    </xf>
    <xf numFmtId="49" fontId="12" fillId="0" borderId="1" xfId="5" applyNumberFormat="1" applyFont="1" applyBorder="1" applyAlignment="1">
      <alignment vertical="center"/>
    </xf>
    <xf numFmtId="49" fontId="13" fillId="0" borderId="1" xfId="5" applyNumberFormat="1" applyFont="1" applyBorder="1" applyAlignment="1">
      <alignment vertical="center"/>
    </xf>
    <xf numFmtId="49" fontId="12" fillId="0" borderId="1" xfId="5" applyNumberFormat="1" applyFont="1" applyBorder="1" applyAlignment="1">
      <alignment vertical="center" wrapText="1"/>
    </xf>
    <xf numFmtId="0" fontId="9" fillId="0" borderId="5" xfId="2" applyFont="1" applyFill="1" applyBorder="1" applyAlignment="1">
      <alignment horizontal="center" vertical="center" wrapText="1"/>
    </xf>
    <xf numFmtId="0" fontId="6" fillId="0" borderId="5" xfId="2" applyFont="1" applyFill="1" applyBorder="1" applyAlignment="1">
      <alignment horizontal="center" vertical="center" wrapText="1"/>
    </xf>
    <xf numFmtId="0" fontId="2" fillId="0" borderId="5" xfId="2" applyFont="1" applyFill="1" applyBorder="1" applyAlignment="1">
      <alignment horizontal="center" vertical="center" wrapText="1"/>
    </xf>
    <xf numFmtId="0" fontId="2" fillId="0" borderId="13" xfId="2" applyFont="1" applyFill="1" applyBorder="1" applyAlignment="1">
      <alignment vertical="top" wrapText="1"/>
    </xf>
    <xf numFmtId="49" fontId="3" fillId="0" borderId="11" xfId="2" applyNumberFormat="1" applyFont="1" applyFill="1" applyBorder="1" applyAlignment="1">
      <alignment horizontal="center" vertical="center" wrapText="1"/>
    </xf>
    <xf numFmtId="49" fontId="2" fillId="0" borderId="13" xfId="2" applyNumberFormat="1" applyFont="1" applyFill="1" applyBorder="1" applyAlignment="1">
      <alignment horizontal="center" vertical="center" wrapText="1"/>
    </xf>
    <xf numFmtId="49" fontId="3" fillId="0" borderId="7" xfId="2" applyNumberFormat="1" applyFont="1" applyFill="1" applyBorder="1" applyAlignment="1">
      <alignment horizontal="center" vertical="center" wrapText="1"/>
    </xf>
    <xf numFmtId="49" fontId="2" fillId="0" borderId="0" xfId="2" applyNumberFormat="1" applyFont="1" applyFill="1" applyBorder="1" applyAlignment="1">
      <alignment horizontal="center" vertical="center" wrapText="1"/>
    </xf>
    <xf numFmtId="0" fontId="2" fillId="0" borderId="13" xfId="2" applyFont="1" applyFill="1" applyBorder="1" applyAlignment="1">
      <alignment horizontal="center" vertical="center" wrapText="1"/>
    </xf>
    <xf numFmtId="0" fontId="2" fillId="0" borderId="5" xfId="2" applyFont="1" applyFill="1" applyBorder="1" applyAlignment="1">
      <alignment horizontal="left" vertical="center" wrapText="1"/>
    </xf>
    <xf numFmtId="0" fontId="12" fillId="0" borderId="5" xfId="2" applyFont="1" applyFill="1" applyBorder="1" applyAlignment="1">
      <alignment horizontal="center" vertical="center" wrapText="1"/>
    </xf>
    <xf numFmtId="0" fontId="2" fillId="0" borderId="8" xfId="2" applyFont="1" applyFill="1" applyBorder="1" applyAlignment="1">
      <alignment horizontal="center" vertical="center" wrapText="1"/>
    </xf>
    <xf numFmtId="0" fontId="2" fillId="0" borderId="1" xfId="2" applyFont="1" applyFill="1" applyBorder="1" applyAlignment="1">
      <alignment horizontal="center" vertical="center" wrapText="1"/>
    </xf>
    <xf numFmtId="49" fontId="2" fillId="0" borderId="9" xfId="2" applyNumberFormat="1" applyFont="1" applyFill="1" applyBorder="1" applyAlignment="1">
      <alignment horizontal="center" vertical="center" wrapText="1"/>
    </xf>
    <xf numFmtId="0" fontId="3" fillId="0" borderId="11" xfId="2" applyFont="1" applyFill="1" applyBorder="1" applyAlignment="1">
      <alignment horizontal="center" vertical="center" wrapText="1"/>
    </xf>
    <xf numFmtId="0" fontId="2" fillId="0" borderId="12" xfId="2" applyFont="1" applyFill="1" applyBorder="1" applyAlignment="1">
      <alignment horizontal="center" vertical="center" wrapText="1"/>
    </xf>
    <xf numFmtId="0" fontId="3" fillId="0" borderId="7" xfId="2" applyFont="1" applyFill="1" applyBorder="1" applyAlignment="1">
      <alignment horizontal="center" vertical="center" wrapText="1"/>
    </xf>
    <xf numFmtId="0" fontId="12" fillId="0" borderId="5" xfId="2" applyFont="1" applyFill="1" applyBorder="1" applyAlignment="1">
      <alignment horizontal="left" vertical="center" wrapText="1"/>
    </xf>
    <xf numFmtId="49" fontId="2" fillId="0" borderId="8" xfId="2" applyNumberFormat="1" applyFont="1" applyFill="1" applyBorder="1" applyAlignment="1">
      <alignment horizontal="center" vertical="center" wrapText="1"/>
    </xf>
    <xf numFmtId="0" fontId="2" fillId="0" borderId="5" xfId="2" applyFont="1" applyFill="1" applyBorder="1" applyAlignment="1">
      <alignment horizontal="center" vertical="center"/>
    </xf>
    <xf numFmtId="0" fontId="2" fillId="0" borderId="0" xfId="2" applyFont="1" applyFill="1" applyAlignment="1">
      <alignment horizontal="center" vertical="center"/>
    </xf>
    <xf numFmtId="0" fontId="2" fillId="0" borderId="0" xfId="2" applyFont="1" applyFill="1" applyAlignment="1">
      <alignment wrapText="1"/>
    </xf>
    <xf numFmtId="49" fontId="13" fillId="5" borderId="13" xfId="8" applyNumberFormat="1" applyFont="1" applyFill="1" applyBorder="1" applyAlignment="1">
      <alignment horizontal="left" vertical="center" wrapText="1"/>
    </xf>
    <xf numFmtId="49" fontId="12" fillId="5" borderId="13" xfId="8" applyNumberFormat="1" applyFont="1" applyFill="1" applyBorder="1" applyAlignment="1">
      <alignment horizontal="left" vertical="center" wrapText="1"/>
    </xf>
    <xf numFmtId="0" fontId="13" fillId="5" borderId="13" xfId="5" applyFont="1" applyFill="1" applyBorder="1" applyAlignment="1">
      <alignment horizontal="left" vertical="center"/>
    </xf>
    <xf numFmtId="0" fontId="13" fillId="5" borderId="13" xfId="5" applyFont="1" applyFill="1" applyBorder="1" applyAlignment="1">
      <alignment horizontal="left" vertical="center" wrapText="1"/>
    </xf>
    <xf numFmtId="0" fontId="12" fillId="5" borderId="13" xfId="5" applyFont="1" applyFill="1" applyBorder="1" applyAlignment="1">
      <alignment horizontal="left" vertical="center"/>
    </xf>
    <xf numFmtId="0" fontId="13" fillId="5" borderId="5" xfId="5" applyFont="1" applyFill="1" applyBorder="1" applyAlignment="1">
      <alignment horizontal="left" vertical="center"/>
    </xf>
    <xf numFmtId="0" fontId="13" fillId="5" borderId="5" xfId="5" applyFont="1" applyFill="1" applyBorder="1" applyAlignment="1">
      <alignment horizontal="left" vertical="center" wrapText="1"/>
    </xf>
    <xf numFmtId="0" fontId="12" fillId="5" borderId="5" xfId="5" applyFont="1" applyFill="1" applyBorder="1" applyAlignment="1">
      <alignment horizontal="left" vertical="center"/>
    </xf>
    <xf numFmtId="49" fontId="10" fillId="0" borderId="5" xfId="3" applyNumberFormat="1" applyFont="1" applyFill="1" applyBorder="1" applyAlignment="1">
      <alignment horizontal="center" vertical="center" wrapText="1"/>
    </xf>
    <xf numFmtId="0" fontId="5" fillId="0" borderId="5" xfId="3" applyFont="1" applyFill="1" applyBorder="1" applyAlignment="1">
      <alignment horizontal="center" vertical="center" wrapText="1"/>
    </xf>
    <xf numFmtId="0" fontId="2" fillId="3" borderId="5" xfId="4" applyFont="1" applyFill="1" applyBorder="1" applyAlignment="1">
      <alignment horizontal="left" vertical="distributed" wrapText="1"/>
    </xf>
    <xf numFmtId="49" fontId="12" fillId="0" borderId="0" xfId="5" applyNumberFormat="1" applyFont="1" applyBorder="1" applyAlignment="1">
      <alignment horizontal="center" vertical="center"/>
    </xf>
    <xf numFmtId="0" fontId="12" fillId="0" borderId="0" xfId="8" applyFont="1" applyBorder="1" applyAlignment="1">
      <alignment horizontal="left"/>
    </xf>
    <xf numFmtId="0" fontId="12" fillId="0" borderId="0" xfId="5" applyFont="1" applyBorder="1" applyAlignment="1">
      <alignment vertical="center"/>
    </xf>
    <xf numFmtId="49" fontId="12" fillId="5" borderId="5" xfId="5" applyNumberFormat="1" applyFont="1" applyFill="1" applyBorder="1" applyAlignment="1">
      <alignment horizontal="left" vertical="center"/>
    </xf>
    <xf numFmtId="0" fontId="34" fillId="6" borderId="5" xfId="0" applyFont="1" applyFill="1" applyBorder="1"/>
    <xf numFmtId="0" fontId="12" fillId="0" borderId="0" xfId="8" applyFont="1" applyFill="1" applyBorder="1" applyAlignment="1">
      <alignment horizontal="center" vertical="center"/>
    </xf>
    <xf numFmtId="0" fontId="12" fillId="0" borderId="0" xfId="8" applyFont="1" applyFill="1" applyBorder="1" applyAlignment="1">
      <alignment vertical="center"/>
    </xf>
    <xf numFmtId="0" fontId="12" fillId="0" borderId="11" xfId="8" applyFont="1" applyFill="1" applyBorder="1" applyAlignment="1">
      <alignment horizontal="left" vertical="center"/>
    </xf>
    <xf numFmtId="0" fontId="12" fillId="0" borderId="12" xfId="8" applyFont="1" applyFill="1" applyBorder="1" applyAlignment="1">
      <alignment horizontal="left" vertical="center"/>
    </xf>
    <xf numFmtId="0" fontId="12" fillId="0" borderId="13" xfId="8" applyFont="1" applyFill="1" applyBorder="1" applyAlignment="1">
      <alignment horizontal="left" vertical="center"/>
    </xf>
    <xf numFmtId="0" fontId="2" fillId="0" borderId="5" xfId="8" applyFont="1" applyFill="1" applyBorder="1" applyAlignment="1">
      <alignment horizontal="center" vertical="center"/>
    </xf>
    <xf numFmtId="0" fontId="12" fillId="0" borderId="0" xfId="8" applyFont="1" applyFill="1"/>
    <xf numFmtId="0" fontId="34" fillId="0" borderId="0" xfId="0" applyFont="1" applyBorder="1" applyAlignment="1">
      <alignment horizontal="center"/>
    </xf>
    <xf numFmtId="0" fontId="24" fillId="0" borderId="0" xfId="0" applyFont="1" applyAlignment="1">
      <alignment horizontal="center"/>
    </xf>
    <xf numFmtId="0" fontId="24" fillId="0" borderId="0" xfId="0" applyFont="1" applyAlignment="1"/>
    <xf numFmtId="0" fontId="34" fillId="0" borderId="0" xfId="0" applyFont="1" applyAlignment="1">
      <alignment horizontal="center"/>
    </xf>
    <xf numFmtId="0" fontId="34" fillId="0" borderId="0" xfId="0" applyFont="1" applyBorder="1" applyAlignment="1"/>
    <xf numFmtId="0" fontId="0" fillId="0" borderId="0" xfId="0" applyAlignment="1">
      <alignment horizontal="right"/>
    </xf>
    <xf numFmtId="0" fontId="3" fillId="3" borderId="0" xfId="3" applyFont="1" applyFill="1" applyAlignment="1">
      <alignment vertical="center" wrapText="1"/>
    </xf>
    <xf numFmtId="0" fontId="12" fillId="0" borderId="7" xfId="8" applyFont="1" applyFill="1" applyBorder="1" applyAlignment="1"/>
    <xf numFmtId="0" fontId="12" fillId="0" borderId="8" xfId="8" applyFont="1" applyFill="1" applyBorder="1" applyAlignment="1"/>
    <xf numFmtId="0" fontId="46" fillId="0" borderId="0" xfId="15" applyAlignment="1">
      <alignment vertical="center"/>
    </xf>
    <xf numFmtId="0" fontId="49" fillId="0" borderId="5" xfId="15" applyFont="1" applyBorder="1" applyAlignment="1">
      <alignment horizontal="center" vertical="center" wrapText="1"/>
    </xf>
    <xf numFmtId="0" fontId="47" fillId="0" borderId="5" xfId="15" applyFont="1" applyBorder="1" applyAlignment="1">
      <alignment horizontal="center" vertical="center" wrapText="1"/>
    </xf>
    <xf numFmtId="0" fontId="48" fillId="0" borderId="5" xfId="15" applyFont="1" applyBorder="1" applyAlignment="1">
      <alignment horizontal="center" vertical="center"/>
    </xf>
    <xf numFmtId="0" fontId="50" fillId="0" borderId="5" xfId="15" applyFont="1" applyBorder="1" applyAlignment="1">
      <alignment horizontal="center" vertical="center"/>
    </xf>
    <xf numFmtId="0" fontId="50" fillId="0" borderId="5" xfId="15" applyFont="1" applyBorder="1" applyAlignment="1">
      <alignment horizontal="left" vertical="center"/>
    </xf>
    <xf numFmtId="0" fontId="51" fillId="0" borderId="0" xfId="15" applyFont="1" applyAlignment="1">
      <alignment vertical="center"/>
    </xf>
    <xf numFmtId="0" fontId="47" fillId="0" borderId="5" xfId="15" applyFont="1" applyBorder="1" applyAlignment="1">
      <alignment horizontal="left" vertical="center"/>
    </xf>
    <xf numFmtId="166" fontId="52" fillId="0" borderId="5" xfId="16" applyNumberFormat="1" applyFont="1" applyBorder="1" applyAlignment="1">
      <alignment vertical="center"/>
    </xf>
    <xf numFmtId="1" fontId="42" fillId="0" borderId="0" xfId="15" applyNumberFormat="1" applyFont="1" applyAlignment="1">
      <alignment vertical="center"/>
    </xf>
    <xf numFmtId="0" fontId="42" fillId="0" borderId="0" xfId="15" applyFont="1" applyAlignment="1">
      <alignment vertical="center"/>
    </xf>
    <xf numFmtId="0" fontId="47" fillId="0" borderId="5" xfId="15" applyFont="1" applyBorder="1" applyAlignment="1">
      <alignment horizontal="left" wrapText="1"/>
    </xf>
    <xf numFmtId="0" fontId="53" fillId="0" borderId="5" xfId="15" applyFont="1" applyBorder="1" applyAlignment="1">
      <alignment horizontal="left" vertical="center" wrapText="1" indent="1"/>
    </xf>
    <xf numFmtId="0" fontId="53" fillId="0" borderId="5" xfId="15" applyFont="1" applyBorder="1" applyAlignment="1">
      <alignment horizontal="left" vertical="center" wrapText="1"/>
    </xf>
    <xf numFmtId="166" fontId="54" fillId="0" borderId="5" xfId="16" applyNumberFormat="1" applyFont="1" applyBorder="1" applyAlignment="1">
      <alignment horizontal="right" vertical="center" wrapText="1"/>
    </xf>
    <xf numFmtId="0" fontId="55" fillId="0" borderId="5" xfId="15" applyFont="1" applyBorder="1" applyAlignment="1">
      <alignment horizontal="left" vertical="center" wrapText="1" indent="2"/>
    </xf>
    <xf numFmtId="0" fontId="56" fillId="0" borderId="0" xfId="15" applyFont="1" applyAlignment="1">
      <alignment horizontal="right" vertical="center"/>
    </xf>
    <xf numFmtId="0" fontId="55" fillId="0" borderId="1" xfId="15" applyFont="1" applyBorder="1" applyAlignment="1">
      <alignment horizontal="left" vertical="center" wrapText="1" indent="2"/>
    </xf>
    <xf numFmtId="0" fontId="47" fillId="0" borderId="5" xfId="15" applyFont="1" applyBorder="1" applyAlignment="1">
      <alignment horizontal="left" vertical="center" wrapText="1" indent="1"/>
    </xf>
    <xf numFmtId="0" fontId="48" fillId="0" borderId="5" xfId="15" applyFont="1" applyBorder="1" applyAlignment="1">
      <alignment horizontal="left" vertical="center" wrapText="1" indent="2"/>
    </xf>
    <xf numFmtId="0" fontId="47" fillId="0" borderId="0" xfId="15" applyFont="1" applyBorder="1" applyAlignment="1">
      <alignment horizontal="left" vertical="top" wrapText="1"/>
    </xf>
    <xf numFmtId="166" fontId="54" fillId="0" borderId="0" xfId="16" applyNumberFormat="1" applyFont="1" applyBorder="1" applyAlignment="1">
      <alignment horizontal="right" vertical="top" wrapText="1"/>
    </xf>
    <xf numFmtId="0" fontId="46" fillId="0" borderId="0" xfId="15" applyBorder="1" applyAlignment="1">
      <alignment vertical="top"/>
    </xf>
    <xf numFmtId="0" fontId="57" fillId="0" borderId="0" xfId="15" applyFont="1" applyBorder="1" applyAlignment="1">
      <alignment horizontal="left" vertical="center" wrapText="1"/>
    </xf>
    <xf numFmtId="166" fontId="58" fillId="0" borderId="0" xfId="16" applyNumberFormat="1" applyFont="1" applyBorder="1" applyAlignment="1">
      <alignment horizontal="right" vertical="center" wrapText="1"/>
    </xf>
    <xf numFmtId="0" fontId="1" fillId="0" borderId="0" xfId="15" applyFont="1" applyAlignment="1">
      <alignment vertical="center"/>
    </xf>
    <xf numFmtId="0" fontId="59" fillId="0" borderId="0" xfId="15" applyFont="1" applyAlignment="1">
      <alignment horizontal="left" wrapText="1"/>
    </xf>
    <xf numFmtId="0" fontId="1" fillId="0" borderId="0" xfId="15" applyFont="1" applyAlignment="1">
      <alignment horizontal="left" vertical="center"/>
    </xf>
    <xf numFmtId="1" fontId="46" fillId="0" borderId="0" xfId="15" applyNumberFormat="1" applyFill="1" applyAlignment="1">
      <alignment vertical="center"/>
    </xf>
    <xf numFmtId="1" fontId="46" fillId="0" borderId="0" xfId="15" applyNumberFormat="1" applyAlignment="1">
      <alignment vertical="center"/>
    </xf>
    <xf numFmtId="0" fontId="1" fillId="0" borderId="0" xfId="15" applyFont="1" applyFill="1" applyAlignment="1">
      <alignment vertical="center"/>
    </xf>
    <xf numFmtId="165" fontId="1" fillId="0" borderId="0" xfId="16" applyAlignment="1">
      <alignment vertical="center"/>
    </xf>
    <xf numFmtId="0" fontId="60" fillId="0" borderId="0" xfId="15" applyFont="1" applyBorder="1" applyAlignment="1">
      <alignment horizontal="center" vertical="center"/>
    </xf>
    <xf numFmtId="0" fontId="16" fillId="0" borderId="5" xfId="15" applyFont="1" applyBorder="1" applyAlignment="1">
      <alignment horizontal="center" vertical="center" wrapText="1"/>
    </xf>
    <xf numFmtId="0" fontId="16" fillId="0" borderId="0" xfId="15" applyFont="1" applyBorder="1" applyAlignment="1">
      <alignment horizontal="center" vertical="center" wrapText="1"/>
    </xf>
    <xf numFmtId="0" fontId="62" fillId="0" borderId="5" xfId="15" applyFont="1" applyBorder="1" applyAlignment="1">
      <alignment horizontal="center" vertical="center" wrapText="1"/>
    </xf>
    <xf numFmtId="0" fontId="16" fillId="0" borderId="5" xfId="15" applyFont="1" applyBorder="1" applyAlignment="1">
      <alignment horizontal="center" vertical="center"/>
    </xf>
    <xf numFmtId="0" fontId="46" fillId="0" borderId="0" xfId="15" applyBorder="1" applyAlignment="1">
      <alignment vertical="center"/>
    </xf>
    <xf numFmtId="0" fontId="51" fillId="0" borderId="5" xfId="15" applyFont="1" applyBorder="1" applyAlignment="1">
      <alignment horizontal="center" vertical="center"/>
    </xf>
    <xf numFmtId="0" fontId="51" fillId="0" borderId="0" xfId="15" applyFont="1" applyBorder="1" applyAlignment="1">
      <alignment vertical="center"/>
    </xf>
    <xf numFmtId="0" fontId="63" fillId="0" borderId="5" xfId="15" applyFont="1" applyBorder="1" applyAlignment="1">
      <alignment horizontal="left" vertical="center" wrapText="1"/>
    </xf>
    <xf numFmtId="0" fontId="57" fillId="0" borderId="5" xfId="15" applyFont="1" applyBorder="1" applyAlignment="1">
      <alignment horizontal="left" vertical="center" wrapText="1"/>
    </xf>
    <xf numFmtId="166" fontId="58" fillId="3" borderId="5" xfId="16" applyNumberFormat="1" applyFont="1" applyFill="1" applyBorder="1" applyAlignment="1">
      <alignment horizontal="right" vertical="center"/>
    </xf>
    <xf numFmtId="1" fontId="42" fillId="0" borderId="5" xfId="15" applyNumberFormat="1" applyFont="1" applyBorder="1" applyAlignment="1">
      <alignment vertical="center"/>
    </xf>
    <xf numFmtId="0" fontId="57" fillId="0" borderId="5" xfId="15" applyFont="1" applyBorder="1" applyAlignment="1">
      <alignment horizontal="left" vertical="center" wrapText="1" indent="1"/>
    </xf>
    <xf numFmtId="166" fontId="64" fillId="3" borderId="5" xfId="16" applyNumberFormat="1" applyFont="1" applyFill="1" applyBorder="1" applyAlignment="1">
      <alignment horizontal="right" vertical="center"/>
    </xf>
    <xf numFmtId="165" fontId="42" fillId="0" borderId="0" xfId="16" applyFont="1" applyAlignment="1">
      <alignment vertical="center"/>
    </xf>
    <xf numFmtId="0" fontId="65" fillId="0" borderId="5" xfId="15" applyFont="1" applyBorder="1" applyAlignment="1">
      <alignment horizontal="left" vertical="center" wrapText="1" indent="2"/>
    </xf>
    <xf numFmtId="1" fontId="58" fillId="3" borderId="5" xfId="15" applyNumberFormat="1" applyFont="1" applyFill="1" applyBorder="1" applyAlignment="1">
      <alignment horizontal="right" vertical="center"/>
    </xf>
    <xf numFmtId="1" fontId="58" fillId="3" borderId="0" xfId="15" applyNumberFormat="1" applyFont="1" applyFill="1" applyBorder="1" applyAlignment="1">
      <alignment horizontal="right" vertical="center"/>
    </xf>
    <xf numFmtId="165" fontId="56" fillId="0" borderId="0" xfId="16" applyFont="1" applyAlignment="1">
      <alignment horizontal="right" vertical="center"/>
    </xf>
    <xf numFmtId="0" fontId="56" fillId="0" borderId="0" xfId="15" applyFont="1" applyBorder="1" applyAlignment="1">
      <alignment horizontal="right" vertical="center"/>
    </xf>
    <xf numFmtId="1" fontId="56" fillId="0" borderId="0" xfId="15" applyNumberFormat="1" applyFont="1" applyFill="1" applyBorder="1" applyAlignment="1">
      <alignment horizontal="right" vertical="center"/>
    </xf>
    <xf numFmtId="0" fontId="16" fillId="0" borderId="5" xfId="15" applyFont="1" applyBorder="1" applyAlignment="1">
      <alignment horizontal="left" vertical="center" wrapText="1" indent="2"/>
    </xf>
    <xf numFmtId="0" fontId="46" fillId="0" borderId="0" xfId="15" applyAlignment="1">
      <alignment horizontal="left" vertical="center"/>
    </xf>
    <xf numFmtId="49" fontId="50" fillId="0" borderId="5" xfId="15" applyNumberFormat="1" applyFont="1" applyBorder="1" applyAlignment="1">
      <alignment horizontal="center" vertical="center"/>
    </xf>
    <xf numFmtId="49" fontId="48" fillId="0" borderId="5" xfId="15" applyNumberFormat="1" applyFont="1" applyBorder="1" applyAlignment="1">
      <alignment horizontal="center" vertical="center" wrapText="1"/>
    </xf>
    <xf numFmtId="49" fontId="48" fillId="0" borderId="0" xfId="15" applyNumberFormat="1" applyFont="1" applyBorder="1" applyAlignment="1">
      <alignment horizontal="center" vertical="top" wrapText="1"/>
    </xf>
    <xf numFmtId="49" fontId="20" fillId="0" borderId="0" xfId="15" applyNumberFormat="1" applyFont="1" applyBorder="1" applyAlignment="1">
      <alignment horizontal="center" vertical="center" wrapText="1"/>
    </xf>
    <xf numFmtId="49" fontId="1" fillId="0" borderId="0" xfId="15" applyNumberFormat="1" applyFont="1" applyAlignment="1">
      <alignment vertical="center"/>
    </xf>
    <xf numFmtId="0" fontId="0" fillId="0" borderId="5" xfId="0" applyBorder="1" applyAlignment="1">
      <alignment horizontal="center" vertical="center" wrapText="1"/>
    </xf>
    <xf numFmtId="0" fontId="12" fillId="0" borderId="5" xfId="5" applyFont="1" applyBorder="1"/>
    <xf numFmtId="0" fontId="13" fillId="0" borderId="5" xfId="5" applyFont="1" applyBorder="1" applyAlignment="1">
      <alignment horizontal="left"/>
    </xf>
    <xf numFmtId="49" fontId="12" fillId="0" borderId="2" xfId="5" applyNumberFormat="1" applyFont="1" applyBorder="1" applyAlignment="1">
      <alignment horizontal="center" vertical="center" wrapText="1"/>
    </xf>
    <xf numFmtId="49" fontId="12" fillId="0" borderId="1" xfId="8" applyNumberFormat="1" applyFont="1" applyBorder="1" applyAlignment="1">
      <alignment horizontal="left" vertical="center" wrapText="1"/>
    </xf>
    <xf numFmtId="49" fontId="12" fillId="0" borderId="12" xfId="8" applyNumberFormat="1" applyFont="1" applyBorder="1" applyAlignment="1">
      <alignment horizontal="left" vertical="center" wrapText="1"/>
    </xf>
    <xf numFmtId="0" fontId="13" fillId="0" borderId="12" xfId="5" applyFont="1" applyBorder="1" applyAlignment="1">
      <alignment horizontal="left" vertical="center"/>
    </xf>
    <xf numFmtId="0" fontId="13" fillId="0" borderId="11" xfId="5" applyFont="1" applyBorder="1" applyAlignment="1">
      <alignment horizontal="left" vertical="center"/>
    </xf>
    <xf numFmtId="0" fontId="13" fillId="0" borderId="2" xfId="8" applyFont="1" applyBorder="1" applyAlignment="1">
      <alignment horizontal="left" vertical="center" wrapText="1"/>
    </xf>
    <xf numFmtId="0" fontId="13" fillId="0" borderId="5" xfId="8" applyFont="1" applyBorder="1" applyAlignment="1">
      <alignment horizontal="left" wrapText="1"/>
    </xf>
    <xf numFmtId="0" fontId="34" fillId="0" borderId="0" xfId="0" applyFont="1" applyFill="1" applyBorder="1" applyAlignment="1">
      <alignment horizontal="left" vertical="center" wrapText="1"/>
    </xf>
    <xf numFmtId="0" fontId="57" fillId="0" borderId="5" xfId="15" applyFont="1" applyBorder="1" applyAlignment="1">
      <alignment horizontal="left" vertical="center" wrapText="1" indent="2"/>
    </xf>
    <xf numFmtId="0" fontId="16" fillId="0" borderId="5" xfId="15" applyFont="1" applyBorder="1" applyAlignment="1">
      <alignment horizontal="left" vertical="center" wrapText="1" indent="3"/>
    </xf>
    <xf numFmtId="49" fontId="48" fillId="0" borderId="0" xfId="15" applyNumberFormat="1" applyFont="1" applyBorder="1" applyAlignment="1">
      <alignment horizontal="center" vertical="center" wrapText="1"/>
    </xf>
    <xf numFmtId="0" fontId="16" fillId="0" borderId="0" xfId="15" applyFont="1" applyBorder="1" applyAlignment="1">
      <alignment horizontal="left" vertical="center" wrapText="1" indent="3"/>
    </xf>
    <xf numFmtId="166" fontId="64" fillId="3" borderId="0" xfId="16" applyNumberFormat="1" applyFont="1" applyFill="1" applyBorder="1" applyAlignment="1">
      <alignment horizontal="right" vertical="center"/>
    </xf>
    <xf numFmtId="1" fontId="42" fillId="0" borderId="0" xfId="15" applyNumberFormat="1" applyFont="1" applyBorder="1" applyAlignment="1">
      <alignment vertical="center"/>
    </xf>
    <xf numFmtId="0" fontId="58" fillId="0" borderId="0" xfId="15" applyFont="1" applyAlignment="1">
      <alignment horizontal="left" vertical="center"/>
    </xf>
    <xf numFmtId="49" fontId="43" fillId="0" borderId="0" xfId="14" applyNumberFormat="1" applyFont="1" applyAlignment="1">
      <alignment horizontal="center"/>
    </xf>
    <xf numFmtId="49" fontId="43" fillId="2" borderId="34" xfId="14" applyNumberFormat="1" applyFont="1" applyFill="1" applyBorder="1" applyAlignment="1">
      <alignment horizontal="center"/>
    </xf>
    <xf numFmtId="0" fontId="3" fillId="0" borderId="26" xfId="2" applyFont="1" applyBorder="1" applyAlignment="1">
      <alignment horizontal="center" vertical="center" wrapText="1"/>
    </xf>
    <xf numFmtId="0" fontId="3" fillId="2" borderId="26" xfId="2" applyFont="1" applyFill="1" applyBorder="1" applyAlignment="1">
      <alignment horizontal="center" vertical="center" wrapText="1"/>
    </xf>
    <xf numFmtId="0" fontId="6" fillId="0" borderId="4" xfId="2" applyFont="1" applyBorder="1" applyAlignment="1">
      <alignment horizontal="center" vertical="center" wrapText="1"/>
    </xf>
    <xf numFmtId="0" fontId="9" fillId="0" borderId="1" xfId="2" applyFont="1" applyBorder="1" applyAlignment="1">
      <alignment horizontal="center" vertical="center" wrapText="1"/>
    </xf>
    <xf numFmtId="0" fontId="9" fillId="0" borderId="2" xfId="2" applyFont="1" applyBorder="1" applyAlignment="1">
      <alignment horizontal="center" vertical="center" wrapText="1"/>
    </xf>
    <xf numFmtId="0" fontId="9" fillId="0" borderId="16" xfId="2" applyFont="1" applyBorder="1" applyAlignment="1">
      <alignment horizontal="center" vertical="center" wrapText="1"/>
    </xf>
    <xf numFmtId="0" fontId="42" fillId="0" borderId="36" xfId="14" applyFont="1" applyBorder="1"/>
    <xf numFmtId="0" fontId="7" fillId="0" borderId="34" xfId="2" applyFont="1" applyBorder="1" applyAlignment="1">
      <alignment horizontal="left" vertical="center" wrapText="1"/>
    </xf>
    <xf numFmtId="0" fontId="8" fillId="0" borderId="36" xfId="2" applyFont="1" applyBorder="1" applyAlignment="1">
      <alignment horizontal="center" vertical="center" wrapText="1"/>
    </xf>
    <xf numFmtId="0" fontId="6" fillId="0" borderId="39" xfId="2" applyFont="1" applyBorder="1" applyAlignment="1">
      <alignment horizontal="center" vertical="center" wrapText="1"/>
    </xf>
    <xf numFmtId="0" fontId="40" fillId="4" borderId="40" xfId="2" applyFont="1" applyFill="1" applyBorder="1" applyAlignment="1">
      <alignment vertical="center" wrapText="1"/>
    </xf>
    <xf numFmtId="0" fontId="35" fillId="4" borderId="0" xfId="2" applyFont="1" applyFill="1" applyBorder="1" applyAlignment="1">
      <alignment vertical="center" wrapText="1"/>
    </xf>
    <xf numFmtId="0" fontId="35" fillId="4" borderId="41" xfId="2" applyFont="1" applyFill="1" applyBorder="1" applyAlignment="1">
      <alignment vertical="center" wrapText="1"/>
    </xf>
    <xf numFmtId="0" fontId="32" fillId="4" borderId="8" xfId="14" applyFont="1" applyFill="1" applyBorder="1" applyAlignment="1"/>
    <xf numFmtId="0" fontId="32" fillId="4" borderId="23" xfId="14" applyFont="1" applyFill="1" applyBorder="1" applyAlignment="1"/>
    <xf numFmtId="0" fontId="8" fillId="0" borderId="36" xfId="14" applyFont="1" applyBorder="1"/>
    <xf numFmtId="0" fontId="3" fillId="2" borderId="42" xfId="2" applyFont="1" applyFill="1" applyBorder="1" applyAlignment="1">
      <alignment horizontal="center" vertical="center" wrapText="1"/>
    </xf>
    <xf numFmtId="0" fontId="3" fillId="2" borderId="38" xfId="2" applyFont="1" applyFill="1" applyBorder="1" applyAlignment="1">
      <alignment horizontal="center" vertical="center" wrapText="1"/>
    </xf>
    <xf numFmtId="0" fontId="3" fillId="0" borderId="30" xfId="2" applyFont="1" applyBorder="1" applyAlignment="1">
      <alignment horizontal="center" vertical="center" wrapText="1"/>
    </xf>
    <xf numFmtId="0" fontId="3" fillId="0" borderId="31" xfId="2" applyFont="1" applyBorder="1" applyAlignment="1">
      <alignment horizontal="center" vertical="center" wrapText="1"/>
    </xf>
    <xf numFmtId="0" fontId="3" fillId="0" borderId="32" xfId="2" applyFont="1" applyBorder="1" applyAlignment="1">
      <alignment horizontal="center" vertical="center" wrapText="1"/>
    </xf>
    <xf numFmtId="49" fontId="43" fillId="0" borderId="33" xfId="14" applyNumberFormat="1" applyFont="1" applyBorder="1" applyAlignment="1">
      <alignment horizontal="center"/>
    </xf>
    <xf numFmtId="0" fontId="3" fillId="2" borderId="40" xfId="2" applyFont="1" applyFill="1" applyBorder="1" applyAlignment="1">
      <alignment horizontal="center" vertical="center" wrapText="1"/>
    </xf>
    <xf numFmtId="0" fontId="7" fillId="4" borderId="42" xfId="2" applyFont="1" applyFill="1" applyBorder="1" applyAlignment="1">
      <alignment vertical="center" wrapText="1"/>
    </xf>
    <xf numFmtId="0" fontId="6" fillId="4" borderId="3" xfId="2" applyFont="1" applyFill="1" applyBorder="1" applyAlignment="1">
      <alignment vertical="center" wrapText="1"/>
    </xf>
    <xf numFmtId="0" fontId="6" fillId="4" borderId="22" xfId="2" applyFont="1" applyFill="1" applyBorder="1" applyAlignment="1">
      <alignment vertical="center" wrapText="1"/>
    </xf>
    <xf numFmtId="0" fontId="7" fillId="0" borderId="28" xfId="14" applyFont="1" applyBorder="1" applyAlignment="1">
      <alignment horizontal="left" vertical="center"/>
    </xf>
    <xf numFmtId="0" fontId="33" fillId="4" borderId="38" xfId="14" applyFont="1" applyFill="1" applyBorder="1" applyAlignment="1">
      <alignment vertical="center"/>
    </xf>
    <xf numFmtId="0" fontId="7" fillId="0" borderId="26" xfId="14" applyFont="1" applyBorder="1" applyAlignment="1">
      <alignment vertical="center"/>
    </xf>
    <xf numFmtId="0" fontId="7" fillId="0" borderId="14" xfId="14" applyFont="1" applyBorder="1" applyAlignment="1">
      <alignment horizontal="left" vertical="center" wrapText="1"/>
    </xf>
    <xf numFmtId="0" fontId="41" fillId="0" borderId="14" xfId="14" applyFont="1" applyBorder="1" applyAlignment="1">
      <alignment vertical="center"/>
    </xf>
    <xf numFmtId="0" fontId="41" fillId="0" borderId="34" xfId="14" applyFont="1" applyBorder="1" applyAlignment="1">
      <alignment vertical="center"/>
    </xf>
    <xf numFmtId="0" fontId="42" fillId="0" borderId="14" xfId="14" applyFont="1" applyBorder="1" applyAlignment="1">
      <alignment vertical="center"/>
    </xf>
    <xf numFmtId="0" fontId="43" fillId="0" borderId="0" xfId="14" applyFont="1" applyAlignment="1">
      <alignment vertical="center"/>
    </xf>
    <xf numFmtId="0" fontId="1" fillId="0" borderId="0" xfId="14" applyAlignment="1">
      <alignment vertical="center"/>
    </xf>
    <xf numFmtId="0" fontId="32" fillId="6" borderId="13" xfId="0" applyFont="1" applyFill="1" applyBorder="1" applyAlignment="1">
      <alignment horizontal="center" vertical="center"/>
    </xf>
    <xf numFmtId="0" fontId="31" fillId="6" borderId="5" xfId="0" applyFont="1" applyFill="1" applyBorder="1" applyAlignment="1">
      <alignment horizontal="center" vertical="center" wrapText="1"/>
    </xf>
    <xf numFmtId="0" fontId="31" fillId="6" borderId="11" xfId="0" applyFont="1" applyFill="1" applyBorder="1" applyAlignment="1">
      <alignment horizontal="center" vertical="center" wrapText="1"/>
    </xf>
    <xf numFmtId="0" fontId="23" fillId="6" borderId="5" xfId="0" applyFont="1" applyFill="1" applyBorder="1" applyAlignment="1">
      <alignment horizontal="center" vertical="center" wrapText="1"/>
    </xf>
    <xf numFmtId="0" fontId="34" fillId="6" borderId="5" xfId="0" applyFont="1" applyFill="1" applyBorder="1" applyAlignment="1">
      <alignment horizontal="center" vertical="center"/>
    </xf>
    <xf numFmtId="49" fontId="2" fillId="0" borderId="4" xfId="2" applyNumberFormat="1" applyFont="1" applyFill="1" applyBorder="1" applyAlignment="1">
      <alignment horizontal="center" vertical="center" wrapText="1"/>
    </xf>
    <xf numFmtId="0" fontId="45" fillId="0" borderId="0" xfId="0" applyFont="1"/>
    <xf numFmtId="0" fontId="58" fillId="0" borderId="0" xfId="14" applyFont="1" applyAlignment="1">
      <alignment vertical="center"/>
    </xf>
    <xf numFmtId="0" fontId="59" fillId="0" borderId="0" xfId="15" applyFont="1" applyBorder="1" applyAlignment="1">
      <alignment horizontal="center" wrapText="1"/>
    </xf>
    <xf numFmtId="0" fontId="16" fillId="0" borderId="0" xfId="15" applyFont="1" applyBorder="1" applyAlignment="1">
      <alignment horizontal="left" vertical="center" wrapText="1"/>
    </xf>
    <xf numFmtId="0" fontId="48" fillId="0" borderId="0" xfId="15" applyFont="1" applyBorder="1" applyAlignment="1">
      <alignment horizontal="left" vertical="top" wrapText="1"/>
    </xf>
    <xf numFmtId="0" fontId="3" fillId="0" borderId="5" xfId="14" applyFont="1" applyBorder="1" applyAlignment="1">
      <alignment horizontal="center"/>
    </xf>
    <xf numFmtId="0" fontId="42" fillId="0" borderId="5" xfId="14" applyFont="1" applyBorder="1" applyAlignment="1">
      <alignment horizontal="center"/>
    </xf>
    <xf numFmtId="0" fontId="58" fillId="0" borderId="0" xfId="14" applyFont="1"/>
    <xf numFmtId="0" fontId="76" fillId="0" borderId="0" xfId="0" applyFont="1"/>
    <xf numFmtId="0" fontId="1" fillId="0" borderId="0" xfId="14" applyFont="1" applyAlignment="1">
      <alignment vertical="center"/>
    </xf>
    <xf numFmtId="0" fontId="1" fillId="0" borderId="0" xfId="14" applyFont="1"/>
    <xf numFmtId="0" fontId="3" fillId="0" borderId="0" xfId="5" applyFont="1" applyAlignment="1">
      <alignment horizontal="left"/>
    </xf>
    <xf numFmtId="0" fontId="47" fillId="0" borderId="0" xfId="15" applyFont="1" applyAlignment="1">
      <alignment horizontal="center" vertical="center"/>
    </xf>
    <xf numFmtId="1" fontId="2" fillId="3" borderId="5" xfId="2" applyNumberFormat="1" applyFont="1" applyFill="1" applyBorder="1" applyAlignment="1">
      <alignment horizontal="center" vertical="center" wrapText="1"/>
    </xf>
    <xf numFmtId="168" fontId="12" fillId="0" borderId="5" xfId="5" applyNumberFormat="1" applyFont="1" applyBorder="1" applyAlignment="1">
      <alignment horizontal="center" vertical="center"/>
    </xf>
    <xf numFmtId="168" fontId="12" fillId="0" borderId="0" xfId="5" applyNumberFormat="1" applyFont="1" applyAlignment="1">
      <alignment horizontal="center" vertical="center"/>
    </xf>
    <xf numFmtId="0" fontId="8" fillId="0" borderId="0" xfId="6" applyFont="1" applyAlignment="1"/>
    <xf numFmtId="0" fontId="47" fillId="0" borderId="0" xfId="15" applyFont="1" applyBorder="1" applyAlignment="1">
      <alignment horizontal="center" vertical="center"/>
    </xf>
    <xf numFmtId="1" fontId="56" fillId="0" borderId="5" xfId="15" applyNumberFormat="1" applyFont="1" applyFill="1" applyBorder="1" applyAlignment="1">
      <alignment horizontal="right" vertical="center"/>
    </xf>
    <xf numFmtId="166" fontId="51" fillId="0" borderId="5" xfId="15" applyNumberFormat="1" applyFont="1" applyBorder="1" applyAlignment="1">
      <alignment horizontal="center" vertical="center"/>
    </xf>
    <xf numFmtId="1" fontId="78" fillId="3" borderId="5" xfId="0" applyNumberFormat="1" applyFont="1" applyFill="1" applyBorder="1" applyAlignment="1">
      <alignment horizontal="right" vertical="distributed"/>
    </xf>
    <xf numFmtId="1" fontId="31" fillId="0" borderId="5" xfId="0" applyNumberFormat="1" applyFont="1" applyBorder="1" applyAlignment="1">
      <alignment horizontal="center" vertical="center"/>
    </xf>
    <xf numFmtId="1" fontId="0" fillId="0" borderId="0" xfId="0" applyNumberFormat="1"/>
    <xf numFmtId="49" fontId="10" fillId="0" borderId="0" xfId="2" applyNumberFormat="1" applyFont="1" applyAlignment="1">
      <alignment vertical="center"/>
    </xf>
    <xf numFmtId="0" fontId="48" fillId="0" borderId="5" xfId="15" applyFont="1" applyBorder="1" applyAlignment="1">
      <alignment horizontal="center" vertical="center" wrapText="1"/>
    </xf>
    <xf numFmtId="0" fontId="2" fillId="5" borderId="11" xfId="3" applyFont="1" applyFill="1" applyBorder="1" applyAlignment="1">
      <alignment horizontal="center" vertical="center" wrapText="1"/>
    </xf>
    <xf numFmtId="0" fontId="2" fillId="5" borderId="5" xfId="5" applyFont="1" applyFill="1" applyBorder="1" applyAlignment="1">
      <alignment horizontal="center" vertical="center" wrapText="1"/>
    </xf>
    <xf numFmtId="0" fontId="3" fillId="0" borderId="5" xfId="2" applyFont="1" applyBorder="1" applyAlignment="1">
      <alignment horizontal="center" vertical="center"/>
    </xf>
    <xf numFmtId="1" fontId="31" fillId="0" borderId="5" xfId="0" applyNumberFormat="1" applyFont="1" applyFill="1" applyBorder="1" applyAlignment="1">
      <alignment horizontal="center" vertical="center"/>
    </xf>
    <xf numFmtId="1" fontId="12" fillId="3" borderId="5" xfId="5" applyNumberFormat="1" applyFont="1" applyFill="1" applyBorder="1" applyAlignment="1">
      <alignment horizontal="center" vertical="center"/>
    </xf>
    <xf numFmtId="1" fontId="12" fillId="0" borderId="5" xfId="5" applyNumberFormat="1" applyFont="1" applyBorder="1" applyAlignment="1">
      <alignment horizontal="center" vertical="center"/>
    </xf>
    <xf numFmtId="1" fontId="12" fillId="0" borderId="0" xfId="5" applyNumberFormat="1" applyFont="1" applyAlignment="1">
      <alignment horizontal="center" vertical="center"/>
    </xf>
    <xf numFmtId="0" fontId="2" fillId="0" borderId="5" xfId="2" applyFont="1" applyBorder="1"/>
    <xf numFmtId="0" fontId="2" fillId="0" borderId="5" xfId="2" applyFont="1" applyBorder="1" applyAlignment="1">
      <alignment wrapText="1"/>
    </xf>
    <xf numFmtId="0" fontId="61" fillId="0" borderId="5" xfId="15" applyFont="1" applyBorder="1" applyAlignment="1">
      <alignment horizontal="center" vertical="center" wrapText="1"/>
    </xf>
    <xf numFmtId="0" fontId="0" fillId="0" borderId="0" xfId="0" applyFill="1"/>
    <xf numFmtId="0" fontId="0" fillId="0" borderId="5" xfId="0" applyFill="1" applyBorder="1" applyAlignment="1">
      <alignment vertical="center"/>
    </xf>
    <xf numFmtId="0" fontId="80" fillId="0" borderId="0" xfId="0" applyFont="1" applyAlignment="1">
      <alignment horizontal="center"/>
    </xf>
    <xf numFmtId="0" fontId="0" fillId="0" borderId="15" xfId="0" applyBorder="1" applyAlignment="1">
      <alignment horizontal="center" vertical="center" wrapText="1"/>
    </xf>
    <xf numFmtId="0" fontId="23" fillId="0" borderId="34" xfId="10" applyFont="1" applyBorder="1" applyAlignment="1">
      <alignment horizontal="center" vertical="center" wrapText="1"/>
    </xf>
    <xf numFmtId="0" fontId="27" fillId="0" borderId="36" xfId="10" applyFont="1" applyBorder="1" applyAlignment="1">
      <alignment horizontal="right" wrapText="1"/>
    </xf>
    <xf numFmtId="0" fontId="0" fillId="0" borderId="36" xfId="0" applyBorder="1" applyAlignment="1">
      <alignment horizontal="center" vertical="center" wrapText="1"/>
    </xf>
    <xf numFmtId="49" fontId="31" fillId="0" borderId="5" xfId="0" applyNumberFormat="1" applyFont="1" applyBorder="1"/>
    <xf numFmtId="168" fontId="12" fillId="0" borderId="0" xfId="5" applyNumberFormat="1" applyFont="1" applyAlignment="1">
      <alignment vertical="center"/>
    </xf>
    <xf numFmtId="169" fontId="81" fillId="0" borderId="0" xfId="0" applyNumberFormat="1" applyFont="1" applyFill="1" applyBorder="1" applyAlignment="1">
      <alignment vertical="top" wrapText="1" readingOrder="1"/>
    </xf>
    <xf numFmtId="49" fontId="2" fillId="0" borderId="5" xfId="3" applyNumberFormat="1" applyFont="1" applyFill="1" applyBorder="1" applyAlignment="1">
      <alignment horizontal="center" vertical="center" wrapText="1"/>
    </xf>
    <xf numFmtId="0" fontId="2" fillId="0" borderId="6" xfId="3" applyFont="1" applyFill="1" applyBorder="1" applyAlignment="1">
      <alignment horizontal="left" vertical="center" wrapText="1"/>
    </xf>
    <xf numFmtId="1" fontId="2" fillId="0" borderId="5" xfId="3" applyNumberFormat="1" applyFont="1" applyFill="1" applyBorder="1" applyAlignment="1">
      <alignment horizontal="left" vertical="center" wrapText="1"/>
    </xf>
    <xf numFmtId="1" fontId="2" fillId="0" borderId="5" xfId="3" applyNumberFormat="1" applyFont="1" applyFill="1" applyBorder="1" applyAlignment="1">
      <alignment horizontal="center" wrapText="1"/>
    </xf>
    <xf numFmtId="1" fontId="2" fillId="0" borderId="5" xfId="3" applyNumberFormat="1" applyFont="1" applyFill="1" applyBorder="1" applyAlignment="1">
      <alignment wrapText="1"/>
    </xf>
    <xf numFmtId="1" fontId="2" fillId="0" borderId="5" xfId="3" applyNumberFormat="1" applyFont="1" applyFill="1" applyBorder="1" applyAlignment="1">
      <alignment horizontal="left" wrapText="1"/>
    </xf>
    <xf numFmtId="1" fontId="17" fillId="0" borderId="5" xfId="3" applyNumberFormat="1" applyFont="1" applyFill="1" applyBorder="1" applyAlignment="1">
      <alignment wrapText="1"/>
    </xf>
    <xf numFmtId="168" fontId="12" fillId="0" borderId="0" xfId="5" applyNumberFormat="1" applyFont="1"/>
    <xf numFmtId="168" fontId="12" fillId="0" borderId="0" xfId="5" applyNumberFormat="1" applyFont="1" applyAlignment="1">
      <alignment horizontal="left" vertical="center"/>
    </xf>
    <xf numFmtId="168" fontId="12" fillId="7" borderId="0" xfId="5" applyNumberFormat="1" applyFont="1" applyFill="1" applyAlignment="1">
      <alignment horizontal="center" vertical="center"/>
    </xf>
    <xf numFmtId="14" fontId="0" fillId="0" borderId="0" xfId="0" applyNumberFormat="1"/>
    <xf numFmtId="0" fontId="7" fillId="0" borderId="15" xfId="14" applyFont="1" applyBorder="1" applyAlignment="1"/>
    <xf numFmtId="0" fontId="7" fillId="0" borderId="37" xfId="14" applyFont="1" applyBorder="1"/>
    <xf numFmtId="0" fontId="2" fillId="0" borderId="11" xfId="2" applyFont="1" applyBorder="1" applyAlignment="1">
      <alignment horizontal="center" vertical="center" wrapText="1"/>
    </xf>
    <xf numFmtId="0" fontId="3" fillId="0" borderId="43" xfId="2" applyFont="1" applyBorder="1" applyAlignment="1">
      <alignment horizontal="center" vertical="center" wrapText="1"/>
    </xf>
    <xf numFmtId="0" fontId="8" fillId="0" borderId="15" xfId="2" applyFont="1" applyBorder="1" applyAlignment="1">
      <alignment horizontal="center" vertical="center" wrapText="1"/>
    </xf>
    <xf numFmtId="0" fontId="7" fillId="0" borderId="36" xfId="14" applyFont="1" applyBorder="1"/>
    <xf numFmtId="0" fontId="7" fillId="0" borderId="5" xfId="14" applyFont="1" applyBorder="1" applyAlignment="1"/>
    <xf numFmtId="0" fontId="7" fillId="0" borderId="37" xfId="2" applyFont="1" applyBorder="1" applyAlignment="1">
      <alignment horizontal="center" vertical="center" wrapText="1"/>
    </xf>
    <xf numFmtId="0" fontId="41" fillId="4" borderId="44" xfId="14" applyFont="1" applyFill="1" applyBorder="1" applyAlignment="1">
      <alignment vertical="center"/>
    </xf>
    <xf numFmtId="0" fontId="42" fillId="4" borderId="18" xfId="14" applyFont="1" applyFill="1" applyBorder="1"/>
    <xf numFmtId="0" fontId="42" fillId="4" borderId="45" xfId="14" applyFont="1" applyFill="1" applyBorder="1"/>
    <xf numFmtId="0" fontId="41" fillId="0" borderId="19" xfId="14" applyFont="1" applyBorder="1" applyAlignment="1">
      <alignment vertical="center"/>
    </xf>
    <xf numFmtId="0" fontId="42" fillId="0" borderId="46" xfId="14" applyFont="1" applyBorder="1"/>
    <xf numFmtId="0" fontId="42" fillId="0" borderId="47" xfId="14" applyFont="1" applyBorder="1"/>
    <xf numFmtId="0" fontId="7" fillId="0" borderId="36" xfId="14" applyFont="1" applyBorder="1" applyAlignment="1"/>
    <xf numFmtId="0" fontId="7" fillId="0" borderId="37" xfId="14" applyFont="1" applyBorder="1" applyAlignment="1"/>
    <xf numFmtId="0" fontId="31" fillId="0" borderId="11" xfId="0" applyFont="1" applyBorder="1"/>
    <xf numFmtId="1" fontId="34" fillId="0" borderId="5" xfId="0" applyNumberFormat="1" applyFont="1" applyBorder="1" applyAlignment="1">
      <alignment horizontal="left" vertical="center"/>
    </xf>
    <xf numFmtId="1" fontId="0" fillId="0" borderId="0" xfId="0" applyNumberFormat="1" applyFill="1" applyAlignment="1">
      <alignment horizontal="left" vertical="center"/>
    </xf>
    <xf numFmtId="1" fontId="2" fillId="0" borderId="0" xfId="3" applyNumberFormat="1" applyFont="1" applyFill="1" applyBorder="1" applyAlignment="1">
      <alignment horizontal="center" wrapText="1"/>
    </xf>
    <xf numFmtId="14" fontId="0" fillId="0" borderId="0" xfId="0" applyNumberFormat="1" applyAlignment="1"/>
    <xf numFmtId="14" fontId="49" fillId="0" borderId="5" xfId="15" applyNumberFormat="1" applyFont="1" applyBorder="1" applyAlignment="1">
      <alignment horizontal="center" vertical="center" wrapText="1"/>
    </xf>
    <xf numFmtId="3" fontId="2" fillId="0" borderId="36" xfId="12" applyNumberFormat="1" applyFont="1" applyBorder="1" applyAlignment="1">
      <alignment horizontal="center" vertical="center" wrapText="1"/>
    </xf>
    <xf numFmtId="170" fontId="46" fillId="0" borderId="0" xfId="15" applyNumberFormat="1" applyAlignment="1">
      <alignment vertical="center"/>
    </xf>
    <xf numFmtId="49" fontId="48" fillId="0" borderId="5" xfId="15" applyNumberFormat="1" applyFont="1" applyFill="1" applyBorder="1" applyAlignment="1">
      <alignment horizontal="center" vertical="center" wrapText="1"/>
    </xf>
    <xf numFmtId="0" fontId="53" fillId="0" borderId="5" xfId="15" applyFont="1" applyFill="1" applyBorder="1" applyAlignment="1">
      <alignment horizontal="left" vertical="center" wrapText="1" indent="1"/>
    </xf>
    <xf numFmtId="166" fontId="54" fillId="0" borderId="5" xfId="16" applyNumberFormat="1" applyFont="1" applyFill="1" applyBorder="1" applyAlignment="1">
      <alignment horizontal="right" vertical="center" wrapText="1"/>
    </xf>
    <xf numFmtId="166" fontId="52" fillId="0" borderId="5" xfId="16" applyNumberFormat="1" applyFont="1" applyFill="1" applyBorder="1" applyAlignment="1">
      <alignment vertical="center"/>
    </xf>
    <xf numFmtId="166" fontId="42" fillId="0" borderId="0" xfId="15" applyNumberFormat="1" applyFont="1" applyFill="1" applyAlignment="1">
      <alignment vertical="center"/>
    </xf>
    <xf numFmtId="0" fontId="42" fillId="0" borderId="0" xfId="15" applyFont="1" applyFill="1" applyAlignment="1">
      <alignment vertical="center"/>
    </xf>
    <xf numFmtId="0" fontId="0" fillId="0" borderId="5" xfId="0" applyFill="1" applyBorder="1" applyAlignment="1">
      <alignment horizontal="center" vertical="center"/>
    </xf>
    <xf numFmtId="0" fontId="0" fillId="0" borderId="5" xfId="0" applyFill="1" applyBorder="1" applyAlignment="1">
      <alignment horizontal="center" vertical="center" wrapText="1"/>
    </xf>
    <xf numFmtId="49" fontId="79" fillId="0" borderId="5" xfId="0" applyNumberFormat="1" applyFont="1" applyFill="1" applyBorder="1"/>
    <xf numFmtId="0" fontId="79" fillId="0" borderId="5" xfId="0" applyNumberFormat="1" applyFont="1" applyFill="1" applyBorder="1"/>
    <xf numFmtId="0" fontId="0" fillId="0" borderId="5" xfId="0" applyFill="1" applyBorder="1" applyAlignment="1">
      <alignment vertical="center" wrapText="1"/>
    </xf>
    <xf numFmtId="0" fontId="79" fillId="0" borderId="5" xfId="0" applyNumberFormat="1" applyFont="1" applyFill="1" applyBorder="1" applyAlignment="1">
      <alignment vertical="center"/>
    </xf>
    <xf numFmtId="1" fontId="0" fillId="0" borderId="0" xfId="0" applyNumberFormat="1" applyFill="1"/>
    <xf numFmtId="0" fontId="45" fillId="0" borderId="5" xfId="0" applyFont="1" applyFill="1" applyBorder="1" applyAlignment="1">
      <alignment vertical="center"/>
    </xf>
    <xf numFmtId="1" fontId="45" fillId="0" borderId="5" xfId="0" applyNumberFormat="1" applyFont="1" applyFill="1" applyBorder="1" applyAlignment="1">
      <alignment vertical="center"/>
    </xf>
    <xf numFmtId="0" fontId="0" fillId="0" borderId="0" xfId="0" applyFill="1" applyAlignment="1">
      <alignment horizontal="center" vertical="center"/>
    </xf>
    <xf numFmtId="0" fontId="44" fillId="0" borderId="0" xfId="0" applyFont="1" applyFill="1"/>
    <xf numFmtId="0" fontId="2" fillId="0" borderId="0" xfId="3" applyFont="1" applyFill="1" applyBorder="1" applyAlignment="1">
      <alignment horizontal="left" vertical="center" wrapText="1"/>
    </xf>
    <xf numFmtId="0" fontId="68" fillId="0" borderId="0" xfId="0" applyFont="1" applyFill="1"/>
    <xf numFmtId="0" fontId="0" fillId="0" borderId="5" xfId="0" applyFill="1" applyBorder="1" applyAlignment="1">
      <alignment horizontal="left" vertical="center"/>
    </xf>
    <xf numFmtId="168" fontId="12" fillId="0" borderId="0" xfId="5" applyNumberFormat="1" applyFont="1" applyAlignment="1">
      <alignment horizontal="center" vertical="center" wrapText="1"/>
    </xf>
    <xf numFmtId="166" fontId="83" fillId="0" borderId="5" xfId="16" applyNumberFormat="1" applyFont="1" applyBorder="1" applyAlignment="1">
      <alignment horizontal="right" vertical="center" wrapText="1"/>
    </xf>
    <xf numFmtId="1" fontId="0" fillId="0" borderId="0" xfId="0" applyNumberFormat="1" applyAlignment="1">
      <alignment horizontal="left" vertical="center"/>
    </xf>
    <xf numFmtId="0" fontId="44" fillId="0" borderId="5" xfId="0" applyFont="1" applyBorder="1"/>
    <xf numFmtId="0" fontId="3" fillId="0" borderId="5" xfId="2" applyFont="1" applyFill="1" applyBorder="1" applyAlignment="1">
      <alignment horizontal="center" vertical="center" wrapText="1"/>
    </xf>
    <xf numFmtId="49" fontId="2" fillId="0" borderId="5" xfId="2" applyNumberFormat="1" applyFont="1" applyFill="1" applyBorder="1" applyAlignment="1">
      <alignment horizontal="center" vertical="center" wrapText="1"/>
    </xf>
    <xf numFmtId="0" fontId="5" fillId="0" borderId="5" xfId="2" applyFont="1" applyFill="1" applyBorder="1" applyAlignment="1">
      <alignment horizontal="center" vertical="center" wrapText="1"/>
    </xf>
    <xf numFmtId="0" fontId="6" fillId="0" borderId="0" xfId="5" applyFont="1" applyFill="1" applyAlignment="1">
      <alignment vertical="center" wrapText="1"/>
    </xf>
    <xf numFmtId="0" fontId="2" fillId="0" borderId="0" xfId="5" applyFont="1" applyFill="1"/>
    <xf numFmtId="0" fontId="2" fillId="0" borderId="0" xfId="5" applyFont="1" applyFill="1" applyBorder="1" applyAlignment="1">
      <alignment vertical="center" wrapText="1"/>
    </xf>
    <xf numFmtId="0" fontId="2" fillId="0" borderId="0" xfId="5" applyFont="1" applyFill="1" applyBorder="1"/>
    <xf numFmtId="0" fontId="2" fillId="0" borderId="5" xfId="5" applyFont="1" applyFill="1" applyBorder="1" applyAlignment="1">
      <alignment horizontal="center" vertical="center" wrapText="1"/>
    </xf>
    <xf numFmtId="168" fontId="5" fillId="0" borderId="0" xfId="5" applyNumberFormat="1" applyFont="1" applyBorder="1" applyAlignment="1">
      <alignment horizontal="center" vertical="center"/>
    </xf>
    <xf numFmtId="0" fontId="2" fillId="0" borderId="0" xfId="2" applyFont="1" applyFill="1" applyBorder="1" applyAlignment="1">
      <alignment horizontal="center" vertical="center" wrapText="1"/>
    </xf>
    <xf numFmtId="0" fontId="61" fillId="0" borderId="5" xfId="15" applyFont="1" applyBorder="1" applyAlignment="1">
      <alignment horizontal="center" vertical="center" wrapText="1"/>
    </xf>
    <xf numFmtId="0" fontId="13" fillId="0" borderId="0" xfId="5" applyFont="1" applyFill="1" applyAlignment="1">
      <alignment vertical="center" wrapText="1"/>
    </xf>
    <xf numFmtId="0" fontId="12" fillId="0" borderId="0" xfId="5" applyFont="1" applyFill="1"/>
    <xf numFmtId="0" fontId="12" fillId="0" borderId="0" xfId="5" applyFont="1" applyFill="1" applyBorder="1" applyAlignment="1">
      <alignment vertical="center" wrapText="1"/>
    </xf>
    <xf numFmtId="0" fontId="12" fillId="0" borderId="5" xfId="5" applyFont="1" applyFill="1" applyBorder="1" applyAlignment="1">
      <alignment horizontal="center" vertical="center" wrapText="1"/>
    </xf>
    <xf numFmtId="0" fontId="12" fillId="0" borderId="5" xfId="5" applyFont="1" applyFill="1" applyBorder="1" applyAlignment="1">
      <alignment horizontal="center" vertical="center" textRotation="90" wrapText="1"/>
    </xf>
    <xf numFmtId="1" fontId="5" fillId="3" borderId="5" xfId="3" applyNumberFormat="1" applyFont="1" applyFill="1" applyBorder="1" applyAlignment="1">
      <alignment horizontal="right" vertical="center" wrapText="1"/>
    </xf>
    <xf numFmtId="0" fontId="7" fillId="0" borderId="11" xfId="3" applyFont="1" applyFill="1" applyBorder="1" applyAlignment="1">
      <alignment horizontal="left" vertical="center" wrapText="1"/>
    </xf>
    <xf numFmtId="0" fontId="5" fillId="0" borderId="5" xfId="3" applyFont="1" applyFill="1" applyBorder="1" applyAlignment="1">
      <alignment horizontal="right" vertical="center" wrapText="1"/>
    </xf>
    <xf numFmtId="1" fontId="5" fillId="0" borderId="5" xfId="3" applyNumberFormat="1" applyFont="1" applyFill="1" applyBorder="1" applyAlignment="1">
      <alignment horizontal="right" vertical="center" wrapText="1"/>
    </xf>
    <xf numFmtId="0" fontId="2" fillId="0" borderId="5" xfId="3" applyFont="1" applyFill="1" applyBorder="1" applyAlignment="1">
      <alignment horizontal="left" vertical="center" wrapText="1"/>
    </xf>
    <xf numFmtId="0" fontId="2" fillId="0" borderId="5" xfId="3" applyFont="1" applyFill="1" applyBorder="1" applyAlignment="1">
      <alignment wrapText="1"/>
    </xf>
    <xf numFmtId="2" fontId="2" fillId="0" borderId="5" xfId="3" applyNumberFormat="1" applyFont="1" applyFill="1" applyBorder="1" applyAlignment="1">
      <alignment wrapText="1"/>
    </xf>
    <xf numFmtId="1" fontId="5" fillId="0" borderId="5" xfId="3" applyNumberFormat="1" applyFont="1" applyFill="1" applyBorder="1" applyAlignment="1">
      <alignment wrapText="1"/>
    </xf>
    <xf numFmtId="0" fontId="12" fillId="0" borderId="0" xfId="8" applyFont="1" applyFill="1" applyAlignment="1">
      <alignment vertical="center"/>
    </xf>
    <xf numFmtId="0" fontId="12" fillId="0" borderId="0" xfId="8" applyFont="1" applyFill="1" applyAlignment="1">
      <alignment horizontal="center" vertical="center"/>
    </xf>
    <xf numFmtId="0" fontId="12" fillId="0" borderId="0" xfId="1" applyFont="1" applyFill="1" applyAlignment="1"/>
    <xf numFmtId="0" fontId="12" fillId="0" borderId="0" xfId="1" applyFont="1" applyFill="1" applyAlignment="1">
      <alignment horizontal="left"/>
    </xf>
    <xf numFmtId="0" fontId="12" fillId="0" borderId="0" xfId="8" applyFont="1" applyFill="1" applyAlignment="1">
      <alignment horizontal="center"/>
    </xf>
    <xf numFmtId="0" fontId="12" fillId="0" borderId="2" xfId="8" applyFont="1" applyFill="1" applyBorder="1" applyAlignment="1"/>
    <xf numFmtId="0" fontId="12" fillId="0" borderId="3" xfId="8" applyFont="1" applyFill="1" applyBorder="1" applyAlignment="1"/>
    <xf numFmtId="0" fontId="12" fillId="0" borderId="5" xfId="8" applyFont="1" applyFill="1" applyBorder="1" applyAlignment="1">
      <alignment vertical="center" wrapText="1"/>
    </xf>
    <xf numFmtId="0" fontId="12" fillId="0" borderId="5" xfId="8" applyFont="1" applyFill="1" applyBorder="1" applyAlignment="1">
      <alignment horizontal="center" vertical="center"/>
    </xf>
    <xf numFmtId="0" fontId="12" fillId="0" borderId="10" xfId="8" applyFont="1" applyFill="1" applyBorder="1" applyAlignment="1">
      <alignment horizontal="center" vertical="center"/>
    </xf>
    <xf numFmtId="0" fontId="12" fillId="0" borderId="0" xfId="8" applyFont="1" applyFill="1" applyBorder="1" applyAlignment="1">
      <alignment horizontal="left" vertical="center"/>
    </xf>
    <xf numFmtId="0" fontId="12" fillId="0" borderId="2" xfId="8" applyFont="1" applyFill="1" applyBorder="1" applyAlignment="1">
      <alignment horizontal="left" vertical="center"/>
    </xf>
    <xf numFmtId="0" fontId="12" fillId="0" borderId="3" xfId="8" applyFont="1" applyFill="1" applyBorder="1" applyAlignment="1">
      <alignment horizontal="left" vertical="center"/>
    </xf>
    <xf numFmtId="0" fontId="12" fillId="0" borderId="3" xfId="8" applyFont="1" applyFill="1" applyBorder="1" applyAlignment="1">
      <alignment horizontal="center" vertical="center"/>
    </xf>
    <xf numFmtId="0" fontId="12" fillId="0" borderId="6" xfId="8" applyFont="1" applyFill="1" applyBorder="1" applyAlignment="1">
      <alignment horizontal="left" vertical="center"/>
    </xf>
    <xf numFmtId="0" fontId="12" fillId="0" borderId="5" xfId="8" applyFont="1" applyFill="1" applyBorder="1" applyAlignment="1">
      <alignment horizontal="center" vertical="center" wrapText="1"/>
    </xf>
    <xf numFmtId="0" fontId="13" fillId="0" borderId="0" xfId="8" applyFont="1" applyFill="1" applyBorder="1" applyAlignment="1">
      <alignment vertical="center"/>
    </xf>
    <xf numFmtId="1" fontId="2" fillId="0" borderId="5" xfId="8" applyNumberFormat="1" applyFont="1" applyFill="1" applyBorder="1" applyAlignment="1">
      <alignment horizontal="center" vertical="center"/>
    </xf>
    <xf numFmtId="0" fontId="2" fillId="0" borderId="5" xfId="8" applyFont="1" applyFill="1" applyBorder="1" applyAlignment="1">
      <alignment horizontal="center" vertical="center" wrapText="1"/>
    </xf>
    <xf numFmtId="2" fontId="12" fillId="0" borderId="0" xfId="8" applyNumberFormat="1" applyFont="1" applyFill="1"/>
    <xf numFmtId="1" fontId="5" fillId="0" borderId="5" xfId="8" applyNumberFormat="1" applyFont="1" applyFill="1" applyBorder="1" applyAlignment="1">
      <alignment horizontal="center" vertical="center" wrapText="1"/>
    </xf>
    <xf numFmtId="0" fontId="12" fillId="0" borderId="0" xfId="6" applyFont="1" applyFill="1" applyAlignment="1"/>
    <xf numFmtId="0" fontId="12" fillId="0" borderId="0" xfId="6" applyFont="1" applyFill="1"/>
    <xf numFmtId="0" fontId="12" fillId="0" borderId="0" xfId="6" applyFont="1" applyFill="1" applyAlignment="1">
      <alignment horizontal="left"/>
    </xf>
    <xf numFmtId="1" fontId="2" fillId="0" borderId="0" xfId="10" applyNumberFormat="1" applyFont="1" applyAlignment="1">
      <alignment wrapText="1"/>
    </xf>
    <xf numFmtId="0" fontId="0" fillId="0" borderId="5" xfId="0" applyBorder="1" applyAlignment="1">
      <alignment vertical="center"/>
    </xf>
    <xf numFmtId="0" fontId="0" fillId="0" borderId="5" xfId="0" applyBorder="1" applyAlignment="1">
      <alignment horizontal="center" vertical="center"/>
    </xf>
    <xf numFmtId="0" fontId="5" fillId="0" borderId="0" xfId="2" applyFont="1" applyFill="1" applyAlignment="1">
      <alignment wrapText="1"/>
    </xf>
    <xf numFmtId="0" fontId="5" fillId="0" borderId="0" xfId="2" applyFont="1" applyFill="1" applyAlignment="1">
      <alignment horizontal="center" wrapText="1"/>
    </xf>
    <xf numFmtId="0" fontId="5" fillId="0" borderId="0" xfId="2" applyFont="1" applyFill="1" applyAlignment="1">
      <alignment horizontal="left" wrapText="1"/>
    </xf>
    <xf numFmtId="0" fontId="2" fillId="0" borderId="0" xfId="6" applyFont="1" applyFill="1" applyAlignment="1"/>
    <xf numFmtId="0" fontId="2" fillId="0" borderId="0" xfId="6" applyFont="1" applyFill="1" applyAlignment="1">
      <alignment horizontal="left"/>
    </xf>
    <xf numFmtId="0" fontId="2" fillId="0" borderId="0" xfId="6" quotePrefix="1" applyFont="1" applyFill="1" applyAlignment="1"/>
    <xf numFmtId="0" fontId="2" fillId="0" borderId="0" xfId="6" applyFont="1" applyFill="1" applyAlignment="1">
      <alignment horizontal="center" vertical="center"/>
    </xf>
    <xf numFmtId="0" fontId="2" fillId="0" borderId="0" xfId="6" quotePrefix="1" applyFont="1" applyFill="1" applyBorder="1" applyAlignment="1"/>
    <xf numFmtId="0" fontId="16" fillId="0" borderId="0" xfId="6" applyFont="1" applyFill="1" applyAlignment="1">
      <alignment horizontal="center"/>
    </xf>
    <xf numFmtId="0" fontId="16" fillId="0" borderId="0" xfId="3" applyFont="1" applyFill="1"/>
    <xf numFmtId="0" fontId="2" fillId="0" borderId="0" xfId="6" applyFont="1" applyFill="1"/>
    <xf numFmtId="0" fontId="16" fillId="0" borderId="0" xfId="6" applyFont="1" applyFill="1"/>
    <xf numFmtId="0" fontId="16" fillId="0" borderId="0" xfId="6" applyFont="1" applyFill="1" applyAlignment="1"/>
    <xf numFmtId="0" fontId="2" fillId="0" borderId="0" xfId="6" applyFont="1" applyFill="1" applyAlignment="1">
      <alignment horizontal="center"/>
    </xf>
    <xf numFmtId="0" fontId="5" fillId="0" borderId="0" xfId="2" applyFont="1" applyFill="1"/>
    <xf numFmtId="0" fontId="2" fillId="0" borderId="0" xfId="2" applyFont="1" applyFill="1" applyAlignment="1">
      <alignment horizontal="center"/>
    </xf>
    <xf numFmtId="1" fontId="2" fillId="0" borderId="13" xfId="2" applyNumberFormat="1" applyFont="1" applyFill="1" applyBorder="1" applyAlignment="1">
      <alignment horizontal="center" vertical="center" wrapText="1"/>
    </xf>
    <xf numFmtId="0" fontId="2" fillId="0" borderId="9" xfId="2" applyFont="1" applyFill="1" applyBorder="1" applyAlignment="1">
      <alignment horizontal="center" vertical="center" wrapText="1"/>
    </xf>
    <xf numFmtId="1" fontId="2" fillId="0" borderId="0" xfId="2" applyNumberFormat="1" applyFont="1" applyFill="1"/>
    <xf numFmtId="1" fontId="2" fillId="0" borderId="9" xfId="2" applyNumberFormat="1" applyFont="1" applyFill="1" applyBorder="1" applyAlignment="1">
      <alignment horizontal="center" vertical="center" wrapText="1"/>
    </xf>
    <xf numFmtId="49" fontId="3" fillId="0" borderId="5" xfId="2" applyNumberFormat="1" applyFont="1" applyFill="1" applyBorder="1" applyAlignment="1">
      <alignment horizontal="center" vertical="center" wrapText="1"/>
    </xf>
    <xf numFmtId="1" fontId="2" fillId="0" borderId="5" xfId="2" applyNumberFormat="1" applyFont="1" applyFill="1" applyBorder="1" applyAlignment="1">
      <alignment horizontal="center" vertical="center" wrapText="1"/>
    </xf>
    <xf numFmtId="0" fontId="2" fillId="0" borderId="0" xfId="2" applyFont="1" applyFill="1" applyAlignment="1">
      <alignment horizontal="left" vertical="center"/>
    </xf>
    <xf numFmtId="1" fontId="2" fillId="0" borderId="0" xfId="2" applyNumberFormat="1" applyFont="1" applyFill="1" applyAlignment="1">
      <alignment horizontal="left" vertical="center"/>
    </xf>
    <xf numFmtId="0" fontId="12" fillId="0" borderId="0" xfId="2" applyFont="1" applyFill="1"/>
    <xf numFmtId="2" fontId="2" fillId="0" borderId="5" xfId="2" applyNumberFormat="1" applyFont="1" applyFill="1" applyBorder="1" applyAlignment="1">
      <alignment horizontal="left" vertical="center" wrapText="1"/>
    </xf>
    <xf numFmtId="0" fontId="2" fillId="0" borderId="0" xfId="2" applyFont="1" applyFill="1" applyAlignment="1">
      <alignment vertical="center"/>
    </xf>
    <xf numFmtId="0" fontId="9" fillId="0" borderId="0" xfId="14" applyFont="1" applyFill="1" applyBorder="1" applyAlignment="1"/>
    <xf numFmtId="1" fontId="84" fillId="0" borderId="5" xfId="2" applyNumberFormat="1" applyFont="1" applyFill="1" applyBorder="1" applyAlignment="1">
      <alignment horizontal="center" vertical="center" wrapText="1"/>
    </xf>
    <xf numFmtId="0" fontId="12" fillId="0" borderId="0" xfId="2" applyFont="1" applyFill="1" applyAlignment="1">
      <alignment horizontal="left"/>
    </xf>
    <xf numFmtId="0" fontId="12" fillId="0" borderId="0" xfId="2" applyFont="1" applyFill="1" applyBorder="1" applyAlignment="1">
      <alignment horizontal="left"/>
    </xf>
    <xf numFmtId="0" fontId="2" fillId="0" borderId="0" xfId="2" applyFont="1" applyFill="1" applyBorder="1" applyAlignment="1">
      <alignment horizontal="left" vertical="center"/>
    </xf>
    <xf numFmtId="168" fontId="2" fillId="0" borderId="0" xfId="3" applyNumberFormat="1" applyFont="1" applyBorder="1" applyAlignment="1">
      <alignment wrapText="1"/>
    </xf>
    <xf numFmtId="0" fontId="44" fillId="0" borderId="5" xfId="0" applyFont="1" applyFill="1" applyBorder="1" applyAlignment="1">
      <alignment horizontal="center" vertical="center" wrapText="1"/>
    </xf>
    <xf numFmtId="0" fontId="44" fillId="0" borderId="5" xfId="0" applyFont="1" applyFill="1" applyBorder="1" applyAlignment="1">
      <alignment vertical="center"/>
    </xf>
    <xf numFmtId="0" fontId="0" fillId="0" borderId="5" xfId="0" applyFill="1" applyBorder="1" applyAlignment="1">
      <alignment horizontal="left" vertical="center" wrapText="1"/>
    </xf>
    <xf numFmtId="0" fontId="2" fillId="0" borderId="5" xfId="0" applyFont="1" applyFill="1" applyBorder="1" applyAlignment="1">
      <alignment vertical="center" wrapText="1"/>
    </xf>
    <xf numFmtId="1" fontId="2" fillId="0" borderId="11" xfId="2" applyNumberFormat="1" applyFont="1" applyBorder="1" applyAlignment="1">
      <alignment horizontal="center" vertical="center" wrapText="1"/>
    </xf>
    <xf numFmtId="1" fontId="12" fillId="0" borderId="0" xfId="8" applyNumberFormat="1" applyFont="1" applyFill="1"/>
    <xf numFmtId="1" fontId="34" fillId="0" borderId="11" xfId="0" applyNumberFormat="1" applyFont="1" applyBorder="1"/>
    <xf numFmtId="0" fontId="2" fillId="0" borderId="0" xfId="2" applyFont="1" applyFill="1" applyBorder="1" applyAlignment="1">
      <alignment horizontal="center" vertical="center" wrapText="1"/>
    </xf>
    <xf numFmtId="0" fontId="61" fillId="0" borderId="5" xfId="15" applyFont="1" applyBorder="1" applyAlignment="1">
      <alignment horizontal="center" vertical="center" wrapText="1"/>
    </xf>
    <xf numFmtId="0" fontId="7" fillId="0" borderId="0" xfId="5" applyFont="1" applyAlignment="1">
      <alignment horizontal="center"/>
    </xf>
    <xf numFmtId="0" fontId="7" fillId="0" borderId="0" xfId="5" applyFont="1" applyAlignment="1">
      <alignment horizontal="center" vertical="center" wrapText="1"/>
    </xf>
    <xf numFmtId="0" fontId="2" fillId="0" borderId="0" xfId="5" applyFont="1" applyAlignment="1">
      <alignment horizontal="left"/>
    </xf>
    <xf numFmtId="164" fontId="23" fillId="0" borderId="5" xfId="10" applyNumberFormat="1" applyFont="1" applyBorder="1" applyAlignment="1">
      <alignment horizontal="center" vertical="center" wrapText="1"/>
    </xf>
    <xf numFmtId="0" fontId="3" fillId="0" borderId="0" xfId="5" applyFont="1" applyAlignment="1">
      <alignment horizontal="center"/>
    </xf>
    <xf numFmtId="0" fontId="3" fillId="0" borderId="0" xfId="9" applyFont="1" applyFill="1" applyAlignment="1"/>
    <xf numFmtId="0" fontId="3" fillId="0" borderId="0" xfId="3" applyFont="1" applyFill="1" applyAlignment="1">
      <alignment wrapText="1"/>
    </xf>
    <xf numFmtId="1" fontId="5" fillId="0" borderId="5" xfId="3" applyNumberFormat="1" applyFont="1" applyFill="1" applyBorder="1" applyAlignment="1">
      <alignment horizontal="left" vertical="center" wrapText="1"/>
    </xf>
    <xf numFmtId="0" fontId="2" fillId="0" borderId="0" xfId="3" applyFont="1" applyFill="1" applyAlignment="1">
      <alignment wrapText="1"/>
    </xf>
    <xf numFmtId="0" fontId="2" fillId="0" borderId="0" xfId="3" applyFont="1" applyFill="1"/>
    <xf numFmtId="171" fontId="0" fillId="0" borderId="0" xfId="0" applyNumberFormat="1"/>
    <xf numFmtId="0" fontId="0" fillId="4" borderId="5" xfId="0" applyFill="1" applyBorder="1" applyAlignment="1">
      <alignment horizontal="center" vertical="center"/>
    </xf>
    <xf numFmtId="0" fontId="0" fillId="4" borderId="5" xfId="0" applyFill="1" applyBorder="1" applyAlignment="1">
      <alignment vertical="center"/>
    </xf>
    <xf numFmtId="0" fontId="44" fillId="4" borderId="5" xfId="0" applyFont="1" applyFill="1" applyBorder="1" applyAlignment="1">
      <alignment vertical="center"/>
    </xf>
    <xf numFmtId="0" fontId="0" fillId="4" borderId="5" xfId="0" applyFill="1" applyBorder="1" applyAlignment="1">
      <alignment horizontal="left" vertical="center" wrapText="1"/>
    </xf>
    <xf numFmtId="0" fontId="79" fillId="4" borderId="5" xfId="0" applyNumberFormat="1" applyFont="1" applyFill="1" applyBorder="1"/>
    <xf numFmtId="0" fontId="0" fillId="4" borderId="5" xfId="0" applyFill="1" applyBorder="1" applyAlignment="1">
      <alignment horizontal="center" vertical="center" wrapText="1"/>
    </xf>
    <xf numFmtId="172" fontId="2" fillId="0" borderId="0" xfId="6" applyNumberFormat="1" applyFont="1" applyAlignment="1"/>
    <xf numFmtId="172" fontId="46" fillId="0" borderId="0" xfId="15" applyNumberFormat="1" applyAlignment="1">
      <alignment vertical="center"/>
    </xf>
    <xf numFmtId="0" fontId="2" fillId="0" borderId="5" xfId="10" applyFont="1" applyBorder="1" applyAlignment="1">
      <alignment horizontal="center" vertical="center" wrapText="1"/>
    </xf>
    <xf numFmtId="3" fontId="2" fillId="0" borderId="5" xfId="12" applyNumberFormat="1" applyFont="1" applyBorder="1" applyAlignment="1">
      <alignment horizontal="center" vertical="center" wrapText="1"/>
    </xf>
    <xf numFmtId="0" fontId="2" fillId="0" borderId="15" xfId="10" applyFont="1" applyBorder="1" applyAlignment="1">
      <alignment horizontal="center" vertical="center" wrapText="1"/>
    </xf>
    <xf numFmtId="164" fontId="23" fillId="0" borderId="15" xfId="10" applyNumberFormat="1" applyFont="1" applyBorder="1" applyAlignment="1">
      <alignment horizontal="center" vertical="center" wrapText="1"/>
    </xf>
    <xf numFmtId="0" fontId="26" fillId="0" borderId="15" xfId="10" applyFont="1" applyBorder="1" applyAlignment="1">
      <alignment horizontal="right" vertical="top" wrapText="1"/>
    </xf>
    <xf numFmtId="0" fontId="79" fillId="0" borderId="15" xfId="0" applyFont="1" applyBorder="1"/>
    <xf numFmtId="0" fontId="79" fillId="0" borderId="37" xfId="0" applyFont="1" applyBorder="1"/>
    <xf numFmtId="0" fontId="0" fillId="0" borderId="13" xfId="0" applyBorder="1" applyAlignment="1">
      <alignment horizontal="center" vertical="center" wrapText="1"/>
    </xf>
    <xf numFmtId="0" fontId="26" fillId="0" borderId="13" xfId="10" applyFont="1" applyBorder="1" applyAlignment="1">
      <alignment horizontal="right" vertical="top" wrapText="1"/>
    </xf>
    <xf numFmtId="0" fontId="79" fillId="0" borderId="13" xfId="0" applyFont="1" applyBorder="1"/>
    <xf numFmtId="0" fontId="79" fillId="0" borderId="50" xfId="0" applyFont="1" applyBorder="1"/>
    <xf numFmtId="0" fontId="86" fillId="0" borderId="5" xfId="0" applyFont="1" applyBorder="1" applyAlignment="1">
      <alignment vertical="top" wrapText="1"/>
    </xf>
    <xf numFmtId="0" fontId="2" fillId="0" borderId="51" xfId="10" applyFont="1" applyBorder="1" applyAlignment="1">
      <alignment wrapText="1"/>
    </xf>
    <xf numFmtId="0" fontId="82" fillId="0" borderId="5" xfId="0" applyFont="1" applyBorder="1" applyAlignment="1">
      <alignment horizontal="center" vertical="center" wrapText="1"/>
    </xf>
    <xf numFmtId="0" fontId="85" fillId="0" borderId="5" xfId="0" applyFont="1" applyBorder="1" applyAlignment="1">
      <alignment horizontal="center" vertical="center"/>
    </xf>
    <xf numFmtId="0" fontId="87" fillId="0" borderId="36" xfId="0" applyFont="1" applyBorder="1" applyAlignment="1">
      <alignment horizontal="center" vertical="center"/>
    </xf>
    <xf numFmtId="0" fontId="88" fillId="0" borderId="36" xfId="0" applyFont="1" applyBorder="1" applyAlignment="1">
      <alignment horizontal="center" vertical="center"/>
    </xf>
    <xf numFmtId="3" fontId="0" fillId="0" borderId="5" xfId="0" applyNumberFormat="1" applyBorder="1" applyAlignment="1">
      <alignment horizontal="center" vertical="center" wrapText="1"/>
    </xf>
    <xf numFmtId="3" fontId="45" fillId="0" borderId="5" xfId="0" applyNumberFormat="1" applyFont="1" applyBorder="1" applyAlignment="1">
      <alignment horizontal="center" vertical="center" wrapText="1"/>
    </xf>
    <xf numFmtId="0" fontId="45" fillId="0" borderId="5" xfId="0" applyFont="1" applyBorder="1" applyAlignment="1">
      <alignment horizontal="center" vertical="center" wrapText="1"/>
    </xf>
    <xf numFmtId="0" fontId="45" fillId="0" borderId="36" xfId="0" applyFont="1" applyBorder="1" applyAlignment="1">
      <alignment horizontal="center" vertical="center" wrapText="1"/>
    </xf>
    <xf numFmtId="0" fontId="16" fillId="0" borderId="0" xfId="3" applyFont="1" applyFill="1" applyAlignment="1">
      <alignment wrapText="1"/>
    </xf>
    <xf numFmtId="0" fontId="2" fillId="0" borderId="5" xfId="2" applyFont="1" applyFill="1" applyBorder="1" applyAlignment="1">
      <alignment wrapText="1"/>
    </xf>
    <xf numFmtId="0" fontId="2" fillId="0" borderId="5" xfId="2" applyFont="1" applyFill="1" applyBorder="1" applyAlignment="1">
      <alignment horizontal="center" wrapText="1"/>
    </xf>
    <xf numFmtId="0" fontId="12" fillId="0" borderId="5" xfId="2" applyFont="1" applyFill="1" applyBorder="1" applyAlignment="1">
      <alignment wrapText="1"/>
    </xf>
    <xf numFmtId="0" fontId="2" fillId="0" borderId="5" xfId="2" applyFont="1" applyFill="1" applyBorder="1" applyAlignment="1">
      <alignment vertical="center" wrapText="1"/>
    </xf>
    <xf numFmtId="0" fontId="12" fillId="0" borderId="5" xfId="2" applyFont="1" applyFill="1" applyBorder="1" applyAlignment="1">
      <alignment horizontal="left" wrapText="1"/>
    </xf>
    <xf numFmtId="0" fontId="34" fillId="0" borderId="0" xfId="0" applyFont="1" applyAlignment="1">
      <alignment horizontal="center"/>
    </xf>
    <xf numFmtId="0" fontId="24" fillId="0" borderId="0" xfId="0" applyFont="1" applyAlignment="1">
      <alignment horizontal="center"/>
    </xf>
    <xf numFmtId="0" fontId="34" fillId="0" borderId="0" xfId="0" applyFont="1" applyBorder="1" applyAlignment="1">
      <alignment horizontal="center" wrapText="1"/>
    </xf>
    <xf numFmtId="0" fontId="34" fillId="0" borderId="8" xfId="0" applyFont="1" applyBorder="1" applyAlignment="1">
      <alignment horizontal="center" wrapText="1"/>
    </xf>
    <xf numFmtId="0" fontId="2" fillId="0" borderId="29" xfId="14" applyFont="1" applyBorder="1" applyAlignment="1">
      <alignment horizontal="center"/>
    </xf>
    <xf numFmtId="0" fontId="42" fillId="4" borderId="38" xfId="14" applyFont="1" applyFill="1" applyBorder="1" applyAlignment="1">
      <alignment horizontal="center"/>
    </xf>
    <xf numFmtId="0" fontId="42" fillId="4" borderId="8" xfId="14" applyFont="1" applyFill="1" applyBorder="1" applyAlignment="1">
      <alignment horizontal="center"/>
    </xf>
    <xf numFmtId="0" fontId="42" fillId="4" borderId="23" xfId="14" applyFont="1" applyFill="1" applyBorder="1" applyAlignment="1">
      <alignment horizontal="center"/>
    </xf>
    <xf numFmtId="0" fontId="43" fillId="4" borderId="29" xfId="14" applyFont="1" applyFill="1" applyBorder="1" applyAlignment="1">
      <alignment horizontal="center"/>
    </xf>
    <xf numFmtId="0" fontId="43" fillId="4" borderId="35" xfId="14" applyFont="1" applyFill="1" applyBorder="1" applyAlignment="1">
      <alignment horizontal="center"/>
    </xf>
    <xf numFmtId="0" fontId="7" fillId="0" borderId="25" xfId="2" applyFont="1" applyBorder="1" applyAlignment="1">
      <alignment horizontal="left" vertical="center" wrapText="1"/>
    </xf>
    <xf numFmtId="0" fontId="7" fillId="0" borderId="20" xfId="2" applyFont="1" applyBorder="1" applyAlignment="1">
      <alignment horizontal="left" vertical="center" wrapText="1"/>
    </xf>
    <xf numFmtId="0" fontId="7" fillId="0" borderId="21" xfId="2" applyFont="1" applyBorder="1" applyAlignment="1">
      <alignment horizontal="left" vertical="center" wrapText="1"/>
    </xf>
    <xf numFmtId="0" fontId="7" fillId="0" borderId="26" xfId="2" applyFont="1" applyBorder="1" applyAlignment="1">
      <alignment horizontal="left" vertical="center" wrapText="1"/>
    </xf>
    <xf numFmtId="0" fontId="7" fillId="0" borderId="12" xfId="2" applyFont="1" applyBorder="1" applyAlignment="1">
      <alignment horizontal="left" vertical="center" wrapText="1"/>
    </xf>
    <xf numFmtId="0" fontId="7" fillId="0" borderId="27" xfId="2" applyFont="1" applyBorder="1" applyAlignment="1">
      <alignment horizontal="left" vertical="center" wrapText="1"/>
    </xf>
    <xf numFmtId="0" fontId="5" fillId="0" borderId="26" xfId="2" applyFont="1" applyBorder="1" applyAlignment="1">
      <alignment horizontal="left" vertical="center" wrapText="1"/>
    </xf>
    <xf numFmtId="0" fontId="5" fillId="0" borderId="12" xfId="2" applyFont="1" applyBorder="1" applyAlignment="1">
      <alignment horizontal="left" vertical="center" wrapText="1"/>
    </xf>
    <xf numFmtId="0" fontId="5" fillId="0" borderId="27" xfId="2" applyFont="1" applyBorder="1" applyAlignment="1">
      <alignment horizontal="left" vertical="center" wrapText="1"/>
    </xf>
    <xf numFmtId="0" fontId="32" fillId="0" borderId="25" xfId="14" applyFont="1" applyBorder="1" applyAlignment="1">
      <alignment horizontal="center"/>
    </xf>
    <xf numFmtId="0" fontId="32" fillId="0" borderId="20" xfId="14" applyFont="1" applyBorder="1" applyAlignment="1">
      <alignment horizontal="center"/>
    </xf>
    <xf numFmtId="0" fontId="32" fillId="0" borderId="21" xfId="14" applyFont="1" applyBorder="1" applyAlignment="1">
      <alignment horizontal="center"/>
    </xf>
    <xf numFmtId="0" fontId="31" fillId="0" borderId="11" xfId="0" applyFont="1" applyBorder="1" applyAlignment="1">
      <alignment horizontal="left"/>
    </xf>
    <xf numFmtId="0" fontId="31" fillId="0" borderId="12" xfId="0" applyFont="1" applyBorder="1" applyAlignment="1">
      <alignment horizontal="left"/>
    </xf>
    <xf numFmtId="0" fontId="31" fillId="0" borderId="13" xfId="0" applyFont="1" applyBorder="1" applyAlignment="1">
      <alignment horizontal="left"/>
    </xf>
    <xf numFmtId="0" fontId="34" fillId="5" borderId="11" xfId="0" applyFont="1" applyFill="1" applyBorder="1" applyAlignment="1">
      <alignment horizontal="center"/>
    </xf>
    <xf numFmtId="0" fontId="34" fillId="5" borderId="12" xfId="0" applyFont="1" applyFill="1" applyBorder="1" applyAlignment="1">
      <alignment horizontal="center"/>
    </xf>
    <xf numFmtId="0" fontId="0" fillId="0" borderId="0" xfId="0" applyAlignment="1">
      <alignment horizontal="center"/>
    </xf>
    <xf numFmtId="0" fontId="31" fillId="0" borderId="0" xfId="0" applyFont="1" applyAlignment="1">
      <alignment horizontal="center"/>
    </xf>
    <xf numFmtId="0" fontId="32" fillId="6" borderId="2" xfId="0" applyFont="1" applyFill="1" applyBorder="1" applyAlignment="1">
      <alignment horizontal="center" vertical="center"/>
    </xf>
    <xf numFmtId="0" fontId="32" fillId="6" borderId="4" xfId="0" applyFont="1" applyFill="1" applyBorder="1" applyAlignment="1">
      <alignment horizontal="center" vertical="center"/>
    </xf>
    <xf numFmtId="0" fontId="32" fillId="6" borderId="7" xfId="0" applyFont="1" applyFill="1" applyBorder="1" applyAlignment="1">
      <alignment horizontal="center" vertical="center"/>
    </xf>
    <xf numFmtId="0" fontId="32" fillId="6" borderId="9" xfId="0" applyFont="1" applyFill="1" applyBorder="1" applyAlignment="1">
      <alignment horizontal="center" vertical="center"/>
    </xf>
    <xf numFmtId="0" fontId="33" fillId="6" borderId="11" xfId="0" applyFont="1" applyFill="1" applyBorder="1" applyAlignment="1">
      <alignment horizontal="center" vertical="center" wrapText="1"/>
    </xf>
    <xf numFmtId="0" fontId="33" fillId="6" borderId="12" xfId="0" applyFont="1" applyFill="1" applyBorder="1" applyAlignment="1">
      <alignment horizontal="center" vertical="center" wrapText="1"/>
    </xf>
    <xf numFmtId="0" fontId="33" fillId="6" borderId="5" xfId="0" applyFont="1" applyFill="1" applyBorder="1" applyAlignment="1">
      <alignment horizontal="center" vertical="center" wrapText="1"/>
    </xf>
    <xf numFmtId="0" fontId="35" fillId="5" borderId="11" xfId="0" applyFont="1" applyFill="1" applyBorder="1" applyAlignment="1">
      <alignment horizontal="center"/>
    </xf>
    <xf numFmtId="0" fontId="35" fillId="5" borderId="12" xfId="0" applyFont="1" applyFill="1" applyBorder="1" applyAlignment="1">
      <alignment horizontal="center"/>
    </xf>
    <xf numFmtId="0" fontId="31" fillId="0" borderId="11" xfId="0" applyFont="1" applyBorder="1" applyAlignment="1">
      <alignment horizontal="left" vertical="center"/>
    </xf>
    <xf numFmtId="0" fontId="31" fillId="0" borderId="12" xfId="0" applyFont="1" applyBorder="1" applyAlignment="1">
      <alignment horizontal="left" vertical="center"/>
    </xf>
    <xf numFmtId="0" fontId="31" fillId="0" borderId="13" xfId="0" applyFont="1" applyBorder="1" applyAlignment="1">
      <alignment horizontal="left" vertical="center"/>
    </xf>
    <xf numFmtId="0" fontId="44" fillId="0" borderId="0" xfId="0" applyFont="1" applyBorder="1" applyAlignment="1">
      <alignment horizontal="left" vertical="center" wrapText="1"/>
    </xf>
    <xf numFmtId="0" fontId="34" fillId="0" borderId="11" xfId="0" applyFont="1" applyBorder="1" applyAlignment="1">
      <alignment horizontal="center"/>
    </xf>
    <xf numFmtId="0" fontId="34" fillId="0" borderId="12" xfId="0" applyFont="1" applyBorder="1" applyAlignment="1">
      <alignment horizontal="center"/>
    </xf>
    <xf numFmtId="0" fontId="34" fillId="0" borderId="13" xfId="0" applyFont="1" applyBorder="1" applyAlignment="1">
      <alignment horizontal="center"/>
    </xf>
    <xf numFmtId="0" fontId="31" fillId="0" borderId="11" xfId="0" applyFont="1" applyBorder="1" applyAlignment="1">
      <alignment horizontal="center"/>
    </xf>
    <xf numFmtId="0" fontId="31" fillId="0" borderId="12" xfId="0" applyFont="1" applyBorder="1" applyAlignment="1">
      <alignment horizontal="center"/>
    </xf>
    <xf numFmtId="0" fontId="31" fillId="0" borderId="13" xfId="0" applyFont="1" applyBorder="1" applyAlignment="1">
      <alignment horizontal="center"/>
    </xf>
    <xf numFmtId="0" fontId="34" fillId="6" borderId="11" xfId="0" applyFont="1" applyFill="1" applyBorder="1" applyAlignment="1">
      <alignment horizontal="center" vertical="center"/>
    </xf>
    <xf numFmtId="0" fontId="34" fillId="6" borderId="13" xfId="0" applyFont="1" applyFill="1" applyBorder="1" applyAlignment="1">
      <alignment horizontal="center" vertical="center"/>
    </xf>
    <xf numFmtId="0" fontId="34" fillId="4" borderId="11" xfId="0" applyFont="1" applyFill="1" applyBorder="1" applyAlignment="1">
      <alignment horizontal="left" vertical="center"/>
    </xf>
    <xf numFmtId="0" fontId="34" fillId="4" borderId="12" xfId="0" applyFont="1" applyFill="1" applyBorder="1" applyAlignment="1">
      <alignment horizontal="left" vertical="center"/>
    </xf>
    <xf numFmtId="0" fontId="34" fillId="4" borderId="13" xfId="0" applyFont="1" applyFill="1" applyBorder="1" applyAlignment="1">
      <alignment horizontal="left" vertical="center"/>
    </xf>
    <xf numFmtId="0" fontId="31" fillId="0" borderId="11" xfId="0" applyFont="1" applyBorder="1" applyAlignment="1">
      <alignment horizontal="left" vertical="center" wrapText="1"/>
    </xf>
    <xf numFmtId="0" fontId="31" fillId="0" borderId="12" xfId="0" applyFont="1" applyBorder="1" applyAlignment="1">
      <alignment horizontal="left" vertical="center" wrapText="1"/>
    </xf>
    <xf numFmtId="0" fontId="31" fillId="0" borderId="13" xfId="0" applyFont="1" applyBorder="1" applyAlignment="1">
      <alignment horizontal="left" vertical="center" wrapText="1"/>
    </xf>
    <xf numFmtId="0" fontId="34" fillId="0" borderId="5" xfId="0" applyFont="1" applyBorder="1" applyAlignment="1">
      <alignment horizontal="center"/>
    </xf>
    <xf numFmtId="0" fontId="31" fillId="0" borderId="11" xfId="0" applyFont="1" applyBorder="1" applyAlignment="1">
      <alignment horizontal="center" vertical="center"/>
    </xf>
    <xf numFmtId="0" fontId="31" fillId="0" borderId="12" xfId="0" applyFont="1" applyBorder="1" applyAlignment="1">
      <alignment horizontal="center" vertical="center"/>
    </xf>
    <xf numFmtId="0" fontId="31" fillId="0" borderId="13" xfId="0" applyFont="1" applyBorder="1" applyAlignment="1">
      <alignment horizontal="center" vertical="center"/>
    </xf>
    <xf numFmtId="0" fontId="32" fillId="0" borderId="5" xfId="0" applyFont="1" applyBorder="1" applyAlignment="1">
      <alignment horizontal="center" vertical="center"/>
    </xf>
    <xf numFmtId="0" fontId="32" fillId="0" borderId="4" xfId="0" applyFont="1" applyBorder="1" applyAlignment="1">
      <alignment horizontal="center" vertical="center"/>
    </xf>
    <xf numFmtId="0" fontId="32" fillId="0" borderId="9" xfId="0" applyFont="1" applyBorder="1" applyAlignment="1">
      <alignment horizontal="center" vertical="center"/>
    </xf>
    <xf numFmtId="0" fontId="31" fillId="4" borderId="11" xfId="0" applyFont="1" applyFill="1" applyBorder="1" applyAlignment="1">
      <alignment horizontal="center" vertical="center"/>
    </xf>
    <xf numFmtId="0" fontId="31" fillId="4" borderId="13" xfId="0" applyFont="1" applyFill="1" applyBorder="1" applyAlignment="1">
      <alignment horizontal="center" vertical="center"/>
    </xf>
    <xf numFmtId="0" fontId="6" fillId="0" borderId="2" xfId="2" applyFont="1" applyFill="1" applyBorder="1" applyAlignment="1">
      <alignment horizontal="left" vertical="center"/>
    </xf>
    <xf numFmtId="0" fontId="6" fillId="0" borderId="3" xfId="2" applyFont="1" applyFill="1" applyBorder="1" applyAlignment="1">
      <alignment horizontal="left" vertical="center"/>
    </xf>
    <xf numFmtId="0" fontId="6" fillId="0" borderId="4" xfId="2" applyFont="1" applyFill="1" applyBorder="1" applyAlignment="1">
      <alignment horizontal="left" vertical="center"/>
    </xf>
    <xf numFmtId="0" fontId="6" fillId="0" borderId="11" xfId="2" applyFont="1" applyFill="1" applyBorder="1" applyAlignment="1">
      <alignment horizontal="left" vertical="center"/>
    </xf>
    <xf numFmtId="0" fontId="6" fillId="0" borderId="12" xfId="2" applyFont="1" applyFill="1" applyBorder="1" applyAlignment="1">
      <alignment horizontal="left" vertical="center"/>
    </xf>
    <xf numFmtId="0" fontId="6" fillId="0" borderId="13" xfId="2" applyFont="1" applyFill="1" applyBorder="1" applyAlignment="1">
      <alignment horizontal="left" vertical="center"/>
    </xf>
    <xf numFmtId="0" fontId="2" fillId="0" borderId="5" xfId="2" applyFont="1" applyFill="1" applyBorder="1" applyAlignment="1">
      <alignment horizontal="center" vertical="center" wrapText="1"/>
    </xf>
    <xf numFmtId="0" fontId="2" fillId="0" borderId="0" xfId="5" applyFont="1" applyFill="1" applyAlignment="1">
      <alignment horizontal="right" vertical="center"/>
    </xf>
    <xf numFmtId="0" fontId="13" fillId="0" borderId="0" xfId="2" applyFont="1" applyFill="1" applyAlignment="1">
      <alignment horizontal="center" wrapText="1"/>
    </xf>
    <xf numFmtId="0" fontId="7" fillId="0" borderId="11" xfId="2" applyFont="1" applyFill="1" applyBorder="1" applyAlignment="1">
      <alignment horizontal="left" vertical="center" wrapText="1"/>
    </xf>
    <xf numFmtId="0" fontId="7" fillId="0" borderId="12" xfId="2" applyFont="1" applyFill="1" applyBorder="1" applyAlignment="1">
      <alignment horizontal="left" vertical="center" wrapText="1"/>
    </xf>
    <xf numFmtId="0" fontId="7" fillId="0" borderId="6" xfId="2" applyFont="1" applyFill="1" applyBorder="1" applyAlignment="1">
      <alignment horizontal="left" vertical="center" wrapText="1"/>
    </xf>
    <xf numFmtId="0" fontId="7" fillId="0" borderId="0" xfId="2" applyFont="1" applyFill="1" applyBorder="1" applyAlignment="1">
      <alignment horizontal="left" vertical="center" wrapText="1"/>
    </xf>
    <xf numFmtId="0" fontId="12" fillId="0" borderId="11" xfId="5" applyFont="1" applyBorder="1" applyAlignment="1">
      <alignment horizontal="center" vertical="center" wrapText="1"/>
    </xf>
    <xf numFmtId="0" fontId="12" fillId="0" borderId="13" xfId="5" applyFont="1" applyBorder="1" applyAlignment="1">
      <alignment horizontal="center" vertical="center" wrapText="1"/>
    </xf>
    <xf numFmtId="0" fontId="12" fillId="0" borderId="0" xfId="8" applyFont="1" applyAlignment="1">
      <alignment horizontal="left"/>
    </xf>
    <xf numFmtId="0" fontId="12" fillId="0" borderId="1" xfId="5" applyFont="1" applyFill="1" applyBorder="1" applyAlignment="1">
      <alignment horizontal="center" vertical="center" wrapText="1"/>
    </xf>
    <xf numFmtId="0" fontId="12" fillId="0" borderId="10" xfId="5" applyFont="1" applyFill="1" applyBorder="1" applyAlignment="1">
      <alignment horizontal="center" vertical="center" wrapText="1"/>
    </xf>
    <xf numFmtId="0" fontId="12" fillId="0" borderId="1" xfId="5" applyFont="1" applyFill="1" applyBorder="1" applyAlignment="1">
      <alignment horizontal="center" vertical="center" textRotation="90" wrapText="1"/>
    </xf>
    <xf numFmtId="0" fontId="12" fillId="0" borderId="10" xfId="5" applyFont="1" applyFill="1" applyBorder="1" applyAlignment="1">
      <alignment horizontal="center" vertical="center" textRotation="90" wrapText="1"/>
    </xf>
    <xf numFmtId="0" fontId="12" fillId="0" borderId="1" xfId="5" applyFont="1" applyBorder="1" applyAlignment="1">
      <alignment horizontal="center" vertical="center" textRotation="90" wrapText="1"/>
    </xf>
    <xf numFmtId="0" fontId="12" fillId="0" borderId="10" xfId="5" applyFont="1" applyBorder="1" applyAlignment="1">
      <alignment horizontal="center" vertical="center" textRotation="90" wrapText="1"/>
    </xf>
    <xf numFmtId="0" fontId="2" fillId="0" borderId="0" xfId="5" applyFont="1" applyAlignment="1">
      <alignment horizontal="right" vertical="center"/>
    </xf>
    <xf numFmtId="0" fontId="12" fillId="0" borderId="11" xfId="5" applyFont="1" applyFill="1" applyBorder="1" applyAlignment="1">
      <alignment horizontal="center" vertical="center" wrapText="1"/>
    </xf>
    <xf numFmtId="0" fontId="12" fillId="0" borderId="13" xfId="5" applyFont="1" applyFill="1" applyBorder="1" applyAlignment="1">
      <alignment horizontal="center" vertical="center" wrapText="1"/>
    </xf>
    <xf numFmtId="0" fontId="12" fillId="0" borderId="0" xfId="5" applyFont="1" applyAlignment="1">
      <alignment horizontal="center" vertical="center" wrapText="1"/>
    </xf>
    <xf numFmtId="0" fontId="13" fillId="0" borderId="0" xfId="5" applyFont="1" applyAlignment="1">
      <alignment horizontal="center" vertical="center" wrapText="1"/>
    </xf>
    <xf numFmtId="0" fontId="2" fillId="0" borderId="11" xfId="5" applyFont="1" applyFill="1" applyBorder="1" applyAlignment="1">
      <alignment horizontal="center" vertical="center" wrapText="1"/>
    </xf>
    <xf numFmtId="0" fontId="2" fillId="0" borderId="13" xfId="5" applyFont="1" applyFill="1" applyBorder="1" applyAlignment="1">
      <alignment horizontal="center" vertical="center" wrapText="1"/>
    </xf>
    <xf numFmtId="0" fontId="2" fillId="0" borderId="1" xfId="5" applyFont="1" applyFill="1" applyBorder="1" applyAlignment="1">
      <alignment horizontal="center" vertical="center" textRotation="90" wrapText="1"/>
    </xf>
    <xf numFmtId="0" fontId="2" fillId="0" borderId="10" xfId="5" applyFont="1" applyFill="1" applyBorder="1" applyAlignment="1">
      <alignment horizontal="center" vertical="center" textRotation="90" wrapText="1"/>
    </xf>
    <xf numFmtId="0" fontId="2" fillId="0" borderId="1" xfId="5" applyFont="1" applyFill="1" applyBorder="1" applyAlignment="1">
      <alignment horizontal="center" vertical="center" wrapText="1"/>
    </xf>
    <xf numFmtId="0" fontId="2" fillId="0" borderId="10" xfId="5" applyFont="1" applyFill="1" applyBorder="1" applyAlignment="1">
      <alignment horizontal="center" vertical="center" wrapText="1"/>
    </xf>
    <xf numFmtId="0" fontId="6" fillId="0" borderId="0" xfId="5" applyFont="1" applyFill="1" applyAlignment="1">
      <alignment horizontal="center" vertical="center" wrapText="1"/>
    </xf>
    <xf numFmtId="0" fontId="13" fillId="0" borderId="0" xfId="5" applyFont="1" applyFill="1" applyAlignment="1">
      <alignment horizontal="center" vertical="center" wrapText="1"/>
    </xf>
    <xf numFmtId="0" fontId="3" fillId="3" borderId="0" xfId="3" applyFont="1" applyFill="1" applyAlignment="1">
      <alignment horizontal="right" vertical="center" wrapText="1"/>
    </xf>
    <xf numFmtId="0" fontId="6" fillId="3" borderId="11" xfId="3" applyFont="1" applyFill="1" applyBorder="1" applyAlignment="1">
      <alignment horizontal="center" vertical="center" wrapText="1"/>
    </xf>
    <xf numFmtId="0" fontId="6" fillId="3" borderId="12" xfId="3" applyFont="1" applyFill="1" applyBorder="1" applyAlignment="1">
      <alignment horizontal="center" vertical="center" wrapText="1"/>
    </xf>
    <xf numFmtId="0" fontId="6" fillId="3" borderId="13" xfId="3" applyFont="1" applyFill="1" applyBorder="1" applyAlignment="1">
      <alignment horizontal="center" vertical="center" wrapText="1"/>
    </xf>
    <xf numFmtId="0" fontId="12" fillId="3" borderId="0" xfId="3" applyFont="1" applyFill="1" applyBorder="1" applyAlignment="1">
      <alignment horizontal="left" vertical="center" wrapText="1"/>
    </xf>
    <xf numFmtId="0" fontId="2" fillId="3" borderId="0" xfId="5" applyFont="1" applyFill="1" applyBorder="1" applyAlignment="1">
      <alignment horizontal="left" wrapText="1"/>
    </xf>
    <xf numFmtId="0" fontId="6" fillId="3" borderId="0" xfId="5" applyFont="1" applyFill="1" applyAlignment="1">
      <alignment horizontal="center" vertical="center" wrapText="1"/>
    </xf>
    <xf numFmtId="0" fontId="3" fillId="3" borderId="0" xfId="9" applyFont="1" applyFill="1" applyAlignment="1">
      <alignment horizontal="center"/>
    </xf>
    <xf numFmtId="0" fontId="3" fillId="3" borderId="0" xfId="3" applyFont="1" applyFill="1" applyAlignment="1">
      <alignment horizontal="left" wrapText="1"/>
    </xf>
    <xf numFmtId="0" fontId="3" fillId="3" borderId="0" xfId="3" applyFont="1" applyFill="1" applyAlignment="1">
      <alignment horizontal="center" wrapText="1"/>
    </xf>
    <xf numFmtId="0" fontId="2" fillId="0" borderId="0" xfId="2" applyFont="1" applyFill="1" applyBorder="1" applyAlignment="1">
      <alignment horizontal="center" vertical="center" wrapText="1"/>
    </xf>
    <xf numFmtId="0" fontId="2" fillId="3" borderId="0" xfId="6" applyFont="1" applyFill="1" applyAlignment="1">
      <alignment horizontal="center" wrapText="1"/>
    </xf>
    <xf numFmtId="0" fontId="2" fillId="3" borderId="0" xfId="5" applyFont="1" applyFill="1" applyAlignment="1">
      <alignment horizontal="center" vertical="center"/>
    </xf>
    <xf numFmtId="14" fontId="0" fillId="0" borderId="0" xfId="0" applyNumberFormat="1" applyAlignment="1">
      <alignment horizontal="center"/>
    </xf>
    <xf numFmtId="0" fontId="3" fillId="0" borderId="0" xfId="2" applyFont="1" applyAlignment="1">
      <alignment horizontal="center" vertical="center"/>
    </xf>
    <xf numFmtId="0" fontId="6" fillId="0" borderId="0" xfId="5" applyFont="1" applyAlignment="1">
      <alignment horizontal="center" vertical="center" wrapText="1"/>
    </xf>
    <xf numFmtId="0" fontId="2" fillId="0" borderId="0" xfId="2" applyFont="1" applyBorder="1" applyAlignment="1">
      <alignment horizontal="left" vertical="center" wrapText="1"/>
    </xf>
    <xf numFmtId="0" fontId="3" fillId="0" borderId="0" xfId="2" applyFont="1" applyAlignment="1">
      <alignment horizontal="left"/>
    </xf>
    <xf numFmtId="0" fontId="2" fillId="0" borderId="0" xfId="2" applyFont="1" applyAlignment="1">
      <alignment horizontal="right"/>
    </xf>
    <xf numFmtId="0" fontId="12" fillId="0" borderId="8" xfId="1" applyFont="1" applyFill="1" applyBorder="1" applyAlignment="1">
      <alignment horizontal="center"/>
    </xf>
    <xf numFmtId="0" fontId="2" fillId="0" borderId="0" xfId="8" applyFont="1" applyFill="1" applyAlignment="1">
      <alignment horizontal="right" vertical="center"/>
    </xf>
    <xf numFmtId="0" fontId="13" fillId="0" borderId="0" xfId="8" applyFont="1" applyFill="1" applyAlignment="1">
      <alignment horizontal="center" vertical="center"/>
    </xf>
    <xf numFmtId="0" fontId="13" fillId="0" borderId="0" xfId="8" applyFont="1" applyFill="1" applyAlignment="1">
      <alignment horizontal="center"/>
    </xf>
    <xf numFmtId="0" fontId="2" fillId="0" borderId="0" xfId="8" applyFont="1" applyFill="1" applyAlignment="1">
      <alignment horizontal="center"/>
    </xf>
    <xf numFmtId="0" fontId="12" fillId="0" borderId="0" xfId="5" applyFont="1" applyFill="1" applyAlignment="1">
      <alignment horizontal="center" vertical="center" wrapText="1"/>
    </xf>
    <xf numFmtId="0" fontId="12" fillId="0" borderId="0" xfId="1" applyFont="1" applyFill="1" applyAlignment="1">
      <alignment horizontal="left"/>
    </xf>
    <xf numFmtId="0" fontId="12" fillId="0" borderId="0" xfId="8" applyFont="1" applyFill="1" applyAlignment="1">
      <alignment horizontal="center"/>
    </xf>
    <xf numFmtId="0" fontId="12" fillId="0" borderId="3" xfId="1" applyFont="1" applyFill="1" applyBorder="1" applyAlignment="1">
      <alignment horizontal="center" vertical="top"/>
    </xf>
    <xf numFmtId="0" fontId="12" fillId="0" borderId="7" xfId="8" applyFont="1" applyFill="1" applyBorder="1" applyAlignment="1">
      <alignment horizontal="left" vertical="center"/>
    </xf>
    <xf numFmtId="0" fontId="12" fillId="0" borderId="8" xfId="8" applyFont="1" applyFill="1" applyBorder="1" applyAlignment="1">
      <alignment horizontal="left" vertical="center"/>
    </xf>
    <xf numFmtId="0" fontId="12" fillId="0" borderId="9" xfId="8" applyFont="1" applyFill="1" applyBorder="1" applyAlignment="1">
      <alignment horizontal="left" vertical="center"/>
    </xf>
    <xf numFmtId="0" fontId="12" fillId="0" borderId="8" xfId="1" applyFont="1" applyFill="1" applyBorder="1" applyAlignment="1">
      <alignment horizontal="center" vertical="top"/>
    </xf>
    <xf numFmtId="0" fontId="12" fillId="0" borderId="8" xfId="8" applyFont="1" applyFill="1" applyBorder="1" applyAlignment="1">
      <alignment horizontal="center"/>
    </xf>
    <xf numFmtId="0" fontId="12" fillId="0" borderId="3" xfId="8" applyFont="1" applyFill="1" applyBorder="1" applyAlignment="1">
      <alignment horizontal="center"/>
    </xf>
    <xf numFmtId="0" fontId="12" fillId="0" borderId="4" xfId="8" applyFont="1" applyFill="1" applyBorder="1" applyAlignment="1">
      <alignment horizontal="center"/>
    </xf>
    <xf numFmtId="0" fontId="12" fillId="0" borderId="5" xfId="8" applyFont="1" applyFill="1" applyBorder="1" applyAlignment="1">
      <alignment horizontal="center" vertical="center" wrapText="1"/>
    </xf>
    <xf numFmtId="0" fontId="13" fillId="0" borderId="5" xfId="8" applyFont="1" applyFill="1" applyBorder="1" applyAlignment="1">
      <alignment horizontal="left" vertical="center"/>
    </xf>
    <xf numFmtId="168" fontId="12" fillId="0" borderId="11" xfId="5" applyNumberFormat="1" applyFont="1" applyBorder="1" applyAlignment="1">
      <alignment horizontal="center" vertical="center"/>
    </xf>
    <xf numFmtId="168" fontId="12" fillId="0" borderId="13" xfId="5" applyNumberFormat="1" applyFont="1" applyBorder="1" applyAlignment="1">
      <alignment horizontal="center" vertical="center"/>
    </xf>
    <xf numFmtId="0" fontId="12" fillId="0" borderId="11" xfId="8" applyFont="1" applyFill="1" applyBorder="1" applyAlignment="1">
      <alignment horizontal="left" vertical="center"/>
    </xf>
    <xf numFmtId="0" fontId="12" fillId="0" borderId="12" xfId="8" applyFont="1" applyFill="1" applyBorder="1" applyAlignment="1">
      <alignment horizontal="left" vertical="center"/>
    </xf>
    <xf numFmtId="0" fontId="12" fillId="0" borderId="13" xfId="8" applyFont="1" applyFill="1" applyBorder="1" applyAlignment="1">
      <alignment horizontal="left" vertical="center"/>
    </xf>
    <xf numFmtId="0" fontId="12" fillId="0" borderId="11" xfId="8" applyFont="1" applyFill="1" applyBorder="1" applyAlignment="1">
      <alignment horizontal="left" vertical="center" wrapText="1"/>
    </xf>
    <xf numFmtId="0" fontId="12" fillId="0" borderId="12" xfId="8" applyFont="1" applyFill="1" applyBorder="1" applyAlignment="1">
      <alignment horizontal="left" vertical="center" wrapText="1"/>
    </xf>
    <xf numFmtId="0" fontId="12" fillId="0" borderId="13" xfId="8" applyFont="1" applyFill="1" applyBorder="1" applyAlignment="1">
      <alignment horizontal="left" vertical="center" wrapText="1"/>
    </xf>
    <xf numFmtId="0" fontId="12" fillId="0" borderId="0" xfId="5" applyFont="1" applyFill="1" applyAlignment="1">
      <alignment horizontal="left"/>
    </xf>
    <xf numFmtId="0" fontId="2" fillId="0" borderId="0" xfId="5" applyFont="1" applyAlignment="1">
      <alignment horizontal="left"/>
    </xf>
    <xf numFmtId="0" fontId="3" fillId="0" borderId="0" xfId="5" applyFont="1" applyAlignment="1">
      <alignment horizontal="center"/>
    </xf>
    <xf numFmtId="0" fontId="2" fillId="0" borderId="19" xfId="10" applyFont="1" applyBorder="1" applyAlignment="1">
      <alignment horizontal="center" wrapText="1"/>
    </xf>
    <xf numFmtId="0" fontId="2" fillId="0" borderId="14" xfId="10" applyFont="1" applyBorder="1" applyAlignment="1">
      <alignment horizontal="center" wrapText="1"/>
    </xf>
    <xf numFmtId="0" fontId="22" fillId="0" borderId="46" xfId="10" applyFont="1" applyBorder="1" applyAlignment="1">
      <alignment horizontal="left" vertical="center" wrapText="1"/>
    </xf>
    <xf numFmtId="0" fontId="22" fillId="0" borderId="5" xfId="10" applyFont="1" applyBorder="1" applyAlignment="1">
      <alignment horizontal="left" vertical="center" wrapText="1"/>
    </xf>
    <xf numFmtId="0" fontId="3" fillId="0" borderId="0" xfId="5" applyFont="1" applyAlignment="1">
      <alignment horizontal="right"/>
    </xf>
    <xf numFmtId="0" fontId="7" fillId="0" borderId="0" xfId="5" applyFont="1" applyAlignment="1">
      <alignment horizontal="center"/>
    </xf>
    <xf numFmtId="0" fontId="7" fillId="0" borderId="0" xfId="5" applyFont="1" applyAlignment="1">
      <alignment horizontal="center" vertical="center" wrapText="1"/>
    </xf>
    <xf numFmtId="0" fontId="2" fillId="0" borderId="0" xfId="5" applyFont="1" applyAlignment="1">
      <alignment horizontal="center"/>
    </xf>
    <xf numFmtId="0" fontId="2" fillId="0" borderId="46" xfId="10" applyFont="1" applyBorder="1" applyAlignment="1">
      <alignment horizontal="center" vertical="center" wrapText="1"/>
    </xf>
    <xf numFmtId="0" fontId="2" fillId="0" borderId="47" xfId="10" applyFont="1" applyBorder="1" applyAlignment="1">
      <alignment horizontal="center" vertical="center" wrapText="1"/>
    </xf>
    <xf numFmtId="0" fontId="2" fillId="0" borderId="5" xfId="10" applyFont="1" applyBorder="1" applyAlignment="1">
      <alignment horizontal="center" vertical="center" wrapText="1"/>
    </xf>
    <xf numFmtId="0" fontId="2" fillId="0" borderId="15" xfId="10" applyFont="1" applyBorder="1" applyAlignment="1">
      <alignment horizontal="center" vertical="center" wrapText="1"/>
    </xf>
    <xf numFmtId="0" fontId="5" fillId="0" borderId="52" xfId="10" applyFont="1" applyBorder="1" applyAlignment="1">
      <alignment horizontal="center" vertical="center" wrapText="1"/>
    </xf>
    <xf numFmtId="0" fontId="5" fillId="0" borderId="48" xfId="10" applyFont="1" applyBorder="1" applyAlignment="1">
      <alignment horizontal="center" vertical="center" wrapText="1"/>
    </xf>
    <xf numFmtId="0" fontId="5" fillId="0" borderId="49" xfId="10" applyFont="1" applyBorder="1" applyAlignment="1">
      <alignment horizontal="center" vertical="center" wrapText="1"/>
    </xf>
    <xf numFmtId="164" fontId="23" fillId="0" borderId="46" xfId="10" applyNumberFormat="1" applyFont="1" applyBorder="1" applyAlignment="1">
      <alignment horizontal="center" vertical="center" wrapText="1"/>
    </xf>
    <xf numFmtId="164" fontId="23" fillId="0" borderId="5" xfId="10" applyNumberFormat="1" applyFont="1" applyBorder="1" applyAlignment="1">
      <alignment horizontal="center" vertical="center" wrapText="1"/>
    </xf>
    <xf numFmtId="0" fontId="59" fillId="0" borderId="0" xfId="15" applyFont="1" applyBorder="1" applyAlignment="1">
      <alignment horizontal="center" wrapText="1"/>
    </xf>
    <xf numFmtId="0" fontId="47" fillId="0" borderId="0" xfId="15" applyFont="1" applyAlignment="1">
      <alignment horizontal="center" vertical="center"/>
    </xf>
    <xf numFmtId="0" fontId="47" fillId="0" borderId="8" xfId="15" applyFont="1" applyBorder="1" applyAlignment="1">
      <alignment horizontal="center" vertical="center"/>
    </xf>
    <xf numFmtId="0" fontId="47" fillId="0" borderId="0" xfId="15" applyFont="1" applyBorder="1" applyAlignment="1">
      <alignment horizontal="center" vertical="center"/>
    </xf>
    <xf numFmtId="49" fontId="48" fillId="0" borderId="1" xfId="15" applyNumberFormat="1" applyFont="1" applyBorder="1" applyAlignment="1">
      <alignment horizontal="center" vertical="center" wrapText="1"/>
    </xf>
    <xf numFmtId="49" fontId="48" fillId="0" borderId="10" xfId="15" applyNumberFormat="1" applyFont="1" applyBorder="1" applyAlignment="1">
      <alignment horizontal="center" vertical="center" wrapText="1"/>
    </xf>
    <xf numFmtId="0" fontId="48" fillId="0" borderId="1" xfId="15" applyFont="1" applyBorder="1" applyAlignment="1">
      <alignment horizontal="center" vertical="center" wrapText="1"/>
    </xf>
    <xf numFmtId="0" fontId="48" fillId="0" borderId="10" xfId="15" applyFont="1" applyBorder="1" applyAlignment="1">
      <alignment horizontal="center" vertical="center" wrapText="1"/>
    </xf>
    <xf numFmtId="0" fontId="48" fillId="0" borderId="11" xfId="15" applyFont="1" applyBorder="1" applyAlignment="1">
      <alignment horizontal="center" vertical="center" wrapText="1"/>
    </xf>
    <xf numFmtId="0" fontId="48" fillId="0" borderId="12" xfId="15" applyFont="1" applyBorder="1" applyAlignment="1">
      <alignment horizontal="center" vertical="center" wrapText="1"/>
    </xf>
    <xf numFmtId="0" fontId="48" fillId="0" borderId="13" xfId="15" applyFont="1" applyBorder="1" applyAlignment="1">
      <alignment horizontal="center" vertical="center" wrapText="1"/>
    </xf>
    <xf numFmtId="0" fontId="61" fillId="0" borderId="5" xfId="15" applyFont="1" applyBorder="1" applyAlignment="1">
      <alignment horizontal="center" vertical="center" wrapText="1"/>
    </xf>
    <xf numFmtId="0" fontId="60" fillId="0" borderId="5" xfId="15" applyFont="1" applyBorder="1" applyAlignment="1">
      <alignment horizontal="center" vertical="center" wrapText="1"/>
    </xf>
    <xf numFmtId="0" fontId="0" fillId="0" borderId="0" xfId="0" applyFill="1" applyAlignment="1">
      <alignment horizontal="left" vertical="center" wrapText="1"/>
    </xf>
    <xf numFmtId="0" fontId="45" fillId="0" borderId="0" xfId="0" applyFont="1" applyFill="1" applyBorder="1" applyAlignment="1">
      <alignment horizontal="center" vertical="center"/>
    </xf>
    <xf numFmtId="0" fontId="16" fillId="0" borderId="0" xfId="15" applyFont="1" applyFill="1" applyBorder="1" applyAlignment="1">
      <alignment horizontal="center" vertical="center" wrapText="1"/>
    </xf>
    <xf numFmtId="0" fontId="45" fillId="0" borderId="0" xfId="0" applyFont="1" applyFill="1" applyAlignment="1">
      <alignment horizontal="center" vertical="center"/>
    </xf>
    <xf numFmtId="0" fontId="44" fillId="0" borderId="1" xfId="0" applyFont="1" applyBorder="1" applyAlignment="1">
      <alignment horizontal="center" wrapText="1"/>
    </xf>
    <xf numFmtId="0" fontId="44" fillId="0" borderId="10" xfId="0" applyFont="1" applyBorder="1" applyAlignment="1">
      <alignment horizontal="center" wrapText="1"/>
    </xf>
    <xf numFmtId="0" fontId="44" fillId="0" borderId="5" xfId="0" applyFont="1" applyBorder="1" applyAlignment="1">
      <alignment horizontal="center"/>
    </xf>
    <xf numFmtId="0" fontId="44" fillId="0" borderId="1" xfId="0" applyFont="1" applyBorder="1" applyAlignment="1">
      <alignment horizontal="center" vertical="center"/>
    </xf>
    <xf numFmtId="0" fontId="44" fillId="0" borderId="10" xfId="0" applyFont="1" applyBorder="1" applyAlignment="1">
      <alignment horizontal="center" vertical="center"/>
    </xf>
  </cellXfs>
  <cellStyles count="25">
    <cellStyle name="Comma 2" xfId="16"/>
    <cellStyle name="Comma 3" xfId="17"/>
    <cellStyle name="Comma 4" xfId="18"/>
    <cellStyle name="Comma 5" xfId="19"/>
    <cellStyle name="Comma 6" xfId="20"/>
    <cellStyle name="Normal" xfId="0" builtinId="0"/>
    <cellStyle name="Normal 2" xfId="3"/>
    <cellStyle name="Normal 2 2" xfId="13"/>
    <cellStyle name="Normal 2 2 2" xfId="14"/>
    <cellStyle name="Normal 2 2 3" xfId="21"/>
    <cellStyle name="Normal 3" xfId="4"/>
    <cellStyle name="Normal 3 2" xfId="22"/>
    <cellStyle name="Normal 4" xfId="7"/>
    <cellStyle name="Normal 4 2" xfId="11"/>
    <cellStyle name="Normal 5" xfId="10"/>
    <cellStyle name="Normal 5 2" xfId="12"/>
    <cellStyle name="Normal 6" xfId="15"/>
    <cellStyle name="Normal 7" xfId="24"/>
    <cellStyle name="Normal_balansebi" xfId="6"/>
    <cellStyle name="Normal_balansi-danarti formebit" xfId="8"/>
    <cellStyle name="Normal_balansis formebi" xfId="2"/>
    <cellStyle name="Normal_FORMEBI" xfId="5"/>
    <cellStyle name="Normal_Sheet1" xfId="1"/>
    <cellStyle name="Normal_wminda Rirebuleba" xfId="9"/>
    <cellStyle name="Обычный_Debitor_Kreditorebi 2010weli" xfId="2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1581150</xdr:colOff>
      <xdr:row>86</xdr:row>
      <xdr:rowOff>152400</xdr:rowOff>
    </xdr:from>
    <xdr:to>
      <xdr:col>1</xdr:col>
      <xdr:colOff>3381375</xdr:colOff>
      <xdr:row>86</xdr:row>
      <xdr:rowOff>152400</xdr:rowOff>
    </xdr:to>
    <xdr:sp macro="" textlink="">
      <xdr:nvSpPr>
        <xdr:cNvPr id="2" name="Line 1"/>
        <xdr:cNvSpPr>
          <a:spLocks noChangeShapeType="1"/>
        </xdr:cNvSpPr>
      </xdr:nvSpPr>
      <xdr:spPr bwMode="auto">
        <a:xfrm>
          <a:off x="1905000" y="20678775"/>
          <a:ext cx="18002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1076325</xdr:colOff>
      <xdr:row>88</xdr:row>
      <xdr:rowOff>114300</xdr:rowOff>
    </xdr:from>
    <xdr:to>
      <xdr:col>1</xdr:col>
      <xdr:colOff>2876550</xdr:colOff>
      <xdr:row>88</xdr:row>
      <xdr:rowOff>114300</xdr:rowOff>
    </xdr:to>
    <xdr:sp macro="" textlink="">
      <xdr:nvSpPr>
        <xdr:cNvPr id="3" name="Line 1"/>
        <xdr:cNvSpPr>
          <a:spLocks noChangeShapeType="1"/>
        </xdr:cNvSpPr>
      </xdr:nvSpPr>
      <xdr:spPr bwMode="auto">
        <a:xfrm>
          <a:off x="1400175" y="20964525"/>
          <a:ext cx="18002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1971675</xdr:colOff>
      <xdr:row>88</xdr:row>
      <xdr:rowOff>123825</xdr:rowOff>
    </xdr:from>
    <xdr:to>
      <xdr:col>1</xdr:col>
      <xdr:colOff>3905250</xdr:colOff>
      <xdr:row>88</xdr:row>
      <xdr:rowOff>123825</xdr:rowOff>
    </xdr:to>
    <xdr:sp macro="" textlink="">
      <xdr:nvSpPr>
        <xdr:cNvPr id="2" name="Line 1"/>
        <xdr:cNvSpPr>
          <a:spLocks noChangeShapeType="1"/>
        </xdr:cNvSpPr>
      </xdr:nvSpPr>
      <xdr:spPr bwMode="auto">
        <a:xfrm>
          <a:off x="2343150" y="14735175"/>
          <a:ext cx="19335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1981200</xdr:colOff>
      <xdr:row>86</xdr:row>
      <xdr:rowOff>104775</xdr:rowOff>
    </xdr:from>
    <xdr:to>
      <xdr:col>1</xdr:col>
      <xdr:colOff>3905250</xdr:colOff>
      <xdr:row>86</xdr:row>
      <xdr:rowOff>104775</xdr:rowOff>
    </xdr:to>
    <xdr:sp macro="" textlink="">
      <xdr:nvSpPr>
        <xdr:cNvPr id="3" name="Line 2"/>
        <xdr:cNvSpPr>
          <a:spLocks noChangeShapeType="1"/>
        </xdr:cNvSpPr>
      </xdr:nvSpPr>
      <xdr:spPr bwMode="auto">
        <a:xfrm>
          <a:off x="2352675" y="14439900"/>
          <a:ext cx="19240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1971675</xdr:colOff>
      <xdr:row>85</xdr:row>
      <xdr:rowOff>123825</xdr:rowOff>
    </xdr:from>
    <xdr:to>
      <xdr:col>1</xdr:col>
      <xdr:colOff>4076700</xdr:colOff>
      <xdr:row>85</xdr:row>
      <xdr:rowOff>123825</xdr:rowOff>
    </xdr:to>
    <xdr:sp macro="" textlink="">
      <xdr:nvSpPr>
        <xdr:cNvPr id="2" name="Line 1"/>
        <xdr:cNvSpPr>
          <a:spLocks noChangeShapeType="1"/>
        </xdr:cNvSpPr>
      </xdr:nvSpPr>
      <xdr:spPr bwMode="auto">
        <a:xfrm>
          <a:off x="2371725" y="13801725"/>
          <a:ext cx="2105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1981200</xdr:colOff>
      <xdr:row>83</xdr:row>
      <xdr:rowOff>104775</xdr:rowOff>
    </xdr:from>
    <xdr:to>
      <xdr:col>1</xdr:col>
      <xdr:colOff>4076700</xdr:colOff>
      <xdr:row>83</xdr:row>
      <xdr:rowOff>104775</xdr:rowOff>
    </xdr:to>
    <xdr:sp macro="" textlink="">
      <xdr:nvSpPr>
        <xdr:cNvPr id="3" name="Line 2"/>
        <xdr:cNvSpPr>
          <a:spLocks noChangeShapeType="1"/>
        </xdr:cNvSpPr>
      </xdr:nvSpPr>
      <xdr:spPr bwMode="auto">
        <a:xfrm>
          <a:off x="2381250" y="13506450"/>
          <a:ext cx="20955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2724150</xdr:colOff>
      <xdr:row>55</xdr:row>
      <xdr:rowOff>161925</xdr:rowOff>
    </xdr:from>
    <xdr:to>
      <xdr:col>2</xdr:col>
      <xdr:colOff>0</xdr:colOff>
      <xdr:row>55</xdr:row>
      <xdr:rowOff>161925</xdr:rowOff>
    </xdr:to>
    <xdr:sp macro="" textlink="">
      <xdr:nvSpPr>
        <xdr:cNvPr id="2" name="Line 11"/>
        <xdr:cNvSpPr>
          <a:spLocks noChangeShapeType="1"/>
        </xdr:cNvSpPr>
      </xdr:nvSpPr>
      <xdr:spPr bwMode="auto">
        <a:xfrm>
          <a:off x="2162175" y="17506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19050</xdr:colOff>
      <xdr:row>57</xdr:row>
      <xdr:rowOff>142875</xdr:rowOff>
    </xdr:from>
    <xdr:to>
      <xdr:col>6</xdr:col>
      <xdr:colOff>0</xdr:colOff>
      <xdr:row>57</xdr:row>
      <xdr:rowOff>152400</xdr:rowOff>
    </xdr:to>
    <xdr:sp macro="" textlink="">
      <xdr:nvSpPr>
        <xdr:cNvPr id="3" name="Line 12"/>
        <xdr:cNvSpPr>
          <a:spLocks noChangeShapeType="1"/>
        </xdr:cNvSpPr>
      </xdr:nvSpPr>
      <xdr:spPr bwMode="auto">
        <a:xfrm flipV="1">
          <a:off x="2181225" y="17830800"/>
          <a:ext cx="243840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55</xdr:row>
      <xdr:rowOff>161925</xdr:rowOff>
    </xdr:from>
    <xdr:to>
      <xdr:col>6</xdr:col>
      <xdr:colOff>0</xdr:colOff>
      <xdr:row>55</xdr:row>
      <xdr:rowOff>161925</xdr:rowOff>
    </xdr:to>
    <xdr:sp macro="" textlink="">
      <xdr:nvSpPr>
        <xdr:cNvPr id="4" name="Line 12"/>
        <xdr:cNvSpPr>
          <a:spLocks noChangeShapeType="1"/>
        </xdr:cNvSpPr>
      </xdr:nvSpPr>
      <xdr:spPr bwMode="auto">
        <a:xfrm flipV="1">
          <a:off x="2162175" y="17506950"/>
          <a:ext cx="2486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1524000</xdr:colOff>
      <xdr:row>30</xdr:row>
      <xdr:rowOff>133350</xdr:rowOff>
    </xdr:from>
    <xdr:to>
      <xdr:col>1</xdr:col>
      <xdr:colOff>3752850</xdr:colOff>
      <xdr:row>30</xdr:row>
      <xdr:rowOff>133350</xdr:rowOff>
    </xdr:to>
    <xdr:sp macro="" textlink="">
      <xdr:nvSpPr>
        <xdr:cNvPr id="3" name="Line 12"/>
        <xdr:cNvSpPr>
          <a:spLocks noChangeShapeType="1"/>
        </xdr:cNvSpPr>
      </xdr:nvSpPr>
      <xdr:spPr bwMode="auto">
        <a:xfrm flipV="1">
          <a:off x="2009775" y="7658100"/>
          <a:ext cx="22288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1704976</xdr:colOff>
      <xdr:row>28</xdr:row>
      <xdr:rowOff>133350</xdr:rowOff>
    </xdr:from>
    <xdr:to>
      <xdr:col>1</xdr:col>
      <xdr:colOff>3924300</xdr:colOff>
      <xdr:row>28</xdr:row>
      <xdr:rowOff>133350</xdr:rowOff>
    </xdr:to>
    <xdr:sp macro="" textlink="">
      <xdr:nvSpPr>
        <xdr:cNvPr id="4" name="Line 12"/>
        <xdr:cNvSpPr>
          <a:spLocks noChangeShapeType="1"/>
        </xdr:cNvSpPr>
      </xdr:nvSpPr>
      <xdr:spPr bwMode="auto">
        <a:xfrm>
          <a:off x="2190751" y="7391400"/>
          <a:ext cx="2219324"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3</xdr:col>
      <xdr:colOff>533400</xdr:colOff>
      <xdr:row>43</xdr:row>
      <xdr:rowOff>152400</xdr:rowOff>
    </xdr:from>
    <xdr:to>
      <xdr:col>6</xdr:col>
      <xdr:colOff>361950</xdr:colOff>
      <xdr:row>43</xdr:row>
      <xdr:rowOff>152400</xdr:rowOff>
    </xdr:to>
    <xdr:sp macro="" textlink="">
      <xdr:nvSpPr>
        <xdr:cNvPr id="2" name="Line 1"/>
        <xdr:cNvSpPr>
          <a:spLocks noChangeShapeType="1"/>
        </xdr:cNvSpPr>
      </xdr:nvSpPr>
      <xdr:spPr bwMode="auto">
        <a:xfrm>
          <a:off x="1803400" y="7550150"/>
          <a:ext cx="22098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276225</xdr:colOff>
      <xdr:row>45</xdr:row>
      <xdr:rowOff>123825</xdr:rowOff>
    </xdr:from>
    <xdr:to>
      <xdr:col>6</xdr:col>
      <xdr:colOff>114300</xdr:colOff>
      <xdr:row>45</xdr:row>
      <xdr:rowOff>123825</xdr:rowOff>
    </xdr:to>
    <xdr:sp macro="" textlink="">
      <xdr:nvSpPr>
        <xdr:cNvPr id="3" name="Line 2"/>
        <xdr:cNvSpPr>
          <a:spLocks noChangeShapeType="1"/>
        </xdr:cNvSpPr>
      </xdr:nvSpPr>
      <xdr:spPr bwMode="auto">
        <a:xfrm>
          <a:off x="1552575" y="7972425"/>
          <a:ext cx="21240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533400</xdr:colOff>
      <xdr:row>54</xdr:row>
      <xdr:rowOff>152400</xdr:rowOff>
    </xdr:from>
    <xdr:to>
      <xdr:col>6</xdr:col>
      <xdr:colOff>361950</xdr:colOff>
      <xdr:row>54</xdr:row>
      <xdr:rowOff>152400</xdr:rowOff>
    </xdr:to>
    <xdr:sp macro="" textlink="">
      <xdr:nvSpPr>
        <xdr:cNvPr id="4" name="Line 1"/>
        <xdr:cNvSpPr>
          <a:spLocks noChangeShapeType="1"/>
        </xdr:cNvSpPr>
      </xdr:nvSpPr>
      <xdr:spPr bwMode="auto">
        <a:xfrm>
          <a:off x="1809750" y="10096500"/>
          <a:ext cx="22193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276225</xdr:colOff>
      <xdr:row>56</xdr:row>
      <xdr:rowOff>123825</xdr:rowOff>
    </xdr:from>
    <xdr:to>
      <xdr:col>6</xdr:col>
      <xdr:colOff>114300</xdr:colOff>
      <xdr:row>56</xdr:row>
      <xdr:rowOff>123825</xdr:rowOff>
    </xdr:to>
    <xdr:sp macro="" textlink="">
      <xdr:nvSpPr>
        <xdr:cNvPr id="5" name="Line 2"/>
        <xdr:cNvSpPr>
          <a:spLocks noChangeShapeType="1"/>
        </xdr:cNvSpPr>
      </xdr:nvSpPr>
      <xdr:spPr bwMode="auto">
        <a:xfrm>
          <a:off x="1552575" y="10467975"/>
          <a:ext cx="22288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3</xdr:col>
      <xdr:colOff>19050</xdr:colOff>
      <xdr:row>23</xdr:row>
      <xdr:rowOff>161925</xdr:rowOff>
    </xdr:from>
    <xdr:to>
      <xdr:col>6</xdr:col>
      <xdr:colOff>838200</xdr:colOff>
      <xdr:row>23</xdr:row>
      <xdr:rowOff>161925</xdr:rowOff>
    </xdr:to>
    <xdr:sp macro="" textlink="">
      <xdr:nvSpPr>
        <xdr:cNvPr id="2" name="Line 1"/>
        <xdr:cNvSpPr>
          <a:spLocks noChangeShapeType="1"/>
        </xdr:cNvSpPr>
      </xdr:nvSpPr>
      <xdr:spPr bwMode="auto">
        <a:xfrm>
          <a:off x="2809875" y="7534275"/>
          <a:ext cx="13620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19050</xdr:colOff>
      <xdr:row>25</xdr:row>
      <xdr:rowOff>152400</xdr:rowOff>
    </xdr:from>
    <xdr:to>
      <xdr:col>6</xdr:col>
      <xdr:colOff>847725</xdr:colOff>
      <xdr:row>25</xdr:row>
      <xdr:rowOff>152400</xdr:rowOff>
    </xdr:to>
    <xdr:sp macro="" textlink="">
      <xdr:nvSpPr>
        <xdr:cNvPr id="3" name="Line 2"/>
        <xdr:cNvSpPr>
          <a:spLocks noChangeShapeType="1"/>
        </xdr:cNvSpPr>
      </xdr:nvSpPr>
      <xdr:spPr bwMode="auto">
        <a:xfrm>
          <a:off x="2809875" y="7858125"/>
          <a:ext cx="13620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4</xdr:col>
      <xdr:colOff>1971675</xdr:colOff>
      <xdr:row>42</xdr:row>
      <xdr:rowOff>123825</xdr:rowOff>
    </xdr:from>
    <xdr:to>
      <xdr:col>4</xdr:col>
      <xdr:colOff>742950</xdr:colOff>
      <xdr:row>42</xdr:row>
      <xdr:rowOff>123825</xdr:rowOff>
    </xdr:to>
    <xdr:sp macro="" textlink="">
      <xdr:nvSpPr>
        <xdr:cNvPr id="2" name="Line 1"/>
        <xdr:cNvSpPr>
          <a:spLocks noChangeShapeType="1"/>
        </xdr:cNvSpPr>
      </xdr:nvSpPr>
      <xdr:spPr bwMode="auto">
        <a:xfrm>
          <a:off x="6067425" y="7667625"/>
          <a:ext cx="0" cy="0"/>
        </a:xfrm>
        <a:prstGeom prst="line">
          <a:avLst/>
        </a:prstGeom>
        <a:noFill/>
        <a:ln w="9525">
          <a:solidFill>
            <a:srgbClr val="000000"/>
          </a:solidFill>
          <a:round/>
          <a:headEnd/>
          <a:tailEnd/>
        </a:ln>
      </xdr:spPr>
    </xdr:sp>
    <xdr:clientData/>
  </xdr:twoCellAnchor>
</xdr:wsDr>
</file>

<file path=xl/drawings/drawing9.xml><?xml version="1.0" encoding="utf-8"?>
<xdr:wsDr xmlns:xdr="http://schemas.openxmlformats.org/drawingml/2006/spreadsheetDrawing" xmlns:a="http://schemas.openxmlformats.org/drawingml/2006/main">
  <xdr:twoCellAnchor>
    <xdr:from>
      <xdr:col>4</xdr:col>
      <xdr:colOff>1971675</xdr:colOff>
      <xdr:row>40</xdr:row>
      <xdr:rowOff>123825</xdr:rowOff>
    </xdr:from>
    <xdr:to>
      <xdr:col>4</xdr:col>
      <xdr:colOff>742950</xdr:colOff>
      <xdr:row>40</xdr:row>
      <xdr:rowOff>123825</xdr:rowOff>
    </xdr:to>
    <xdr:sp macro="" textlink="">
      <xdr:nvSpPr>
        <xdr:cNvPr id="2" name="Line 1"/>
        <xdr:cNvSpPr>
          <a:spLocks noChangeShapeType="1"/>
        </xdr:cNvSpPr>
      </xdr:nvSpPr>
      <xdr:spPr bwMode="auto">
        <a:xfrm>
          <a:off x="6076950" y="8058150"/>
          <a:ext cx="0" cy="0"/>
        </a:xfrm>
        <a:prstGeom prst="line">
          <a:avLst/>
        </a:prstGeom>
        <a:noFill/>
        <a:ln w="9525">
          <a:solidFill>
            <a:srgbClr val="000000"/>
          </a:solidFill>
          <a:round/>
          <a:headEnd/>
          <a:tailEnd/>
        </a:ln>
      </xdr:spPr>
    </xdr:sp>
    <xdr:clientData/>
  </xdr:twoCellAnchor>
  <xdr:twoCellAnchor>
    <xdr:from>
      <xdr:col>4</xdr:col>
      <xdr:colOff>1971675</xdr:colOff>
      <xdr:row>40</xdr:row>
      <xdr:rowOff>123825</xdr:rowOff>
    </xdr:from>
    <xdr:to>
      <xdr:col>4</xdr:col>
      <xdr:colOff>742950</xdr:colOff>
      <xdr:row>40</xdr:row>
      <xdr:rowOff>123825</xdr:rowOff>
    </xdr:to>
    <xdr:sp macro="" textlink="">
      <xdr:nvSpPr>
        <xdr:cNvPr id="3" name="Line 2"/>
        <xdr:cNvSpPr>
          <a:spLocks noChangeShapeType="1"/>
        </xdr:cNvSpPr>
      </xdr:nvSpPr>
      <xdr:spPr bwMode="auto">
        <a:xfrm>
          <a:off x="6076950" y="8058150"/>
          <a:ext cx="0" cy="0"/>
        </a:xfrm>
        <a:prstGeom prst="line">
          <a:avLst/>
        </a:prstGeom>
        <a:noFill/>
        <a:ln w="9525">
          <a:solidFill>
            <a:srgbClr val="000000"/>
          </a:solidFill>
          <a:round/>
          <a:headEnd/>
          <a:tailEnd/>
        </a:ln>
      </xdr:spPr>
    </xdr:sp>
    <xdr:clientData/>
  </xdr:twoCellAnchor>
  <xdr:twoCellAnchor>
    <xdr:from>
      <xdr:col>4</xdr:col>
      <xdr:colOff>1971675</xdr:colOff>
      <xdr:row>40</xdr:row>
      <xdr:rowOff>123825</xdr:rowOff>
    </xdr:from>
    <xdr:to>
      <xdr:col>4</xdr:col>
      <xdr:colOff>742950</xdr:colOff>
      <xdr:row>40</xdr:row>
      <xdr:rowOff>123825</xdr:rowOff>
    </xdr:to>
    <xdr:sp macro="" textlink="">
      <xdr:nvSpPr>
        <xdr:cNvPr id="4" name="Line 3"/>
        <xdr:cNvSpPr>
          <a:spLocks noChangeShapeType="1"/>
        </xdr:cNvSpPr>
      </xdr:nvSpPr>
      <xdr:spPr bwMode="auto">
        <a:xfrm>
          <a:off x="6076950" y="8058150"/>
          <a:ext cx="0" cy="0"/>
        </a:xfrm>
        <a:prstGeom prst="line">
          <a:avLst/>
        </a:prstGeom>
        <a:noFill/>
        <a:ln w="9525">
          <a:solidFill>
            <a:srgbClr val="000000"/>
          </a:solidFill>
          <a:round/>
          <a:headEnd/>
          <a:tailEnd/>
        </a:ln>
      </xdr:spPr>
    </xdr:sp>
    <xdr:clientData/>
  </xdr:twoCellAnchor>
  <xdr:twoCellAnchor>
    <xdr:from>
      <xdr:col>4</xdr:col>
      <xdr:colOff>1971675</xdr:colOff>
      <xdr:row>40</xdr:row>
      <xdr:rowOff>123825</xdr:rowOff>
    </xdr:from>
    <xdr:to>
      <xdr:col>4</xdr:col>
      <xdr:colOff>742950</xdr:colOff>
      <xdr:row>40</xdr:row>
      <xdr:rowOff>123825</xdr:rowOff>
    </xdr:to>
    <xdr:sp macro="" textlink="">
      <xdr:nvSpPr>
        <xdr:cNvPr id="5" name="Line 4"/>
        <xdr:cNvSpPr>
          <a:spLocks noChangeShapeType="1"/>
        </xdr:cNvSpPr>
      </xdr:nvSpPr>
      <xdr:spPr bwMode="auto">
        <a:xfrm>
          <a:off x="6076950" y="8058150"/>
          <a:ext cx="0" cy="0"/>
        </a:xfrm>
        <a:prstGeom prst="line">
          <a:avLst/>
        </a:prstGeom>
        <a:noFill/>
        <a:ln w="9525">
          <a:solidFill>
            <a:srgbClr val="000000"/>
          </a:solidFill>
          <a:round/>
          <a:headEnd/>
          <a:tailEnd/>
        </a:ln>
      </xdr:spPr>
    </xdr:sp>
    <xdr:clientData/>
  </xdr:twoCellAnchor>
  <xdr:twoCellAnchor>
    <xdr:from>
      <xdr:col>4</xdr:col>
      <xdr:colOff>1971675</xdr:colOff>
      <xdr:row>40</xdr:row>
      <xdr:rowOff>123825</xdr:rowOff>
    </xdr:from>
    <xdr:to>
      <xdr:col>4</xdr:col>
      <xdr:colOff>742950</xdr:colOff>
      <xdr:row>40</xdr:row>
      <xdr:rowOff>123825</xdr:rowOff>
    </xdr:to>
    <xdr:sp macro="" textlink="">
      <xdr:nvSpPr>
        <xdr:cNvPr id="6" name="Line 5"/>
        <xdr:cNvSpPr>
          <a:spLocks noChangeShapeType="1"/>
        </xdr:cNvSpPr>
      </xdr:nvSpPr>
      <xdr:spPr bwMode="auto">
        <a:xfrm>
          <a:off x="6076950" y="8058150"/>
          <a:ext cx="0" cy="0"/>
        </a:xfrm>
        <a:prstGeom prst="line">
          <a:avLst/>
        </a:prstGeom>
        <a:noFill/>
        <a:ln w="9525">
          <a:solidFill>
            <a:srgbClr val="000000"/>
          </a:solidFill>
          <a:round/>
          <a:headEnd/>
          <a:tailEnd/>
        </a:ln>
      </xdr:spPr>
    </xdr:sp>
    <xdr:clientData/>
  </xdr:twoCellAnchor>
  <xdr:twoCellAnchor>
    <xdr:from>
      <xdr:col>4</xdr:col>
      <xdr:colOff>1971675</xdr:colOff>
      <xdr:row>40</xdr:row>
      <xdr:rowOff>123825</xdr:rowOff>
    </xdr:from>
    <xdr:to>
      <xdr:col>4</xdr:col>
      <xdr:colOff>742950</xdr:colOff>
      <xdr:row>40</xdr:row>
      <xdr:rowOff>123825</xdr:rowOff>
    </xdr:to>
    <xdr:sp macro="" textlink="">
      <xdr:nvSpPr>
        <xdr:cNvPr id="7" name="Line 6"/>
        <xdr:cNvSpPr>
          <a:spLocks noChangeShapeType="1"/>
        </xdr:cNvSpPr>
      </xdr:nvSpPr>
      <xdr:spPr bwMode="auto">
        <a:xfrm>
          <a:off x="6076950" y="8058150"/>
          <a:ext cx="0" cy="0"/>
        </a:xfrm>
        <a:prstGeom prst="line">
          <a:avLst/>
        </a:prstGeom>
        <a:noFill/>
        <a:ln w="9525">
          <a:solidFill>
            <a:srgbClr val="000000"/>
          </a:solidFill>
          <a:round/>
          <a:headEnd/>
          <a:tailEnd/>
        </a:ln>
      </xdr:spPr>
    </xdr:sp>
    <xdr:clientData/>
  </xdr:twoCellAnchor>
  <xdr:twoCellAnchor>
    <xdr:from>
      <xdr:col>4</xdr:col>
      <xdr:colOff>1971675</xdr:colOff>
      <xdr:row>40</xdr:row>
      <xdr:rowOff>123825</xdr:rowOff>
    </xdr:from>
    <xdr:to>
      <xdr:col>4</xdr:col>
      <xdr:colOff>742950</xdr:colOff>
      <xdr:row>40</xdr:row>
      <xdr:rowOff>123825</xdr:rowOff>
    </xdr:to>
    <xdr:sp macro="" textlink="">
      <xdr:nvSpPr>
        <xdr:cNvPr id="8" name="Line 1"/>
        <xdr:cNvSpPr>
          <a:spLocks noChangeShapeType="1"/>
        </xdr:cNvSpPr>
      </xdr:nvSpPr>
      <xdr:spPr bwMode="auto">
        <a:xfrm>
          <a:off x="6076950" y="8058150"/>
          <a:ext cx="0" cy="0"/>
        </a:xfrm>
        <a:prstGeom prst="line">
          <a:avLst/>
        </a:prstGeom>
        <a:noFill/>
        <a:ln w="9525">
          <a:solidFill>
            <a:srgbClr val="000000"/>
          </a:solidFill>
          <a:round/>
          <a:headEnd/>
          <a:tailEnd/>
        </a:ln>
      </xdr:spPr>
    </xdr:sp>
    <xdr:clientData/>
  </xdr:twoCellAnchor>
  <xdr:twoCellAnchor>
    <xdr:from>
      <xdr:col>4</xdr:col>
      <xdr:colOff>1971675</xdr:colOff>
      <xdr:row>40</xdr:row>
      <xdr:rowOff>123825</xdr:rowOff>
    </xdr:from>
    <xdr:to>
      <xdr:col>4</xdr:col>
      <xdr:colOff>742950</xdr:colOff>
      <xdr:row>40</xdr:row>
      <xdr:rowOff>123825</xdr:rowOff>
    </xdr:to>
    <xdr:sp macro="" textlink="">
      <xdr:nvSpPr>
        <xdr:cNvPr id="9" name="Line 2"/>
        <xdr:cNvSpPr>
          <a:spLocks noChangeShapeType="1"/>
        </xdr:cNvSpPr>
      </xdr:nvSpPr>
      <xdr:spPr bwMode="auto">
        <a:xfrm>
          <a:off x="6076950" y="8058150"/>
          <a:ext cx="0" cy="0"/>
        </a:xfrm>
        <a:prstGeom prst="line">
          <a:avLst/>
        </a:prstGeom>
        <a:noFill/>
        <a:ln w="9525">
          <a:solidFill>
            <a:srgbClr val="000000"/>
          </a:solidFill>
          <a:round/>
          <a:headEnd/>
          <a:tailEnd/>
        </a:ln>
      </xdr:spPr>
    </xdr:sp>
    <xdr:clientData/>
  </xdr:twoCellAnchor>
  <xdr:twoCellAnchor>
    <xdr:from>
      <xdr:col>4</xdr:col>
      <xdr:colOff>1971675</xdr:colOff>
      <xdr:row>40</xdr:row>
      <xdr:rowOff>123825</xdr:rowOff>
    </xdr:from>
    <xdr:to>
      <xdr:col>4</xdr:col>
      <xdr:colOff>742950</xdr:colOff>
      <xdr:row>40</xdr:row>
      <xdr:rowOff>123825</xdr:rowOff>
    </xdr:to>
    <xdr:sp macro="" textlink="">
      <xdr:nvSpPr>
        <xdr:cNvPr id="10" name="Line 3"/>
        <xdr:cNvSpPr>
          <a:spLocks noChangeShapeType="1"/>
        </xdr:cNvSpPr>
      </xdr:nvSpPr>
      <xdr:spPr bwMode="auto">
        <a:xfrm>
          <a:off x="6076950" y="8058150"/>
          <a:ext cx="0" cy="0"/>
        </a:xfrm>
        <a:prstGeom prst="line">
          <a:avLst/>
        </a:prstGeom>
        <a:noFill/>
        <a:ln w="9525">
          <a:solidFill>
            <a:srgbClr val="000000"/>
          </a:solidFill>
          <a:round/>
          <a:headEnd/>
          <a:tailEnd/>
        </a:ln>
      </xdr:spPr>
    </xdr:sp>
    <xdr:clientData/>
  </xdr:twoCellAnchor>
  <xdr:twoCellAnchor>
    <xdr:from>
      <xdr:col>4</xdr:col>
      <xdr:colOff>1971675</xdr:colOff>
      <xdr:row>40</xdr:row>
      <xdr:rowOff>123825</xdr:rowOff>
    </xdr:from>
    <xdr:to>
      <xdr:col>4</xdr:col>
      <xdr:colOff>742950</xdr:colOff>
      <xdr:row>40</xdr:row>
      <xdr:rowOff>123825</xdr:rowOff>
    </xdr:to>
    <xdr:sp macro="" textlink="">
      <xdr:nvSpPr>
        <xdr:cNvPr id="11" name="Line 4"/>
        <xdr:cNvSpPr>
          <a:spLocks noChangeShapeType="1"/>
        </xdr:cNvSpPr>
      </xdr:nvSpPr>
      <xdr:spPr bwMode="auto">
        <a:xfrm>
          <a:off x="6076950" y="8058150"/>
          <a:ext cx="0" cy="0"/>
        </a:xfrm>
        <a:prstGeom prst="line">
          <a:avLst/>
        </a:prstGeom>
        <a:noFill/>
        <a:ln w="9525">
          <a:solidFill>
            <a:srgbClr val="000000"/>
          </a:solidFill>
          <a:round/>
          <a:headEnd/>
          <a:tailEnd/>
        </a:ln>
      </xdr:spPr>
    </xdr:sp>
    <xdr:clientData/>
  </xdr:twoCellAnchor>
  <xdr:twoCellAnchor>
    <xdr:from>
      <xdr:col>4</xdr:col>
      <xdr:colOff>1971675</xdr:colOff>
      <xdr:row>40</xdr:row>
      <xdr:rowOff>123825</xdr:rowOff>
    </xdr:from>
    <xdr:to>
      <xdr:col>4</xdr:col>
      <xdr:colOff>742950</xdr:colOff>
      <xdr:row>40</xdr:row>
      <xdr:rowOff>123825</xdr:rowOff>
    </xdr:to>
    <xdr:sp macro="" textlink="">
      <xdr:nvSpPr>
        <xdr:cNvPr id="12" name="Line 5"/>
        <xdr:cNvSpPr>
          <a:spLocks noChangeShapeType="1"/>
        </xdr:cNvSpPr>
      </xdr:nvSpPr>
      <xdr:spPr bwMode="auto">
        <a:xfrm>
          <a:off x="6076950" y="8058150"/>
          <a:ext cx="0" cy="0"/>
        </a:xfrm>
        <a:prstGeom prst="line">
          <a:avLst/>
        </a:prstGeom>
        <a:noFill/>
        <a:ln w="9525">
          <a:solidFill>
            <a:srgbClr val="000000"/>
          </a:solidFill>
          <a:round/>
          <a:headEnd/>
          <a:tailEnd/>
        </a:ln>
      </xdr:spPr>
    </xdr:sp>
    <xdr:clientData/>
  </xdr:twoCellAnchor>
  <xdr:twoCellAnchor>
    <xdr:from>
      <xdr:col>4</xdr:col>
      <xdr:colOff>1971675</xdr:colOff>
      <xdr:row>40</xdr:row>
      <xdr:rowOff>123825</xdr:rowOff>
    </xdr:from>
    <xdr:to>
      <xdr:col>4</xdr:col>
      <xdr:colOff>742950</xdr:colOff>
      <xdr:row>40</xdr:row>
      <xdr:rowOff>123825</xdr:rowOff>
    </xdr:to>
    <xdr:sp macro="" textlink="">
      <xdr:nvSpPr>
        <xdr:cNvPr id="13" name="Line 6"/>
        <xdr:cNvSpPr>
          <a:spLocks noChangeShapeType="1"/>
        </xdr:cNvSpPr>
      </xdr:nvSpPr>
      <xdr:spPr bwMode="auto">
        <a:xfrm>
          <a:off x="6076950" y="8058150"/>
          <a:ext cx="0" cy="0"/>
        </a:xfrm>
        <a:prstGeom prst="line">
          <a:avLst/>
        </a:prstGeom>
        <a:noFill/>
        <a:ln w="9525">
          <a:solidFill>
            <a:srgbClr val="000000"/>
          </a:solidFill>
          <a:round/>
          <a:headEnd/>
          <a:tailEnd/>
        </a:ln>
      </xdr:spPr>
    </xdr:sp>
    <xdr:clientData/>
  </xdr:twoCellAnchor>
  <xdr:twoCellAnchor>
    <xdr:from>
      <xdr:col>4</xdr:col>
      <xdr:colOff>1971675</xdr:colOff>
      <xdr:row>40</xdr:row>
      <xdr:rowOff>123825</xdr:rowOff>
    </xdr:from>
    <xdr:to>
      <xdr:col>4</xdr:col>
      <xdr:colOff>742950</xdr:colOff>
      <xdr:row>40</xdr:row>
      <xdr:rowOff>123825</xdr:rowOff>
    </xdr:to>
    <xdr:sp macro="" textlink="">
      <xdr:nvSpPr>
        <xdr:cNvPr id="14" name="Line 1"/>
        <xdr:cNvSpPr>
          <a:spLocks noChangeShapeType="1"/>
        </xdr:cNvSpPr>
      </xdr:nvSpPr>
      <xdr:spPr bwMode="auto">
        <a:xfrm>
          <a:off x="6076950" y="8058150"/>
          <a:ext cx="0" cy="0"/>
        </a:xfrm>
        <a:prstGeom prst="line">
          <a:avLst/>
        </a:prstGeom>
        <a:noFill/>
        <a:ln w="9525">
          <a:solidFill>
            <a:srgbClr val="000000"/>
          </a:solidFill>
          <a:round/>
          <a:headEnd/>
          <a:tailEnd/>
        </a:ln>
      </xdr:spPr>
    </xdr:sp>
    <xdr:clientData/>
  </xdr:twoCellAnchor>
  <xdr:twoCellAnchor>
    <xdr:from>
      <xdr:col>4</xdr:col>
      <xdr:colOff>1971675</xdr:colOff>
      <xdr:row>40</xdr:row>
      <xdr:rowOff>123825</xdr:rowOff>
    </xdr:from>
    <xdr:to>
      <xdr:col>4</xdr:col>
      <xdr:colOff>742950</xdr:colOff>
      <xdr:row>40</xdr:row>
      <xdr:rowOff>123825</xdr:rowOff>
    </xdr:to>
    <xdr:sp macro="" textlink="">
      <xdr:nvSpPr>
        <xdr:cNvPr id="15" name="Line 2"/>
        <xdr:cNvSpPr>
          <a:spLocks noChangeShapeType="1"/>
        </xdr:cNvSpPr>
      </xdr:nvSpPr>
      <xdr:spPr bwMode="auto">
        <a:xfrm>
          <a:off x="6076950" y="8058150"/>
          <a:ext cx="0" cy="0"/>
        </a:xfrm>
        <a:prstGeom prst="line">
          <a:avLst/>
        </a:prstGeom>
        <a:noFill/>
        <a:ln w="9525">
          <a:solidFill>
            <a:srgbClr val="000000"/>
          </a:solidFill>
          <a:round/>
          <a:headEnd/>
          <a:tailEnd/>
        </a:ln>
      </xdr:spPr>
    </xdr:sp>
    <xdr:clientData/>
  </xdr:twoCellAnchor>
  <xdr:twoCellAnchor>
    <xdr:from>
      <xdr:col>4</xdr:col>
      <xdr:colOff>1971675</xdr:colOff>
      <xdr:row>40</xdr:row>
      <xdr:rowOff>123825</xdr:rowOff>
    </xdr:from>
    <xdr:to>
      <xdr:col>4</xdr:col>
      <xdr:colOff>742950</xdr:colOff>
      <xdr:row>40</xdr:row>
      <xdr:rowOff>123825</xdr:rowOff>
    </xdr:to>
    <xdr:sp macro="" textlink="">
      <xdr:nvSpPr>
        <xdr:cNvPr id="16" name="Line 3"/>
        <xdr:cNvSpPr>
          <a:spLocks noChangeShapeType="1"/>
        </xdr:cNvSpPr>
      </xdr:nvSpPr>
      <xdr:spPr bwMode="auto">
        <a:xfrm>
          <a:off x="6076950" y="8058150"/>
          <a:ext cx="0" cy="0"/>
        </a:xfrm>
        <a:prstGeom prst="line">
          <a:avLst/>
        </a:prstGeom>
        <a:noFill/>
        <a:ln w="9525">
          <a:solidFill>
            <a:srgbClr val="000000"/>
          </a:solidFill>
          <a:round/>
          <a:headEnd/>
          <a:tailEnd/>
        </a:ln>
      </xdr:spPr>
    </xdr:sp>
    <xdr:clientData/>
  </xdr:twoCellAnchor>
  <xdr:twoCellAnchor>
    <xdr:from>
      <xdr:col>4</xdr:col>
      <xdr:colOff>1971675</xdr:colOff>
      <xdr:row>40</xdr:row>
      <xdr:rowOff>123825</xdr:rowOff>
    </xdr:from>
    <xdr:to>
      <xdr:col>4</xdr:col>
      <xdr:colOff>742950</xdr:colOff>
      <xdr:row>40</xdr:row>
      <xdr:rowOff>123825</xdr:rowOff>
    </xdr:to>
    <xdr:sp macro="" textlink="">
      <xdr:nvSpPr>
        <xdr:cNvPr id="17" name="Line 4"/>
        <xdr:cNvSpPr>
          <a:spLocks noChangeShapeType="1"/>
        </xdr:cNvSpPr>
      </xdr:nvSpPr>
      <xdr:spPr bwMode="auto">
        <a:xfrm>
          <a:off x="6076950" y="8058150"/>
          <a:ext cx="0" cy="0"/>
        </a:xfrm>
        <a:prstGeom prst="line">
          <a:avLst/>
        </a:prstGeom>
        <a:noFill/>
        <a:ln w="9525">
          <a:solidFill>
            <a:srgbClr val="000000"/>
          </a:solidFill>
          <a:round/>
          <a:headEnd/>
          <a:tailEnd/>
        </a:ln>
      </xdr:spPr>
    </xdr:sp>
    <xdr:clientData/>
  </xdr:twoCellAnchor>
  <xdr:twoCellAnchor>
    <xdr:from>
      <xdr:col>4</xdr:col>
      <xdr:colOff>1971675</xdr:colOff>
      <xdr:row>40</xdr:row>
      <xdr:rowOff>123825</xdr:rowOff>
    </xdr:from>
    <xdr:to>
      <xdr:col>4</xdr:col>
      <xdr:colOff>742950</xdr:colOff>
      <xdr:row>40</xdr:row>
      <xdr:rowOff>123825</xdr:rowOff>
    </xdr:to>
    <xdr:sp macro="" textlink="">
      <xdr:nvSpPr>
        <xdr:cNvPr id="18" name="Line 5"/>
        <xdr:cNvSpPr>
          <a:spLocks noChangeShapeType="1"/>
        </xdr:cNvSpPr>
      </xdr:nvSpPr>
      <xdr:spPr bwMode="auto">
        <a:xfrm>
          <a:off x="6076950" y="8058150"/>
          <a:ext cx="0" cy="0"/>
        </a:xfrm>
        <a:prstGeom prst="line">
          <a:avLst/>
        </a:prstGeom>
        <a:noFill/>
        <a:ln w="9525">
          <a:solidFill>
            <a:srgbClr val="000000"/>
          </a:solidFill>
          <a:round/>
          <a:headEnd/>
          <a:tailEnd/>
        </a:ln>
      </xdr:spPr>
    </xdr:sp>
    <xdr:clientData/>
  </xdr:twoCellAnchor>
  <xdr:twoCellAnchor>
    <xdr:from>
      <xdr:col>4</xdr:col>
      <xdr:colOff>1971675</xdr:colOff>
      <xdr:row>40</xdr:row>
      <xdr:rowOff>123825</xdr:rowOff>
    </xdr:from>
    <xdr:to>
      <xdr:col>4</xdr:col>
      <xdr:colOff>742950</xdr:colOff>
      <xdr:row>40</xdr:row>
      <xdr:rowOff>123825</xdr:rowOff>
    </xdr:to>
    <xdr:sp macro="" textlink="">
      <xdr:nvSpPr>
        <xdr:cNvPr id="19" name="Line 6"/>
        <xdr:cNvSpPr>
          <a:spLocks noChangeShapeType="1"/>
        </xdr:cNvSpPr>
      </xdr:nvSpPr>
      <xdr:spPr bwMode="auto">
        <a:xfrm>
          <a:off x="6076950" y="8058150"/>
          <a:ext cx="0" cy="0"/>
        </a:xfrm>
        <a:prstGeom prst="line">
          <a:avLst/>
        </a:prstGeom>
        <a:noFill/>
        <a:ln w="9525">
          <a:solidFill>
            <a:srgbClr val="000000"/>
          </a:solidFill>
          <a:round/>
          <a:headEnd/>
          <a:tailEnd/>
        </a:ln>
      </xdr:spPr>
    </xdr:sp>
    <xdr:clientData/>
  </xdr:twoCellAnchor>
  <xdr:twoCellAnchor>
    <xdr:from>
      <xdr:col>4</xdr:col>
      <xdr:colOff>1971675</xdr:colOff>
      <xdr:row>40</xdr:row>
      <xdr:rowOff>123825</xdr:rowOff>
    </xdr:from>
    <xdr:to>
      <xdr:col>4</xdr:col>
      <xdr:colOff>742950</xdr:colOff>
      <xdr:row>40</xdr:row>
      <xdr:rowOff>123825</xdr:rowOff>
    </xdr:to>
    <xdr:sp macro="" textlink="">
      <xdr:nvSpPr>
        <xdr:cNvPr id="20" name="Line 1"/>
        <xdr:cNvSpPr>
          <a:spLocks noChangeShapeType="1"/>
        </xdr:cNvSpPr>
      </xdr:nvSpPr>
      <xdr:spPr bwMode="auto">
        <a:xfrm>
          <a:off x="6076950" y="8058150"/>
          <a:ext cx="0" cy="0"/>
        </a:xfrm>
        <a:prstGeom prst="line">
          <a:avLst/>
        </a:prstGeom>
        <a:noFill/>
        <a:ln w="9525">
          <a:solidFill>
            <a:srgbClr val="000000"/>
          </a:solidFill>
          <a:round/>
          <a:headEnd/>
          <a:tailEnd/>
        </a:ln>
      </xdr:spPr>
    </xdr:sp>
    <xdr:clientData/>
  </xdr:twoCellAnchor>
  <xdr:twoCellAnchor>
    <xdr:from>
      <xdr:col>4</xdr:col>
      <xdr:colOff>1971675</xdr:colOff>
      <xdr:row>40</xdr:row>
      <xdr:rowOff>123825</xdr:rowOff>
    </xdr:from>
    <xdr:to>
      <xdr:col>4</xdr:col>
      <xdr:colOff>742950</xdr:colOff>
      <xdr:row>40</xdr:row>
      <xdr:rowOff>123825</xdr:rowOff>
    </xdr:to>
    <xdr:sp macro="" textlink="">
      <xdr:nvSpPr>
        <xdr:cNvPr id="21" name="Line 2"/>
        <xdr:cNvSpPr>
          <a:spLocks noChangeShapeType="1"/>
        </xdr:cNvSpPr>
      </xdr:nvSpPr>
      <xdr:spPr bwMode="auto">
        <a:xfrm>
          <a:off x="6076950" y="8058150"/>
          <a:ext cx="0" cy="0"/>
        </a:xfrm>
        <a:prstGeom prst="line">
          <a:avLst/>
        </a:prstGeom>
        <a:noFill/>
        <a:ln w="9525">
          <a:solidFill>
            <a:srgbClr val="000000"/>
          </a:solidFill>
          <a:round/>
          <a:headEnd/>
          <a:tailEnd/>
        </a:ln>
      </xdr:spPr>
    </xdr:sp>
    <xdr:clientData/>
  </xdr:twoCellAnchor>
  <xdr:twoCellAnchor>
    <xdr:from>
      <xdr:col>4</xdr:col>
      <xdr:colOff>1971675</xdr:colOff>
      <xdr:row>40</xdr:row>
      <xdr:rowOff>123825</xdr:rowOff>
    </xdr:from>
    <xdr:to>
      <xdr:col>4</xdr:col>
      <xdr:colOff>742950</xdr:colOff>
      <xdr:row>40</xdr:row>
      <xdr:rowOff>123825</xdr:rowOff>
    </xdr:to>
    <xdr:sp macro="" textlink="">
      <xdr:nvSpPr>
        <xdr:cNvPr id="22" name="Line 3"/>
        <xdr:cNvSpPr>
          <a:spLocks noChangeShapeType="1"/>
        </xdr:cNvSpPr>
      </xdr:nvSpPr>
      <xdr:spPr bwMode="auto">
        <a:xfrm>
          <a:off x="6076950" y="8058150"/>
          <a:ext cx="0" cy="0"/>
        </a:xfrm>
        <a:prstGeom prst="line">
          <a:avLst/>
        </a:prstGeom>
        <a:noFill/>
        <a:ln w="9525">
          <a:solidFill>
            <a:srgbClr val="000000"/>
          </a:solidFill>
          <a:round/>
          <a:headEnd/>
          <a:tailEnd/>
        </a:ln>
      </xdr:spPr>
    </xdr:sp>
    <xdr:clientData/>
  </xdr:twoCellAnchor>
  <xdr:twoCellAnchor>
    <xdr:from>
      <xdr:col>4</xdr:col>
      <xdr:colOff>1971675</xdr:colOff>
      <xdr:row>40</xdr:row>
      <xdr:rowOff>123825</xdr:rowOff>
    </xdr:from>
    <xdr:to>
      <xdr:col>4</xdr:col>
      <xdr:colOff>742950</xdr:colOff>
      <xdr:row>40</xdr:row>
      <xdr:rowOff>123825</xdr:rowOff>
    </xdr:to>
    <xdr:sp macro="" textlink="">
      <xdr:nvSpPr>
        <xdr:cNvPr id="23" name="Line 4"/>
        <xdr:cNvSpPr>
          <a:spLocks noChangeShapeType="1"/>
        </xdr:cNvSpPr>
      </xdr:nvSpPr>
      <xdr:spPr bwMode="auto">
        <a:xfrm>
          <a:off x="6076950" y="8058150"/>
          <a:ext cx="0" cy="0"/>
        </a:xfrm>
        <a:prstGeom prst="line">
          <a:avLst/>
        </a:prstGeom>
        <a:noFill/>
        <a:ln w="9525">
          <a:solidFill>
            <a:srgbClr val="000000"/>
          </a:solidFill>
          <a:round/>
          <a:headEnd/>
          <a:tailEnd/>
        </a:ln>
      </xdr:spPr>
    </xdr:sp>
    <xdr:clientData/>
  </xdr:twoCellAnchor>
  <xdr:twoCellAnchor>
    <xdr:from>
      <xdr:col>4</xdr:col>
      <xdr:colOff>1971675</xdr:colOff>
      <xdr:row>40</xdr:row>
      <xdr:rowOff>123825</xdr:rowOff>
    </xdr:from>
    <xdr:to>
      <xdr:col>4</xdr:col>
      <xdr:colOff>742950</xdr:colOff>
      <xdr:row>40</xdr:row>
      <xdr:rowOff>123825</xdr:rowOff>
    </xdr:to>
    <xdr:sp macro="" textlink="">
      <xdr:nvSpPr>
        <xdr:cNvPr id="24" name="Line 5"/>
        <xdr:cNvSpPr>
          <a:spLocks noChangeShapeType="1"/>
        </xdr:cNvSpPr>
      </xdr:nvSpPr>
      <xdr:spPr bwMode="auto">
        <a:xfrm>
          <a:off x="6076950" y="8058150"/>
          <a:ext cx="0" cy="0"/>
        </a:xfrm>
        <a:prstGeom prst="line">
          <a:avLst/>
        </a:prstGeom>
        <a:noFill/>
        <a:ln w="9525">
          <a:solidFill>
            <a:srgbClr val="000000"/>
          </a:solidFill>
          <a:round/>
          <a:headEnd/>
          <a:tailEnd/>
        </a:ln>
      </xdr:spPr>
    </xdr:sp>
    <xdr:clientData/>
  </xdr:twoCellAnchor>
  <xdr:twoCellAnchor>
    <xdr:from>
      <xdr:col>4</xdr:col>
      <xdr:colOff>1971675</xdr:colOff>
      <xdr:row>40</xdr:row>
      <xdr:rowOff>123825</xdr:rowOff>
    </xdr:from>
    <xdr:to>
      <xdr:col>4</xdr:col>
      <xdr:colOff>742950</xdr:colOff>
      <xdr:row>40</xdr:row>
      <xdr:rowOff>123825</xdr:rowOff>
    </xdr:to>
    <xdr:sp macro="" textlink="">
      <xdr:nvSpPr>
        <xdr:cNvPr id="25" name="Line 6"/>
        <xdr:cNvSpPr>
          <a:spLocks noChangeShapeType="1"/>
        </xdr:cNvSpPr>
      </xdr:nvSpPr>
      <xdr:spPr bwMode="auto">
        <a:xfrm>
          <a:off x="6076950" y="8058150"/>
          <a:ext cx="0" cy="0"/>
        </a:xfrm>
        <a:prstGeom prst="line">
          <a:avLst/>
        </a:prstGeom>
        <a:noFill/>
        <a:ln w="9525">
          <a:solidFill>
            <a:srgbClr val="000000"/>
          </a:solidFill>
          <a:round/>
          <a:headEnd/>
          <a:tailEnd/>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sip\PUBLIC\ANI\&#4312;&#4309;&#4316;&#4312;&#4321;&#4312;&#4321;%20&#4321;&#4304;&#4332;&#4309;&#4304;&#4309;&#4312;&#4321;%20&#4305;&#4304;&#4310;&#4304;%20201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დიზელი     "/>
      <sheetName val="ბენზინი     "/>
    </sheetNames>
    <sheetDataSet>
      <sheetData sheetId="0">
        <row r="35">
          <cell r="AI35">
            <v>23427.883999999998</v>
          </cell>
        </row>
        <row r="36">
          <cell r="AI36">
            <v>20955.802900000002</v>
          </cell>
        </row>
        <row r="37">
          <cell r="AI37">
            <v>13585.238600000001</v>
          </cell>
        </row>
      </sheetData>
      <sheetData sheetId="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11.bin"/><Relationship Id="rId4" Type="http://schemas.openxmlformats.org/officeDocument/2006/relationships/comments" Target="../comments2.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12.bin"/><Relationship Id="rId4" Type="http://schemas.openxmlformats.org/officeDocument/2006/relationships/comments" Target="../comments3.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2"/>
  <sheetViews>
    <sheetView view="pageBreakPreview" zoomScale="60" zoomScaleNormal="100" workbookViewId="0">
      <selection activeCell="F29" sqref="F29"/>
    </sheetView>
  </sheetViews>
  <sheetFormatPr defaultRowHeight="15"/>
  <cols>
    <col min="1" max="1" width="4.5703125" customWidth="1"/>
    <col min="9" max="9" width="10.85546875" bestFit="1" customWidth="1"/>
    <col min="10" max="10" width="6.7109375" customWidth="1"/>
    <col min="11" max="11" width="12.7109375" customWidth="1"/>
  </cols>
  <sheetData>
    <row r="1" spans="1:14">
      <c r="A1" s="291"/>
      <c r="B1" s="291"/>
      <c r="C1" s="291"/>
      <c r="D1" s="291"/>
      <c r="E1" s="291"/>
      <c r="F1" s="291"/>
      <c r="G1" s="291"/>
      <c r="H1" s="291"/>
      <c r="I1" s="291"/>
      <c r="J1" s="291"/>
      <c r="K1" s="291"/>
      <c r="L1" s="291"/>
      <c r="M1" s="291"/>
      <c r="N1" s="291"/>
    </row>
    <row r="2" spans="1:14">
      <c r="A2" s="291"/>
      <c r="B2" s="291"/>
      <c r="C2" s="291"/>
      <c r="D2" s="291"/>
      <c r="E2" s="291"/>
      <c r="F2" s="291"/>
      <c r="G2" s="291"/>
      <c r="H2" s="291"/>
      <c r="I2" s="291"/>
      <c r="J2" s="291"/>
      <c r="K2" s="291"/>
      <c r="L2" s="291"/>
      <c r="M2" s="291"/>
      <c r="N2" s="291"/>
    </row>
    <row r="3" spans="1:14">
      <c r="A3" s="291"/>
      <c r="B3" s="291"/>
      <c r="C3" s="291"/>
      <c r="D3" s="291"/>
      <c r="E3" s="291"/>
      <c r="F3" s="291"/>
      <c r="G3" s="291"/>
      <c r="H3" s="291"/>
      <c r="I3" s="291"/>
      <c r="J3" s="291"/>
      <c r="K3" s="291"/>
      <c r="L3" s="291"/>
      <c r="M3" s="291"/>
      <c r="N3" s="291"/>
    </row>
    <row r="4" spans="1:14" ht="18">
      <c r="A4" s="291"/>
      <c r="B4" s="791" t="s">
        <v>1025</v>
      </c>
      <c r="C4" s="791"/>
      <c r="D4" s="791"/>
      <c r="E4" s="791"/>
      <c r="F4" s="791"/>
      <c r="G4" s="791"/>
      <c r="H4" s="791"/>
      <c r="I4" s="791"/>
      <c r="J4" s="420"/>
      <c r="K4" s="416"/>
      <c r="L4" s="291"/>
      <c r="M4" s="291"/>
      <c r="N4" s="291"/>
    </row>
    <row r="5" spans="1:14" ht="18">
      <c r="A5" s="291"/>
      <c r="B5" s="791"/>
      <c r="C5" s="791"/>
      <c r="D5" s="791"/>
      <c r="E5" s="791"/>
      <c r="F5" s="791"/>
      <c r="G5" s="791"/>
      <c r="H5" s="791"/>
      <c r="I5" s="791"/>
      <c r="J5" s="420"/>
      <c r="K5" s="416"/>
      <c r="L5" s="291"/>
      <c r="M5" s="291"/>
      <c r="N5" s="291"/>
    </row>
    <row r="6" spans="1:14" ht="18">
      <c r="A6" s="291"/>
      <c r="B6" s="792"/>
      <c r="C6" s="792"/>
      <c r="D6" s="792"/>
      <c r="E6" s="792"/>
      <c r="F6" s="792"/>
      <c r="G6" s="792"/>
      <c r="H6" s="792"/>
      <c r="I6" s="792"/>
      <c r="J6" s="420"/>
      <c r="K6" s="416"/>
      <c r="L6" s="291"/>
      <c r="M6" s="291"/>
      <c r="N6" s="291"/>
    </row>
    <row r="7" spans="1:14">
      <c r="A7" s="291"/>
      <c r="B7" s="291"/>
      <c r="C7" s="291"/>
      <c r="D7" s="291"/>
      <c r="E7" s="291"/>
      <c r="F7" s="291"/>
      <c r="G7" s="291"/>
      <c r="H7" s="291"/>
      <c r="I7" s="291"/>
      <c r="J7" s="291"/>
      <c r="K7" s="291"/>
      <c r="L7" s="291"/>
      <c r="M7" s="291"/>
      <c r="N7" s="291"/>
    </row>
    <row r="8" spans="1:14">
      <c r="A8" s="291"/>
      <c r="B8" s="291"/>
      <c r="C8" s="291"/>
      <c r="D8" s="291"/>
      <c r="E8" s="291"/>
      <c r="F8" s="291"/>
      <c r="G8" s="291"/>
      <c r="H8" s="291"/>
      <c r="I8" s="291"/>
      <c r="J8" s="291"/>
      <c r="K8" s="291"/>
      <c r="L8" s="291"/>
      <c r="M8" s="291"/>
      <c r="N8" s="291"/>
    </row>
    <row r="9" spans="1:14">
      <c r="A9" s="291"/>
      <c r="B9" s="291"/>
      <c r="C9" s="291"/>
      <c r="D9" s="291"/>
      <c r="E9" s="291"/>
      <c r="F9" s="291"/>
      <c r="G9" s="291"/>
      <c r="H9" s="291"/>
      <c r="I9" s="291"/>
      <c r="J9" s="291"/>
      <c r="K9" s="291"/>
      <c r="L9" s="291"/>
      <c r="M9" s="291"/>
      <c r="N9" s="291"/>
    </row>
    <row r="10" spans="1:14" ht="18">
      <c r="A10" s="291"/>
      <c r="B10" s="291"/>
      <c r="C10" s="789" t="s">
        <v>779</v>
      </c>
      <c r="D10" s="789"/>
      <c r="E10" s="789"/>
      <c r="F10" s="789"/>
      <c r="G10" s="789"/>
      <c r="H10" s="789"/>
      <c r="I10" s="419"/>
      <c r="J10" s="291"/>
      <c r="K10" s="291"/>
      <c r="L10" s="291"/>
      <c r="M10" s="291"/>
      <c r="N10" s="291"/>
    </row>
    <row r="11" spans="1:14" ht="18">
      <c r="A11" s="291"/>
      <c r="B11" s="291"/>
      <c r="C11" s="789"/>
      <c r="D11" s="789"/>
      <c r="E11" s="789"/>
      <c r="F11" s="789"/>
      <c r="G11" s="789"/>
      <c r="H11" s="789"/>
      <c r="I11" s="419"/>
      <c r="J11" s="291"/>
      <c r="K11" s="291"/>
      <c r="L11" s="291"/>
      <c r="M11" s="291"/>
      <c r="N11" s="291"/>
    </row>
    <row r="12" spans="1:14">
      <c r="A12" s="291"/>
      <c r="B12" s="291"/>
      <c r="C12" s="291"/>
      <c r="D12" s="291"/>
      <c r="E12" s="291"/>
      <c r="F12" s="291"/>
      <c r="G12" s="291"/>
      <c r="H12" s="291"/>
      <c r="I12" s="291"/>
      <c r="J12" s="291"/>
      <c r="K12" s="291"/>
      <c r="L12" s="291"/>
      <c r="M12" s="291"/>
      <c r="N12" s="291"/>
    </row>
    <row r="13" spans="1:14">
      <c r="A13" s="291"/>
      <c r="B13" s="291"/>
      <c r="C13" s="291"/>
      <c r="D13" s="291"/>
      <c r="E13" s="291"/>
      <c r="F13" s="291"/>
      <c r="G13" s="291"/>
      <c r="H13" s="291"/>
      <c r="I13" s="291"/>
      <c r="J13" s="291"/>
      <c r="K13" s="291"/>
      <c r="L13" s="291"/>
      <c r="M13" s="291"/>
      <c r="N13" s="291"/>
    </row>
    <row r="14" spans="1:14">
      <c r="A14" s="291"/>
      <c r="B14" s="291"/>
      <c r="C14" s="790" t="s">
        <v>1157</v>
      </c>
      <c r="D14" s="790"/>
      <c r="E14" s="790"/>
      <c r="F14" s="790"/>
      <c r="G14" s="790"/>
      <c r="H14" s="790"/>
      <c r="I14" s="417"/>
      <c r="J14" s="291"/>
      <c r="K14" s="291"/>
      <c r="L14" s="291"/>
      <c r="M14" s="291"/>
      <c r="N14" s="291"/>
    </row>
    <row r="15" spans="1:14">
      <c r="A15" s="291"/>
      <c r="B15" s="291"/>
      <c r="C15" s="790"/>
      <c r="D15" s="790"/>
      <c r="E15" s="790"/>
      <c r="F15" s="790"/>
      <c r="G15" s="790"/>
      <c r="H15" s="790"/>
      <c r="I15" s="417"/>
      <c r="J15" s="291"/>
      <c r="K15" s="291"/>
      <c r="L15" s="291"/>
      <c r="M15" s="291"/>
      <c r="N15" s="291"/>
    </row>
    <row r="16" spans="1:14">
      <c r="A16" s="291"/>
      <c r="B16" s="291"/>
      <c r="C16" s="291"/>
      <c r="D16" s="291"/>
      <c r="E16" s="291"/>
      <c r="F16" s="291"/>
      <c r="G16" s="291"/>
      <c r="H16" s="291"/>
      <c r="I16" s="291"/>
      <c r="J16" s="291"/>
      <c r="K16" s="291"/>
      <c r="L16" s="291"/>
      <c r="M16" s="291"/>
      <c r="N16" s="291"/>
    </row>
    <row r="17" spans="1:14">
      <c r="A17" s="291"/>
      <c r="B17" s="291"/>
      <c r="C17" s="291"/>
      <c r="D17" s="291"/>
      <c r="E17" s="291"/>
      <c r="F17" s="291"/>
      <c r="G17" s="291"/>
      <c r="H17" s="291"/>
      <c r="I17" s="291"/>
      <c r="J17" s="291"/>
      <c r="K17" s="291"/>
      <c r="L17" s="291"/>
      <c r="M17" s="291"/>
      <c r="N17" s="291"/>
    </row>
    <row r="18" spans="1:14">
      <c r="A18" s="291"/>
      <c r="B18" s="291"/>
      <c r="C18" s="291"/>
      <c r="D18" s="291"/>
      <c r="E18" s="291"/>
      <c r="F18" s="291"/>
      <c r="G18" s="291"/>
      <c r="H18" s="291"/>
      <c r="I18" s="291"/>
      <c r="J18" s="291"/>
      <c r="K18" s="291"/>
      <c r="L18" s="291"/>
      <c r="M18" s="291"/>
      <c r="N18" s="291"/>
    </row>
    <row r="19" spans="1:14">
      <c r="A19" s="291"/>
      <c r="B19" s="291"/>
      <c r="C19" s="291"/>
      <c r="D19" s="291"/>
      <c r="E19" s="291"/>
      <c r="F19" s="291"/>
      <c r="G19" s="291"/>
      <c r="H19" s="291"/>
      <c r="I19" s="291"/>
      <c r="J19" s="291"/>
      <c r="K19" s="291"/>
      <c r="L19" s="291"/>
      <c r="M19" s="291"/>
      <c r="N19" s="291"/>
    </row>
    <row r="20" spans="1:14">
      <c r="A20" s="291"/>
      <c r="B20" s="291"/>
      <c r="C20" s="291"/>
      <c r="D20" s="291"/>
      <c r="E20" s="291"/>
      <c r="F20" s="291"/>
      <c r="G20" s="291"/>
      <c r="H20" s="291"/>
      <c r="I20" s="291"/>
      <c r="J20" s="291"/>
      <c r="K20" s="291"/>
      <c r="L20" s="291"/>
      <c r="M20" s="291"/>
      <c r="N20" s="291"/>
    </row>
    <row r="21" spans="1:14">
      <c r="A21" s="291"/>
      <c r="B21" s="291"/>
      <c r="C21" s="291"/>
      <c r="D21" s="291"/>
      <c r="E21" s="291"/>
      <c r="F21" s="418"/>
      <c r="G21" s="418"/>
      <c r="H21" s="418"/>
      <c r="I21" s="418"/>
      <c r="J21" s="418"/>
      <c r="K21" s="417"/>
      <c r="L21" s="291"/>
      <c r="M21" s="291"/>
      <c r="N21" s="291"/>
    </row>
    <row r="22" spans="1:14">
      <c r="A22" s="291"/>
      <c r="B22" s="291"/>
      <c r="C22" s="291"/>
      <c r="D22" s="291"/>
      <c r="E22" s="291" t="s">
        <v>1154</v>
      </c>
      <c r="F22" s="418"/>
      <c r="G22" s="418"/>
      <c r="H22" s="418"/>
      <c r="I22" s="418"/>
      <c r="J22" s="418"/>
      <c r="K22" s="417"/>
      <c r="L22" s="291"/>
      <c r="M22" s="291"/>
      <c r="N22" s="291"/>
    </row>
    <row r="23" spans="1:14">
      <c r="A23" s="291"/>
      <c r="B23" s="291"/>
      <c r="C23" s="291"/>
      <c r="D23" s="291"/>
      <c r="E23" s="291"/>
      <c r="F23" s="418" t="s">
        <v>780</v>
      </c>
      <c r="G23" s="418"/>
      <c r="H23" s="418"/>
      <c r="I23" s="418"/>
      <c r="J23" s="418"/>
      <c r="K23" s="417"/>
      <c r="L23" s="291"/>
      <c r="M23" s="291"/>
      <c r="N23" s="291"/>
    </row>
    <row r="24" spans="1:14">
      <c r="A24" s="291"/>
      <c r="B24" s="291"/>
      <c r="C24" s="291"/>
      <c r="D24" s="291"/>
      <c r="E24" s="291" t="s">
        <v>781</v>
      </c>
      <c r="F24" s="418"/>
      <c r="G24" s="418"/>
      <c r="H24" s="418"/>
      <c r="I24" s="418"/>
      <c r="J24" s="418"/>
      <c r="K24" s="417"/>
      <c r="L24" s="291"/>
      <c r="M24" s="291"/>
      <c r="N24" s="291"/>
    </row>
    <row r="25" spans="1:14">
      <c r="A25" s="291"/>
      <c r="B25" s="291"/>
      <c r="C25" s="291"/>
      <c r="D25" s="291"/>
      <c r="E25" s="291"/>
      <c r="G25" s="418"/>
      <c r="H25" s="418"/>
      <c r="I25" s="418"/>
      <c r="J25" s="418"/>
      <c r="K25" s="417"/>
      <c r="L25" s="291"/>
      <c r="M25" s="291"/>
      <c r="N25" s="291"/>
    </row>
    <row r="26" spans="1:14">
      <c r="A26" s="291"/>
      <c r="B26" s="291"/>
      <c r="C26" s="291"/>
      <c r="D26" s="291"/>
      <c r="E26" s="418" t="s">
        <v>782</v>
      </c>
      <c r="F26" s="418"/>
      <c r="G26" s="418"/>
      <c r="H26" s="418"/>
      <c r="I26" s="418"/>
      <c r="J26" s="418"/>
      <c r="K26" s="417"/>
      <c r="L26" s="291"/>
      <c r="M26" s="291"/>
      <c r="N26" s="291"/>
    </row>
    <row r="27" spans="1:14">
      <c r="A27" s="291"/>
      <c r="B27" s="291"/>
      <c r="C27" s="291"/>
      <c r="D27" s="291"/>
      <c r="E27" s="291"/>
      <c r="F27" s="291"/>
      <c r="G27" s="291"/>
      <c r="H27" s="291"/>
      <c r="I27" s="291"/>
      <c r="J27" s="291"/>
      <c r="K27" s="291"/>
      <c r="L27" s="291"/>
      <c r="M27" s="291"/>
      <c r="N27" s="291"/>
    </row>
    <row r="28" spans="1:14">
      <c r="A28" s="291"/>
      <c r="B28" s="291"/>
      <c r="C28" s="291"/>
      <c r="D28" s="291"/>
      <c r="E28" s="291"/>
      <c r="F28" s="291"/>
      <c r="G28" s="291"/>
      <c r="H28" s="291"/>
      <c r="I28" s="291"/>
      <c r="J28" s="291"/>
      <c r="K28" s="291"/>
      <c r="L28" s="291"/>
      <c r="M28" s="291"/>
      <c r="N28" s="291"/>
    </row>
    <row r="29" spans="1:14">
      <c r="A29" s="291"/>
      <c r="B29" s="291"/>
      <c r="C29" s="291"/>
      <c r="D29" s="291"/>
      <c r="E29" s="291"/>
      <c r="F29" s="291"/>
      <c r="G29" s="291"/>
      <c r="H29" s="291"/>
      <c r="I29" s="291"/>
      <c r="J29" s="291"/>
      <c r="K29" s="291"/>
      <c r="L29" s="291"/>
      <c r="M29" s="291"/>
      <c r="N29" s="291"/>
    </row>
    <row r="30" spans="1:14">
      <c r="A30" s="291"/>
      <c r="B30" s="291"/>
      <c r="C30" s="291"/>
      <c r="D30" s="291"/>
      <c r="E30" s="291"/>
      <c r="F30" s="291"/>
      <c r="G30" s="291"/>
      <c r="H30" s="291"/>
      <c r="I30" s="291"/>
      <c r="J30" s="291"/>
      <c r="K30" s="291"/>
      <c r="L30" s="291"/>
      <c r="M30" s="291"/>
      <c r="N30" s="291"/>
    </row>
    <row r="31" spans="1:14">
      <c r="A31" s="291"/>
      <c r="B31" s="291"/>
      <c r="C31" s="291"/>
      <c r="D31" s="291"/>
      <c r="E31" s="291"/>
      <c r="F31" s="291"/>
      <c r="G31" s="291"/>
      <c r="H31" s="291"/>
      <c r="I31" s="291"/>
      <c r="J31" s="291"/>
      <c r="K31" s="291"/>
      <c r="L31" s="291"/>
      <c r="M31" s="291"/>
      <c r="N31" s="291"/>
    </row>
    <row r="32" spans="1:14">
      <c r="A32" s="291"/>
      <c r="B32" s="291"/>
      <c r="C32" s="291"/>
      <c r="D32" s="291"/>
      <c r="E32" s="291"/>
      <c r="F32" s="291"/>
      <c r="G32" s="291"/>
      <c r="H32" s="291"/>
      <c r="I32" s="291"/>
      <c r="J32" s="291"/>
      <c r="K32" s="291"/>
      <c r="L32" s="291"/>
      <c r="M32" s="291"/>
      <c r="N32" s="291"/>
    </row>
    <row r="37" spans="1:9">
      <c r="A37" s="555" t="s">
        <v>974</v>
      </c>
      <c r="H37" s="556" t="s">
        <v>984</v>
      </c>
      <c r="I37" s="601" t="s">
        <v>1155</v>
      </c>
    </row>
    <row r="38" spans="1:9" ht="6.75" customHeight="1">
      <c r="A38" s="555"/>
      <c r="H38" s="556"/>
    </row>
    <row r="39" spans="1:9">
      <c r="A39" s="555" t="s">
        <v>981</v>
      </c>
      <c r="H39" s="556" t="s">
        <v>984</v>
      </c>
      <c r="I39" s="601" t="s">
        <v>1156</v>
      </c>
    </row>
    <row r="40" spans="1:9">
      <c r="A40" s="555"/>
      <c r="I40" s="556"/>
    </row>
    <row r="41" spans="1:9">
      <c r="A41" s="555"/>
      <c r="I41" s="556"/>
    </row>
    <row r="42" spans="1:9">
      <c r="A42" s="555" t="s">
        <v>976</v>
      </c>
      <c r="B42" s="556"/>
    </row>
  </sheetData>
  <mergeCells count="3">
    <mergeCell ref="C10:H11"/>
    <mergeCell ref="C14:H15"/>
    <mergeCell ref="B4:I6"/>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66"/>
  <sheetViews>
    <sheetView view="pageBreakPreview" zoomScale="85" zoomScaleNormal="100" zoomScaleSheetLayoutView="85" workbookViewId="0">
      <selection sqref="A1:XFD1048576"/>
    </sheetView>
  </sheetViews>
  <sheetFormatPr defaultRowHeight="12.75"/>
  <cols>
    <col min="1" max="1" width="4.5703125" style="108" customWidth="1"/>
    <col min="2" max="2" width="71.42578125" style="104" customWidth="1"/>
    <col min="3" max="3" width="7" style="209" customWidth="1"/>
    <col min="4" max="4" width="13.85546875" style="209" customWidth="1"/>
    <col min="5" max="5" width="13.85546875" style="108" customWidth="1"/>
    <col min="6" max="8" width="12.85546875" style="108" customWidth="1"/>
    <col min="9" max="9" width="14.28515625" style="108" customWidth="1"/>
    <col min="10" max="11" width="13.140625" style="108" customWidth="1"/>
    <col min="12" max="13" width="12.85546875" style="108" customWidth="1"/>
    <col min="14" max="14" width="6.5703125" style="108" customWidth="1"/>
    <col min="15" max="259" width="9.140625" style="108"/>
    <col min="260" max="260" width="6" style="108" customWidth="1"/>
    <col min="261" max="261" width="79.5703125" style="108" customWidth="1"/>
    <col min="262" max="262" width="14" style="108" customWidth="1"/>
    <col min="263" max="267" width="8.7109375" style="108" customWidth="1"/>
    <col min="268" max="269" width="12.85546875" style="108" customWidth="1"/>
    <col min="270" max="270" width="6.5703125" style="108" customWidth="1"/>
    <col min="271" max="515" width="9.140625" style="108"/>
    <col min="516" max="516" width="6" style="108" customWidth="1"/>
    <col min="517" max="517" width="79.5703125" style="108" customWidth="1"/>
    <col min="518" max="518" width="14" style="108" customWidth="1"/>
    <col min="519" max="523" width="8.7109375" style="108" customWidth="1"/>
    <col min="524" max="525" width="12.85546875" style="108" customWidth="1"/>
    <col min="526" max="526" width="6.5703125" style="108" customWidth="1"/>
    <col min="527" max="771" width="9.140625" style="108"/>
    <col min="772" max="772" width="6" style="108" customWidth="1"/>
    <col min="773" max="773" width="79.5703125" style="108" customWidth="1"/>
    <col min="774" max="774" width="14" style="108" customWidth="1"/>
    <col min="775" max="779" width="8.7109375" style="108" customWidth="1"/>
    <col min="780" max="781" width="12.85546875" style="108" customWidth="1"/>
    <col min="782" max="782" width="6.5703125" style="108" customWidth="1"/>
    <col min="783" max="1027" width="9.140625" style="108"/>
    <col min="1028" max="1028" width="6" style="108" customWidth="1"/>
    <col min="1029" max="1029" width="79.5703125" style="108" customWidth="1"/>
    <col min="1030" max="1030" width="14" style="108" customWidth="1"/>
    <col min="1031" max="1035" width="8.7109375" style="108" customWidth="1"/>
    <col min="1036" max="1037" width="12.85546875" style="108" customWidth="1"/>
    <col min="1038" max="1038" width="6.5703125" style="108" customWidth="1"/>
    <col min="1039" max="1283" width="9.140625" style="108"/>
    <col min="1284" max="1284" width="6" style="108" customWidth="1"/>
    <col min="1285" max="1285" width="79.5703125" style="108" customWidth="1"/>
    <col min="1286" max="1286" width="14" style="108" customWidth="1"/>
    <col min="1287" max="1291" width="8.7109375" style="108" customWidth="1"/>
    <col min="1292" max="1293" width="12.85546875" style="108" customWidth="1"/>
    <col min="1294" max="1294" width="6.5703125" style="108" customWidth="1"/>
    <col min="1295" max="1539" width="9.140625" style="108"/>
    <col min="1540" max="1540" width="6" style="108" customWidth="1"/>
    <col min="1541" max="1541" width="79.5703125" style="108" customWidth="1"/>
    <col min="1542" max="1542" width="14" style="108" customWidth="1"/>
    <col min="1543" max="1547" width="8.7109375" style="108" customWidth="1"/>
    <col min="1548" max="1549" width="12.85546875" style="108" customWidth="1"/>
    <col min="1550" max="1550" width="6.5703125" style="108" customWidth="1"/>
    <col min="1551" max="1795" width="9.140625" style="108"/>
    <col min="1796" max="1796" width="6" style="108" customWidth="1"/>
    <col min="1797" max="1797" width="79.5703125" style="108" customWidth="1"/>
    <col min="1798" max="1798" width="14" style="108" customWidth="1"/>
    <col min="1799" max="1803" width="8.7109375" style="108" customWidth="1"/>
    <col min="1804" max="1805" width="12.85546875" style="108" customWidth="1"/>
    <col min="1806" max="1806" width="6.5703125" style="108" customWidth="1"/>
    <col min="1807" max="2051" width="9.140625" style="108"/>
    <col min="2052" max="2052" width="6" style="108" customWidth="1"/>
    <col min="2053" max="2053" width="79.5703125" style="108" customWidth="1"/>
    <col min="2054" max="2054" width="14" style="108" customWidth="1"/>
    <col min="2055" max="2059" width="8.7109375" style="108" customWidth="1"/>
    <col min="2060" max="2061" width="12.85546875" style="108" customWidth="1"/>
    <col min="2062" max="2062" width="6.5703125" style="108" customWidth="1"/>
    <col min="2063" max="2307" width="9.140625" style="108"/>
    <col min="2308" max="2308" width="6" style="108" customWidth="1"/>
    <col min="2309" max="2309" width="79.5703125" style="108" customWidth="1"/>
    <col min="2310" max="2310" width="14" style="108" customWidth="1"/>
    <col min="2311" max="2315" width="8.7109375" style="108" customWidth="1"/>
    <col min="2316" max="2317" width="12.85546875" style="108" customWidth="1"/>
    <col min="2318" max="2318" width="6.5703125" style="108" customWidth="1"/>
    <col min="2319" max="2563" width="9.140625" style="108"/>
    <col min="2564" max="2564" width="6" style="108" customWidth="1"/>
    <col min="2565" max="2565" width="79.5703125" style="108" customWidth="1"/>
    <col min="2566" max="2566" width="14" style="108" customWidth="1"/>
    <col min="2567" max="2571" width="8.7109375" style="108" customWidth="1"/>
    <col min="2572" max="2573" width="12.85546875" style="108" customWidth="1"/>
    <col min="2574" max="2574" width="6.5703125" style="108" customWidth="1"/>
    <col min="2575" max="2819" width="9.140625" style="108"/>
    <col min="2820" max="2820" width="6" style="108" customWidth="1"/>
    <col min="2821" max="2821" width="79.5703125" style="108" customWidth="1"/>
    <col min="2822" max="2822" width="14" style="108" customWidth="1"/>
    <col min="2823" max="2827" width="8.7109375" style="108" customWidth="1"/>
    <col min="2828" max="2829" width="12.85546875" style="108" customWidth="1"/>
    <col min="2830" max="2830" width="6.5703125" style="108" customWidth="1"/>
    <col min="2831" max="3075" width="9.140625" style="108"/>
    <col min="3076" max="3076" width="6" style="108" customWidth="1"/>
    <col min="3077" max="3077" width="79.5703125" style="108" customWidth="1"/>
    <col min="3078" max="3078" width="14" style="108" customWidth="1"/>
    <col min="3079" max="3083" width="8.7109375" style="108" customWidth="1"/>
    <col min="3084" max="3085" width="12.85546875" style="108" customWidth="1"/>
    <col min="3086" max="3086" width="6.5703125" style="108" customWidth="1"/>
    <col min="3087" max="3331" width="9.140625" style="108"/>
    <col min="3332" max="3332" width="6" style="108" customWidth="1"/>
    <col min="3333" max="3333" width="79.5703125" style="108" customWidth="1"/>
    <col min="3334" max="3334" width="14" style="108" customWidth="1"/>
    <col min="3335" max="3339" width="8.7109375" style="108" customWidth="1"/>
    <col min="3340" max="3341" width="12.85546875" style="108" customWidth="1"/>
    <col min="3342" max="3342" width="6.5703125" style="108" customWidth="1"/>
    <col min="3343" max="3587" width="9.140625" style="108"/>
    <col min="3588" max="3588" width="6" style="108" customWidth="1"/>
    <col min="3589" max="3589" width="79.5703125" style="108" customWidth="1"/>
    <col min="3590" max="3590" width="14" style="108" customWidth="1"/>
    <col min="3591" max="3595" width="8.7109375" style="108" customWidth="1"/>
    <col min="3596" max="3597" width="12.85546875" style="108" customWidth="1"/>
    <col min="3598" max="3598" width="6.5703125" style="108" customWidth="1"/>
    <col min="3599" max="3843" width="9.140625" style="108"/>
    <col min="3844" max="3844" width="6" style="108" customWidth="1"/>
    <col min="3845" max="3845" width="79.5703125" style="108" customWidth="1"/>
    <col min="3846" max="3846" width="14" style="108" customWidth="1"/>
    <col min="3847" max="3851" width="8.7109375" style="108" customWidth="1"/>
    <col min="3852" max="3853" width="12.85546875" style="108" customWidth="1"/>
    <col min="3854" max="3854" width="6.5703125" style="108" customWidth="1"/>
    <col min="3855" max="4099" width="9.140625" style="108"/>
    <col min="4100" max="4100" width="6" style="108" customWidth="1"/>
    <col min="4101" max="4101" width="79.5703125" style="108" customWidth="1"/>
    <col min="4102" max="4102" width="14" style="108" customWidth="1"/>
    <col min="4103" max="4107" width="8.7109375" style="108" customWidth="1"/>
    <col min="4108" max="4109" width="12.85546875" style="108" customWidth="1"/>
    <col min="4110" max="4110" width="6.5703125" style="108" customWidth="1"/>
    <col min="4111" max="4355" width="9.140625" style="108"/>
    <col min="4356" max="4356" width="6" style="108" customWidth="1"/>
    <col min="4357" max="4357" width="79.5703125" style="108" customWidth="1"/>
    <col min="4358" max="4358" width="14" style="108" customWidth="1"/>
    <col min="4359" max="4363" width="8.7109375" style="108" customWidth="1"/>
    <col min="4364" max="4365" width="12.85546875" style="108" customWidth="1"/>
    <col min="4366" max="4366" width="6.5703125" style="108" customWidth="1"/>
    <col min="4367" max="4611" width="9.140625" style="108"/>
    <col min="4612" max="4612" width="6" style="108" customWidth="1"/>
    <col min="4613" max="4613" width="79.5703125" style="108" customWidth="1"/>
    <col min="4614" max="4614" width="14" style="108" customWidth="1"/>
    <col min="4615" max="4619" width="8.7109375" style="108" customWidth="1"/>
    <col min="4620" max="4621" width="12.85546875" style="108" customWidth="1"/>
    <col min="4622" max="4622" width="6.5703125" style="108" customWidth="1"/>
    <col min="4623" max="4867" width="9.140625" style="108"/>
    <col min="4868" max="4868" width="6" style="108" customWidth="1"/>
    <col min="4869" max="4869" width="79.5703125" style="108" customWidth="1"/>
    <col min="4870" max="4870" width="14" style="108" customWidth="1"/>
    <col min="4871" max="4875" width="8.7109375" style="108" customWidth="1"/>
    <col min="4876" max="4877" width="12.85546875" style="108" customWidth="1"/>
    <col min="4878" max="4878" width="6.5703125" style="108" customWidth="1"/>
    <col min="4879" max="5123" width="9.140625" style="108"/>
    <col min="5124" max="5124" width="6" style="108" customWidth="1"/>
    <col min="5125" max="5125" width="79.5703125" style="108" customWidth="1"/>
    <col min="5126" max="5126" width="14" style="108" customWidth="1"/>
    <col min="5127" max="5131" width="8.7109375" style="108" customWidth="1"/>
    <col min="5132" max="5133" width="12.85546875" style="108" customWidth="1"/>
    <col min="5134" max="5134" width="6.5703125" style="108" customWidth="1"/>
    <col min="5135" max="5379" width="9.140625" style="108"/>
    <col min="5380" max="5380" width="6" style="108" customWidth="1"/>
    <col min="5381" max="5381" width="79.5703125" style="108" customWidth="1"/>
    <col min="5382" max="5382" width="14" style="108" customWidth="1"/>
    <col min="5383" max="5387" width="8.7109375" style="108" customWidth="1"/>
    <col min="5388" max="5389" width="12.85546875" style="108" customWidth="1"/>
    <col min="5390" max="5390" width="6.5703125" style="108" customWidth="1"/>
    <col min="5391" max="5635" width="9.140625" style="108"/>
    <col min="5636" max="5636" width="6" style="108" customWidth="1"/>
    <col min="5637" max="5637" width="79.5703125" style="108" customWidth="1"/>
    <col min="5638" max="5638" width="14" style="108" customWidth="1"/>
    <col min="5639" max="5643" width="8.7109375" style="108" customWidth="1"/>
    <col min="5644" max="5645" width="12.85546875" style="108" customWidth="1"/>
    <col min="5646" max="5646" width="6.5703125" style="108" customWidth="1"/>
    <col min="5647" max="5891" width="9.140625" style="108"/>
    <col min="5892" max="5892" width="6" style="108" customWidth="1"/>
    <col min="5893" max="5893" width="79.5703125" style="108" customWidth="1"/>
    <col min="5894" max="5894" width="14" style="108" customWidth="1"/>
    <col min="5895" max="5899" width="8.7109375" style="108" customWidth="1"/>
    <col min="5900" max="5901" width="12.85546875" style="108" customWidth="1"/>
    <col min="5902" max="5902" width="6.5703125" style="108" customWidth="1"/>
    <col min="5903" max="6147" width="9.140625" style="108"/>
    <col min="6148" max="6148" width="6" style="108" customWidth="1"/>
    <col min="6149" max="6149" width="79.5703125" style="108" customWidth="1"/>
    <col min="6150" max="6150" width="14" style="108" customWidth="1"/>
    <col min="6151" max="6155" width="8.7109375" style="108" customWidth="1"/>
    <col min="6156" max="6157" width="12.85546875" style="108" customWidth="1"/>
    <col min="6158" max="6158" width="6.5703125" style="108" customWidth="1"/>
    <col min="6159" max="6403" width="9.140625" style="108"/>
    <col min="6404" max="6404" width="6" style="108" customWidth="1"/>
    <col min="6405" max="6405" width="79.5703125" style="108" customWidth="1"/>
    <col min="6406" max="6406" width="14" style="108" customWidth="1"/>
    <col min="6407" max="6411" width="8.7109375" style="108" customWidth="1"/>
    <col min="6412" max="6413" width="12.85546875" style="108" customWidth="1"/>
    <col min="6414" max="6414" width="6.5703125" style="108" customWidth="1"/>
    <col min="6415" max="6659" width="9.140625" style="108"/>
    <col min="6660" max="6660" width="6" style="108" customWidth="1"/>
    <col min="6661" max="6661" width="79.5703125" style="108" customWidth="1"/>
    <col min="6662" max="6662" width="14" style="108" customWidth="1"/>
    <col min="6663" max="6667" width="8.7109375" style="108" customWidth="1"/>
    <col min="6668" max="6669" width="12.85546875" style="108" customWidth="1"/>
    <col min="6670" max="6670" width="6.5703125" style="108" customWidth="1"/>
    <col min="6671" max="6915" width="9.140625" style="108"/>
    <col min="6916" max="6916" width="6" style="108" customWidth="1"/>
    <col min="6917" max="6917" width="79.5703125" style="108" customWidth="1"/>
    <col min="6918" max="6918" width="14" style="108" customWidth="1"/>
    <col min="6919" max="6923" width="8.7109375" style="108" customWidth="1"/>
    <col min="6924" max="6925" width="12.85546875" style="108" customWidth="1"/>
    <col min="6926" max="6926" width="6.5703125" style="108" customWidth="1"/>
    <col min="6927" max="7171" width="9.140625" style="108"/>
    <col min="7172" max="7172" width="6" style="108" customWidth="1"/>
    <col min="7173" max="7173" width="79.5703125" style="108" customWidth="1"/>
    <col min="7174" max="7174" width="14" style="108" customWidth="1"/>
    <col min="7175" max="7179" width="8.7109375" style="108" customWidth="1"/>
    <col min="7180" max="7181" width="12.85546875" style="108" customWidth="1"/>
    <col min="7182" max="7182" width="6.5703125" style="108" customWidth="1"/>
    <col min="7183" max="7427" width="9.140625" style="108"/>
    <col min="7428" max="7428" width="6" style="108" customWidth="1"/>
    <col min="7429" max="7429" width="79.5703125" style="108" customWidth="1"/>
    <col min="7430" max="7430" width="14" style="108" customWidth="1"/>
    <col min="7431" max="7435" width="8.7109375" style="108" customWidth="1"/>
    <col min="7436" max="7437" width="12.85546875" style="108" customWidth="1"/>
    <col min="7438" max="7438" width="6.5703125" style="108" customWidth="1"/>
    <col min="7439" max="7683" width="9.140625" style="108"/>
    <col min="7684" max="7684" width="6" style="108" customWidth="1"/>
    <col min="7685" max="7685" width="79.5703125" style="108" customWidth="1"/>
    <col min="7686" max="7686" width="14" style="108" customWidth="1"/>
    <col min="7687" max="7691" width="8.7109375" style="108" customWidth="1"/>
    <col min="7692" max="7693" width="12.85546875" style="108" customWidth="1"/>
    <col min="7694" max="7694" width="6.5703125" style="108" customWidth="1"/>
    <col min="7695" max="7939" width="9.140625" style="108"/>
    <col min="7940" max="7940" width="6" style="108" customWidth="1"/>
    <col min="7941" max="7941" width="79.5703125" style="108" customWidth="1"/>
    <col min="7942" max="7942" width="14" style="108" customWidth="1"/>
    <col min="7943" max="7947" width="8.7109375" style="108" customWidth="1"/>
    <col min="7948" max="7949" width="12.85546875" style="108" customWidth="1"/>
    <col min="7950" max="7950" width="6.5703125" style="108" customWidth="1"/>
    <col min="7951" max="8195" width="9.140625" style="108"/>
    <col min="8196" max="8196" width="6" style="108" customWidth="1"/>
    <col min="8197" max="8197" width="79.5703125" style="108" customWidth="1"/>
    <col min="8198" max="8198" width="14" style="108" customWidth="1"/>
    <col min="8199" max="8203" width="8.7109375" style="108" customWidth="1"/>
    <col min="8204" max="8205" width="12.85546875" style="108" customWidth="1"/>
    <col min="8206" max="8206" width="6.5703125" style="108" customWidth="1"/>
    <col min="8207" max="8451" width="9.140625" style="108"/>
    <col min="8452" max="8452" width="6" style="108" customWidth="1"/>
    <col min="8453" max="8453" width="79.5703125" style="108" customWidth="1"/>
    <col min="8454" max="8454" width="14" style="108" customWidth="1"/>
    <col min="8455" max="8459" width="8.7109375" style="108" customWidth="1"/>
    <col min="8460" max="8461" width="12.85546875" style="108" customWidth="1"/>
    <col min="8462" max="8462" width="6.5703125" style="108" customWidth="1"/>
    <col min="8463" max="8707" width="9.140625" style="108"/>
    <col min="8708" max="8708" width="6" style="108" customWidth="1"/>
    <col min="8709" max="8709" width="79.5703125" style="108" customWidth="1"/>
    <col min="8710" max="8710" width="14" style="108" customWidth="1"/>
    <col min="8711" max="8715" width="8.7109375" style="108" customWidth="1"/>
    <col min="8716" max="8717" width="12.85546875" style="108" customWidth="1"/>
    <col min="8718" max="8718" width="6.5703125" style="108" customWidth="1"/>
    <col min="8719" max="8963" width="9.140625" style="108"/>
    <col min="8964" max="8964" width="6" style="108" customWidth="1"/>
    <col min="8965" max="8965" width="79.5703125" style="108" customWidth="1"/>
    <col min="8966" max="8966" width="14" style="108" customWidth="1"/>
    <col min="8967" max="8971" width="8.7109375" style="108" customWidth="1"/>
    <col min="8972" max="8973" width="12.85546875" style="108" customWidth="1"/>
    <col min="8974" max="8974" width="6.5703125" style="108" customWidth="1"/>
    <col min="8975" max="9219" width="9.140625" style="108"/>
    <col min="9220" max="9220" width="6" style="108" customWidth="1"/>
    <col min="9221" max="9221" width="79.5703125" style="108" customWidth="1"/>
    <col min="9222" max="9222" width="14" style="108" customWidth="1"/>
    <col min="9223" max="9227" width="8.7109375" style="108" customWidth="1"/>
    <col min="9228" max="9229" width="12.85546875" style="108" customWidth="1"/>
    <col min="9230" max="9230" width="6.5703125" style="108" customWidth="1"/>
    <col min="9231" max="9475" width="9.140625" style="108"/>
    <col min="9476" max="9476" width="6" style="108" customWidth="1"/>
    <col min="9477" max="9477" width="79.5703125" style="108" customWidth="1"/>
    <col min="9478" max="9478" width="14" style="108" customWidth="1"/>
    <col min="9479" max="9483" width="8.7109375" style="108" customWidth="1"/>
    <col min="9484" max="9485" width="12.85546875" style="108" customWidth="1"/>
    <col min="9486" max="9486" width="6.5703125" style="108" customWidth="1"/>
    <col min="9487" max="9731" width="9.140625" style="108"/>
    <col min="9732" max="9732" width="6" style="108" customWidth="1"/>
    <col min="9733" max="9733" width="79.5703125" style="108" customWidth="1"/>
    <col min="9734" max="9734" width="14" style="108" customWidth="1"/>
    <col min="9735" max="9739" width="8.7109375" style="108" customWidth="1"/>
    <col min="9740" max="9741" width="12.85546875" style="108" customWidth="1"/>
    <col min="9742" max="9742" width="6.5703125" style="108" customWidth="1"/>
    <col min="9743" max="9987" width="9.140625" style="108"/>
    <col min="9988" max="9988" width="6" style="108" customWidth="1"/>
    <col min="9989" max="9989" width="79.5703125" style="108" customWidth="1"/>
    <col min="9990" max="9990" width="14" style="108" customWidth="1"/>
    <col min="9991" max="9995" width="8.7109375" style="108" customWidth="1"/>
    <col min="9996" max="9997" width="12.85546875" style="108" customWidth="1"/>
    <col min="9998" max="9998" width="6.5703125" style="108" customWidth="1"/>
    <col min="9999" max="10243" width="9.140625" style="108"/>
    <col min="10244" max="10244" width="6" style="108" customWidth="1"/>
    <col min="10245" max="10245" width="79.5703125" style="108" customWidth="1"/>
    <col min="10246" max="10246" width="14" style="108" customWidth="1"/>
    <col min="10247" max="10251" width="8.7109375" style="108" customWidth="1"/>
    <col min="10252" max="10253" width="12.85546875" style="108" customWidth="1"/>
    <col min="10254" max="10254" width="6.5703125" style="108" customWidth="1"/>
    <col min="10255" max="10499" width="9.140625" style="108"/>
    <col min="10500" max="10500" width="6" style="108" customWidth="1"/>
    <col min="10501" max="10501" width="79.5703125" style="108" customWidth="1"/>
    <col min="10502" max="10502" width="14" style="108" customWidth="1"/>
    <col min="10503" max="10507" width="8.7109375" style="108" customWidth="1"/>
    <col min="10508" max="10509" width="12.85546875" style="108" customWidth="1"/>
    <col min="10510" max="10510" width="6.5703125" style="108" customWidth="1"/>
    <col min="10511" max="10755" width="9.140625" style="108"/>
    <col min="10756" max="10756" width="6" style="108" customWidth="1"/>
    <col min="10757" max="10757" width="79.5703125" style="108" customWidth="1"/>
    <col min="10758" max="10758" width="14" style="108" customWidth="1"/>
    <col min="10759" max="10763" width="8.7109375" style="108" customWidth="1"/>
    <col min="10764" max="10765" width="12.85546875" style="108" customWidth="1"/>
    <col min="10766" max="10766" width="6.5703125" style="108" customWidth="1"/>
    <col min="10767" max="11011" width="9.140625" style="108"/>
    <col min="11012" max="11012" width="6" style="108" customWidth="1"/>
    <col min="11013" max="11013" width="79.5703125" style="108" customWidth="1"/>
    <col min="11014" max="11014" width="14" style="108" customWidth="1"/>
    <col min="11015" max="11019" width="8.7109375" style="108" customWidth="1"/>
    <col min="11020" max="11021" width="12.85546875" style="108" customWidth="1"/>
    <col min="11022" max="11022" width="6.5703125" style="108" customWidth="1"/>
    <col min="11023" max="11267" width="9.140625" style="108"/>
    <col min="11268" max="11268" width="6" style="108" customWidth="1"/>
    <col min="11269" max="11269" width="79.5703125" style="108" customWidth="1"/>
    <col min="11270" max="11270" width="14" style="108" customWidth="1"/>
    <col min="11271" max="11275" width="8.7109375" style="108" customWidth="1"/>
    <col min="11276" max="11277" width="12.85546875" style="108" customWidth="1"/>
    <col min="11278" max="11278" width="6.5703125" style="108" customWidth="1"/>
    <col min="11279" max="11523" width="9.140625" style="108"/>
    <col min="11524" max="11524" width="6" style="108" customWidth="1"/>
    <col min="11525" max="11525" width="79.5703125" style="108" customWidth="1"/>
    <col min="11526" max="11526" width="14" style="108" customWidth="1"/>
    <col min="11527" max="11531" width="8.7109375" style="108" customWidth="1"/>
    <col min="11532" max="11533" width="12.85546875" style="108" customWidth="1"/>
    <col min="11534" max="11534" width="6.5703125" style="108" customWidth="1"/>
    <col min="11535" max="11779" width="9.140625" style="108"/>
    <col min="11780" max="11780" width="6" style="108" customWidth="1"/>
    <col min="11781" max="11781" width="79.5703125" style="108" customWidth="1"/>
    <col min="11782" max="11782" width="14" style="108" customWidth="1"/>
    <col min="11783" max="11787" width="8.7109375" style="108" customWidth="1"/>
    <col min="11788" max="11789" width="12.85546875" style="108" customWidth="1"/>
    <col min="11790" max="11790" width="6.5703125" style="108" customWidth="1"/>
    <col min="11791" max="12035" width="9.140625" style="108"/>
    <col min="12036" max="12036" width="6" style="108" customWidth="1"/>
    <col min="12037" max="12037" width="79.5703125" style="108" customWidth="1"/>
    <col min="12038" max="12038" width="14" style="108" customWidth="1"/>
    <col min="12039" max="12043" width="8.7109375" style="108" customWidth="1"/>
    <col min="12044" max="12045" width="12.85546875" style="108" customWidth="1"/>
    <col min="12046" max="12046" width="6.5703125" style="108" customWidth="1"/>
    <col min="12047" max="12291" width="9.140625" style="108"/>
    <col min="12292" max="12292" width="6" style="108" customWidth="1"/>
    <col min="12293" max="12293" width="79.5703125" style="108" customWidth="1"/>
    <col min="12294" max="12294" width="14" style="108" customWidth="1"/>
    <col min="12295" max="12299" width="8.7109375" style="108" customWidth="1"/>
    <col min="12300" max="12301" width="12.85546875" style="108" customWidth="1"/>
    <col min="12302" max="12302" width="6.5703125" style="108" customWidth="1"/>
    <col min="12303" max="12547" width="9.140625" style="108"/>
    <col min="12548" max="12548" width="6" style="108" customWidth="1"/>
    <col min="12549" max="12549" width="79.5703125" style="108" customWidth="1"/>
    <col min="12550" max="12550" width="14" style="108" customWidth="1"/>
    <col min="12551" max="12555" width="8.7109375" style="108" customWidth="1"/>
    <col min="12556" max="12557" width="12.85546875" style="108" customWidth="1"/>
    <col min="12558" max="12558" width="6.5703125" style="108" customWidth="1"/>
    <col min="12559" max="12803" width="9.140625" style="108"/>
    <col min="12804" max="12804" width="6" style="108" customWidth="1"/>
    <col min="12805" max="12805" width="79.5703125" style="108" customWidth="1"/>
    <col min="12806" max="12806" width="14" style="108" customWidth="1"/>
    <col min="12807" max="12811" width="8.7109375" style="108" customWidth="1"/>
    <col min="12812" max="12813" width="12.85546875" style="108" customWidth="1"/>
    <col min="12814" max="12814" width="6.5703125" style="108" customWidth="1"/>
    <col min="12815" max="13059" width="9.140625" style="108"/>
    <col min="13060" max="13060" width="6" style="108" customWidth="1"/>
    <col min="13061" max="13061" width="79.5703125" style="108" customWidth="1"/>
    <col min="13062" max="13062" width="14" style="108" customWidth="1"/>
    <col min="13063" max="13067" width="8.7109375" style="108" customWidth="1"/>
    <col min="13068" max="13069" width="12.85546875" style="108" customWidth="1"/>
    <col min="13070" max="13070" width="6.5703125" style="108" customWidth="1"/>
    <col min="13071" max="13315" width="9.140625" style="108"/>
    <col min="13316" max="13316" width="6" style="108" customWidth="1"/>
    <col min="13317" max="13317" width="79.5703125" style="108" customWidth="1"/>
    <col min="13318" max="13318" width="14" style="108" customWidth="1"/>
    <col min="13319" max="13323" width="8.7109375" style="108" customWidth="1"/>
    <col min="13324" max="13325" width="12.85546875" style="108" customWidth="1"/>
    <col min="13326" max="13326" width="6.5703125" style="108" customWidth="1"/>
    <col min="13327" max="13571" width="9.140625" style="108"/>
    <col min="13572" max="13572" width="6" style="108" customWidth="1"/>
    <col min="13573" max="13573" width="79.5703125" style="108" customWidth="1"/>
    <col min="13574" max="13574" width="14" style="108" customWidth="1"/>
    <col min="13575" max="13579" width="8.7109375" style="108" customWidth="1"/>
    <col min="13580" max="13581" width="12.85546875" style="108" customWidth="1"/>
    <col min="13582" max="13582" width="6.5703125" style="108" customWidth="1"/>
    <col min="13583" max="13827" width="9.140625" style="108"/>
    <col min="13828" max="13828" width="6" style="108" customWidth="1"/>
    <col min="13829" max="13829" width="79.5703125" style="108" customWidth="1"/>
    <col min="13830" max="13830" width="14" style="108" customWidth="1"/>
    <col min="13831" max="13835" width="8.7109375" style="108" customWidth="1"/>
    <col min="13836" max="13837" width="12.85546875" style="108" customWidth="1"/>
    <col min="13838" max="13838" width="6.5703125" style="108" customWidth="1"/>
    <col min="13839" max="14083" width="9.140625" style="108"/>
    <col min="14084" max="14084" width="6" style="108" customWidth="1"/>
    <col min="14085" max="14085" width="79.5703125" style="108" customWidth="1"/>
    <col min="14086" max="14086" width="14" style="108" customWidth="1"/>
    <col min="14087" max="14091" width="8.7109375" style="108" customWidth="1"/>
    <col min="14092" max="14093" width="12.85546875" style="108" customWidth="1"/>
    <col min="14094" max="14094" width="6.5703125" style="108" customWidth="1"/>
    <col min="14095" max="14339" width="9.140625" style="108"/>
    <col min="14340" max="14340" width="6" style="108" customWidth="1"/>
    <col min="14341" max="14341" width="79.5703125" style="108" customWidth="1"/>
    <col min="14342" max="14342" width="14" style="108" customWidth="1"/>
    <col min="14343" max="14347" width="8.7109375" style="108" customWidth="1"/>
    <col min="14348" max="14349" width="12.85546875" style="108" customWidth="1"/>
    <col min="14350" max="14350" width="6.5703125" style="108" customWidth="1"/>
    <col min="14351" max="14595" width="9.140625" style="108"/>
    <col min="14596" max="14596" width="6" style="108" customWidth="1"/>
    <col min="14597" max="14597" width="79.5703125" style="108" customWidth="1"/>
    <col min="14598" max="14598" width="14" style="108" customWidth="1"/>
    <col min="14599" max="14603" width="8.7109375" style="108" customWidth="1"/>
    <col min="14604" max="14605" width="12.85546875" style="108" customWidth="1"/>
    <col min="14606" max="14606" width="6.5703125" style="108" customWidth="1"/>
    <col min="14607" max="14851" width="9.140625" style="108"/>
    <col min="14852" max="14852" width="6" style="108" customWidth="1"/>
    <col min="14853" max="14853" width="79.5703125" style="108" customWidth="1"/>
    <col min="14854" max="14854" width="14" style="108" customWidth="1"/>
    <col min="14855" max="14859" width="8.7109375" style="108" customWidth="1"/>
    <col min="14860" max="14861" width="12.85546875" style="108" customWidth="1"/>
    <col min="14862" max="14862" width="6.5703125" style="108" customWidth="1"/>
    <col min="14863" max="15107" width="9.140625" style="108"/>
    <col min="15108" max="15108" width="6" style="108" customWidth="1"/>
    <col min="15109" max="15109" width="79.5703125" style="108" customWidth="1"/>
    <col min="15110" max="15110" width="14" style="108" customWidth="1"/>
    <col min="15111" max="15115" width="8.7109375" style="108" customWidth="1"/>
    <col min="15116" max="15117" width="12.85546875" style="108" customWidth="1"/>
    <col min="15118" max="15118" width="6.5703125" style="108" customWidth="1"/>
    <col min="15119" max="15363" width="9.140625" style="108"/>
    <col min="15364" max="15364" width="6" style="108" customWidth="1"/>
    <col min="15365" max="15365" width="79.5703125" style="108" customWidth="1"/>
    <col min="15366" max="15366" width="14" style="108" customWidth="1"/>
    <col min="15367" max="15371" width="8.7109375" style="108" customWidth="1"/>
    <col min="15372" max="15373" width="12.85546875" style="108" customWidth="1"/>
    <col min="15374" max="15374" width="6.5703125" style="108" customWidth="1"/>
    <col min="15375" max="15619" width="9.140625" style="108"/>
    <col min="15620" max="15620" width="6" style="108" customWidth="1"/>
    <col min="15621" max="15621" width="79.5703125" style="108" customWidth="1"/>
    <col min="15622" max="15622" width="14" style="108" customWidth="1"/>
    <col min="15623" max="15627" width="8.7109375" style="108" customWidth="1"/>
    <col min="15628" max="15629" width="12.85546875" style="108" customWidth="1"/>
    <col min="15630" max="15630" width="6.5703125" style="108" customWidth="1"/>
    <col min="15631" max="15875" width="9.140625" style="108"/>
    <col min="15876" max="15876" width="6" style="108" customWidth="1"/>
    <col min="15877" max="15877" width="79.5703125" style="108" customWidth="1"/>
    <col min="15878" max="15878" width="14" style="108" customWidth="1"/>
    <col min="15879" max="15883" width="8.7109375" style="108" customWidth="1"/>
    <col min="15884" max="15885" width="12.85546875" style="108" customWidth="1"/>
    <col min="15886" max="15886" width="6.5703125" style="108" customWidth="1"/>
    <col min="15887" max="16131" width="9.140625" style="108"/>
    <col min="16132" max="16132" width="6" style="108" customWidth="1"/>
    <col min="16133" max="16133" width="79.5703125" style="108" customWidth="1"/>
    <col min="16134" max="16134" width="14" style="108" customWidth="1"/>
    <col min="16135" max="16139" width="8.7109375" style="108" customWidth="1"/>
    <col min="16140" max="16141" width="12.85546875" style="108" customWidth="1"/>
    <col min="16142" max="16142" width="6.5703125" style="108" customWidth="1"/>
    <col min="16143" max="16384" width="9.140625" style="108"/>
  </cols>
  <sheetData>
    <row r="1" spans="1:14" ht="19.5" customHeight="1">
      <c r="E1" s="876" t="s">
        <v>757</v>
      </c>
      <c r="F1" s="876"/>
      <c r="G1" s="876"/>
      <c r="H1" s="876"/>
      <c r="I1" s="876"/>
      <c r="J1" s="876"/>
      <c r="K1" s="876"/>
      <c r="L1" s="106"/>
      <c r="M1" s="106"/>
    </row>
    <row r="2" spans="1:14" s="662" customFormat="1" ht="18.75" customHeight="1">
      <c r="A2" s="888" t="s">
        <v>1124</v>
      </c>
      <c r="B2" s="888"/>
      <c r="C2" s="888"/>
      <c r="D2" s="888"/>
      <c r="E2" s="888"/>
      <c r="F2" s="888"/>
      <c r="G2" s="888"/>
      <c r="H2" s="888"/>
      <c r="I2" s="888"/>
      <c r="J2" s="888"/>
      <c r="K2" s="888"/>
      <c r="L2" s="661"/>
      <c r="M2" s="661"/>
      <c r="N2" s="661"/>
    </row>
    <row r="3" spans="1:14" ht="22.5" customHeight="1">
      <c r="A3" s="562" t="s">
        <v>988</v>
      </c>
      <c r="B3" s="110"/>
      <c r="E3" s="110"/>
      <c r="F3" s="110"/>
      <c r="G3" s="879" t="s">
        <v>987</v>
      </c>
      <c r="H3" s="879"/>
      <c r="I3" s="879"/>
      <c r="J3" s="879"/>
      <c r="K3" s="111"/>
      <c r="L3" s="110"/>
      <c r="M3" s="110"/>
    </row>
    <row r="4" spans="1:14" ht="16.5" customHeight="1">
      <c r="A4" s="704" t="s">
        <v>1153</v>
      </c>
      <c r="B4" s="111"/>
      <c r="E4" s="110"/>
      <c r="F4" s="110"/>
      <c r="G4" s="110"/>
      <c r="H4" s="110"/>
      <c r="I4" s="110" t="s">
        <v>145</v>
      </c>
      <c r="J4" s="110"/>
      <c r="K4" s="110"/>
      <c r="L4" s="110"/>
      <c r="M4" s="110"/>
      <c r="N4" s="110"/>
    </row>
    <row r="5" spans="1:14" ht="14.25" customHeight="1">
      <c r="A5" s="106"/>
      <c r="B5" s="111"/>
      <c r="E5" s="110"/>
      <c r="F5" s="110"/>
      <c r="G5" s="110"/>
      <c r="H5" s="110"/>
      <c r="I5" s="110"/>
      <c r="J5" s="110"/>
      <c r="K5" s="110"/>
      <c r="L5" s="110"/>
      <c r="M5" s="110"/>
      <c r="N5" s="110"/>
    </row>
    <row r="6" spans="1:14" s="662" customFormat="1" ht="35.25" customHeight="1">
      <c r="A6" s="872" t="s">
        <v>0</v>
      </c>
      <c r="B6" s="870" t="s">
        <v>411</v>
      </c>
      <c r="C6" s="872" t="s">
        <v>412</v>
      </c>
      <c r="D6" s="881" t="s">
        <v>338</v>
      </c>
      <c r="E6" s="882"/>
      <c r="F6" s="881" t="s">
        <v>413</v>
      </c>
      <c r="G6" s="882"/>
      <c r="H6" s="881" t="s">
        <v>233</v>
      </c>
      <c r="I6" s="882"/>
      <c r="J6" s="881" t="s">
        <v>1120</v>
      </c>
      <c r="K6" s="882"/>
      <c r="L6" s="663"/>
    </row>
    <row r="7" spans="1:14" s="662" customFormat="1" ht="59.25" customHeight="1">
      <c r="A7" s="873"/>
      <c r="B7" s="871"/>
      <c r="C7" s="873"/>
      <c r="D7" s="657" t="s">
        <v>1121</v>
      </c>
      <c r="E7" s="657" t="s">
        <v>1122</v>
      </c>
      <c r="F7" s="657" t="s">
        <v>1121</v>
      </c>
      <c r="G7" s="657" t="s">
        <v>1122</v>
      </c>
      <c r="H7" s="664" t="s">
        <v>1121</v>
      </c>
      <c r="I7" s="664" t="s">
        <v>1122</v>
      </c>
      <c r="J7" s="664" t="s">
        <v>1121</v>
      </c>
      <c r="K7" s="664" t="s">
        <v>1122</v>
      </c>
      <c r="L7" s="663"/>
    </row>
    <row r="8" spans="1:14" s="211" customFormat="1" ht="9.75" customHeight="1">
      <c r="A8" s="128">
        <v>1</v>
      </c>
      <c r="B8" s="210">
        <v>2</v>
      </c>
      <c r="C8" s="114">
        <v>3</v>
      </c>
      <c r="D8" s="132"/>
      <c r="E8" s="132">
        <v>4</v>
      </c>
      <c r="F8" s="132"/>
      <c r="G8" s="114">
        <v>5</v>
      </c>
      <c r="H8" s="257"/>
      <c r="I8" s="114">
        <v>6</v>
      </c>
      <c r="J8" s="257"/>
      <c r="K8" s="114">
        <v>8</v>
      </c>
    </row>
    <row r="9" spans="1:14" s="216" customFormat="1" ht="14.25" customHeight="1">
      <c r="A9" s="116" t="s">
        <v>1</v>
      </c>
      <c r="B9" s="212" t="s">
        <v>530</v>
      </c>
      <c r="C9" s="213" t="s">
        <v>414</v>
      </c>
      <c r="D9" s="269"/>
      <c r="E9" s="214"/>
      <c r="F9" s="214"/>
      <c r="G9" s="215"/>
      <c r="H9" s="215"/>
      <c r="I9" s="398"/>
      <c r="J9" s="215"/>
      <c r="K9" s="215"/>
    </row>
    <row r="10" spans="1:14" s="220" customFormat="1" ht="14.25" customHeight="1">
      <c r="A10" s="217" t="s">
        <v>2</v>
      </c>
      <c r="B10" s="218" t="s">
        <v>415</v>
      </c>
      <c r="C10" s="213" t="s">
        <v>416</v>
      </c>
      <c r="D10" s="269"/>
      <c r="E10" s="219"/>
      <c r="F10" s="219"/>
      <c r="G10" s="117"/>
      <c r="H10" s="117"/>
      <c r="I10" s="399"/>
      <c r="J10" s="117"/>
      <c r="K10" s="117"/>
    </row>
    <row r="11" spans="1:14" s="220" customFormat="1" ht="14.25" customHeight="1">
      <c r="A11" s="221" t="s">
        <v>3</v>
      </c>
      <c r="B11" s="222" t="s">
        <v>417</v>
      </c>
      <c r="C11" s="223" t="s">
        <v>418</v>
      </c>
      <c r="D11" s="270"/>
      <c r="E11" s="219"/>
      <c r="F11" s="219"/>
      <c r="G11" s="117"/>
      <c r="H11" s="117"/>
      <c r="I11" s="399"/>
      <c r="J11" s="117"/>
      <c r="K11" s="117"/>
    </row>
    <row r="12" spans="1:14" s="225" customFormat="1" ht="14.25" customHeight="1">
      <c r="A12" s="221" t="s">
        <v>4</v>
      </c>
      <c r="B12" s="222" t="s">
        <v>419</v>
      </c>
      <c r="C12" s="223" t="s">
        <v>420</v>
      </c>
      <c r="D12" s="270"/>
      <c r="E12" s="224"/>
      <c r="F12" s="224"/>
      <c r="G12" s="115"/>
      <c r="H12" s="115"/>
      <c r="I12" s="400"/>
      <c r="J12" s="115"/>
      <c r="K12" s="115"/>
    </row>
    <row r="13" spans="1:14" s="225" customFormat="1" ht="14.25" customHeight="1">
      <c r="A13" s="226" t="s">
        <v>5</v>
      </c>
      <c r="B13" s="222" t="s">
        <v>421</v>
      </c>
      <c r="C13" s="223" t="s">
        <v>422</v>
      </c>
      <c r="D13" s="270"/>
      <c r="E13" s="224"/>
      <c r="F13" s="224"/>
      <c r="G13" s="115"/>
      <c r="H13" s="115"/>
      <c r="I13" s="400"/>
      <c r="J13" s="115"/>
      <c r="K13" s="115"/>
    </row>
    <row r="14" spans="1:14" s="225" customFormat="1" ht="14.25" customHeight="1">
      <c r="A14" s="221" t="s">
        <v>6</v>
      </c>
      <c r="B14" s="222" t="s">
        <v>423</v>
      </c>
      <c r="C14" s="223" t="s">
        <v>424</v>
      </c>
      <c r="D14" s="270"/>
      <c r="E14" s="224"/>
      <c r="F14" s="224"/>
      <c r="G14" s="115"/>
      <c r="H14" s="115"/>
      <c r="I14" s="400"/>
      <c r="J14" s="115"/>
      <c r="K14" s="115"/>
    </row>
    <row r="15" spans="1:14" s="216" customFormat="1" ht="14.25" customHeight="1">
      <c r="A15" s="226" t="s">
        <v>7</v>
      </c>
      <c r="B15" s="222" t="s">
        <v>425</v>
      </c>
      <c r="C15" s="223" t="s">
        <v>426</v>
      </c>
      <c r="D15" s="270"/>
      <c r="E15" s="214"/>
      <c r="F15" s="214"/>
      <c r="G15" s="215"/>
      <c r="H15" s="215"/>
      <c r="I15" s="398"/>
      <c r="J15" s="215"/>
      <c r="K15" s="215"/>
    </row>
    <row r="16" spans="1:14" s="225" customFormat="1" ht="14.25" customHeight="1">
      <c r="A16" s="221" t="s">
        <v>8</v>
      </c>
      <c r="B16" s="222" t="s">
        <v>427</v>
      </c>
      <c r="C16" s="223" t="s">
        <v>428</v>
      </c>
      <c r="D16" s="270"/>
      <c r="E16" s="224"/>
      <c r="F16" s="224"/>
      <c r="G16" s="115"/>
      <c r="H16" s="115"/>
      <c r="I16" s="400"/>
      <c r="J16" s="115"/>
      <c r="K16" s="115"/>
    </row>
    <row r="17" spans="1:11" s="225" customFormat="1" ht="14.25" customHeight="1">
      <c r="A17" s="221" t="s">
        <v>9</v>
      </c>
      <c r="B17" s="222" t="s">
        <v>429</v>
      </c>
      <c r="C17" s="223" t="s">
        <v>430</v>
      </c>
      <c r="D17" s="270"/>
      <c r="E17" s="224"/>
      <c r="F17" s="224"/>
      <c r="G17" s="115"/>
      <c r="H17" s="115"/>
      <c r="I17" s="400"/>
      <c r="J17" s="115"/>
      <c r="K17" s="115"/>
    </row>
    <row r="18" spans="1:11" s="216" customFormat="1" ht="14.25" customHeight="1">
      <c r="A18" s="226" t="s">
        <v>10</v>
      </c>
      <c r="B18" s="218" t="s">
        <v>431</v>
      </c>
      <c r="C18" s="213" t="s">
        <v>432</v>
      </c>
      <c r="D18" s="269"/>
      <c r="E18" s="214"/>
      <c r="F18" s="214"/>
      <c r="G18" s="215"/>
      <c r="H18" s="215"/>
      <c r="I18" s="398"/>
      <c r="J18" s="215"/>
      <c r="K18" s="215"/>
    </row>
    <row r="19" spans="1:11" s="225" customFormat="1" ht="14.25" customHeight="1">
      <c r="A19" s="221" t="s">
        <v>14</v>
      </c>
      <c r="B19" s="222" t="s">
        <v>433</v>
      </c>
      <c r="C19" s="223" t="s">
        <v>434</v>
      </c>
      <c r="D19" s="270"/>
      <c r="E19" s="224"/>
      <c r="F19" s="224"/>
      <c r="G19" s="115"/>
      <c r="H19" s="115"/>
      <c r="I19" s="400"/>
      <c r="J19" s="115"/>
      <c r="K19" s="115"/>
    </row>
    <row r="20" spans="1:11" s="225" customFormat="1" ht="14.25" customHeight="1">
      <c r="A20" s="226" t="s">
        <v>15</v>
      </c>
      <c r="B20" s="222" t="s">
        <v>435</v>
      </c>
      <c r="C20" s="223" t="s">
        <v>436</v>
      </c>
      <c r="D20" s="270"/>
      <c r="E20" s="224"/>
      <c r="F20" s="224"/>
      <c r="G20" s="115"/>
      <c r="H20" s="115"/>
      <c r="I20" s="400"/>
      <c r="J20" s="115"/>
      <c r="K20" s="115"/>
    </row>
    <row r="21" spans="1:11" s="225" customFormat="1" ht="14.25" customHeight="1">
      <c r="A21" s="221" t="s">
        <v>16</v>
      </c>
      <c r="B21" s="222" t="s">
        <v>437</v>
      </c>
      <c r="C21" s="223" t="s">
        <v>438</v>
      </c>
      <c r="D21" s="270"/>
      <c r="E21" s="224"/>
      <c r="F21" s="224"/>
      <c r="G21" s="115"/>
      <c r="H21" s="115"/>
      <c r="I21" s="400"/>
      <c r="J21" s="115"/>
      <c r="K21" s="115"/>
    </row>
    <row r="22" spans="1:11" s="225" customFormat="1" ht="14.25" customHeight="1">
      <c r="A22" s="221" t="s">
        <v>17</v>
      </c>
      <c r="B22" s="222" t="s">
        <v>439</v>
      </c>
      <c r="C22" s="223" t="s">
        <v>440</v>
      </c>
      <c r="D22" s="270"/>
      <c r="E22" s="224"/>
      <c r="F22" s="224"/>
      <c r="G22" s="115"/>
      <c r="H22" s="115"/>
      <c r="I22" s="400"/>
      <c r="J22" s="115"/>
      <c r="K22" s="115"/>
    </row>
    <row r="23" spans="1:11" s="216" customFormat="1" ht="14.25" customHeight="1">
      <c r="A23" s="226" t="s">
        <v>18</v>
      </c>
      <c r="B23" s="222" t="s">
        <v>441</v>
      </c>
      <c r="C23" s="223" t="s">
        <v>442</v>
      </c>
      <c r="D23" s="270"/>
      <c r="E23" s="214"/>
      <c r="F23" s="214"/>
      <c r="G23" s="215"/>
      <c r="H23" s="215"/>
      <c r="I23" s="398"/>
      <c r="J23" s="215"/>
      <c r="K23" s="215"/>
    </row>
    <row r="24" spans="1:11" s="216" customFormat="1" ht="14.25" customHeight="1">
      <c r="A24" s="221" t="s">
        <v>11</v>
      </c>
      <c r="B24" s="222" t="s">
        <v>443</v>
      </c>
      <c r="C24" s="223" t="s">
        <v>444</v>
      </c>
      <c r="D24" s="270"/>
      <c r="E24" s="214"/>
      <c r="F24" s="214"/>
      <c r="G24" s="215"/>
      <c r="H24" s="215"/>
      <c r="I24" s="398"/>
      <c r="J24" s="215"/>
      <c r="K24" s="215"/>
    </row>
    <row r="25" spans="1:11" s="216" customFormat="1" ht="14.25" customHeight="1">
      <c r="A25" s="226" t="s">
        <v>12</v>
      </c>
      <c r="B25" s="222" t="s">
        <v>445</v>
      </c>
      <c r="C25" s="223" t="s">
        <v>446</v>
      </c>
      <c r="D25" s="270"/>
      <c r="E25" s="214"/>
      <c r="F25" s="214"/>
      <c r="G25" s="215"/>
      <c r="H25" s="215"/>
      <c r="I25" s="398"/>
      <c r="J25" s="215"/>
      <c r="K25" s="215"/>
    </row>
    <row r="26" spans="1:11" s="225" customFormat="1" ht="14.25" customHeight="1">
      <c r="A26" s="221" t="s">
        <v>13</v>
      </c>
      <c r="B26" s="218" t="s">
        <v>447</v>
      </c>
      <c r="C26" s="213" t="s">
        <v>448</v>
      </c>
      <c r="D26" s="269"/>
      <c r="E26" s="224"/>
      <c r="F26" s="224"/>
      <c r="G26" s="115"/>
      <c r="H26" s="115"/>
      <c r="I26" s="400"/>
      <c r="J26" s="115"/>
      <c r="K26" s="115"/>
    </row>
    <row r="27" spans="1:11" s="225" customFormat="1" ht="14.25" customHeight="1">
      <c r="A27" s="221" t="s">
        <v>19</v>
      </c>
      <c r="B27" s="218" t="s">
        <v>531</v>
      </c>
      <c r="C27" s="213" t="s">
        <v>449</v>
      </c>
      <c r="D27" s="269"/>
      <c r="E27" s="224"/>
      <c r="F27" s="224"/>
      <c r="G27" s="115"/>
      <c r="H27" s="115"/>
      <c r="I27" s="400"/>
      <c r="J27" s="115"/>
      <c r="K27" s="115"/>
    </row>
    <row r="28" spans="1:11" s="225" customFormat="1" ht="14.25" customHeight="1">
      <c r="A28" s="226" t="s">
        <v>20</v>
      </c>
      <c r="B28" s="218" t="s">
        <v>450</v>
      </c>
      <c r="C28" s="213" t="s">
        <v>451</v>
      </c>
      <c r="D28" s="269"/>
      <c r="E28" s="224"/>
      <c r="F28" s="224"/>
      <c r="G28" s="115"/>
      <c r="H28" s="115"/>
      <c r="I28" s="400"/>
      <c r="J28" s="115"/>
      <c r="K28" s="115"/>
    </row>
    <row r="29" spans="1:11" s="225" customFormat="1" ht="14.25" customHeight="1">
      <c r="A29" s="221" t="s">
        <v>22</v>
      </c>
      <c r="B29" s="105" t="s">
        <v>452</v>
      </c>
      <c r="C29" s="223" t="s">
        <v>453</v>
      </c>
      <c r="D29" s="270"/>
      <c r="E29" s="224"/>
      <c r="F29" s="224"/>
      <c r="G29" s="115"/>
      <c r="H29" s="115"/>
      <c r="I29" s="400"/>
      <c r="J29" s="115"/>
      <c r="K29" s="115"/>
    </row>
    <row r="30" spans="1:11" s="216" customFormat="1" ht="14.25" customHeight="1">
      <c r="A30" s="226" t="s">
        <v>23</v>
      </c>
      <c r="B30" s="105" t="s">
        <v>454</v>
      </c>
      <c r="C30" s="223" t="s">
        <v>455</v>
      </c>
      <c r="D30" s="270"/>
      <c r="E30" s="214"/>
      <c r="F30" s="214"/>
      <c r="G30" s="215"/>
      <c r="H30" s="215"/>
      <c r="I30" s="398"/>
      <c r="J30" s="215"/>
      <c r="K30" s="215"/>
    </row>
    <row r="31" spans="1:11" s="216" customFormat="1" ht="14.25" customHeight="1">
      <c r="A31" s="221" t="s">
        <v>24</v>
      </c>
      <c r="B31" s="105" t="s">
        <v>456</v>
      </c>
      <c r="C31" s="223" t="s">
        <v>457</v>
      </c>
      <c r="D31" s="270"/>
      <c r="E31" s="214"/>
      <c r="F31" s="214"/>
      <c r="G31" s="215"/>
      <c r="H31" s="215"/>
      <c r="I31" s="398"/>
      <c r="J31" s="215"/>
      <c r="K31" s="215"/>
    </row>
    <row r="32" spans="1:11" s="216" customFormat="1" ht="14.25" customHeight="1">
      <c r="A32" s="221" t="s">
        <v>25</v>
      </c>
      <c r="B32" s="105" t="s">
        <v>458</v>
      </c>
      <c r="C32" s="223" t="s">
        <v>459</v>
      </c>
      <c r="D32" s="270"/>
      <c r="E32" s="214"/>
      <c r="F32" s="214"/>
      <c r="G32" s="215"/>
      <c r="H32" s="215"/>
      <c r="I32" s="398"/>
      <c r="J32" s="215"/>
      <c r="K32" s="215"/>
    </row>
    <row r="33" spans="1:12" s="216" customFormat="1" ht="15.75" customHeight="1">
      <c r="A33" s="226" t="s">
        <v>26</v>
      </c>
      <c r="B33" s="105" t="s">
        <v>460</v>
      </c>
      <c r="C33" s="223" t="s">
        <v>461</v>
      </c>
      <c r="D33" s="270"/>
      <c r="E33" s="214"/>
      <c r="F33" s="214"/>
      <c r="G33" s="215"/>
      <c r="H33" s="215"/>
      <c r="I33" s="398"/>
      <c r="J33" s="215"/>
      <c r="K33" s="215"/>
    </row>
    <row r="34" spans="1:12" s="225" customFormat="1" ht="15.75" customHeight="1">
      <c r="A34" s="221" t="s">
        <v>27</v>
      </c>
      <c r="B34" s="105" t="s">
        <v>462</v>
      </c>
      <c r="C34" s="223" t="s">
        <v>463</v>
      </c>
      <c r="D34" s="270"/>
      <c r="E34" s="224"/>
      <c r="F34" s="224"/>
      <c r="G34" s="115"/>
      <c r="H34" s="115"/>
      <c r="I34" s="400"/>
      <c r="J34" s="115"/>
      <c r="K34" s="115"/>
    </row>
    <row r="35" spans="1:12" s="225" customFormat="1" ht="15.75" customHeight="1">
      <c r="A35" s="226" t="s">
        <v>28</v>
      </c>
      <c r="B35" s="105" t="s">
        <v>464</v>
      </c>
      <c r="C35" s="223" t="s">
        <v>465</v>
      </c>
      <c r="D35" s="270"/>
      <c r="E35" s="224"/>
      <c r="F35" s="224"/>
      <c r="G35" s="115"/>
      <c r="H35" s="115"/>
      <c r="I35" s="400"/>
      <c r="J35" s="115"/>
      <c r="K35" s="115"/>
    </row>
    <row r="36" spans="1:12" s="216" customFormat="1" ht="15.75" customHeight="1">
      <c r="A36" s="221" t="s">
        <v>29</v>
      </c>
      <c r="B36" s="227" t="s">
        <v>466</v>
      </c>
      <c r="C36" s="213" t="s">
        <v>467</v>
      </c>
      <c r="D36" s="269"/>
      <c r="E36" s="214"/>
      <c r="F36" s="214"/>
      <c r="G36" s="215"/>
      <c r="H36" s="215"/>
      <c r="I36" s="398"/>
      <c r="J36" s="215"/>
      <c r="K36" s="215"/>
    </row>
    <row r="37" spans="1:12" s="225" customFormat="1" ht="15.75" customHeight="1">
      <c r="A37" s="221" t="s">
        <v>30</v>
      </c>
      <c r="B37" s="105" t="s">
        <v>468</v>
      </c>
      <c r="C37" s="223" t="s">
        <v>469</v>
      </c>
      <c r="D37" s="270"/>
      <c r="E37" s="214"/>
      <c r="F37" s="214"/>
      <c r="G37" s="215"/>
      <c r="H37" s="215"/>
      <c r="I37" s="398"/>
      <c r="J37" s="215"/>
      <c r="K37" s="215"/>
    </row>
    <row r="38" spans="1:12" s="225" customFormat="1" ht="15.75" customHeight="1">
      <c r="A38" s="226" t="s">
        <v>31</v>
      </c>
      <c r="B38" s="105" t="s">
        <v>470</v>
      </c>
      <c r="C38" s="223" t="s">
        <v>471</v>
      </c>
      <c r="D38" s="270"/>
      <c r="E38" s="214"/>
      <c r="F38" s="214"/>
      <c r="G38" s="215"/>
      <c r="H38" s="215"/>
      <c r="I38" s="398"/>
      <c r="J38" s="215"/>
      <c r="K38" s="215"/>
    </row>
    <row r="39" spans="1:12" s="225" customFormat="1" ht="15.75" customHeight="1">
      <c r="A39" s="221" t="s">
        <v>32</v>
      </c>
      <c r="B39" s="105" t="s">
        <v>472</v>
      </c>
      <c r="C39" s="223" t="s">
        <v>473</v>
      </c>
      <c r="D39" s="270"/>
      <c r="E39" s="214"/>
      <c r="F39" s="214"/>
      <c r="G39" s="215"/>
      <c r="H39" s="215"/>
      <c r="I39" s="398"/>
      <c r="J39" s="215"/>
      <c r="K39" s="215"/>
    </row>
    <row r="40" spans="1:12" s="225" customFormat="1" ht="15.75" customHeight="1">
      <c r="A40" s="226" t="s">
        <v>33</v>
      </c>
      <c r="B40" s="105" t="s">
        <v>474</v>
      </c>
      <c r="C40" s="223" t="s">
        <v>475</v>
      </c>
      <c r="D40" s="270"/>
      <c r="E40" s="214"/>
      <c r="F40" s="214"/>
      <c r="G40" s="215"/>
      <c r="H40" s="215"/>
      <c r="I40" s="398"/>
      <c r="J40" s="215"/>
      <c r="K40" s="215"/>
    </row>
    <row r="41" spans="1:12" s="225" customFormat="1" ht="15.75" customHeight="1">
      <c r="A41" s="221" t="s">
        <v>34</v>
      </c>
      <c r="B41" s="105" t="s">
        <v>476</v>
      </c>
      <c r="C41" s="223" t="s">
        <v>477</v>
      </c>
      <c r="D41" s="270"/>
      <c r="E41" s="214"/>
      <c r="F41" s="214"/>
      <c r="G41" s="215"/>
      <c r="H41" s="215"/>
      <c r="I41" s="398"/>
      <c r="J41" s="215"/>
      <c r="K41" s="215"/>
    </row>
    <row r="42" spans="1:12" s="225" customFormat="1" ht="15.75" customHeight="1">
      <c r="A42" s="221" t="s">
        <v>35</v>
      </c>
      <c r="B42" s="105" t="s">
        <v>478</v>
      </c>
      <c r="C42" s="223" t="s">
        <v>479</v>
      </c>
      <c r="D42" s="270"/>
      <c r="E42" s="214"/>
      <c r="F42" s="214"/>
      <c r="G42" s="215"/>
      <c r="H42" s="215"/>
      <c r="I42" s="398"/>
      <c r="J42" s="215"/>
      <c r="K42" s="215"/>
    </row>
    <row r="43" spans="1:12" s="225" customFormat="1" ht="15.75" customHeight="1">
      <c r="A43" s="226" t="s">
        <v>36</v>
      </c>
      <c r="B43" s="105" t="s">
        <v>480</v>
      </c>
      <c r="C43" s="223" t="s">
        <v>481</v>
      </c>
      <c r="D43" s="270"/>
      <c r="E43" s="214"/>
      <c r="F43" s="214"/>
      <c r="G43" s="215"/>
      <c r="H43" s="215"/>
      <c r="I43" s="398"/>
      <c r="J43" s="215"/>
      <c r="K43" s="215"/>
    </row>
    <row r="44" spans="1:12" s="225" customFormat="1" ht="15.75" customHeight="1">
      <c r="A44" s="488"/>
      <c r="B44" s="493" t="s">
        <v>854</v>
      </c>
      <c r="C44" s="489"/>
      <c r="D44" s="490"/>
      <c r="E44" s="214"/>
      <c r="F44" s="491"/>
      <c r="G44" s="214"/>
      <c r="H44" s="492"/>
      <c r="I44" s="395"/>
      <c r="J44" s="492"/>
      <c r="K44" s="214"/>
    </row>
    <row r="45" spans="1:12" s="662" customFormat="1" ht="35.25" customHeight="1">
      <c r="A45" s="872" t="s">
        <v>0</v>
      </c>
      <c r="B45" s="870" t="s">
        <v>411</v>
      </c>
      <c r="C45" s="872" t="s">
        <v>412</v>
      </c>
      <c r="D45" s="881" t="s">
        <v>338</v>
      </c>
      <c r="E45" s="882"/>
      <c r="F45" s="881" t="s">
        <v>413</v>
      </c>
      <c r="G45" s="882"/>
      <c r="H45" s="881" t="s">
        <v>233</v>
      </c>
      <c r="I45" s="882"/>
      <c r="J45" s="881" t="s">
        <v>1120</v>
      </c>
      <c r="K45" s="882"/>
      <c r="L45" s="663"/>
    </row>
    <row r="46" spans="1:12" s="662" customFormat="1" ht="59.25" customHeight="1">
      <c r="A46" s="873"/>
      <c r="B46" s="871"/>
      <c r="C46" s="873"/>
      <c r="D46" s="657" t="s">
        <v>1121</v>
      </c>
      <c r="E46" s="657" t="s">
        <v>1122</v>
      </c>
      <c r="F46" s="657" t="s">
        <v>1121</v>
      </c>
      <c r="G46" s="657" t="s">
        <v>1122</v>
      </c>
      <c r="H46" s="664" t="s">
        <v>1121</v>
      </c>
      <c r="I46" s="664" t="s">
        <v>1122</v>
      </c>
      <c r="J46" s="664" t="s">
        <v>1121</v>
      </c>
      <c r="K46" s="664" t="s">
        <v>1122</v>
      </c>
      <c r="L46" s="663"/>
    </row>
    <row r="47" spans="1:12" s="216" customFormat="1" ht="15" customHeight="1">
      <c r="A47" s="116" t="s">
        <v>1</v>
      </c>
      <c r="B47" s="212" t="s">
        <v>855</v>
      </c>
      <c r="C47" s="213" t="s">
        <v>414</v>
      </c>
      <c r="D47" s="393"/>
      <c r="E47" s="214"/>
      <c r="F47" s="395"/>
      <c r="G47" s="215"/>
      <c r="H47" s="398"/>
      <c r="I47" s="398"/>
      <c r="J47" s="215"/>
      <c r="K47" s="215"/>
    </row>
    <row r="48" spans="1:12" s="220" customFormat="1" ht="15" customHeight="1">
      <c r="A48" s="256" t="s">
        <v>2</v>
      </c>
      <c r="B48" s="218" t="s">
        <v>856</v>
      </c>
      <c r="C48" s="213" t="s">
        <v>416</v>
      </c>
      <c r="D48" s="393"/>
      <c r="E48" s="219"/>
      <c r="F48" s="396"/>
      <c r="G48" s="117"/>
      <c r="H48" s="399"/>
      <c r="I48" s="399"/>
      <c r="J48" s="117"/>
      <c r="K48" s="117"/>
    </row>
    <row r="49" spans="1:11" s="220" customFormat="1" ht="15" customHeight="1">
      <c r="A49" s="221" t="s">
        <v>3</v>
      </c>
      <c r="B49" s="222" t="s">
        <v>857</v>
      </c>
      <c r="C49" s="223" t="s">
        <v>418</v>
      </c>
      <c r="D49" s="394"/>
      <c r="E49" s="219"/>
      <c r="F49" s="396"/>
      <c r="G49" s="117"/>
      <c r="H49" s="399"/>
      <c r="I49" s="399"/>
      <c r="J49" s="117"/>
      <c r="K49" s="117"/>
    </row>
    <row r="50" spans="1:11" s="225" customFormat="1" ht="15" customHeight="1">
      <c r="A50" s="221" t="s">
        <v>4</v>
      </c>
      <c r="B50" s="222" t="s">
        <v>860</v>
      </c>
      <c r="C50" s="223" t="s">
        <v>420</v>
      </c>
      <c r="D50" s="394"/>
      <c r="E50" s="224"/>
      <c r="F50" s="397"/>
      <c r="G50" s="115"/>
      <c r="H50" s="400"/>
      <c r="I50" s="400"/>
      <c r="J50" s="115"/>
      <c r="K50" s="115"/>
    </row>
    <row r="51" spans="1:11" s="225" customFormat="1" ht="15" customHeight="1">
      <c r="A51" s="226" t="s">
        <v>5</v>
      </c>
      <c r="B51" s="222" t="s">
        <v>861</v>
      </c>
      <c r="C51" s="223" t="s">
        <v>422</v>
      </c>
      <c r="D51" s="394"/>
      <c r="E51" s="224"/>
      <c r="F51" s="397"/>
      <c r="G51" s="115"/>
      <c r="H51" s="400"/>
      <c r="I51" s="400"/>
      <c r="J51" s="115"/>
      <c r="K51" s="115"/>
    </row>
    <row r="52" spans="1:11" s="225" customFormat="1" ht="15" customHeight="1">
      <c r="A52" s="221" t="s">
        <v>6</v>
      </c>
      <c r="B52" s="222" t="s">
        <v>862</v>
      </c>
      <c r="C52" s="223" t="s">
        <v>424</v>
      </c>
      <c r="D52" s="394"/>
      <c r="E52" s="224"/>
      <c r="F52" s="397"/>
      <c r="G52" s="115"/>
      <c r="H52" s="400"/>
      <c r="I52" s="400"/>
      <c r="J52" s="115"/>
      <c r="K52" s="115"/>
    </row>
    <row r="53" spans="1:11" s="216" customFormat="1" ht="15" customHeight="1">
      <c r="A53" s="226" t="s">
        <v>7</v>
      </c>
      <c r="B53" s="222" t="s">
        <v>863</v>
      </c>
      <c r="C53" s="223" t="s">
        <v>426</v>
      </c>
      <c r="D53" s="394"/>
      <c r="E53" s="214"/>
      <c r="F53" s="395"/>
      <c r="G53" s="215"/>
      <c r="H53" s="398"/>
      <c r="I53" s="398"/>
      <c r="J53" s="215"/>
      <c r="K53" s="215"/>
    </row>
    <row r="54" spans="1:11" s="225" customFormat="1" ht="15" customHeight="1">
      <c r="A54" s="221" t="s">
        <v>8</v>
      </c>
      <c r="B54" s="222" t="s">
        <v>864</v>
      </c>
      <c r="C54" s="223" t="s">
        <v>428</v>
      </c>
      <c r="D54" s="394"/>
      <c r="E54" s="224"/>
      <c r="F54" s="397"/>
      <c r="G54" s="115"/>
      <c r="H54" s="400"/>
      <c r="I54" s="400"/>
      <c r="J54" s="115"/>
      <c r="K54" s="115"/>
    </row>
    <row r="55" spans="1:11" s="225" customFormat="1" ht="15" customHeight="1">
      <c r="A55" s="221" t="s">
        <v>9</v>
      </c>
      <c r="B55" s="222" t="s">
        <v>865</v>
      </c>
      <c r="C55" s="223" t="s">
        <v>430</v>
      </c>
      <c r="D55" s="394"/>
      <c r="E55" s="224"/>
      <c r="F55" s="397"/>
      <c r="G55" s="115"/>
      <c r="H55" s="400"/>
      <c r="I55" s="400"/>
      <c r="J55" s="115"/>
      <c r="K55" s="115"/>
    </row>
    <row r="56" spans="1:11" s="216" customFormat="1" ht="15" customHeight="1">
      <c r="A56" s="226" t="s">
        <v>10</v>
      </c>
      <c r="B56" s="218" t="s">
        <v>866</v>
      </c>
      <c r="C56" s="213" t="s">
        <v>432</v>
      </c>
      <c r="D56" s="393"/>
      <c r="E56" s="214"/>
      <c r="F56" s="395"/>
      <c r="G56" s="215"/>
      <c r="H56" s="398"/>
      <c r="I56" s="398"/>
      <c r="J56" s="215"/>
      <c r="K56" s="215"/>
    </row>
    <row r="57" spans="1:11" s="225" customFormat="1" ht="15" customHeight="1">
      <c r="A57" s="221" t="s">
        <v>14</v>
      </c>
      <c r="B57" s="222" t="s">
        <v>867</v>
      </c>
      <c r="C57" s="223" t="s">
        <v>434</v>
      </c>
      <c r="D57" s="394"/>
      <c r="E57" s="224"/>
      <c r="F57" s="397"/>
      <c r="G57" s="115"/>
      <c r="H57" s="400"/>
      <c r="I57" s="400"/>
      <c r="J57" s="115"/>
      <c r="K57" s="115"/>
    </row>
    <row r="58" spans="1:11" s="225" customFormat="1" ht="15" customHeight="1">
      <c r="A58" s="226" t="s">
        <v>15</v>
      </c>
      <c r="B58" s="222" t="s">
        <v>868</v>
      </c>
      <c r="C58" s="223" t="s">
        <v>436</v>
      </c>
      <c r="D58" s="394"/>
      <c r="E58" s="224"/>
      <c r="F58" s="397"/>
      <c r="G58" s="115"/>
      <c r="H58" s="400"/>
      <c r="I58" s="400"/>
      <c r="J58" s="115"/>
      <c r="K58" s="115"/>
    </row>
    <row r="59" spans="1:11" s="225" customFormat="1" ht="15" customHeight="1">
      <c r="A59" s="221" t="s">
        <v>16</v>
      </c>
      <c r="B59" s="222" t="s">
        <v>869</v>
      </c>
      <c r="C59" s="223" t="s">
        <v>438</v>
      </c>
      <c r="D59" s="394"/>
      <c r="E59" s="224"/>
      <c r="F59" s="397"/>
      <c r="G59" s="115"/>
      <c r="H59" s="400"/>
      <c r="I59" s="400"/>
      <c r="J59" s="115"/>
      <c r="K59" s="115"/>
    </row>
    <row r="60" spans="1:11" s="225" customFormat="1" ht="15" customHeight="1">
      <c r="A60" s="221" t="s">
        <v>17</v>
      </c>
      <c r="B60" s="222" t="s">
        <v>870</v>
      </c>
      <c r="C60" s="223" t="s">
        <v>440</v>
      </c>
      <c r="D60" s="394"/>
      <c r="E60" s="224"/>
      <c r="F60" s="397"/>
      <c r="G60" s="115"/>
      <c r="H60" s="400"/>
      <c r="I60" s="400"/>
      <c r="J60" s="115"/>
      <c r="K60" s="115"/>
    </row>
    <row r="61" spans="1:11" s="216" customFormat="1" ht="15" customHeight="1">
      <c r="A61" s="226" t="s">
        <v>18</v>
      </c>
      <c r="B61" s="222" t="s">
        <v>871</v>
      </c>
      <c r="C61" s="223" t="s">
        <v>442</v>
      </c>
      <c r="D61" s="394"/>
      <c r="E61" s="214"/>
      <c r="F61" s="395"/>
      <c r="G61" s="215"/>
      <c r="H61" s="398"/>
      <c r="I61" s="398"/>
      <c r="J61" s="215"/>
      <c r="K61" s="215"/>
    </row>
    <row r="62" spans="1:11" s="216" customFormat="1" ht="15" customHeight="1">
      <c r="A62" s="221" t="s">
        <v>11</v>
      </c>
      <c r="B62" s="222" t="s">
        <v>872</v>
      </c>
      <c r="C62" s="223" t="s">
        <v>444</v>
      </c>
      <c r="D62" s="394"/>
      <c r="E62" s="214"/>
      <c r="F62" s="395"/>
      <c r="G62" s="215"/>
      <c r="H62" s="398"/>
      <c r="I62" s="398"/>
      <c r="J62" s="215"/>
      <c r="K62" s="215"/>
    </row>
    <row r="63" spans="1:11" s="216" customFormat="1" ht="15" customHeight="1">
      <c r="A63" s="226" t="s">
        <v>12</v>
      </c>
      <c r="B63" s="222" t="s">
        <v>873</v>
      </c>
      <c r="C63" s="223" t="s">
        <v>446</v>
      </c>
      <c r="D63" s="394"/>
      <c r="E63" s="214"/>
      <c r="F63" s="395"/>
      <c r="G63" s="215"/>
      <c r="H63" s="398"/>
      <c r="I63" s="398"/>
      <c r="J63" s="215"/>
      <c r="K63" s="215"/>
    </row>
    <row r="64" spans="1:11" s="225" customFormat="1" ht="15" customHeight="1">
      <c r="A64" s="221" t="s">
        <v>13</v>
      </c>
      <c r="B64" s="218" t="s">
        <v>874</v>
      </c>
      <c r="C64" s="213" t="s">
        <v>448</v>
      </c>
      <c r="D64" s="393"/>
      <c r="E64" s="224"/>
      <c r="F64" s="397"/>
      <c r="G64" s="115"/>
      <c r="H64" s="400"/>
      <c r="I64" s="400"/>
      <c r="J64" s="115"/>
      <c r="K64" s="115"/>
    </row>
    <row r="65" spans="1:11" s="225" customFormat="1" ht="15" customHeight="1">
      <c r="A65" s="221" t="s">
        <v>19</v>
      </c>
      <c r="B65" s="218" t="s">
        <v>875</v>
      </c>
      <c r="C65" s="213" t="s">
        <v>449</v>
      </c>
      <c r="D65" s="393"/>
      <c r="E65" s="224"/>
      <c r="F65" s="397">
        <f>+F66+F74</f>
        <v>0</v>
      </c>
      <c r="G65" s="115"/>
      <c r="H65" s="400">
        <f>+H66+H74</f>
        <v>0</v>
      </c>
      <c r="I65" s="400">
        <f>+I66+I74</f>
        <v>0</v>
      </c>
      <c r="J65" s="115">
        <f>+J66+J74</f>
        <v>0</v>
      </c>
      <c r="K65" s="115">
        <f>+K66+K74</f>
        <v>0</v>
      </c>
    </row>
    <row r="66" spans="1:11" s="225" customFormat="1" ht="15" customHeight="1">
      <c r="A66" s="226" t="s">
        <v>20</v>
      </c>
      <c r="B66" s="218" t="s">
        <v>876</v>
      </c>
      <c r="C66" s="213" t="s">
        <v>451</v>
      </c>
      <c r="D66" s="393"/>
      <c r="E66" s="224"/>
      <c r="F66" s="397">
        <f>+F67+F68+F69+F70+F71+F72+F73</f>
        <v>0</v>
      </c>
      <c r="G66" s="115"/>
      <c r="H66" s="397">
        <f t="shared" ref="H66:K66" si="0">+H67+H68+H69+H70+H71+H72+H73</f>
        <v>0</v>
      </c>
      <c r="I66" s="397">
        <f t="shared" si="0"/>
        <v>0</v>
      </c>
      <c r="J66" s="115">
        <f t="shared" si="0"/>
        <v>0</v>
      </c>
      <c r="K66" s="115">
        <f t="shared" si="0"/>
        <v>0</v>
      </c>
    </row>
    <row r="67" spans="1:11" s="225" customFormat="1" ht="15" customHeight="1">
      <c r="A67" s="221" t="s">
        <v>22</v>
      </c>
      <c r="B67" s="259" t="s">
        <v>877</v>
      </c>
      <c r="C67" s="223" t="s">
        <v>453</v>
      </c>
      <c r="D67" s="394"/>
      <c r="E67" s="224"/>
      <c r="F67" s="397"/>
      <c r="G67" s="115"/>
      <c r="H67" s="400"/>
      <c r="I67" s="400"/>
      <c r="J67" s="115"/>
      <c r="K67" s="115"/>
    </row>
    <row r="68" spans="1:11" s="216" customFormat="1" ht="15" customHeight="1">
      <c r="A68" s="226" t="s">
        <v>23</v>
      </c>
      <c r="B68" s="259" t="s">
        <v>878</v>
      </c>
      <c r="C68" s="223" t="s">
        <v>455</v>
      </c>
      <c r="D68" s="394"/>
      <c r="E68" s="214"/>
      <c r="F68" s="395"/>
      <c r="G68" s="215"/>
      <c r="H68" s="398"/>
      <c r="I68" s="398"/>
      <c r="J68" s="215"/>
      <c r="K68" s="215"/>
    </row>
    <row r="69" spans="1:11" s="216" customFormat="1" ht="15" customHeight="1">
      <c r="A69" s="221" t="s">
        <v>24</v>
      </c>
      <c r="B69" s="259" t="s">
        <v>879</v>
      </c>
      <c r="C69" s="223" t="s">
        <v>457</v>
      </c>
      <c r="D69" s="394"/>
      <c r="E69" s="214"/>
      <c r="F69" s="395"/>
      <c r="G69" s="215"/>
      <c r="H69" s="398"/>
      <c r="I69" s="398"/>
      <c r="J69" s="215"/>
      <c r="K69" s="215"/>
    </row>
    <row r="70" spans="1:11" s="216" customFormat="1" ht="15" customHeight="1">
      <c r="A70" s="221" t="s">
        <v>25</v>
      </c>
      <c r="B70" s="259" t="s">
        <v>880</v>
      </c>
      <c r="C70" s="223" t="s">
        <v>459</v>
      </c>
      <c r="D70" s="394"/>
      <c r="E70" s="214"/>
      <c r="F70" s="395"/>
      <c r="G70" s="215"/>
      <c r="H70" s="398"/>
      <c r="I70" s="398"/>
      <c r="J70" s="215"/>
      <c r="K70" s="215"/>
    </row>
    <row r="71" spans="1:11" s="216" customFormat="1" ht="15" customHeight="1">
      <c r="A71" s="226" t="s">
        <v>26</v>
      </c>
      <c r="B71" s="259" t="s">
        <v>881</v>
      </c>
      <c r="C71" s="223" t="s">
        <v>461</v>
      </c>
      <c r="D71" s="394"/>
      <c r="E71" s="214"/>
      <c r="F71" s="395"/>
      <c r="G71" s="215"/>
      <c r="H71" s="398"/>
      <c r="I71" s="398"/>
      <c r="J71" s="215"/>
      <c r="K71" s="215"/>
    </row>
    <row r="72" spans="1:11" s="225" customFormat="1" ht="15" customHeight="1">
      <c r="A72" s="221" t="s">
        <v>27</v>
      </c>
      <c r="B72" s="259" t="s">
        <v>882</v>
      </c>
      <c r="C72" s="223" t="s">
        <v>463</v>
      </c>
      <c r="D72" s="394"/>
      <c r="E72" s="224"/>
      <c r="F72" s="397"/>
      <c r="G72" s="115"/>
      <c r="H72" s="400"/>
      <c r="I72" s="400"/>
      <c r="J72" s="115"/>
      <c r="K72" s="115"/>
    </row>
    <row r="73" spans="1:11" s="225" customFormat="1" ht="15" customHeight="1">
      <c r="A73" s="226" t="s">
        <v>28</v>
      </c>
      <c r="B73" s="259" t="s">
        <v>883</v>
      </c>
      <c r="C73" s="223" t="s">
        <v>465</v>
      </c>
      <c r="D73" s="394"/>
      <c r="E73" s="224"/>
      <c r="F73" s="397"/>
      <c r="G73" s="115"/>
      <c r="H73" s="400"/>
      <c r="I73" s="400"/>
      <c r="J73" s="115"/>
      <c r="K73" s="115"/>
    </row>
    <row r="74" spans="1:11" s="216" customFormat="1" ht="15" customHeight="1">
      <c r="A74" s="221" t="s">
        <v>29</v>
      </c>
      <c r="B74" s="227" t="s">
        <v>884</v>
      </c>
      <c r="C74" s="213" t="s">
        <v>467</v>
      </c>
      <c r="D74" s="393"/>
      <c r="E74" s="214"/>
      <c r="F74" s="395"/>
      <c r="G74" s="215"/>
      <c r="H74" s="398"/>
      <c r="I74" s="398"/>
      <c r="J74" s="215"/>
      <c r="K74" s="215"/>
    </row>
    <row r="75" spans="1:11" s="225" customFormat="1" ht="15" customHeight="1">
      <c r="A75" s="221" t="s">
        <v>30</v>
      </c>
      <c r="B75" s="259" t="s">
        <v>885</v>
      </c>
      <c r="C75" s="223" t="s">
        <v>469</v>
      </c>
      <c r="D75" s="394"/>
      <c r="E75" s="214"/>
      <c r="F75" s="395"/>
      <c r="G75" s="215"/>
      <c r="H75" s="398"/>
      <c r="I75" s="398"/>
      <c r="J75" s="215"/>
      <c r="K75" s="215"/>
    </row>
    <row r="76" spans="1:11" s="225" customFormat="1" ht="15" customHeight="1">
      <c r="A76" s="226" t="s">
        <v>31</v>
      </c>
      <c r="B76" s="259" t="s">
        <v>886</v>
      </c>
      <c r="C76" s="223" t="s">
        <v>471</v>
      </c>
      <c r="D76" s="394"/>
      <c r="E76" s="214"/>
      <c r="F76" s="395"/>
      <c r="G76" s="215"/>
      <c r="H76" s="398"/>
      <c r="I76" s="398"/>
      <c r="J76" s="215"/>
      <c r="K76" s="215"/>
    </row>
    <row r="77" spans="1:11" s="225" customFormat="1" ht="15" customHeight="1">
      <c r="A77" s="221" t="s">
        <v>32</v>
      </c>
      <c r="B77" s="259" t="s">
        <v>887</v>
      </c>
      <c r="C77" s="223" t="s">
        <v>473</v>
      </c>
      <c r="D77" s="394"/>
      <c r="E77" s="214"/>
      <c r="F77" s="395"/>
      <c r="G77" s="215"/>
      <c r="H77" s="398"/>
      <c r="I77" s="398"/>
      <c r="J77" s="215"/>
      <c r="K77" s="215"/>
    </row>
    <row r="78" spans="1:11" s="225" customFormat="1" ht="15" customHeight="1">
      <c r="A78" s="226" t="s">
        <v>33</v>
      </c>
      <c r="B78" s="259" t="s">
        <v>888</v>
      </c>
      <c r="C78" s="223" t="s">
        <v>475</v>
      </c>
      <c r="D78" s="394"/>
      <c r="E78" s="214"/>
      <c r="F78" s="395"/>
      <c r="G78" s="215"/>
      <c r="H78" s="398"/>
      <c r="I78" s="398"/>
      <c r="J78" s="215"/>
      <c r="K78" s="215"/>
    </row>
    <row r="79" spans="1:11" s="225" customFormat="1" ht="15" customHeight="1">
      <c r="A79" s="221" t="s">
        <v>34</v>
      </c>
      <c r="B79" s="259" t="s">
        <v>889</v>
      </c>
      <c r="C79" s="223" t="s">
        <v>477</v>
      </c>
      <c r="D79" s="394"/>
      <c r="E79" s="214"/>
      <c r="F79" s="395"/>
      <c r="G79" s="215"/>
      <c r="H79" s="398"/>
      <c r="I79" s="398"/>
      <c r="J79" s="215"/>
      <c r="K79" s="215"/>
    </row>
    <row r="80" spans="1:11" s="225" customFormat="1" ht="15" customHeight="1">
      <c r="A80" s="221" t="s">
        <v>35</v>
      </c>
      <c r="B80" s="259" t="s">
        <v>890</v>
      </c>
      <c r="C80" s="223" t="s">
        <v>479</v>
      </c>
      <c r="D80" s="394"/>
      <c r="E80" s="214"/>
      <c r="F80" s="395"/>
      <c r="G80" s="215"/>
      <c r="H80" s="398"/>
      <c r="I80" s="398"/>
      <c r="J80" s="215"/>
      <c r="K80" s="215"/>
    </row>
    <row r="81" spans="1:14" s="225" customFormat="1" ht="15" customHeight="1">
      <c r="A81" s="226" t="s">
        <v>36</v>
      </c>
      <c r="B81" s="259" t="s">
        <v>891</v>
      </c>
      <c r="C81" s="223" t="s">
        <v>481</v>
      </c>
      <c r="D81" s="394"/>
      <c r="E81" s="214"/>
      <c r="F81" s="395"/>
      <c r="G81" s="215"/>
      <c r="H81" s="398"/>
      <c r="I81" s="398"/>
      <c r="J81" s="215"/>
      <c r="K81" s="215"/>
    </row>
    <row r="82" spans="1:14" s="146" customFormat="1">
      <c r="A82" s="221" t="s">
        <v>37</v>
      </c>
      <c r="B82" s="487" t="s">
        <v>892</v>
      </c>
      <c r="C82" s="124"/>
      <c r="D82" s="124"/>
      <c r="E82" s="486"/>
      <c r="F82" s="486"/>
      <c r="G82" s="486"/>
      <c r="H82" s="486"/>
      <c r="I82" s="486"/>
      <c r="J82" s="486"/>
      <c r="K82" s="486"/>
      <c r="L82" s="108"/>
      <c r="M82" s="108"/>
      <c r="N82" s="108"/>
    </row>
    <row r="83" spans="1:14" s="146" customFormat="1">
      <c r="A83" s="108"/>
      <c r="B83" s="104"/>
      <c r="C83" s="228"/>
      <c r="D83" s="228"/>
      <c r="E83" s="108"/>
      <c r="F83" s="108"/>
      <c r="G83" s="108"/>
      <c r="H83" s="108"/>
      <c r="I83" s="108"/>
      <c r="J83" s="108"/>
      <c r="K83" s="108"/>
      <c r="L83" s="108"/>
      <c r="M83" s="108"/>
      <c r="N83" s="108"/>
    </row>
    <row r="84" spans="1:14" s="146" customFormat="1" ht="15">
      <c r="A84" s="108"/>
      <c r="B84" s="229" t="s">
        <v>143</v>
      </c>
      <c r="C84" s="228"/>
      <c r="D84" s="228"/>
      <c r="E84" s="3" t="s">
        <v>984</v>
      </c>
      <c r="F84" s="601" t="s">
        <v>1155</v>
      </c>
      <c r="G84" s="108"/>
      <c r="H84" s="108"/>
      <c r="I84" s="108"/>
      <c r="J84" s="108"/>
      <c r="K84" s="108"/>
      <c r="L84" s="108"/>
      <c r="M84" s="108"/>
      <c r="N84" s="108"/>
    </row>
    <row r="85" spans="1:14" s="146" customFormat="1" ht="9" customHeight="1">
      <c r="A85" s="108"/>
      <c r="B85" s="230"/>
      <c r="C85" s="228"/>
      <c r="D85" s="228"/>
      <c r="E85" s="108"/>
      <c r="F85" s="108"/>
      <c r="G85" s="108"/>
      <c r="H85" s="108"/>
      <c r="I85" s="108"/>
      <c r="J85" s="108"/>
      <c r="K85" s="108"/>
      <c r="L85" s="108"/>
      <c r="M85" s="108"/>
      <c r="N85" s="108"/>
    </row>
    <row r="86" spans="1:14" s="146" customFormat="1" ht="15">
      <c r="A86" s="108"/>
      <c r="B86" s="231" t="s">
        <v>144</v>
      </c>
      <c r="C86" s="228"/>
      <c r="D86" s="228"/>
      <c r="E86" s="3" t="s">
        <v>984</v>
      </c>
      <c r="F86" s="601" t="s">
        <v>1155</v>
      </c>
      <c r="G86" s="108"/>
      <c r="H86" s="108"/>
      <c r="I86" s="108"/>
      <c r="J86" s="108"/>
      <c r="K86" s="108"/>
      <c r="L86" s="108"/>
      <c r="M86" s="108"/>
      <c r="N86" s="108"/>
    </row>
    <row r="87" spans="1:14" s="146" customFormat="1" ht="9" customHeight="1">
      <c r="A87" s="108"/>
      <c r="B87" s="230"/>
      <c r="C87" s="228"/>
      <c r="D87" s="228"/>
      <c r="E87" s="108"/>
      <c r="F87" s="108"/>
      <c r="G87" s="108"/>
      <c r="H87" s="108"/>
      <c r="I87" s="108"/>
      <c r="J87" s="108"/>
      <c r="K87" s="108"/>
      <c r="L87" s="108"/>
      <c r="M87" s="108"/>
      <c r="N87" s="108"/>
    </row>
    <row r="88" spans="1:14" s="146" customFormat="1">
      <c r="A88" s="108"/>
      <c r="B88" s="11" t="s">
        <v>51</v>
      </c>
      <c r="C88" s="228"/>
      <c r="D88" s="228"/>
      <c r="E88" s="108"/>
      <c r="F88" s="108"/>
      <c r="G88" s="108"/>
      <c r="H88" s="108"/>
      <c r="I88" s="108"/>
      <c r="J88" s="108"/>
      <c r="K88" s="108"/>
      <c r="L88" s="108"/>
      <c r="M88" s="108"/>
      <c r="N88" s="108"/>
    </row>
    <row r="89" spans="1:14" s="146" customFormat="1">
      <c r="A89" s="108"/>
      <c r="B89" s="104"/>
      <c r="C89" s="228"/>
      <c r="D89" s="228"/>
      <c r="E89" s="108"/>
      <c r="F89" s="108"/>
      <c r="G89" s="108"/>
      <c r="H89" s="108"/>
      <c r="I89" s="108"/>
      <c r="J89" s="108"/>
      <c r="K89" s="108"/>
      <c r="L89" s="108"/>
      <c r="M89" s="108"/>
      <c r="N89" s="108"/>
    </row>
    <row r="90" spans="1:14" s="146" customFormat="1">
      <c r="A90" s="108"/>
      <c r="B90" s="104"/>
      <c r="C90" s="225"/>
      <c r="D90" s="225"/>
      <c r="E90" s="108"/>
      <c r="F90" s="108"/>
      <c r="G90" s="108"/>
      <c r="H90" s="108"/>
      <c r="I90" s="108"/>
      <c r="J90" s="108"/>
      <c r="K90" s="108"/>
      <c r="L90" s="108"/>
      <c r="M90" s="108"/>
      <c r="N90" s="108"/>
    </row>
    <row r="91" spans="1:14" s="146" customFormat="1">
      <c r="A91" s="108"/>
      <c r="B91" s="104"/>
      <c r="C91" s="225"/>
      <c r="D91" s="225"/>
      <c r="E91" s="108"/>
      <c r="F91" s="108"/>
      <c r="G91" s="108"/>
      <c r="H91" s="108"/>
      <c r="I91" s="108"/>
      <c r="J91" s="108"/>
      <c r="K91" s="108"/>
      <c r="L91" s="108"/>
      <c r="M91" s="108"/>
      <c r="N91" s="108"/>
    </row>
    <row r="92" spans="1:14" s="146" customFormat="1">
      <c r="A92" s="108"/>
      <c r="B92" s="104"/>
      <c r="C92" s="225"/>
      <c r="D92" s="225"/>
      <c r="E92" s="108"/>
      <c r="F92" s="108"/>
      <c r="G92" s="108"/>
      <c r="H92" s="108"/>
      <c r="I92" s="108"/>
      <c r="J92" s="108"/>
      <c r="K92" s="108"/>
      <c r="L92" s="108"/>
      <c r="M92" s="108"/>
      <c r="N92" s="108"/>
    </row>
    <row r="93" spans="1:14" s="146" customFormat="1">
      <c r="A93" s="108"/>
      <c r="B93" s="104"/>
      <c r="C93" s="225"/>
      <c r="D93" s="225"/>
      <c r="E93" s="108"/>
      <c r="F93" s="108"/>
      <c r="G93" s="108"/>
      <c r="H93" s="108"/>
      <c r="I93" s="108"/>
      <c r="J93" s="108"/>
      <c r="K93" s="108"/>
      <c r="L93" s="108"/>
      <c r="M93" s="108"/>
      <c r="N93" s="108"/>
    </row>
    <row r="94" spans="1:14" s="146" customFormat="1">
      <c r="A94" s="108"/>
      <c r="B94" s="104"/>
      <c r="C94" s="225"/>
      <c r="D94" s="225"/>
      <c r="E94" s="108"/>
      <c r="F94" s="108"/>
      <c r="G94" s="108"/>
      <c r="H94" s="108"/>
      <c r="I94" s="108"/>
      <c r="J94" s="108"/>
      <c r="K94" s="108"/>
      <c r="L94" s="108"/>
      <c r="M94" s="108"/>
      <c r="N94" s="108"/>
    </row>
    <row r="95" spans="1:14" s="146" customFormat="1">
      <c r="A95" s="108"/>
      <c r="B95" s="104"/>
      <c r="C95" s="225"/>
      <c r="D95" s="225"/>
      <c r="E95" s="108"/>
      <c r="F95" s="108"/>
      <c r="G95" s="108"/>
      <c r="H95" s="108"/>
      <c r="I95" s="108"/>
      <c r="J95" s="108"/>
      <c r="K95" s="108"/>
      <c r="L95" s="108"/>
      <c r="M95" s="108"/>
      <c r="N95" s="108"/>
    </row>
    <row r="96" spans="1:14" s="146" customFormat="1">
      <c r="A96" s="108"/>
      <c r="B96" s="104"/>
      <c r="C96" s="225"/>
      <c r="D96" s="225"/>
      <c r="E96" s="108"/>
      <c r="F96" s="108"/>
      <c r="G96" s="108"/>
      <c r="H96" s="108"/>
      <c r="I96" s="108"/>
      <c r="J96" s="108"/>
      <c r="K96" s="108"/>
      <c r="L96" s="108"/>
      <c r="M96" s="108"/>
      <c r="N96" s="108"/>
    </row>
    <row r="97" spans="1:14" s="146" customFormat="1">
      <c r="A97" s="108"/>
      <c r="B97" s="104"/>
      <c r="C97" s="225"/>
      <c r="D97" s="225"/>
      <c r="E97" s="108"/>
      <c r="F97" s="108"/>
      <c r="G97" s="108"/>
      <c r="H97" s="108"/>
      <c r="I97" s="108"/>
      <c r="J97" s="108"/>
      <c r="K97" s="108"/>
      <c r="L97" s="108"/>
      <c r="M97" s="108"/>
      <c r="N97" s="108"/>
    </row>
    <row r="98" spans="1:14" s="146" customFormat="1">
      <c r="A98" s="108"/>
      <c r="B98" s="104"/>
      <c r="C98" s="225"/>
      <c r="D98" s="225"/>
      <c r="E98" s="108"/>
      <c r="F98" s="108"/>
      <c r="G98" s="108"/>
      <c r="H98" s="108"/>
      <c r="I98" s="108"/>
      <c r="J98" s="108"/>
      <c r="K98" s="108"/>
      <c r="L98" s="108"/>
      <c r="M98" s="108"/>
      <c r="N98" s="108"/>
    </row>
    <row r="99" spans="1:14" s="146" customFormat="1">
      <c r="A99" s="108"/>
      <c r="B99" s="104"/>
      <c r="C99" s="225"/>
      <c r="D99" s="225"/>
      <c r="E99" s="108"/>
      <c r="F99" s="108"/>
      <c r="G99" s="108"/>
      <c r="H99" s="108"/>
      <c r="I99" s="108"/>
      <c r="J99" s="108"/>
      <c r="K99" s="108"/>
      <c r="L99" s="108"/>
      <c r="M99" s="108"/>
      <c r="N99" s="108"/>
    </row>
    <row r="100" spans="1:14" s="146" customFormat="1">
      <c r="A100" s="108"/>
      <c r="B100" s="104"/>
      <c r="C100" s="225"/>
      <c r="D100" s="225"/>
      <c r="E100" s="108"/>
      <c r="F100" s="108"/>
      <c r="G100" s="108"/>
      <c r="H100" s="108"/>
      <c r="I100" s="108"/>
      <c r="J100" s="108"/>
      <c r="K100" s="108"/>
      <c r="L100" s="108"/>
      <c r="M100" s="108"/>
      <c r="N100" s="108"/>
    </row>
    <row r="101" spans="1:14" s="146" customFormat="1">
      <c r="A101" s="108"/>
      <c r="B101" s="104"/>
      <c r="C101" s="225"/>
      <c r="D101" s="225"/>
      <c r="E101" s="108"/>
      <c r="F101" s="108"/>
      <c r="G101" s="108"/>
      <c r="H101" s="108"/>
      <c r="I101" s="108"/>
      <c r="J101" s="108"/>
      <c r="K101" s="108"/>
      <c r="L101" s="108"/>
      <c r="M101" s="108"/>
      <c r="N101" s="108"/>
    </row>
    <row r="102" spans="1:14" s="146" customFormat="1">
      <c r="A102" s="108"/>
      <c r="B102" s="104"/>
      <c r="C102" s="225"/>
      <c r="D102" s="225"/>
      <c r="E102" s="108"/>
      <c r="F102" s="108"/>
      <c r="G102" s="108"/>
      <c r="H102" s="108"/>
      <c r="I102" s="108"/>
      <c r="J102" s="108"/>
      <c r="K102" s="108"/>
      <c r="L102" s="108"/>
      <c r="M102" s="108"/>
      <c r="N102" s="108"/>
    </row>
    <row r="103" spans="1:14" s="146" customFormat="1">
      <c r="A103" s="108"/>
      <c r="B103" s="104"/>
      <c r="C103" s="225"/>
      <c r="D103" s="225"/>
      <c r="E103" s="108"/>
      <c r="F103" s="108"/>
      <c r="G103" s="108"/>
      <c r="H103" s="108"/>
      <c r="I103" s="108"/>
      <c r="J103" s="108"/>
      <c r="K103" s="108"/>
      <c r="L103" s="108"/>
      <c r="M103" s="108"/>
      <c r="N103" s="108"/>
    </row>
    <row r="104" spans="1:14" s="146" customFormat="1">
      <c r="A104" s="108"/>
      <c r="B104" s="104"/>
      <c r="C104" s="225"/>
      <c r="D104" s="225"/>
      <c r="E104" s="108"/>
      <c r="F104" s="108"/>
      <c r="G104" s="108"/>
      <c r="H104" s="108"/>
      <c r="I104" s="108"/>
      <c r="J104" s="108"/>
      <c r="K104" s="108"/>
      <c r="L104" s="108"/>
      <c r="M104" s="108"/>
      <c r="N104" s="108"/>
    </row>
    <row r="105" spans="1:14" s="146" customFormat="1">
      <c r="A105" s="108"/>
      <c r="B105" s="104"/>
      <c r="C105" s="225"/>
      <c r="D105" s="225"/>
      <c r="E105" s="108"/>
      <c r="F105" s="108"/>
      <c r="G105" s="108"/>
      <c r="H105" s="108"/>
      <c r="I105" s="108"/>
      <c r="J105" s="108"/>
      <c r="K105" s="108"/>
      <c r="L105" s="108"/>
      <c r="M105" s="108"/>
      <c r="N105" s="108"/>
    </row>
    <row r="106" spans="1:14" s="146" customFormat="1">
      <c r="A106" s="108"/>
      <c r="B106" s="104"/>
      <c r="C106" s="225"/>
      <c r="D106" s="225"/>
      <c r="E106" s="108"/>
      <c r="F106" s="108"/>
      <c r="G106" s="108"/>
      <c r="H106" s="108"/>
      <c r="I106" s="108"/>
      <c r="J106" s="108"/>
      <c r="K106" s="108"/>
      <c r="L106" s="108"/>
      <c r="M106" s="108"/>
      <c r="N106" s="108"/>
    </row>
    <row r="107" spans="1:14" s="146" customFormat="1">
      <c r="A107" s="108"/>
      <c r="B107" s="104"/>
      <c r="C107" s="225"/>
      <c r="D107" s="225"/>
      <c r="E107" s="108"/>
      <c r="F107" s="108"/>
      <c r="G107" s="108"/>
      <c r="H107" s="108"/>
      <c r="I107" s="108"/>
      <c r="J107" s="108"/>
      <c r="K107" s="108"/>
      <c r="L107" s="108"/>
      <c r="M107" s="108"/>
      <c r="N107" s="108"/>
    </row>
    <row r="108" spans="1:14" s="146" customFormat="1">
      <c r="A108" s="108"/>
      <c r="B108" s="104"/>
      <c r="C108" s="225"/>
      <c r="D108" s="225"/>
      <c r="E108" s="108"/>
      <c r="F108" s="108"/>
      <c r="G108" s="108"/>
      <c r="H108" s="108"/>
      <c r="I108" s="108"/>
      <c r="J108" s="108"/>
      <c r="K108" s="108"/>
      <c r="L108" s="108"/>
      <c r="M108" s="108"/>
      <c r="N108" s="108"/>
    </row>
    <row r="109" spans="1:14" s="146" customFormat="1">
      <c r="A109" s="108"/>
      <c r="B109" s="104"/>
      <c r="C109" s="225"/>
      <c r="D109" s="225"/>
      <c r="E109" s="108"/>
      <c r="F109" s="108"/>
      <c r="G109" s="108"/>
      <c r="H109" s="108"/>
      <c r="I109" s="108"/>
      <c r="J109" s="108"/>
      <c r="K109" s="108"/>
      <c r="L109" s="108"/>
      <c r="M109" s="108"/>
      <c r="N109" s="108"/>
    </row>
    <row r="110" spans="1:14" s="146" customFormat="1">
      <c r="A110" s="108"/>
      <c r="B110" s="104"/>
      <c r="C110" s="225"/>
      <c r="D110" s="225"/>
      <c r="E110" s="108"/>
      <c r="F110" s="108"/>
      <c r="G110" s="108"/>
      <c r="H110" s="108"/>
      <c r="I110" s="108"/>
      <c r="J110" s="108"/>
      <c r="K110" s="108"/>
      <c r="L110" s="108"/>
      <c r="M110" s="108"/>
      <c r="N110" s="108"/>
    </row>
    <row r="111" spans="1:14" s="146" customFormat="1">
      <c r="A111" s="108"/>
      <c r="B111" s="104"/>
      <c r="C111" s="225"/>
      <c r="D111" s="225"/>
      <c r="E111" s="108"/>
      <c r="F111" s="108"/>
      <c r="G111" s="108"/>
      <c r="H111" s="108"/>
      <c r="I111" s="108"/>
      <c r="J111" s="108"/>
      <c r="K111" s="108"/>
      <c r="L111" s="108"/>
      <c r="M111" s="108"/>
      <c r="N111" s="108"/>
    </row>
    <row r="112" spans="1:14" s="146" customFormat="1">
      <c r="A112" s="108"/>
      <c r="B112" s="104"/>
      <c r="C112" s="225"/>
      <c r="D112" s="225"/>
      <c r="E112" s="108"/>
      <c r="F112" s="108"/>
      <c r="G112" s="108"/>
      <c r="H112" s="108"/>
      <c r="I112" s="108"/>
      <c r="J112" s="108"/>
      <c r="K112" s="108"/>
      <c r="L112" s="108"/>
      <c r="M112" s="108"/>
      <c r="N112" s="108"/>
    </row>
    <row r="113" spans="1:14" s="146" customFormat="1">
      <c r="A113" s="108"/>
      <c r="B113" s="104"/>
      <c r="C113" s="225"/>
      <c r="D113" s="225"/>
      <c r="E113" s="108"/>
      <c r="F113" s="108"/>
      <c r="G113" s="108"/>
      <c r="H113" s="108"/>
      <c r="I113" s="108"/>
      <c r="J113" s="108"/>
      <c r="K113" s="108"/>
      <c r="L113" s="108"/>
      <c r="M113" s="108"/>
      <c r="N113" s="108"/>
    </row>
    <row r="114" spans="1:14" s="146" customFormat="1">
      <c r="A114" s="108"/>
      <c r="B114" s="104"/>
      <c r="C114" s="225"/>
      <c r="D114" s="225"/>
      <c r="E114" s="108"/>
      <c r="F114" s="108"/>
      <c r="G114" s="108"/>
      <c r="H114" s="108"/>
      <c r="I114" s="108"/>
      <c r="J114" s="108"/>
      <c r="K114" s="108"/>
      <c r="L114" s="108"/>
      <c r="M114" s="108"/>
      <c r="N114" s="108"/>
    </row>
    <row r="115" spans="1:14" s="146" customFormat="1">
      <c r="A115" s="108"/>
      <c r="B115" s="104"/>
      <c r="C115" s="209"/>
      <c r="D115" s="209"/>
      <c r="E115" s="108"/>
      <c r="F115" s="108"/>
      <c r="G115" s="108"/>
      <c r="H115" s="108"/>
      <c r="I115" s="108"/>
      <c r="J115" s="108"/>
      <c r="K115" s="108"/>
      <c r="L115" s="108"/>
      <c r="M115" s="108"/>
      <c r="N115" s="108"/>
    </row>
    <row r="116" spans="1:14" s="146" customFormat="1">
      <c r="A116" s="108"/>
      <c r="B116" s="104"/>
      <c r="C116" s="209"/>
      <c r="D116" s="209"/>
      <c r="E116" s="108"/>
      <c r="F116" s="108"/>
      <c r="G116" s="108"/>
      <c r="H116" s="108"/>
      <c r="I116" s="108"/>
      <c r="J116" s="108"/>
      <c r="K116" s="108"/>
      <c r="L116" s="108"/>
      <c r="M116" s="108"/>
      <c r="N116" s="108"/>
    </row>
    <row r="117" spans="1:14" s="146" customFormat="1">
      <c r="A117" s="108"/>
      <c r="B117" s="104"/>
      <c r="C117" s="209"/>
      <c r="D117" s="209"/>
      <c r="E117" s="108"/>
      <c r="F117" s="108"/>
      <c r="G117" s="108"/>
      <c r="H117" s="108"/>
      <c r="I117" s="108"/>
      <c r="J117" s="108"/>
      <c r="K117" s="108"/>
      <c r="L117" s="108"/>
      <c r="M117" s="108"/>
      <c r="N117" s="108"/>
    </row>
    <row r="118" spans="1:14" s="146" customFormat="1">
      <c r="A118" s="108"/>
      <c r="B118" s="104"/>
      <c r="C118" s="209"/>
      <c r="D118" s="209"/>
      <c r="E118" s="108"/>
      <c r="F118" s="108"/>
      <c r="G118" s="108"/>
      <c r="H118" s="108"/>
      <c r="I118" s="108"/>
      <c r="J118" s="108"/>
      <c r="K118" s="108"/>
      <c r="L118" s="108"/>
      <c r="M118" s="108"/>
      <c r="N118" s="108"/>
    </row>
    <row r="119" spans="1:14" s="146" customFormat="1">
      <c r="A119" s="108"/>
      <c r="B119" s="104"/>
      <c r="C119" s="209"/>
      <c r="D119" s="209"/>
      <c r="E119" s="108"/>
      <c r="F119" s="108"/>
      <c r="G119" s="108"/>
      <c r="H119" s="108"/>
      <c r="I119" s="108"/>
      <c r="J119" s="108"/>
      <c r="K119" s="108"/>
      <c r="L119" s="108"/>
      <c r="M119" s="108"/>
      <c r="N119" s="108"/>
    </row>
    <row r="120" spans="1:14" s="146" customFormat="1">
      <c r="A120" s="108"/>
      <c r="B120" s="104"/>
      <c r="C120" s="209"/>
      <c r="D120" s="209"/>
      <c r="E120" s="108"/>
      <c r="F120" s="108"/>
      <c r="G120" s="108"/>
      <c r="H120" s="108"/>
      <c r="I120" s="108"/>
      <c r="J120" s="108"/>
      <c r="K120" s="108"/>
      <c r="L120" s="108"/>
      <c r="M120" s="108"/>
      <c r="N120" s="108"/>
    </row>
    <row r="121" spans="1:14" s="146" customFormat="1">
      <c r="A121" s="108"/>
      <c r="B121" s="104"/>
      <c r="C121" s="209"/>
      <c r="D121" s="209"/>
      <c r="E121" s="108"/>
      <c r="F121" s="108"/>
      <c r="G121" s="108"/>
      <c r="H121" s="108"/>
      <c r="I121" s="108"/>
      <c r="J121" s="108"/>
      <c r="K121" s="108"/>
      <c r="L121" s="108"/>
      <c r="M121" s="108"/>
      <c r="N121" s="108"/>
    </row>
    <row r="122" spans="1:14" s="146" customFormat="1">
      <c r="A122" s="108"/>
      <c r="B122" s="104"/>
      <c r="C122" s="209"/>
      <c r="D122" s="209"/>
      <c r="E122" s="108"/>
      <c r="F122" s="108"/>
      <c r="G122" s="108"/>
      <c r="H122" s="108"/>
      <c r="I122" s="108"/>
      <c r="J122" s="108"/>
      <c r="K122" s="108"/>
      <c r="L122" s="108"/>
      <c r="M122" s="108"/>
      <c r="N122" s="108"/>
    </row>
    <row r="123" spans="1:14" s="146" customFormat="1">
      <c r="A123" s="108"/>
      <c r="B123" s="104"/>
      <c r="C123" s="209"/>
      <c r="D123" s="209"/>
      <c r="E123" s="108"/>
      <c r="F123" s="108"/>
      <c r="G123" s="108"/>
      <c r="H123" s="108"/>
      <c r="I123" s="108"/>
      <c r="J123" s="108"/>
      <c r="K123" s="108"/>
      <c r="L123" s="108"/>
      <c r="M123" s="108"/>
      <c r="N123" s="108"/>
    </row>
    <row r="124" spans="1:14" s="146" customFormat="1">
      <c r="A124" s="108"/>
      <c r="B124" s="104"/>
      <c r="C124" s="209"/>
      <c r="D124" s="209"/>
      <c r="E124" s="108"/>
      <c r="F124" s="108"/>
      <c r="G124" s="108"/>
      <c r="H124" s="108"/>
      <c r="I124" s="108"/>
      <c r="J124" s="108"/>
      <c r="K124" s="108"/>
      <c r="L124" s="108"/>
      <c r="M124" s="108"/>
      <c r="N124" s="108"/>
    </row>
    <row r="125" spans="1:14" s="146" customFormat="1">
      <c r="A125" s="108"/>
      <c r="B125" s="104"/>
      <c r="C125" s="209"/>
      <c r="D125" s="209"/>
      <c r="E125" s="108"/>
      <c r="F125" s="108"/>
      <c r="G125" s="108"/>
      <c r="H125" s="108"/>
      <c r="I125" s="108"/>
      <c r="J125" s="108"/>
      <c r="K125" s="108"/>
      <c r="L125" s="108"/>
      <c r="M125" s="108"/>
      <c r="N125" s="108"/>
    </row>
    <row r="126" spans="1:14" s="146" customFormat="1">
      <c r="A126" s="108"/>
      <c r="B126" s="104"/>
      <c r="C126" s="209"/>
      <c r="D126" s="209"/>
      <c r="E126" s="108"/>
      <c r="F126" s="108"/>
      <c r="G126" s="108"/>
      <c r="H126" s="108"/>
      <c r="I126" s="108"/>
      <c r="J126" s="108"/>
      <c r="K126" s="108"/>
      <c r="L126" s="108"/>
      <c r="M126" s="108"/>
      <c r="N126" s="108"/>
    </row>
    <row r="127" spans="1:14" s="146" customFormat="1">
      <c r="A127" s="108"/>
      <c r="B127" s="104"/>
      <c r="C127" s="209"/>
      <c r="D127" s="209"/>
      <c r="E127" s="108"/>
      <c r="F127" s="108"/>
      <c r="G127" s="108"/>
      <c r="H127" s="108"/>
      <c r="I127" s="108"/>
      <c r="J127" s="108"/>
      <c r="K127" s="108"/>
      <c r="L127" s="108"/>
      <c r="M127" s="108"/>
      <c r="N127" s="108"/>
    </row>
    <row r="128" spans="1:14" s="146" customFormat="1">
      <c r="A128" s="108"/>
      <c r="B128" s="104"/>
      <c r="C128" s="209"/>
      <c r="D128" s="209"/>
      <c r="E128" s="108"/>
      <c r="F128" s="108"/>
      <c r="G128" s="108"/>
      <c r="H128" s="108"/>
      <c r="I128" s="108"/>
      <c r="J128" s="108"/>
      <c r="K128" s="108"/>
      <c r="L128" s="108"/>
      <c r="M128" s="108"/>
      <c r="N128" s="108"/>
    </row>
    <row r="129" spans="1:14" s="146" customFormat="1">
      <c r="A129" s="108"/>
      <c r="B129" s="104"/>
      <c r="C129" s="209"/>
      <c r="D129" s="209"/>
      <c r="E129" s="108"/>
      <c r="F129" s="108"/>
      <c r="G129" s="108"/>
      <c r="H129" s="108"/>
      <c r="I129" s="108"/>
      <c r="J129" s="108"/>
      <c r="K129" s="108"/>
      <c r="L129" s="108"/>
      <c r="M129" s="108"/>
      <c r="N129" s="108"/>
    </row>
    <row r="130" spans="1:14" s="146" customFormat="1">
      <c r="A130" s="108"/>
      <c r="B130" s="104"/>
      <c r="C130" s="209"/>
      <c r="D130" s="209"/>
      <c r="E130" s="108"/>
      <c r="F130" s="108"/>
      <c r="G130" s="108"/>
      <c r="H130" s="108"/>
      <c r="I130" s="108"/>
      <c r="J130" s="108"/>
      <c r="K130" s="108"/>
      <c r="L130" s="108"/>
      <c r="M130" s="108"/>
      <c r="N130" s="108"/>
    </row>
    <row r="131" spans="1:14" s="146" customFormat="1">
      <c r="A131" s="108"/>
      <c r="B131" s="104"/>
      <c r="C131" s="209"/>
      <c r="D131" s="209"/>
      <c r="E131" s="108"/>
      <c r="F131" s="108"/>
      <c r="G131" s="108"/>
      <c r="H131" s="108"/>
      <c r="I131" s="108"/>
      <c r="J131" s="108"/>
      <c r="K131" s="108"/>
      <c r="L131" s="108"/>
      <c r="M131" s="108"/>
      <c r="N131" s="108"/>
    </row>
    <row r="132" spans="1:14" s="146" customFormat="1">
      <c r="A132" s="108"/>
      <c r="B132" s="104"/>
      <c r="C132" s="209"/>
      <c r="D132" s="209"/>
      <c r="E132" s="108"/>
      <c r="F132" s="108"/>
      <c r="G132" s="108"/>
      <c r="H132" s="108"/>
      <c r="I132" s="108"/>
      <c r="J132" s="108"/>
      <c r="K132" s="108"/>
      <c r="L132" s="108"/>
      <c r="M132" s="108"/>
      <c r="N132" s="108"/>
    </row>
    <row r="133" spans="1:14" s="146" customFormat="1">
      <c r="A133" s="108"/>
      <c r="B133" s="104"/>
      <c r="C133" s="209"/>
      <c r="D133" s="209"/>
      <c r="E133" s="108"/>
      <c r="F133" s="108"/>
      <c r="G133" s="108"/>
      <c r="H133" s="108"/>
      <c r="I133" s="108"/>
      <c r="J133" s="108"/>
      <c r="K133" s="108"/>
      <c r="L133" s="108"/>
      <c r="M133" s="108"/>
      <c r="N133" s="108"/>
    </row>
    <row r="134" spans="1:14" s="146" customFormat="1">
      <c r="A134" s="108"/>
      <c r="B134" s="104"/>
      <c r="C134" s="209"/>
      <c r="D134" s="209"/>
      <c r="E134" s="108"/>
      <c r="F134" s="108"/>
      <c r="G134" s="108"/>
      <c r="H134" s="108"/>
      <c r="I134" s="108"/>
      <c r="J134" s="108"/>
      <c r="K134" s="108"/>
      <c r="L134" s="108"/>
      <c r="M134" s="108"/>
      <c r="N134" s="108"/>
    </row>
    <row r="135" spans="1:14" s="146" customFormat="1">
      <c r="A135" s="108"/>
      <c r="B135" s="104"/>
      <c r="C135" s="209"/>
      <c r="D135" s="209"/>
      <c r="E135" s="108"/>
      <c r="F135" s="108"/>
      <c r="G135" s="108"/>
      <c r="H135" s="108"/>
      <c r="I135" s="108"/>
      <c r="J135" s="108"/>
      <c r="K135" s="108"/>
      <c r="L135" s="108"/>
      <c r="M135" s="108"/>
      <c r="N135" s="108"/>
    </row>
    <row r="136" spans="1:14" s="146" customFormat="1">
      <c r="A136" s="108"/>
      <c r="B136" s="104"/>
      <c r="C136" s="209"/>
      <c r="D136" s="209"/>
      <c r="E136" s="108"/>
      <c r="F136" s="108"/>
      <c r="G136" s="108"/>
      <c r="H136" s="108"/>
      <c r="I136" s="108"/>
      <c r="J136" s="108"/>
      <c r="K136" s="108"/>
      <c r="L136" s="108"/>
      <c r="M136" s="108"/>
      <c r="N136" s="108"/>
    </row>
    <row r="137" spans="1:14" s="146" customFormat="1">
      <c r="A137" s="108"/>
      <c r="B137" s="104"/>
      <c r="C137" s="209"/>
      <c r="D137" s="209"/>
      <c r="E137" s="108"/>
      <c r="F137" s="108"/>
      <c r="G137" s="108"/>
      <c r="H137" s="108"/>
      <c r="I137" s="108"/>
      <c r="J137" s="108"/>
      <c r="K137" s="108"/>
      <c r="L137" s="108"/>
      <c r="M137" s="108"/>
      <c r="N137" s="108"/>
    </row>
    <row r="138" spans="1:14" s="146" customFormat="1">
      <c r="A138" s="108"/>
      <c r="B138" s="104"/>
      <c r="C138" s="209"/>
      <c r="D138" s="209"/>
      <c r="E138" s="108"/>
      <c r="F138" s="108"/>
      <c r="G138" s="108"/>
      <c r="H138" s="108"/>
      <c r="I138" s="108"/>
      <c r="J138" s="108"/>
      <c r="K138" s="108"/>
      <c r="L138" s="108"/>
      <c r="M138" s="108"/>
      <c r="N138" s="108"/>
    </row>
    <row r="139" spans="1:14" s="146" customFormat="1">
      <c r="A139" s="108"/>
      <c r="B139" s="104"/>
      <c r="C139" s="209"/>
      <c r="D139" s="209"/>
      <c r="E139" s="108"/>
      <c r="F139" s="108"/>
      <c r="G139" s="108"/>
      <c r="H139" s="108"/>
      <c r="I139" s="108"/>
      <c r="J139" s="108"/>
      <c r="K139" s="108"/>
      <c r="L139" s="108"/>
      <c r="M139" s="108"/>
      <c r="N139" s="108"/>
    </row>
    <row r="140" spans="1:14" s="146" customFormat="1">
      <c r="A140" s="108"/>
      <c r="B140" s="104"/>
      <c r="C140" s="209"/>
      <c r="D140" s="209"/>
      <c r="E140" s="108"/>
      <c r="F140" s="108"/>
      <c r="G140" s="108"/>
      <c r="H140" s="108"/>
      <c r="I140" s="108"/>
      <c r="J140" s="108"/>
      <c r="K140" s="108"/>
      <c r="L140" s="108"/>
      <c r="M140" s="108"/>
      <c r="N140" s="108"/>
    </row>
    <row r="141" spans="1:14" s="146" customFormat="1">
      <c r="A141" s="108"/>
      <c r="B141" s="104"/>
      <c r="C141" s="209"/>
      <c r="D141" s="209"/>
      <c r="E141" s="108"/>
      <c r="F141" s="108"/>
      <c r="G141" s="108"/>
      <c r="H141" s="108"/>
      <c r="I141" s="108"/>
      <c r="J141" s="108"/>
      <c r="K141" s="108"/>
      <c r="L141" s="108"/>
      <c r="M141" s="108"/>
      <c r="N141" s="108"/>
    </row>
    <row r="142" spans="1:14" s="146" customFormat="1">
      <c r="A142" s="108"/>
      <c r="B142" s="104"/>
      <c r="C142" s="209"/>
      <c r="D142" s="209"/>
      <c r="E142" s="108"/>
      <c r="F142" s="108"/>
      <c r="G142" s="108"/>
      <c r="H142" s="108"/>
      <c r="I142" s="108"/>
      <c r="J142" s="108"/>
      <c r="K142" s="108"/>
      <c r="L142" s="108"/>
      <c r="M142" s="108"/>
      <c r="N142" s="108"/>
    </row>
    <row r="143" spans="1:14" s="146" customFormat="1">
      <c r="A143" s="108"/>
      <c r="B143" s="104"/>
      <c r="C143" s="209"/>
      <c r="D143" s="209"/>
      <c r="E143" s="108"/>
      <c r="F143" s="108"/>
      <c r="G143" s="108"/>
      <c r="H143" s="108"/>
      <c r="I143" s="108"/>
      <c r="J143" s="108"/>
      <c r="K143" s="108"/>
      <c r="L143" s="108"/>
      <c r="M143" s="108"/>
      <c r="N143" s="108"/>
    </row>
    <row r="144" spans="1:14" s="146" customFormat="1">
      <c r="A144" s="108"/>
      <c r="B144" s="104"/>
      <c r="C144" s="209"/>
      <c r="D144" s="209"/>
      <c r="E144" s="108"/>
      <c r="F144" s="108"/>
      <c r="G144" s="108"/>
      <c r="H144" s="108"/>
      <c r="I144" s="108"/>
      <c r="J144" s="108"/>
      <c r="K144" s="108"/>
      <c r="L144" s="108"/>
      <c r="M144" s="108"/>
      <c r="N144" s="108"/>
    </row>
    <row r="145" spans="1:14" s="146" customFormat="1">
      <c r="A145" s="108"/>
      <c r="B145" s="104"/>
      <c r="C145" s="209"/>
      <c r="D145" s="209"/>
      <c r="E145" s="108"/>
      <c r="F145" s="108"/>
      <c r="G145" s="108"/>
      <c r="H145" s="108"/>
      <c r="I145" s="108"/>
      <c r="J145" s="108"/>
      <c r="K145" s="108"/>
      <c r="L145" s="108"/>
      <c r="M145" s="108"/>
      <c r="N145" s="108"/>
    </row>
    <row r="146" spans="1:14" s="146" customFormat="1">
      <c r="A146" s="108"/>
      <c r="B146" s="104"/>
      <c r="C146" s="209"/>
      <c r="D146" s="209"/>
      <c r="E146" s="108"/>
      <c r="F146" s="108"/>
      <c r="G146" s="108"/>
      <c r="H146" s="108"/>
      <c r="I146" s="108"/>
      <c r="J146" s="108"/>
      <c r="K146" s="108"/>
      <c r="L146" s="108"/>
      <c r="M146" s="108"/>
      <c r="N146" s="108"/>
    </row>
    <row r="147" spans="1:14" s="146" customFormat="1">
      <c r="A147" s="108"/>
      <c r="B147" s="104"/>
      <c r="C147" s="209"/>
      <c r="D147" s="209"/>
      <c r="E147" s="108"/>
      <c r="F147" s="108"/>
      <c r="G147" s="108"/>
      <c r="H147" s="108"/>
      <c r="I147" s="108"/>
      <c r="J147" s="108"/>
      <c r="K147" s="108"/>
      <c r="L147" s="108"/>
      <c r="M147" s="108"/>
      <c r="N147" s="108"/>
    </row>
    <row r="148" spans="1:14" s="146" customFormat="1">
      <c r="A148" s="108"/>
      <c r="B148" s="104"/>
      <c r="C148" s="209"/>
      <c r="D148" s="209"/>
      <c r="E148" s="108"/>
      <c r="F148" s="108"/>
      <c r="G148" s="108"/>
      <c r="H148" s="108"/>
      <c r="I148" s="108"/>
      <c r="J148" s="108"/>
      <c r="K148" s="108"/>
      <c r="L148" s="108"/>
      <c r="M148" s="108"/>
      <c r="N148" s="108"/>
    </row>
    <row r="149" spans="1:14" s="146" customFormat="1">
      <c r="A149" s="108"/>
      <c r="B149" s="104"/>
      <c r="C149" s="209"/>
      <c r="D149" s="209"/>
      <c r="E149" s="108"/>
      <c r="F149" s="108"/>
      <c r="G149" s="108"/>
      <c r="H149" s="108"/>
      <c r="I149" s="108"/>
      <c r="J149" s="108"/>
      <c r="K149" s="108"/>
      <c r="L149" s="108"/>
      <c r="M149" s="108"/>
      <c r="N149" s="108"/>
    </row>
    <row r="150" spans="1:14" s="146" customFormat="1">
      <c r="A150" s="108"/>
      <c r="B150" s="104"/>
      <c r="C150" s="209"/>
      <c r="D150" s="209"/>
      <c r="E150" s="108"/>
      <c r="F150" s="108"/>
      <c r="G150" s="108"/>
      <c r="H150" s="108"/>
      <c r="I150" s="108"/>
      <c r="J150" s="108"/>
      <c r="K150" s="108"/>
      <c r="L150" s="108"/>
      <c r="M150" s="108"/>
      <c r="N150" s="108"/>
    </row>
    <row r="151" spans="1:14" s="146" customFormat="1">
      <c r="A151" s="108"/>
      <c r="B151" s="104"/>
      <c r="C151" s="209"/>
      <c r="D151" s="209"/>
      <c r="E151" s="108"/>
      <c r="F151" s="108"/>
      <c r="G151" s="108"/>
      <c r="H151" s="108"/>
      <c r="I151" s="108"/>
      <c r="J151" s="108"/>
      <c r="K151" s="108"/>
      <c r="L151" s="108"/>
      <c r="M151" s="108"/>
      <c r="N151" s="108"/>
    </row>
    <row r="152" spans="1:14" s="146" customFormat="1">
      <c r="A152" s="108"/>
      <c r="B152" s="104"/>
      <c r="C152" s="209"/>
      <c r="D152" s="209"/>
      <c r="E152" s="108"/>
      <c r="F152" s="108"/>
      <c r="G152" s="108"/>
      <c r="H152" s="108"/>
      <c r="I152" s="108"/>
      <c r="J152" s="108"/>
      <c r="K152" s="108"/>
      <c r="L152" s="108"/>
      <c r="M152" s="108"/>
      <c r="N152" s="108"/>
    </row>
    <row r="153" spans="1:14" s="146" customFormat="1">
      <c r="A153" s="108"/>
      <c r="B153" s="104"/>
      <c r="C153" s="209"/>
      <c r="D153" s="209"/>
      <c r="E153" s="108"/>
      <c r="F153" s="108"/>
      <c r="G153" s="108"/>
      <c r="H153" s="108"/>
      <c r="I153" s="108"/>
      <c r="J153" s="108"/>
      <c r="K153" s="108"/>
      <c r="L153" s="108"/>
      <c r="M153" s="108"/>
      <c r="N153" s="108"/>
    </row>
    <row r="154" spans="1:14" s="146" customFormat="1">
      <c r="A154" s="108"/>
      <c r="B154" s="104"/>
      <c r="C154" s="209"/>
      <c r="D154" s="209"/>
      <c r="E154" s="108"/>
      <c r="F154" s="108"/>
      <c r="G154" s="108"/>
      <c r="H154" s="108"/>
      <c r="I154" s="108"/>
      <c r="J154" s="108"/>
      <c r="K154" s="108"/>
      <c r="L154" s="108"/>
      <c r="M154" s="108"/>
      <c r="N154" s="108"/>
    </row>
    <row r="155" spans="1:14" s="146" customFormat="1">
      <c r="A155" s="108"/>
      <c r="B155" s="104"/>
      <c r="C155" s="209"/>
      <c r="D155" s="209"/>
      <c r="E155" s="108"/>
      <c r="F155" s="108"/>
      <c r="G155" s="108"/>
      <c r="H155" s="108"/>
      <c r="I155" s="108"/>
      <c r="J155" s="108"/>
      <c r="K155" s="108"/>
      <c r="L155" s="108"/>
      <c r="M155" s="108"/>
      <c r="N155" s="108"/>
    </row>
    <row r="156" spans="1:14" s="146" customFormat="1">
      <c r="A156" s="108"/>
      <c r="B156" s="104"/>
      <c r="C156" s="209"/>
      <c r="D156" s="209"/>
      <c r="E156" s="108"/>
      <c r="F156" s="108"/>
      <c r="G156" s="108"/>
      <c r="H156" s="108"/>
      <c r="I156" s="108"/>
      <c r="J156" s="108"/>
      <c r="K156" s="108"/>
      <c r="L156" s="108"/>
      <c r="M156" s="108"/>
      <c r="N156" s="108"/>
    </row>
    <row r="157" spans="1:14" s="146" customFormat="1">
      <c r="A157" s="108"/>
      <c r="B157" s="104"/>
      <c r="C157" s="209"/>
      <c r="D157" s="209"/>
      <c r="E157" s="108"/>
      <c r="F157" s="108"/>
      <c r="G157" s="108"/>
      <c r="H157" s="108"/>
      <c r="I157" s="108"/>
      <c r="J157" s="108"/>
      <c r="K157" s="108"/>
      <c r="L157" s="108"/>
      <c r="M157" s="108"/>
      <c r="N157" s="108"/>
    </row>
    <row r="158" spans="1:14" s="146" customFormat="1">
      <c r="A158" s="108"/>
      <c r="B158" s="104"/>
      <c r="C158" s="209"/>
      <c r="D158" s="209"/>
      <c r="E158" s="108"/>
      <c r="F158" s="108"/>
      <c r="G158" s="108"/>
      <c r="H158" s="108"/>
      <c r="I158" s="108"/>
      <c r="J158" s="108"/>
      <c r="K158" s="108"/>
      <c r="L158" s="108"/>
      <c r="M158" s="108"/>
      <c r="N158" s="108"/>
    </row>
    <row r="159" spans="1:14" s="146" customFormat="1">
      <c r="A159" s="108"/>
      <c r="B159" s="104"/>
      <c r="C159" s="209"/>
      <c r="D159" s="209"/>
      <c r="E159" s="108"/>
      <c r="F159" s="108"/>
      <c r="G159" s="108"/>
      <c r="H159" s="108"/>
      <c r="I159" s="108"/>
      <c r="J159" s="108"/>
      <c r="K159" s="108"/>
      <c r="L159" s="108"/>
      <c r="M159" s="108"/>
      <c r="N159" s="108"/>
    </row>
    <row r="160" spans="1:14" s="146" customFormat="1">
      <c r="A160" s="108"/>
      <c r="B160" s="104"/>
      <c r="C160" s="209"/>
      <c r="D160" s="209"/>
      <c r="E160" s="108"/>
      <c r="F160" s="108"/>
      <c r="G160" s="108"/>
      <c r="H160" s="108"/>
      <c r="I160" s="108"/>
      <c r="J160" s="108"/>
      <c r="K160" s="108"/>
      <c r="L160" s="108"/>
      <c r="M160" s="108"/>
      <c r="N160" s="108"/>
    </row>
    <row r="161" spans="1:14" s="146" customFormat="1">
      <c r="A161" s="108"/>
      <c r="B161" s="104"/>
      <c r="C161" s="209"/>
      <c r="D161" s="209"/>
      <c r="E161" s="108"/>
      <c r="F161" s="108"/>
      <c r="G161" s="108"/>
      <c r="H161" s="108"/>
      <c r="I161" s="108"/>
      <c r="J161" s="108"/>
      <c r="K161" s="108"/>
      <c r="L161" s="108"/>
      <c r="M161" s="108"/>
      <c r="N161" s="108"/>
    </row>
    <row r="162" spans="1:14" s="146" customFormat="1">
      <c r="A162" s="108"/>
      <c r="B162" s="104"/>
      <c r="C162" s="209"/>
      <c r="D162" s="209"/>
      <c r="E162" s="108"/>
      <c r="F162" s="108"/>
      <c r="G162" s="108"/>
      <c r="H162" s="108"/>
      <c r="I162" s="108"/>
      <c r="J162" s="108"/>
      <c r="K162" s="108"/>
      <c r="L162" s="108"/>
      <c r="M162" s="108"/>
      <c r="N162" s="108"/>
    </row>
    <row r="163" spans="1:14" s="146" customFormat="1">
      <c r="A163" s="108"/>
      <c r="B163" s="104"/>
      <c r="C163" s="209"/>
      <c r="D163" s="209"/>
      <c r="E163" s="108"/>
      <c r="F163" s="108"/>
      <c r="G163" s="108"/>
      <c r="H163" s="108"/>
      <c r="I163" s="108"/>
      <c r="J163" s="108"/>
      <c r="K163" s="108"/>
      <c r="L163" s="108"/>
      <c r="M163" s="108"/>
      <c r="N163" s="108"/>
    </row>
    <row r="164" spans="1:14" s="146" customFormat="1">
      <c r="A164" s="108"/>
      <c r="B164" s="104"/>
      <c r="C164" s="209"/>
      <c r="D164" s="209"/>
      <c r="E164" s="108"/>
      <c r="F164" s="108"/>
      <c r="G164" s="108"/>
      <c r="H164" s="108"/>
      <c r="I164" s="108"/>
      <c r="J164" s="108"/>
      <c r="K164" s="108"/>
      <c r="L164" s="108"/>
      <c r="M164" s="108"/>
      <c r="N164" s="108"/>
    </row>
    <row r="165" spans="1:14" s="146" customFormat="1">
      <c r="A165" s="108"/>
      <c r="B165" s="104"/>
      <c r="C165" s="209"/>
      <c r="D165" s="209"/>
      <c r="E165" s="108"/>
      <c r="F165" s="108"/>
      <c r="G165" s="108"/>
      <c r="H165" s="108"/>
      <c r="I165" s="108"/>
      <c r="J165" s="108"/>
      <c r="K165" s="108"/>
      <c r="L165" s="108"/>
      <c r="M165" s="108"/>
      <c r="N165" s="108"/>
    </row>
    <row r="166" spans="1:14" s="146" customFormat="1">
      <c r="A166" s="108"/>
      <c r="B166" s="104"/>
      <c r="C166" s="209"/>
      <c r="D166" s="209"/>
      <c r="E166" s="108"/>
      <c r="F166" s="108"/>
      <c r="G166" s="108"/>
      <c r="H166" s="108"/>
      <c r="I166" s="108"/>
      <c r="J166" s="108"/>
      <c r="K166" s="108"/>
      <c r="L166" s="108"/>
      <c r="M166" s="108"/>
      <c r="N166" s="108"/>
    </row>
  </sheetData>
  <mergeCells count="17">
    <mergeCell ref="H45:I45"/>
    <mergeCell ref="J45:K45"/>
    <mergeCell ref="A45:A46"/>
    <mergeCell ref="B45:B46"/>
    <mergeCell ref="C45:C46"/>
    <mergeCell ref="D45:E45"/>
    <mergeCell ref="F45:G45"/>
    <mergeCell ref="E1:K1"/>
    <mergeCell ref="A2:K2"/>
    <mergeCell ref="D6:E6"/>
    <mergeCell ref="J6:K6"/>
    <mergeCell ref="H6:I6"/>
    <mergeCell ref="F6:G6"/>
    <mergeCell ref="B6:B7"/>
    <mergeCell ref="A6:A7"/>
    <mergeCell ref="C6:C7"/>
    <mergeCell ref="G3:J3"/>
  </mergeCells>
  <pageMargins left="0.7" right="0.7" top="0.75" bottom="0.75" header="0.3" footer="0.3"/>
  <pageSetup paperSize="9" scale="69" orientation="landscape" r:id="rId1"/>
  <rowBreaks count="1" manualBreakCount="1">
    <brk id="44" max="12" man="1"/>
  </rowBreaks>
  <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E63"/>
  <sheetViews>
    <sheetView topLeftCell="A7" zoomScaleNormal="100" workbookViewId="0">
      <selection activeCell="O21" sqref="O21"/>
    </sheetView>
  </sheetViews>
  <sheetFormatPr defaultColWidth="10.42578125" defaultRowHeight="12.75"/>
  <cols>
    <col min="1" max="1" width="4.85546875" style="15" customWidth="1"/>
    <col min="2" max="2" width="45.7109375" style="15" customWidth="1"/>
    <col min="3" max="3" width="11.5703125" style="66" bestFit="1" customWidth="1"/>
    <col min="4" max="4" width="6.42578125" style="15" customWidth="1"/>
    <col min="5" max="5" width="12.28515625" style="15" customWidth="1"/>
    <col min="6" max="6" width="6.42578125" style="15" customWidth="1"/>
    <col min="7" max="7" width="12.140625" style="15" bestFit="1" customWidth="1"/>
    <col min="8" max="8" width="6.42578125" style="15" customWidth="1"/>
    <col min="9" max="9" width="10.28515625" style="15" bestFit="1" customWidth="1"/>
    <col min="10" max="11" width="6.42578125" style="15" customWidth="1"/>
    <col min="12" max="12" width="8.28515625" style="15" bestFit="1" customWidth="1"/>
    <col min="13" max="14" width="6.42578125" style="15" customWidth="1"/>
    <col min="15" max="15" width="10.5703125" style="15" bestFit="1" customWidth="1"/>
    <col min="16" max="18" width="6.42578125" style="15" customWidth="1"/>
    <col min="19" max="19" width="8.7109375" style="15" bestFit="1" customWidth="1"/>
    <col min="20" max="23" width="6.42578125" style="15" customWidth="1"/>
    <col min="24" max="24" width="10" style="15" bestFit="1" customWidth="1"/>
    <col min="25" max="25" width="9.7109375" style="103" bestFit="1" customWidth="1"/>
    <col min="26" max="26" width="6.42578125" style="15" customWidth="1"/>
    <col min="27" max="27" width="8.28515625" style="15" bestFit="1" customWidth="1"/>
    <col min="28" max="28" width="10" style="15" customWidth="1"/>
    <col min="29" max="29" width="10.42578125" style="15"/>
    <col min="30" max="30" width="10.7109375" style="15" bestFit="1" customWidth="1"/>
    <col min="31" max="255" width="10.42578125" style="15"/>
    <col min="256" max="256" width="4.42578125" style="15" customWidth="1"/>
    <col min="257" max="257" width="28" style="15" customWidth="1"/>
    <col min="258" max="258" width="10.42578125" style="15" customWidth="1"/>
    <col min="259" max="260" width="8.5703125" style="15" customWidth="1"/>
    <col min="261" max="261" width="6.5703125" style="15" customWidth="1"/>
    <col min="262" max="262" width="10.7109375" style="15" customWidth="1"/>
    <col min="263" max="264" width="4.85546875" style="15" customWidth="1"/>
    <col min="265" max="265" width="5.7109375" style="15" customWidth="1"/>
    <col min="266" max="266" width="7.5703125" style="15" customWidth="1"/>
    <col min="267" max="267" width="4.7109375" style="15" customWidth="1"/>
    <col min="268" max="268" width="6" style="15" customWidth="1"/>
    <col min="269" max="269" width="5" style="15" customWidth="1"/>
    <col min="270" max="270" width="4.42578125" style="15" customWidth="1"/>
    <col min="271" max="271" width="9.85546875" style="15" customWidth="1"/>
    <col min="272" max="273" width="6.7109375" style="15" customWidth="1"/>
    <col min="274" max="274" width="5.42578125" style="15" customWidth="1"/>
    <col min="275" max="277" width="5" style="15" customWidth="1"/>
    <col min="278" max="278" width="6.140625" style="15" customWidth="1"/>
    <col min="279" max="279" width="6.42578125" style="15" customWidth="1"/>
    <col min="280" max="280" width="8.42578125" style="15" customWidth="1"/>
    <col min="281" max="281" width="8.28515625" style="15" customWidth="1"/>
    <col min="282" max="282" width="9.85546875" style="15" customWidth="1"/>
    <col min="283" max="283" width="6.7109375" style="15" customWidth="1"/>
    <col min="284" max="284" width="10.7109375" style="15" customWidth="1"/>
    <col min="285" max="511" width="10.42578125" style="15"/>
    <col min="512" max="512" width="4.42578125" style="15" customWidth="1"/>
    <col min="513" max="513" width="28" style="15" customWidth="1"/>
    <col min="514" max="514" width="10.42578125" style="15" customWidth="1"/>
    <col min="515" max="516" width="8.5703125" style="15" customWidth="1"/>
    <col min="517" max="517" width="6.5703125" style="15" customWidth="1"/>
    <col min="518" max="518" width="10.7109375" style="15" customWidth="1"/>
    <col min="519" max="520" width="4.85546875" style="15" customWidth="1"/>
    <col min="521" max="521" width="5.7109375" style="15" customWidth="1"/>
    <col min="522" max="522" width="7.5703125" style="15" customWidth="1"/>
    <col min="523" max="523" width="4.7109375" style="15" customWidth="1"/>
    <col min="524" max="524" width="6" style="15" customWidth="1"/>
    <col min="525" max="525" width="5" style="15" customWidth="1"/>
    <col min="526" max="526" width="4.42578125" style="15" customWidth="1"/>
    <col min="527" max="527" width="9.85546875" style="15" customWidth="1"/>
    <col min="528" max="529" width="6.7109375" style="15" customWidth="1"/>
    <col min="530" max="530" width="5.42578125" style="15" customWidth="1"/>
    <col min="531" max="533" width="5" style="15" customWidth="1"/>
    <col min="534" max="534" width="6.140625" style="15" customWidth="1"/>
    <col min="535" max="535" width="6.42578125" style="15" customWidth="1"/>
    <col min="536" max="536" width="8.42578125" style="15" customWidth="1"/>
    <col min="537" max="537" width="8.28515625" style="15" customWidth="1"/>
    <col min="538" max="538" width="9.85546875" style="15" customWidth="1"/>
    <col min="539" max="539" width="6.7109375" style="15" customWidth="1"/>
    <col min="540" max="540" width="10.7109375" style="15" customWidth="1"/>
    <col min="541" max="767" width="10.42578125" style="15"/>
    <col min="768" max="768" width="4.42578125" style="15" customWidth="1"/>
    <col min="769" max="769" width="28" style="15" customWidth="1"/>
    <col min="770" max="770" width="10.42578125" style="15" customWidth="1"/>
    <col min="771" max="772" width="8.5703125" style="15" customWidth="1"/>
    <col min="773" max="773" width="6.5703125" style="15" customWidth="1"/>
    <col min="774" max="774" width="10.7109375" style="15" customWidth="1"/>
    <col min="775" max="776" width="4.85546875" style="15" customWidth="1"/>
    <col min="777" max="777" width="5.7109375" style="15" customWidth="1"/>
    <col min="778" max="778" width="7.5703125" style="15" customWidth="1"/>
    <col min="779" max="779" width="4.7109375" style="15" customWidth="1"/>
    <col min="780" max="780" width="6" style="15" customWidth="1"/>
    <col min="781" max="781" width="5" style="15" customWidth="1"/>
    <col min="782" max="782" width="4.42578125" style="15" customWidth="1"/>
    <col min="783" max="783" width="9.85546875" style="15" customWidth="1"/>
    <col min="784" max="785" width="6.7109375" style="15" customWidth="1"/>
    <col min="786" max="786" width="5.42578125" style="15" customWidth="1"/>
    <col min="787" max="789" width="5" style="15" customWidth="1"/>
    <col min="790" max="790" width="6.140625" style="15" customWidth="1"/>
    <col min="791" max="791" width="6.42578125" style="15" customWidth="1"/>
    <col min="792" max="792" width="8.42578125" style="15" customWidth="1"/>
    <col min="793" max="793" width="8.28515625" style="15" customWidth="1"/>
    <col min="794" max="794" width="9.85546875" style="15" customWidth="1"/>
    <col min="795" max="795" width="6.7109375" style="15" customWidth="1"/>
    <col min="796" max="796" width="10.7109375" style="15" customWidth="1"/>
    <col min="797" max="1023" width="10.42578125" style="15"/>
    <col min="1024" max="1024" width="4.42578125" style="15" customWidth="1"/>
    <col min="1025" max="1025" width="28" style="15" customWidth="1"/>
    <col min="1026" max="1026" width="10.42578125" style="15" customWidth="1"/>
    <col min="1027" max="1028" width="8.5703125" style="15" customWidth="1"/>
    <col min="1029" max="1029" width="6.5703125" style="15" customWidth="1"/>
    <col min="1030" max="1030" width="10.7109375" style="15" customWidth="1"/>
    <col min="1031" max="1032" width="4.85546875" style="15" customWidth="1"/>
    <col min="1033" max="1033" width="5.7109375" style="15" customWidth="1"/>
    <col min="1034" max="1034" width="7.5703125" style="15" customWidth="1"/>
    <col min="1035" max="1035" width="4.7109375" style="15" customWidth="1"/>
    <col min="1036" max="1036" width="6" style="15" customWidth="1"/>
    <col min="1037" max="1037" width="5" style="15" customWidth="1"/>
    <col min="1038" max="1038" width="4.42578125" style="15" customWidth="1"/>
    <col min="1039" max="1039" width="9.85546875" style="15" customWidth="1"/>
    <col min="1040" max="1041" width="6.7109375" style="15" customWidth="1"/>
    <col min="1042" max="1042" width="5.42578125" style="15" customWidth="1"/>
    <col min="1043" max="1045" width="5" style="15" customWidth="1"/>
    <col min="1046" max="1046" width="6.140625" style="15" customWidth="1"/>
    <col min="1047" max="1047" width="6.42578125" style="15" customWidth="1"/>
    <col min="1048" max="1048" width="8.42578125" style="15" customWidth="1"/>
    <col min="1049" max="1049" width="8.28515625" style="15" customWidth="1"/>
    <col min="1050" max="1050" width="9.85546875" style="15" customWidth="1"/>
    <col min="1051" max="1051" width="6.7109375" style="15" customWidth="1"/>
    <col min="1052" max="1052" width="10.7109375" style="15" customWidth="1"/>
    <col min="1053" max="1279" width="10.42578125" style="15"/>
    <col min="1280" max="1280" width="4.42578125" style="15" customWidth="1"/>
    <col min="1281" max="1281" width="28" style="15" customWidth="1"/>
    <col min="1282" max="1282" width="10.42578125" style="15" customWidth="1"/>
    <col min="1283" max="1284" width="8.5703125" style="15" customWidth="1"/>
    <col min="1285" max="1285" width="6.5703125" style="15" customWidth="1"/>
    <col min="1286" max="1286" width="10.7109375" style="15" customWidth="1"/>
    <col min="1287" max="1288" width="4.85546875" style="15" customWidth="1"/>
    <col min="1289" max="1289" width="5.7109375" style="15" customWidth="1"/>
    <col min="1290" max="1290" width="7.5703125" style="15" customWidth="1"/>
    <col min="1291" max="1291" width="4.7109375" style="15" customWidth="1"/>
    <col min="1292" max="1292" width="6" style="15" customWidth="1"/>
    <col min="1293" max="1293" width="5" style="15" customWidth="1"/>
    <col min="1294" max="1294" width="4.42578125" style="15" customWidth="1"/>
    <col min="1295" max="1295" width="9.85546875" style="15" customWidth="1"/>
    <col min="1296" max="1297" width="6.7109375" style="15" customWidth="1"/>
    <col min="1298" max="1298" width="5.42578125" style="15" customWidth="1"/>
    <col min="1299" max="1301" width="5" style="15" customWidth="1"/>
    <col min="1302" max="1302" width="6.140625" style="15" customWidth="1"/>
    <col min="1303" max="1303" width="6.42578125" style="15" customWidth="1"/>
    <col min="1304" max="1304" width="8.42578125" style="15" customWidth="1"/>
    <col min="1305" max="1305" width="8.28515625" style="15" customWidth="1"/>
    <col min="1306" max="1306" width="9.85546875" style="15" customWidth="1"/>
    <col min="1307" max="1307" width="6.7109375" style="15" customWidth="1"/>
    <col min="1308" max="1308" width="10.7109375" style="15" customWidth="1"/>
    <col min="1309" max="1535" width="10.42578125" style="15"/>
    <col min="1536" max="1536" width="4.42578125" style="15" customWidth="1"/>
    <col min="1537" max="1537" width="28" style="15" customWidth="1"/>
    <col min="1538" max="1538" width="10.42578125" style="15" customWidth="1"/>
    <col min="1539" max="1540" width="8.5703125" style="15" customWidth="1"/>
    <col min="1541" max="1541" width="6.5703125" style="15" customWidth="1"/>
    <col min="1542" max="1542" width="10.7109375" style="15" customWidth="1"/>
    <col min="1543" max="1544" width="4.85546875" style="15" customWidth="1"/>
    <col min="1545" max="1545" width="5.7109375" style="15" customWidth="1"/>
    <col min="1546" max="1546" width="7.5703125" style="15" customWidth="1"/>
    <col min="1547" max="1547" width="4.7109375" style="15" customWidth="1"/>
    <col min="1548" max="1548" width="6" style="15" customWidth="1"/>
    <col min="1549" max="1549" width="5" style="15" customWidth="1"/>
    <col min="1550" max="1550" width="4.42578125" style="15" customWidth="1"/>
    <col min="1551" max="1551" width="9.85546875" style="15" customWidth="1"/>
    <col min="1552" max="1553" width="6.7109375" style="15" customWidth="1"/>
    <col min="1554" max="1554" width="5.42578125" style="15" customWidth="1"/>
    <col min="1555" max="1557" width="5" style="15" customWidth="1"/>
    <col min="1558" max="1558" width="6.140625" style="15" customWidth="1"/>
    <col min="1559" max="1559" width="6.42578125" style="15" customWidth="1"/>
    <col min="1560" max="1560" width="8.42578125" style="15" customWidth="1"/>
    <col min="1561" max="1561" width="8.28515625" style="15" customWidth="1"/>
    <col min="1562" max="1562" width="9.85546875" style="15" customWidth="1"/>
    <col min="1563" max="1563" width="6.7109375" style="15" customWidth="1"/>
    <col min="1564" max="1564" width="10.7109375" style="15" customWidth="1"/>
    <col min="1565" max="1791" width="10.42578125" style="15"/>
    <col min="1792" max="1792" width="4.42578125" style="15" customWidth="1"/>
    <col min="1793" max="1793" width="28" style="15" customWidth="1"/>
    <col min="1794" max="1794" width="10.42578125" style="15" customWidth="1"/>
    <col min="1795" max="1796" width="8.5703125" style="15" customWidth="1"/>
    <col min="1797" max="1797" width="6.5703125" style="15" customWidth="1"/>
    <col min="1798" max="1798" width="10.7109375" style="15" customWidth="1"/>
    <col min="1799" max="1800" width="4.85546875" style="15" customWidth="1"/>
    <col min="1801" max="1801" width="5.7109375" style="15" customWidth="1"/>
    <col min="1802" max="1802" width="7.5703125" style="15" customWidth="1"/>
    <col min="1803" max="1803" width="4.7109375" style="15" customWidth="1"/>
    <col min="1804" max="1804" width="6" style="15" customWidth="1"/>
    <col min="1805" max="1805" width="5" style="15" customWidth="1"/>
    <col min="1806" max="1806" width="4.42578125" style="15" customWidth="1"/>
    <col min="1807" max="1807" width="9.85546875" style="15" customWidth="1"/>
    <col min="1808" max="1809" width="6.7109375" style="15" customWidth="1"/>
    <col min="1810" max="1810" width="5.42578125" style="15" customWidth="1"/>
    <col min="1811" max="1813" width="5" style="15" customWidth="1"/>
    <col min="1814" max="1814" width="6.140625" style="15" customWidth="1"/>
    <col min="1815" max="1815" width="6.42578125" style="15" customWidth="1"/>
    <col min="1816" max="1816" width="8.42578125" style="15" customWidth="1"/>
    <col min="1817" max="1817" width="8.28515625" style="15" customWidth="1"/>
    <col min="1818" max="1818" width="9.85546875" style="15" customWidth="1"/>
    <col min="1819" max="1819" width="6.7109375" style="15" customWidth="1"/>
    <col min="1820" max="1820" width="10.7109375" style="15" customWidth="1"/>
    <col min="1821" max="2047" width="10.42578125" style="15"/>
    <col min="2048" max="2048" width="4.42578125" style="15" customWidth="1"/>
    <col min="2049" max="2049" width="28" style="15" customWidth="1"/>
    <col min="2050" max="2050" width="10.42578125" style="15" customWidth="1"/>
    <col min="2051" max="2052" width="8.5703125" style="15" customWidth="1"/>
    <col min="2053" max="2053" width="6.5703125" style="15" customWidth="1"/>
    <col min="2054" max="2054" width="10.7109375" style="15" customWidth="1"/>
    <col min="2055" max="2056" width="4.85546875" style="15" customWidth="1"/>
    <col min="2057" max="2057" width="5.7109375" style="15" customWidth="1"/>
    <col min="2058" max="2058" width="7.5703125" style="15" customWidth="1"/>
    <col min="2059" max="2059" width="4.7109375" style="15" customWidth="1"/>
    <col min="2060" max="2060" width="6" style="15" customWidth="1"/>
    <col min="2061" max="2061" width="5" style="15" customWidth="1"/>
    <col min="2062" max="2062" width="4.42578125" style="15" customWidth="1"/>
    <col min="2063" max="2063" width="9.85546875" style="15" customWidth="1"/>
    <col min="2064" max="2065" width="6.7109375" style="15" customWidth="1"/>
    <col min="2066" max="2066" width="5.42578125" style="15" customWidth="1"/>
    <col min="2067" max="2069" width="5" style="15" customWidth="1"/>
    <col min="2070" max="2070" width="6.140625" style="15" customWidth="1"/>
    <col min="2071" max="2071" width="6.42578125" style="15" customWidth="1"/>
    <col min="2072" max="2072" width="8.42578125" style="15" customWidth="1"/>
    <col min="2073" max="2073" width="8.28515625" style="15" customWidth="1"/>
    <col min="2074" max="2074" width="9.85546875" style="15" customWidth="1"/>
    <col min="2075" max="2075" width="6.7109375" style="15" customWidth="1"/>
    <col min="2076" max="2076" width="10.7109375" style="15" customWidth="1"/>
    <col min="2077" max="2303" width="10.42578125" style="15"/>
    <col min="2304" max="2304" width="4.42578125" style="15" customWidth="1"/>
    <col min="2305" max="2305" width="28" style="15" customWidth="1"/>
    <col min="2306" max="2306" width="10.42578125" style="15" customWidth="1"/>
    <col min="2307" max="2308" width="8.5703125" style="15" customWidth="1"/>
    <col min="2309" max="2309" width="6.5703125" style="15" customWidth="1"/>
    <col min="2310" max="2310" width="10.7109375" style="15" customWidth="1"/>
    <col min="2311" max="2312" width="4.85546875" style="15" customWidth="1"/>
    <col min="2313" max="2313" width="5.7109375" style="15" customWidth="1"/>
    <col min="2314" max="2314" width="7.5703125" style="15" customWidth="1"/>
    <col min="2315" max="2315" width="4.7109375" style="15" customWidth="1"/>
    <col min="2316" max="2316" width="6" style="15" customWidth="1"/>
    <col min="2317" max="2317" width="5" style="15" customWidth="1"/>
    <col min="2318" max="2318" width="4.42578125" style="15" customWidth="1"/>
    <col min="2319" max="2319" width="9.85546875" style="15" customWidth="1"/>
    <col min="2320" max="2321" width="6.7109375" style="15" customWidth="1"/>
    <col min="2322" max="2322" width="5.42578125" style="15" customWidth="1"/>
    <col min="2323" max="2325" width="5" style="15" customWidth="1"/>
    <col min="2326" max="2326" width="6.140625" style="15" customWidth="1"/>
    <col min="2327" max="2327" width="6.42578125" style="15" customWidth="1"/>
    <col min="2328" max="2328" width="8.42578125" style="15" customWidth="1"/>
    <col min="2329" max="2329" width="8.28515625" style="15" customWidth="1"/>
    <col min="2330" max="2330" width="9.85546875" style="15" customWidth="1"/>
    <col min="2331" max="2331" width="6.7109375" style="15" customWidth="1"/>
    <col min="2332" max="2332" width="10.7109375" style="15" customWidth="1"/>
    <col min="2333" max="2559" width="10.42578125" style="15"/>
    <col min="2560" max="2560" width="4.42578125" style="15" customWidth="1"/>
    <col min="2561" max="2561" width="28" style="15" customWidth="1"/>
    <col min="2562" max="2562" width="10.42578125" style="15" customWidth="1"/>
    <col min="2563" max="2564" width="8.5703125" style="15" customWidth="1"/>
    <col min="2565" max="2565" width="6.5703125" style="15" customWidth="1"/>
    <col min="2566" max="2566" width="10.7109375" style="15" customWidth="1"/>
    <col min="2567" max="2568" width="4.85546875" style="15" customWidth="1"/>
    <col min="2569" max="2569" width="5.7109375" style="15" customWidth="1"/>
    <col min="2570" max="2570" width="7.5703125" style="15" customWidth="1"/>
    <col min="2571" max="2571" width="4.7109375" style="15" customWidth="1"/>
    <col min="2572" max="2572" width="6" style="15" customWidth="1"/>
    <col min="2573" max="2573" width="5" style="15" customWidth="1"/>
    <col min="2574" max="2574" width="4.42578125" style="15" customWidth="1"/>
    <col min="2575" max="2575" width="9.85546875" style="15" customWidth="1"/>
    <col min="2576" max="2577" width="6.7109375" style="15" customWidth="1"/>
    <col min="2578" max="2578" width="5.42578125" style="15" customWidth="1"/>
    <col min="2579" max="2581" width="5" style="15" customWidth="1"/>
    <col min="2582" max="2582" width="6.140625" style="15" customWidth="1"/>
    <col min="2583" max="2583" width="6.42578125" style="15" customWidth="1"/>
    <col min="2584" max="2584" width="8.42578125" style="15" customWidth="1"/>
    <col min="2585" max="2585" width="8.28515625" style="15" customWidth="1"/>
    <col min="2586" max="2586" width="9.85546875" style="15" customWidth="1"/>
    <col min="2587" max="2587" width="6.7109375" style="15" customWidth="1"/>
    <col min="2588" max="2588" width="10.7109375" style="15" customWidth="1"/>
    <col min="2589" max="2815" width="10.42578125" style="15"/>
    <col min="2816" max="2816" width="4.42578125" style="15" customWidth="1"/>
    <col min="2817" max="2817" width="28" style="15" customWidth="1"/>
    <col min="2818" max="2818" width="10.42578125" style="15" customWidth="1"/>
    <col min="2819" max="2820" width="8.5703125" style="15" customWidth="1"/>
    <col min="2821" max="2821" width="6.5703125" style="15" customWidth="1"/>
    <col min="2822" max="2822" width="10.7109375" style="15" customWidth="1"/>
    <col min="2823" max="2824" width="4.85546875" style="15" customWidth="1"/>
    <col min="2825" max="2825" width="5.7109375" style="15" customWidth="1"/>
    <col min="2826" max="2826" width="7.5703125" style="15" customWidth="1"/>
    <col min="2827" max="2827" width="4.7109375" style="15" customWidth="1"/>
    <col min="2828" max="2828" width="6" style="15" customWidth="1"/>
    <col min="2829" max="2829" width="5" style="15" customWidth="1"/>
    <col min="2830" max="2830" width="4.42578125" style="15" customWidth="1"/>
    <col min="2831" max="2831" width="9.85546875" style="15" customWidth="1"/>
    <col min="2832" max="2833" width="6.7109375" style="15" customWidth="1"/>
    <col min="2834" max="2834" width="5.42578125" style="15" customWidth="1"/>
    <col min="2835" max="2837" width="5" style="15" customWidth="1"/>
    <col min="2838" max="2838" width="6.140625" style="15" customWidth="1"/>
    <col min="2839" max="2839" width="6.42578125" style="15" customWidth="1"/>
    <col min="2840" max="2840" width="8.42578125" style="15" customWidth="1"/>
    <col min="2841" max="2841" width="8.28515625" style="15" customWidth="1"/>
    <col min="2842" max="2842" width="9.85546875" style="15" customWidth="1"/>
    <col min="2843" max="2843" width="6.7109375" style="15" customWidth="1"/>
    <col min="2844" max="2844" width="10.7109375" style="15" customWidth="1"/>
    <col min="2845" max="3071" width="10.42578125" style="15"/>
    <col min="3072" max="3072" width="4.42578125" style="15" customWidth="1"/>
    <col min="3073" max="3073" width="28" style="15" customWidth="1"/>
    <col min="3074" max="3074" width="10.42578125" style="15" customWidth="1"/>
    <col min="3075" max="3076" width="8.5703125" style="15" customWidth="1"/>
    <col min="3077" max="3077" width="6.5703125" style="15" customWidth="1"/>
    <col min="3078" max="3078" width="10.7109375" style="15" customWidth="1"/>
    <col min="3079" max="3080" width="4.85546875" style="15" customWidth="1"/>
    <col min="3081" max="3081" width="5.7109375" style="15" customWidth="1"/>
    <col min="3082" max="3082" width="7.5703125" style="15" customWidth="1"/>
    <col min="3083" max="3083" width="4.7109375" style="15" customWidth="1"/>
    <col min="3084" max="3084" width="6" style="15" customWidth="1"/>
    <col min="3085" max="3085" width="5" style="15" customWidth="1"/>
    <col min="3086" max="3086" width="4.42578125" style="15" customWidth="1"/>
    <col min="3087" max="3087" width="9.85546875" style="15" customWidth="1"/>
    <col min="3088" max="3089" width="6.7109375" style="15" customWidth="1"/>
    <col min="3090" max="3090" width="5.42578125" style="15" customWidth="1"/>
    <col min="3091" max="3093" width="5" style="15" customWidth="1"/>
    <col min="3094" max="3094" width="6.140625" style="15" customWidth="1"/>
    <col min="3095" max="3095" width="6.42578125" style="15" customWidth="1"/>
    <col min="3096" max="3096" width="8.42578125" style="15" customWidth="1"/>
    <col min="3097" max="3097" width="8.28515625" style="15" customWidth="1"/>
    <col min="3098" max="3098" width="9.85546875" style="15" customWidth="1"/>
    <col min="3099" max="3099" width="6.7109375" style="15" customWidth="1"/>
    <col min="3100" max="3100" width="10.7109375" style="15" customWidth="1"/>
    <col min="3101" max="3327" width="10.42578125" style="15"/>
    <col min="3328" max="3328" width="4.42578125" style="15" customWidth="1"/>
    <col min="3329" max="3329" width="28" style="15" customWidth="1"/>
    <col min="3330" max="3330" width="10.42578125" style="15" customWidth="1"/>
    <col min="3331" max="3332" width="8.5703125" style="15" customWidth="1"/>
    <col min="3333" max="3333" width="6.5703125" style="15" customWidth="1"/>
    <col min="3334" max="3334" width="10.7109375" style="15" customWidth="1"/>
    <col min="3335" max="3336" width="4.85546875" style="15" customWidth="1"/>
    <col min="3337" max="3337" width="5.7109375" style="15" customWidth="1"/>
    <col min="3338" max="3338" width="7.5703125" style="15" customWidth="1"/>
    <col min="3339" max="3339" width="4.7109375" style="15" customWidth="1"/>
    <col min="3340" max="3340" width="6" style="15" customWidth="1"/>
    <col min="3341" max="3341" width="5" style="15" customWidth="1"/>
    <col min="3342" max="3342" width="4.42578125" style="15" customWidth="1"/>
    <col min="3343" max="3343" width="9.85546875" style="15" customWidth="1"/>
    <col min="3344" max="3345" width="6.7109375" style="15" customWidth="1"/>
    <col min="3346" max="3346" width="5.42578125" style="15" customWidth="1"/>
    <col min="3347" max="3349" width="5" style="15" customWidth="1"/>
    <col min="3350" max="3350" width="6.140625" style="15" customWidth="1"/>
    <col min="3351" max="3351" width="6.42578125" style="15" customWidth="1"/>
    <col min="3352" max="3352" width="8.42578125" style="15" customWidth="1"/>
    <col min="3353" max="3353" width="8.28515625" style="15" customWidth="1"/>
    <col min="3354" max="3354" width="9.85546875" style="15" customWidth="1"/>
    <col min="3355" max="3355" width="6.7109375" style="15" customWidth="1"/>
    <col min="3356" max="3356" width="10.7109375" style="15" customWidth="1"/>
    <col min="3357" max="3583" width="10.42578125" style="15"/>
    <col min="3584" max="3584" width="4.42578125" style="15" customWidth="1"/>
    <col min="3585" max="3585" width="28" style="15" customWidth="1"/>
    <col min="3586" max="3586" width="10.42578125" style="15" customWidth="1"/>
    <col min="3587" max="3588" width="8.5703125" style="15" customWidth="1"/>
    <col min="3589" max="3589" width="6.5703125" style="15" customWidth="1"/>
    <col min="3590" max="3590" width="10.7109375" style="15" customWidth="1"/>
    <col min="3591" max="3592" width="4.85546875" style="15" customWidth="1"/>
    <col min="3593" max="3593" width="5.7109375" style="15" customWidth="1"/>
    <col min="3594" max="3594" width="7.5703125" style="15" customWidth="1"/>
    <col min="3595" max="3595" width="4.7109375" style="15" customWidth="1"/>
    <col min="3596" max="3596" width="6" style="15" customWidth="1"/>
    <col min="3597" max="3597" width="5" style="15" customWidth="1"/>
    <col min="3598" max="3598" width="4.42578125" style="15" customWidth="1"/>
    <col min="3599" max="3599" width="9.85546875" style="15" customWidth="1"/>
    <col min="3600" max="3601" width="6.7109375" style="15" customWidth="1"/>
    <col min="3602" max="3602" width="5.42578125" style="15" customWidth="1"/>
    <col min="3603" max="3605" width="5" style="15" customWidth="1"/>
    <col min="3606" max="3606" width="6.140625" style="15" customWidth="1"/>
    <col min="3607" max="3607" width="6.42578125" style="15" customWidth="1"/>
    <col min="3608" max="3608" width="8.42578125" style="15" customWidth="1"/>
    <col min="3609" max="3609" width="8.28515625" style="15" customWidth="1"/>
    <col min="3610" max="3610" width="9.85546875" style="15" customWidth="1"/>
    <col min="3611" max="3611" width="6.7109375" style="15" customWidth="1"/>
    <col min="3612" max="3612" width="10.7109375" style="15" customWidth="1"/>
    <col min="3613" max="3839" width="10.42578125" style="15"/>
    <col min="3840" max="3840" width="4.42578125" style="15" customWidth="1"/>
    <col min="3841" max="3841" width="28" style="15" customWidth="1"/>
    <col min="3842" max="3842" width="10.42578125" style="15" customWidth="1"/>
    <col min="3843" max="3844" width="8.5703125" style="15" customWidth="1"/>
    <col min="3845" max="3845" width="6.5703125" style="15" customWidth="1"/>
    <col min="3846" max="3846" width="10.7109375" style="15" customWidth="1"/>
    <col min="3847" max="3848" width="4.85546875" style="15" customWidth="1"/>
    <col min="3849" max="3849" width="5.7109375" style="15" customWidth="1"/>
    <col min="3850" max="3850" width="7.5703125" style="15" customWidth="1"/>
    <col min="3851" max="3851" width="4.7109375" style="15" customWidth="1"/>
    <col min="3852" max="3852" width="6" style="15" customWidth="1"/>
    <col min="3853" max="3853" width="5" style="15" customWidth="1"/>
    <col min="3854" max="3854" width="4.42578125" style="15" customWidth="1"/>
    <col min="3855" max="3855" width="9.85546875" style="15" customWidth="1"/>
    <col min="3856" max="3857" width="6.7109375" style="15" customWidth="1"/>
    <col min="3858" max="3858" width="5.42578125" style="15" customWidth="1"/>
    <col min="3859" max="3861" width="5" style="15" customWidth="1"/>
    <col min="3862" max="3862" width="6.140625" style="15" customWidth="1"/>
    <col min="3863" max="3863" width="6.42578125" style="15" customWidth="1"/>
    <col min="3864" max="3864" width="8.42578125" style="15" customWidth="1"/>
    <col min="3865" max="3865" width="8.28515625" style="15" customWidth="1"/>
    <col min="3866" max="3866" width="9.85546875" style="15" customWidth="1"/>
    <col min="3867" max="3867" width="6.7109375" style="15" customWidth="1"/>
    <col min="3868" max="3868" width="10.7109375" style="15" customWidth="1"/>
    <col min="3869" max="4095" width="10.42578125" style="15"/>
    <col min="4096" max="4096" width="4.42578125" style="15" customWidth="1"/>
    <col min="4097" max="4097" width="28" style="15" customWidth="1"/>
    <col min="4098" max="4098" width="10.42578125" style="15" customWidth="1"/>
    <col min="4099" max="4100" width="8.5703125" style="15" customWidth="1"/>
    <col min="4101" max="4101" width="6.5703125" style="15" customWidth="1"/>
    <col min="4102" max="4102" width="10.7109375" style="15" customWidth="1"/>
    <col min="4103" max="4104" width="4.85546875" style="15" customWidth="1"/>
    <col min="4105" max="4105" width="5.7109375" style="15" customWidth="1"/>
    <col min="4106" max="4106" width="7.5703125" style="15" customWidth="1"/>
    <col min="4107" max="4107" width="4.7109375" style="15" customWidth="1"/>
    <col min="4108" max="4108" width="6" style="15" customWidth="1"/>
    <col min="4109" max="4109" width="5" style="15" customWidth="1"/>
    <col min="4110" max="4110" width="4.42578125" style="15" customWidth="1"/>
    <col min="4111" max="4111" width="9.85546875" style="15" customWidth="1"/>
    <col min="4112" max="4113" width="6.7109375" style="15" customWidth="1"/>
    <col min="4114" max="4114" width="5.42578125" style="15" customWidth="1"/>
    <col min="4115" max="4117" width="5" style="15" customWidth="1"/>
    <col min="4118" max="4118" width="6.140625" style="15" customWidth="1"/>
    <col min="4119" max="4119" width="6.42578125" style="15" customWidth="1"/>
    <col min="4120" max="4120" width="8.42578125" style="15" customWidth="1"/>
    <col min="4121" max="4121" width="8.28515625" style="15" customWidth="1"/>
    <col min="4122" max="4122" width="9.85546875" style="15" customWidth="1"/>
    <col min="4123" max="4123" width="6.7109375" style="15" customWidth="1"/>
    <col min="4124" max="4124" width="10.7109375" style="15" customWidth="1"/>
    <col min="4125" max="4351" width="10.42578125" style="15"/>
    <col min="4352" max="4352" width="4.42578125" style="15" customWidth="1"/>
    <col min="4353" max="4353" width="28" style="15" customWidth="1"/>
    <col min="4354" max="4354" width="10.42578125" style="15" customWidth="1"/>
    <col min="4355" max="4356" width="8.5703125" style="15" customWidth="1"/>
    <col min="4357" max="4357" width="6.5703125" style="15" customWidth="1"/>
    <col min="4358" max="4358" width="10.7109375" style="15" customWidth="1"/>
    <col min="4359" max="4360" width="4.85546875" style="15" customWidth="1"/>
    <col min="4361" max="4361" width="5.7109375" style="15" customWidth="1"/>
    <col min="4362" max="4362" width="7.5703125" style="15" customWidth="1"/>
    <col min="4363" max="4363" width="4.7109375" style="15" customWidth="1"/>
    <col min="4364" max="4364" width="6" style="15" customWidth="1"/>
    <col min="4365" max="4365" width="5" style="15" customWidth="1"/>
    <col min="4366" max="4366" width="4.42578125" style="15" customWidth="1"/>
    <col min="4367" max="4367" width="9.85546875" style="15" customWidth="1"/>
    <col min="4368" max="4369" width="6.7109375" style="15" customWidth="1"/>
    <col min="4370" max="4370" width="5.42578125" style="15" customWidth="1"/>
    <col min="4371" max="4373" width="5" style="15" customWidth="1"/>
    <col min="4374" max="4374" width="6.140625" style="15" customWidth="1"/>
    <col min="4375" max="4375" width="6.42578125" style="15" customWidth="1"/>
    <col min="4376" max="4376" width="8.42578125" style="15" customWidth="1"/>
    <col min="4377" max="4377" width="8.28515625" style="15" customWidth="1"/>
    <col min="4378" max="4378" width="9.85546875" style="15" customWidth="1"/>
    <col min="4379" max="4379" width="6.7109375" style="15" customWidth="1"/>
    <col min="4380" max="4380" width="10.7109375" style="15" customWidth="1"/>
    <col min="4381" max="4607" width="10.42578125" style="15"/>
    <col min="4608" max="4608" width="4.42578125" style="15" customWidth="1"/>
    <col min="4609" max="4609" width="28" style="15" customWidth="1"/>
    <col min="4610" max="4610" width="10.42578125" style="15" customWidth="1"/>
    <col min="4611" max="4612" width="8.5703125" style="15" customWidth="1"/>
    <col min="4613" max="4613" width="6.5703125" style="15" customWidth="1"/>
    <col min="4614" max="4614" width="10.7109375" style="15" customWidth="1"/>
    <col min="4615" max="4616" width="4.85546875" style="15" customWidth="1"/>
    <col min="4617" max="4617" width="5.7109375" style="15" customWidth="1"/>
    <col min="4618" max="4618" width="7.5703125" style="15" customWidth="1"/>
    <col min="4619" max="4619" width="4.7109375" style="15" customWidth="1"/>
    <col min="4620" max="4620" width="6" style="15" customWidth="1"/>
    <col min="4621" max="4621" width="5" style="15" customWidth="1"/>
    <col min="4622" max="4622" width="4.42578125" style="15" customWidth="1"/>
    <col min="4623" max="4623" width="9.85546875" style="15" customWidth="1"/>
    <col min="4624" max="4625" width="6.7109375" style="15" customWidth="1"/>
    <col min="4626" max="4626" width="5.42578125" style="15" customWidth="1"/>
    <col min="4627" max="4629" width="5" style="15" customWidth="1"/>
    <col min="4630" max="4630" width="6.140625" style="15" customWidth="1"/>
    <col min="4631" max="4631" width="6.42578125" style="15" customWidth="1"/>
    <col min="4632" max="4632" width="8.42578125" style="15" customWidth="1"/>
    <col min="4633" max="4633" width="8.28515625" style="15" customWidth="1"/>
    <col min="4634" max="4634" width="9.85546875" style="15" customWidth="1"/>
    <col min="4635" max="4635" width="6.7109375" style="15" customWidth="1"/>
    <col min="4636" max="4636" width="10.7109375" style="15" customWidth="1"/>
    <col min="4637" max="4863" width="10.42578125" style="15"/>
    <col min="4864" max="4864" width="4.42578125" style="15" customWidth="1"/>
    <col min="4865" max="4865" width="28" style="15" customWidth="1"/>
    <col min="4866" max="4866" width="10.42578125" style="15" customWidth="1"/>
    <col min="4867" max="4868" width="8.5703125" style="15" customWidth="1"/>
    <col min="4869" max="4869" width="6.5703125" style="15" customWidth="1"/>
    <col min="4870" max="4870" width="10.7109375" style="15" customWidth="1"/>
    <col min="4871" max="4872" width="4.85546875" style="15" customWidth="1"/>
    <col min="4873" max="4873" width="5.7109375" style="15" customWidth="1"/>
    <col min="4874" max="4874" width="7.5703125" style="15" customWidth="1"/>
    <col min="4875" max="4875" width="4.7109375" style="15" customWidth="1"/>
    <col min="4876" max="4876" width="6" style="15" customWidth="1"/>
    <col min="4877" max="4877" width="5" style="15" customWidth="1"/>
    <col min="4878" max="4878" width="4.42578125" style="15" customWidth="1"/>
    <col min="4879" max="4879" width="9.85546875" style="15" customWidth="1"/>
    <col min="4880" max="4881" width="6.7109375" style="15" customWidth="1"/>
    <col min="4882" max="4882" width="5.42578125" style="15" customWidth="1"/>
    <col min="4883" max="4885" width="5" style="15" customWidth="1"/>
    <col min="4886" max="4886" width="6.140625" style="15" customWidth="1"/>
    <col min="4887" max="4887" width="6.42578125" style="15" customWidth="1"/>
    <col min="4888" max="4888" width="8.42578125" style="15" customWidth="1"/>
    <col min="4889" max="4889" width="8.28515625" style="15" customWidth="1"/>
    <col min="4890" max="4890" width="9.85546875" style="15" customWidth="1"/>
    <col min="4891" max="4891" width="6.7109375" style="15" customWidth="1"/>
    <col min="4892" max="4892" width="10.7109375" style="15" customWidth="1"/>
    <col min="4893" max="5119" width="10.42578125" style="15"/>
    <col min="5120" max="5120" width="4.42578125" style="15" customWidth="1"/>
    <col min="5121" max="5121" width="28" style="15" customWidth="1"/>
    <col min="5122" max="5122" width="10.42578125" style="15" customWidth="1"/>
    <col min="5123" max="5124" width="8.5703125" style="15" customWidth="1"/>
    <col min="5125" max="5125" width="6.5703125" style="15" customWidth="1"/>
    <col min="5126" max="5126" width="10.7109375" style="15" customWidth="1"/>
    <col min="5127" max="5128" width="4.85546875" style="15" customWidth="1"/>
    <col min="5129" max="5129" width="5.7109375" style="15" customWidth="1"/>
    <col min="5130" max="5130" width="7.5703125" style="15" customWidth="1"/>
    <col min="5131" max="5131" width="4.7109375" style="15" customWidth="1"/>
    <col min="5132" max="5132" width="6" style="15" customWidth="1"/>
    <col min="5133" max="5133" width="5" style="15" customWidth="1"/>
    <col min="5134" max="5134" width="4.42578125" style="15" customWidth="1"/>
    <col min="5135" max="5135" width="9.85546875" style="15" customWidth="1"/>
    <col min="5136" max="5137" width="6.7109375" style="15" customWidth="1"/>
    <col min="5138" max="5138" width="5.42578125" style="15" customWidth="1"/>
    <col min="5139" max="5141" width="5" style="15" customWidth="1"/>
    <col min="5142" max="5142" width="6.140625" style="15" customWidth="1"/>
    <col min="5143" max="5143" width="6.42578125" style="15" customWidth="1"/>
    <col min="5144" max="5144" width="8.42578125" style="15" customWidth="1"/>
    <col min="5145" max="5145" width="8.28515625" style="15" customWidth="1"/>
    <col min="5146" max="5146" width="9.85546875" style="15" customWidth="1"/>
    <col min="5147" max="5147" width="6.7109375" style="15" customWidth="1"/>
    <col min="5148" max="5148" width="10.7109375" style="15" customWidth="1"/>
    <col min="5149" max="5375" width="10.42578125" style="15"/>
    <col min="5376" max="5376" width="4.42578125" style="15" customWidth="1"/>
    <col min="5377" max="5377" width="28" style="15" customWidth="1"/>
    <col min="5378" max="5378" width="10.42578125" style="15" customWidth="1"/>
    <col min="5379" max="5380" width="8.5703125" style="15" customWidth="1"/>
    <col min="5381" max="5381" width="6.5703125" style="15" customWidth="1"/>
    <col min="5382" max="5382" width="10.7109375" style="15" customWidth="1"/>
    <col min="5383" max="5384" width="4.85546875" style="15" customWidth="1"/>
    <col min="5385" max="5385" width="5.7109375" style="15" customWidth="1"/>
    <col min="5386" max="5386" width="7.5703125" style="15" customWidth="1"/>
    <col min="5387" max="5387" width="4.7109375" style="15" customWidth="1"/>
    <col min="5388" max="5388" width="6" style="15" customWidth="1"/>
    <col min="5389" max="5389" width="5" style="15" customWidth="1"/>
    <col min="5390" max="5390" width="4.42578125" style="15" customWidth="1"/>
    <col min="5391" max="5391" width="9.85546875" style="15" customWidth="1"/>
    <col min="5392" max="5393" width="6.7109375" style="15" customWidth="1"/>
    <col min="5394" max="5394" width="5.42578125" style="15" customWidth="1"/>
    <col min="5395" max="5397" width="5" style="15" customWidth="1"/>
    <col min="5398" max="5398" width="6.140625" style="15" customWidth="1"/>
    <col min="5399" max="5399" width="6.42578125" style="15" customWidth="1"/>
    <col min="5400" max="5400" width="8.42578125" style="15" customWidth="1"/>
    <col min="5401" max="5401" width="8.28515625" style="15" customWidth="1"/>
    <col min="5402" max="5402" width="9.85546875" style="15" customWidth="1"/>
    <col min="5403" max="5403" width="6.7109375" style="15" customWidth="1"/>
    <col min="5404" max="5404" width="10.7109375" style="15" customWidth="1"/>
    <col min="5405" max="5631" width="10.42578125" style="15"/>
    <col min="5632" max="5632" width="4.42578125" style="15" customWidth="1"/>
    <col min="5633" max="5633" width="28" style="15" customWidth="1"/>
    <col min="5634" max="5634" width="10.42578125" style="15" customWidth="1"/>
    <col min="5635" max="5636" width="8.5703125" style="15" customWidth="1"/>
    <col min="5637" max="5637" width="6.5703125" style="15" customWidth="1"/>
    <col min="5638" max="5638" width="10.7109375" style="15" customWidth="1"/>
    <col min="5639" max="5640" width="4.85546875" style="15" customWidth="1"/>
    <col min="5641" max="5641" width="5.7109375" style="15" customWidth="1"/>
    <col min="5642" max="5642" width="7.5703125" style="15" customWidth="1"/>
    <col min="5643" max="5643" width="4.7109375" style="15" customWidth="1"/>
    <col min="5644" max="5644" width="6" style="15" customWidth="1"/>
    <col min="5645" max="5645" width="5" style="15" customWidth="1"/>
    <col min="5646" max="5646" width="4.42578125" style="15" customWidth="1"/>
    <col min="5647" max="5647" width="9.85546875" style="15" customWidth="1"/>
    <col min="5648" max="5649" width="6.7109375" style="15" customWidth="1"/>
    <col min="5650" max="5650" width="5.42578125" style="15" customWidth="1"/>
    <col min="5651" max="5653" width="5" style="15" customWidth="1"/>
    <col min="5654" max="5654" width="6.140625" style="15" customWidth="1"/>
    <col min="5655" max="5655" width="6.42578125" style="15" customWidth="1"/>
    <col min="5656" max="5656" width="8.42578125" style="15" customWidth="1"/>
    <col min="5657" max="5657" width="8.28515625" style="15" customWidth="1"/>
    <col min="5658" max="5658" width="9.85546875" style="15" customWidth="1"/>
    <col min="5659" max="5659" width="6.7109375" style="15" customWidth="1"/>
    <col min="5660" max="5660" width="10.7109375" style="15" customWidth="1"/>
    <col min="5661" max="5887" width="10.42578125" style="15"/>
    <col min="5888" max="5888" width="4.42578125" style="15" customWidth="1"/>
    <col min="5889" max="5889" width="28" style="15" customWidth="1"/>
    <col min="5890" max="5890" width="10.42578125" style="15" customWidth="1"/>
    <col min="5891" max="5892" width="8.5703125" style="15" customWidth="1"/>
    <col min="5893" max="5893" width="6.5703125" style="15" customWidth="1"/>
    <col min="5894" max="5894" width="10.7109375" style="15" customWidth="1"/>
    <col min="5895" max="5896" width="4.85546875" style="15" customWidth="1"/>
    <col min="5897" max="5897" width="5.7109375" style="15" customWidth="1"/>
    <col min="5898" max="5898" width="7.5703125" style="15" customWidth="1"/>
    <col min="5899" max="5899" width="4.7109375" style="15" customWidth="1"/>
    <col min="5900" max="5900" width="6" style="15" customWidth="1"/>
    <col min="5901" max="5901" width="5" style="15" customWidth="1"/>
    <col min="5902" max="5902" width="4.42578125" style="15" customWidth="1"/>
    <col min="5903" max="5903" width="9.85546875" style="15" customWidth="1"/>
    <col min="5904" max="5905" width="6.7109375" style="15" customWidth="1"/>
    <col min="5906" max="5906" width="5.42578125" style="15" customWidth="1"/>
    <col min="5907" max="5909" width="5" style="15" customWidth="1"/>
    <col min="5910" max="5910" width="6.140625" style="15" customWidth="1"/>
    <col min="5911" max="5911" width="6.42578125" style="15" customWidth="1"/>
    <col min="5912" max="5912" width="8.42578125" style="15" customWidth="1"/>
    <col min="5913" max="5913" width="8.28515625" style="15" customWidth="1"/>
    <col min="5914" max="5914" width="9.85546875" style="15" customWidth="1"/>
    <col min="5915" max="5915" width="6.7109375" style="15" customWidth="1"/>
    <col min="5916" max="5916" width="10.7109375" style="15" customWidth="1"/>
    <col min="5917" max="6143" width="10.42578125" style="15"/>
    <col min="6144" max="6144" width="4.42578125" style="15" customWidth="1"/>
    <col min="6145" max="6145" width="28" style="15" customWidth="1"/>
    <col min="6146" max="6146" width="10.42578125" style="15" customWidth="1"/>
    <col min="6147" max="6148" width="8.5703125" style="15" customWidth="1"/>
    <col min="6149" max="6149" width="6.5703125" style="15" customWidth="1"/>
    <col min="6150" max="6150" width="10.7109375" style="15" customWidth="1"/>
    <col min="6151" max="6152" width="4.85546875" style="15" customWidth="1"/>
    <col min="6153" max="6153" width="5.7109375" style="15" customWidth="1"/>
    <col min="6154" max="6154" width="7.5703125" style="15" customWidth="1"/>
    <col min="6155" max="6155" width="4.7109375" style="15" customWidth="1"/>
    <col min="6156" max="6156" width="6" style="15" customWidth="1"/>
    <col min="6157" max="6157" width="5" style="15" customWidth="1"/>
    <col min="6158" max="6158" width="4.42578125" style="15" customWidth="1"/>
    <col min="6159" max="6159" width="9.85546875" style="15" customWidth="1"/>
    <col min="6160" max="6161" width="6.7109375" style="15" customWidth="1"/>
    <col min="6162" max="6162" width="5.42578125" style="15" customWidth="1"/>
    <col min="6163" max="6165" width="5" style="15" customWidth="1"/>
    <col min="6166" max="6166" width="6.140625" style="15" customWidth="1"/>
    <col min="6167" max="6167" width="6.42578125" style="15" customWidth="1"/>
    <col min="6168" max="6168" width="8.42578125" style="15" customWidth="1"/>
    <col min="6169" max="6169" width="8.28515625" style="15" customWidth="1"/>
    <col min="6170" max="6170" width="9.85546875" style="15" customWidth="1"/>
    <col min="6171" max="6171" width="6.7109375" style="15" customWidth="1"/>
    <col min="6172" max="6172" width="10.7109375" style="15" customWidth="1"/>
    <col min="6173" max="6399" width="10.42578125" style="15"/>
    <col min="6400" max="6400" width="4.42578125" style="15" customWidth="1"/>
    <col min="6401" max="6401" width="28" style="15" customWidth="1"/>
    <col min="6402" max="6402" width="10.42578125" style="15" customWidth="1"/>
    <col min="6403" max="6404" width="8.5703125" style="15" customWidth="1"/>
    <col min="6405" max="6405" width="6.5703125" style="15" customWidth="1"/>
    <col min="6406" max="6406" width="10.7109375" style="15" customWidth="1"/>
    <col min="6407" max="6408" width="4.85546875" style="15" customWidth="1"/>
    <col min="6409" max="6409" width="5.7109375" style="15" customWidth="1"/>
    <col min="6410" max="6410" width="7.5703125" style="15" customWidth="1"/>
    <col min="6411" max="6411" width="4.7109375" style="15" customWidth="1"/>
    <col min="6412" max="6412" width="6" style="15" customWidth="1"/>
    <col min="6413" max="6413" width="5" style="15" customWidth="1"/>
    <col min="6414" max="6414" width="4.42578125" style="15" customWidth="1"/>
    <col min="6415" max="6415" width="9.85546875" style="15" customWidth="1"/>
    <col min="6416" max="6417" width="6.7109375" style="15" customWidth="1"/>
    <col min="6418" max="6418" width="5.42578125" style="15" customWidth="1"/>
    <col min="6419" max="6421" width="5" style="15" customWidth="1"/>
    <col min="6422" max="6422" width="6.140625" style="15" customWidth="1"/>
    <col min="6423" max="6423" width="6.42578125" style="15" customWidth="1"/>
    <col min="6424" max="6424" width="8.42578125" style="15" customWidth="1"/>
    <col min="6425" max="6425" width="8.28515625" style="15" customWidth="1"/>
    <col min="6426" max="6426" width="9.85546875" style="15" customWidth="1"/>
    <col min="6427" max="6427" width="6.7109375" style="15" customWidth="1"/>
    <col min="6428" max="6428" width="10.7109375" style="15" customWidth="1"/>
    <col min="6429" max="6655" width="10.42578125" style="15"/>
    <col min="6656" max="6656" width="4.42578125" style="15" customWidth="1"/>
    <col min="6657" max="6657" width="28" style="15" customWidth="1"/>
    <col min="6658" max="6658" width="10.42578125" style="15" customWidth="1"/>
    <col min="6659" max="6660" width="8.5703125" style="15" customWidth="1"/>
    <col min="6661" max="6661" width="6.5703125" style="15" customWidth="1"/>
    <col min="6662" max="6662" width="10.7109375" style="15" customWidth="1"/>
    <col min="6663" max="6664" width="4.85546875" style="15" customWidth="1"/>
    <col min="6665" max="6665" width="5.7109375" style="15" customWidth="1"/>
    <col min="6666" max="6666" width="7.5703125" style="15" customWidth="1"/>
    <col min="6667" max="6667" width="4.7109375" style="15" customWidth="1"/>
    <col min="6668" max="6668" width="6" style="15" customWidth="1"/>
    <col min="6669" max="6669" width="5" style="15" customWidth="1"/>
    <col min="6670" max="6670" width="4.42578125" style="15" customWidth="1"/>
    <col min="6671" max="6671" width="9.85546875" style="15" customWidth="1"/>
    <col min="6672" max="6673" width="6.7109375" style="15" customWidth="1"/>
    <col min="6674" max="6674" width="5.42578125" style="15" customWidth="1"/>
    <col min="6675" max="6677" width="5" style="15" customWidth="1"/>
    <col min="6678" max="6678" width="6.140625" style="15" customWidth="1"/>
    <col min="6679" max="6679" width="6.42578125" style="15" customWidth="1"/>
    <col min="6680" max="6680" width="8.42578125" style="15" customWidth="1"/>
    <col min="6681" max="6681" width="8.28515625" style="15" customWidth="1"/>
    <col min="6682" max="6682" width="9.85546875" style="15" customWidth="1"/>
    <col min="6683" max="6683" width="6.7109375" style="15" customWidth="1"/>
    <col min="6684" max="6684" width="10.7109375" style="15" customWidth="1"/>
    <col min="6685" max="6911" width="10.42578125" style="15"/>
    <col min="6912" max="6912" width="4.42578125" style="15" customWidth="1"/>
    <col min="6913" max="6913" width="28" style="15" customWidth="1"/>
    <col min="6914" max="6914" width="10.42578125" style="15" customWidth="1"/>
    <col min="6915" max="6916" width="8.5703125" style="15" customWidth="1"/>
    <col min="6917" max="6917" width="6.5703125" style="15" customWidth="1"/>
    <col min="6918" max="6918" width="10.7109375" style="15" customWidth="1"/>
    <col min="6919" max="6920" width="4.85546875" style="15" customWidth="1"/>
    <col min="6921" max="6921" width="5.7109375" style="15" customWidth="1"/>
    <col min="6922" max="6922" width="7.5703125" style="15" customWidth="1"/>
    <col min="6923" max="6923" width="4.7109375" style="15" customWidth="1"/>
    <col min="6924" max="6924" width="6" style="15" customWidth="1"/>
    <col min="6925" max="6925" width="5" style="15" customWidth="1"/>
    <col min="6926" max="6926" width="4.42578125" style="15" customWidth="1"/>
    <col min="6927" max="6927" width="9.85546875" style="15" customWidth="1"/>
    <col min="6928" max="6929" width="6.7109375" style="15" customWidth="1"/>
    <col min="6930" max="6930" width="5.42578125" style="15" customWidth="1"/>
    <col min="6931" max="6933" width="5" style="15" customWidth="1"/>
    <col min="6934" max="6934" width="6.140625" style="15" customWidth="1"/>
    <col min="6935" max="6935" width="6.42578125" style="15" customWidth="1"/>
    <col min="6936" max="6936" width="8.42578125" style="15" customWidth="1"/>
    <col min="6937" max="6937" width="8.28515625" style="15" customWidth="1"/>
    <col min="6938" max="6938" width="9.85546875" style="15" customWidth="1"/>
    <col min="6939" max="6939" width="6.7109375" style="15" customWidth="1"/>
    <col min="6940" max="6940" width="10.7109375" style="15" customWidth="1"/>
    <col min="6941" max="7167" width="10.42578125" style="15"/>
    <col min="7168" max="7168" width="4.42578125" style="15" customWidth="1"/>
    <col min="7169" max="7169" width="28" style="15" customWidth="1"/>
    <col min="7170" max="7170" width="10.42578125" style="15" customWidth="1"/>
    <col min="7171" max="7172" width="8.5703125" style="15" customWidth="1"/>
    <col min="7173" max="7173" width="6.5703125" style="15" customWidth="1"/>
    <col min="7174" max="7174" width="10.7109375" style="15" customWidth="1"/>
    <col min="7175" max="7176" width="4.85546875" style="15" customWidth="1"/>
    <col min="7177" max="7177" width="5.7109375" style="15" customWidth="1"/>
    <col min="7178" max="7178" width="7.5703125" style="15" customWidth="1"/>
    <col min="7179" max="7179" width="4.7109375" style="15" customWidth="1"/>
    <col min="7180" max="7180" width="6" style="15" customWidth="1"/>
    <col min="7181" max="7181" width="5" style="15" customWidth="1"/>
    <col min="7182" max="7182" width="4.42578125" style="15" customWidth="1"/>
    <col min="7183" max="7183" width="9.85546875" style="15" customWidth="1"/>
    <col min="7184" max="7185" width="6.7109375" style="15" customWidth="1"/>
    <col min="7186" max="7186" width="5.42578125" style="15" customWidth="1"/>
    <col min="7187" max="7189" width="5" style="15" customWidth="1"/>
    <col min="7190" max="7190" width="6.140625" style="15" customWidth="1"/>
    <col min="7191" max="7191" width="6.42578125" style="15" customWidth="1"/>
    <col min="7192" max="7192" width="8.42578125" style="15" customWidth="1"/>
    <col min="7193" max="7193" width="8.28515625" style="15" customWidth="1"/>
    <col min="7194" max="7194" width="9.85546875" style="15" customWidth="1"/>
    <col min="7195" max="7195" width="6.7109375" style="15" customWidth="1"/>
    <col min="7196" max="7196" width="10.7109375" style="15" customWidth="1"/>
    <col min="7197" max="7423" width="10.42578125" style="15"/>
    <col min="7424" max="7424" width="4.42578125" style="15" customWidth="1"/>
    <col min="7425" max="7425" width="28" style="15" customWidth="1"/>
    <col min="7426" max="7426" width="10.42578125" style="15" customWidth="1"/>
    <col min="7427" max="7428" width="8.5703125" style="15" customWidth="1"/>
    <col min="7429" max="7429" width="6.5703125" style="15" customWidth="1"/>
    <col min="7430" max="7430" width="10.7109375" style="15" customWidth="1"/>
    <col min="7431" max="7432" width="4.85546875" style="15" customWidth="1"/>
    <col min="7433" max="7433" width="5.7109375" style="15" customWidth="1"/>
    <col min="7434" max="7434" width="7.5703125" style="15" customWidth="1"/>
    <col min="7435" max="7435" width="4.7109375" style="15" customWidth="1"/>
    <col min="7436" max="7436" width="6" style="15" customWidth="1"/>
    <col min="7437" max="7437" width="5" style="15" customWidth="1"/>
    <col min="7438" max="7438" width="4.42578125" style="15" customWidth="1"/>
    <col min="7439" max="7439" width="9.85546875" style="15" customWidth="1"/>
    <col min="7440" max="7441" width="6.7109375" style="15" customWidth="1"/>
    <col min="7442" max="7442" width="5.42578125" style="15" customWidth="1"/>
    <col min="7443" max="7445" width="5" style="15" customWidth="1"/>
    <col min="7446" max="7446" width="6.140625" style="15" customWidth="1"/>
    <col min="7447" max="7447" width="6.42578125" style="15" customWidth="1"/>
    <col min="7448" max="7448" width="8.42578125" style="15" customWidth="1"/>
    <col min="7449" max="7449" width="8.28515625" style="15" customWidth="1"/>
    <col min="7450" max="7450" width="9.85546875" style="15" customWidth="1"/>
    <col min="7451" max="7451" width="6.7109375" style="15" customWidth="1"/>
    <col min="7452" max="7452" width="10.7109375" style="15" customWidth="1"/>
    <col min="7453" max="7679" width="10.42578125" style="15"/>
    <col min="7680" max="7680" width="4.42578125" style="15" customWidth="1"/>
    <col min="7681" max="7681" width="28" style="15" customWidth="1"/>
    <col min="7682" max="7682" width="10.42578125" style="15" customWidth="1"/>
    <col min="7683" max="7684" width="8.5703125" style="15" customWidth="1"/>
    <col min="7685" max="7685" width="6.5703125" style="15" customWidth="1"/>
    <col min="7686" max="7686" width="10.7109375" style="15" customWidth="1"/>
    <col min="7687" max="7688" width="4.85546875" style="15" customWidth="1"/>
    <col min="7689" max="7689" width="5.7109375" style="15" customWidth="1"/>
    <col min="7690" max="7690" width="7.5703125" style="15" customWidth="1"/>
    <col min="7691" max="7691" width="4.7109375" style="15" customWidth="1"/>
    <col min="7692" max="7692" width="6" style="15" customWidth="1"/>
    <col min="7693" max="7693" width="5" style="15" customWidth="1"/>
    <col min="7694" max="7694" width="4.42578125" style="15" customWidth="1"/>
    <col min="7695" max="7695" width="9.85546875" style="15" customWidth="1"/>
    <col min="7696" max="7697" width="6.7109375" style="15" customWidth="1"/>
    <col min="7698" max="7698" width="5.42578125" style="15" customWidth="1"/>
    <col min="7699" max="7701" width="5" style="15" customWidth="1"/>
    <col min="7702" max="7702" width="6.140625" style="15" customWidth="1"/>
    <col min="7703" max="7703" width="6.42578125" style="15" customWidth="1"/>
    <col min="7704" max="7704" width="8.42578125" style="15" customWidth="1"/>
    <col min="7705" max="7705" width="8.28515625" style="15" customWidth="1"/>
    <col min="7706" max="7706" width="9.85546875" style="15" customWidth="1"/>
    <col min="7707" max="7707" width="6.7109375" style="15" customWidth="1"/>
    <col min="7708" max="7708" width="10.7109375" style="15" customWidth="1"/>
    <col min="7709" max="7935" width="10.42578125" style="15"/>
    <col min="7936" max="7936" width="4.42578125" style="15" customWidth="1"/>
    <col min="7937" max="7937" width="28" style="15" customWidth="1"/>
    <col min="7938" max="7938" width="10.42578125" style="15" customWidth="1"/>
    <col min="7939" max="7940" width="8.5703125" style="15" customWidth="1"/>
    <col min="7941" max="7941" width="6.5703125" style="15" customWidth="1"/>
    <col min="7942" max="7942" width="10.7109375" style="15" customWidth="1"/>
    <col min="7943" max="7944" width="4.85546875" style="15" customWidth="1"/>
    <col min="7945" max="7945" width="5.7109375" style="15" customWidth="1"/>
    <col min="7946" max="7946" width="7.5703125" style="15" customWidth="1"/>
    <col min="7947" max="7947" width="4.7109375" style="15" customWidth="1"/>
    <col min="7948" max="7948" width="6" style="15" customWidth="1"/>
    <col min="7949" max="7949" width="5" style="15" customWidth="1"/>
    <col min="7950" max="7950" width="4.42578125" style="15" customWidth="1"/>
    <col min="7951" max="7951" width="9.85546875" style="15" customWidth="1"/>
    <col min="7952" max="7953" width="6.7109375" style="15" customWidth="1"/>
    <col min="7954" max="7954" width="5.42578125" style="15" customWidth="1"/>
    <col min="7955" max="7957" width="5" style="15" customWidth="1"/>
    <col min="7958" max="7958" width="6.140625" style="15" customWidth="1"/>
    <col min="7959" max="7959" width="6.42578125" style="15" customWidth="1"/>
    <col min="7960" max="7960" width="8.42578125" style="15" customWidth="1"/>
    <col min="7961" max="7961" width="8.28515625" style="15" customWidth="1"/>
    <col min="7962" max="7962" width="9.85546875" style="15" customWidth="1"/>
    <col min="7963" max="7963" width="6.7109375" style="15" customWidth="1"/>
    <col min="7964" max="7964" width="10.7109375" style="15" customWidth="1"/>
    <col min="7965" max="8191" width="10.42578125" style="15"/>
    <col min="8192" max="8192" width="4.42578125" style="15" customWidth="1"/>
    <col min="8193" max="8193" width="28" style="15" customWidth="1"/>
    <col min="8194" max="8194" width="10.42578125" style="15" customWidth="1"/>
    <col min="8195" max="8196" width="8.5703125" style="15" customWidth="1"/>
    <col min="8197" max="8197" width="6.5703125" style="15" customWidth="1"/>
    <col min="8198" max="8198" width="10.7109375" style="15" customWidth="1"/>
    <col min="8199" max="8200" width="4.85546875" style="15" customWidth="1"/>
    <col min="8201" max="8201" width="5.7109375" style="15" customWidth="1"/>
    <col min="8202" max="8202" width="7.5703125" style="15" customWidth="1"/>
    <col min="8203" max="8203" width="4.7109375" style="15" customWidth="1"/>
    <col min="8204" max="8204" width="6" style="15" customWidth="1"/>
    <col min="8205" max="8205" width="5" style="15" customWidth="1"/>
    <col min="8206" max="8206" width="4.42578125" style="15" customWidth="1"/>
    <col min="8207" max="8207" width="9.85546875" style="15" customWidth="1"/>
    <col min="8208" max="8209" width="6.7109375" style="15" customWidth="1"/>
    <col min="8210" max="8210" width="5.42578125" style="15" customWidth="1"/>
    <col min="8211" max="8213" width="5" style="15" customWidth="1"/>
    <col min="8214" max="8214" width="6.140625" style="15" customWidth="1"/>
    <col min="8215" max="8215" width="6.42578125" style="15" customWidth="1"/>
    <col min="8216" max="8216" width="8.42578125" style="15" customWidth="1"/>
    <col min="8217" max="8217" width="8.28515625" style="15" customWidth="1"/>
    <col min="8218" max="8218" width="9.85546875" style="15" customWidth="1"/>
    <col min="8219" max="8219" width="6.7109375" style="15" customWidth="1"/>
    <col min="8220" max="8220" width="10.7109375" style="15" customWidth="1"/>
    <col min="8221" max="8447" width="10.42578125" style="15"/>
    <col min="8448" max="8448" width="4.42578125" style="15" customWidth="1"/>
    <col min="8449" max="8449" width="28" style="15" customWidth="1"/>
    <col min="8450" max="8450" width="10.42578125" style="15" customWidth="1"/>
    <col min="8451" max="8452" width="8.5703125" style="15" customWidth="1"/>
    <col min="8453" max="8453" width="6.5703125" style="15" customWidth="1"/>
    <col min="8454" max="8454" width="10.7109375" style="15" customWidth="1"/>
    <col min="8455" max="8456" width="4.85546875" style="15" customWidth="1"/>
    <col min="8457" max="8457" width="5.7109375" style="15" customWidth="1"/>
    <col min="8458" max="8458" width="7.5703125" style="15" customWidth="1"/>
    <col min="8459" max="8459" width="4.7109375" style="15" customWidth="1"/>
    <col min="8460" max="8460" width="6" style="15" customWidth="1"/>
    <col min="8461" max="8461" width="5" style="15" customWidth="1"/>
    <col min="8462" max="8462" width="4.42578125" style="15" customWidth="1"/>
    <col min="8463" max="8463" width="9.85546875" style="15" customWidth="1"/>
    <col min="8464" max="8465" width="6.7109375" style="15" customWidth="1"/>
    <col min="8466" max="8466" width="5.42578125" style="15" customWidth="1"/>
    <col min="8467" max="8469" width="5" style="15" customWidth="1"/>
    <col min="8470" max="8470" width="6.140625" style="15" customWidth="1"/>
    <col min="8471" max="8471" width="6.42578125" style="15" customWidth="1"/>
    <col min="8472" max="8472" width="8.42578125" style="15" customWidth="1"/>
    <col min="8473" max="8473" width="8.28515625" style="15" customWidth="1"/>
    <col min="8474" max="8474" width="9.85546875" style="15" customWidth="1"/>
    <col min="8475" max="8475" width="6.7109375" style="15" customWidth="1"/>
    <col min="8476" max="8476" width="10.7109375" style="15" customWidth="1"/>
    <col min="8477" max="8703" width="10.42578125" style="15"/>
    <col min="8704" max="8704" width="4.42578125" style="15" customWidth="1"/>
    <col min="8705" max="8705" width="28" style="15" customWidth="1"/>
    <col min="8706" max="8706" width="10.42578125" style="15" customWidth="1"/>
    <col min="8707" max="8708" width="8.5703125" style="15" customWidth="1"/>
    <col min="8709" max="8709" width="6.5703125" style="15" customWidth="1"/>
    <col min="8710" max="8710" width="10.7109375" style="15" customWidth="1"/>
    <col min="8711" max="8712" width="4.85546875" style="15" customWidth="1"/>
    <col min="8713" max="8713" width="5.7109375" style="15" customWidth="1"/>
    <col min="8714" max="8714" width="7.5703125" style="15" customWidth="1"/>
    <col min="8715" max="8715" width="4.7109375" style="15" customWidth="1"/>
    <col min="8716" max="8716" width="6" style="15" customWidth="1"/>
    <col min="8717" max="8717" width="5" style="15" customWidth="1"/>
    <col min="8718" max="8718" width="4.42578125" style="15" customWidth="1"/>
    <col min="8719" max="8719" width="9.85546875" style="15" customWidth="1"/>
    <col min="8720" max="8721" width="6.7109375" style="15" customWidth="1"/>
    <col min="8722" max="8722" width="5.42578125" style="15" customWidth="1"/>
    <col min="8723" max="8725" width="5" style="15" customWidth="1"/>
    <col min="8726" max="8726" width="6.140625" style="15" customWidth="1"/>
    <col min="8727" max="8727" width="6.42578125" style="15" customWidth="1"/>
    <col min="8728" max="8728" width="8.42578125" style="15" customWidth="1"/>
    <col min="8729" max="8729" width="8.28515625" style="15" customWidth="1"/>
    <col min="8730" max="8730" width="9.85546875" style="15" customWidth="1"/>
    <col min="8731" max="8731" width="6.7109375" style="15" customWidth="1"/>
    <col min="8732" max="8732" width="10.7109375" style="15" customWidth="1"/>
    <col min="8733" max="8959" width="10.42578125" style="15"/>
    <col min="8960" max="8960" width="4.42578125" style="15" customWidth="1"/>
    <col min="8961" max="8961" width="28" style="15" customWidth="1"/>
    <col min="8962" max="8962" width="10.42578125" style="15" customWidth="1"/>
    <col min="8963" max="8964" width="8.5703125" style="15" customWidth="1"/>
    <col min="8965" max="8965" width="6.5703125" style="15" customWidth="1"/>
    <col min="8966" max="8966" width="10.7109375" style="15" customWidth="1"/>
    <col min="8967" max="8968" width="4.85546875" style="15" customWidth="1"/>
    <col min="8969" max="8969" width="5.7109375" style="15" customWidth="1"/>
    <col min="8970" max="8970" width="7.5703125" style="15" customWidth="1"/>
    <col min="8971" max="8971" width="4.7109375" style="15" customWidth="1"/>
    <col min="8972" max="8972" width="6" style="15" customWidth="1"/>
    <col min="8973" max="8973" width="5" style="15" customWidth="1"/>
    <col min="8974" max="8974" width="4.42578125" style="15" customWidth="1"/>
    <col min="8975" max="8975" width="9.85546875" style="15" customWidth="1"/>
    <col min="8976" max="8977" width="6.7109375" style="15" customWidth="1"/>
    <col min="8978" max="8978" width="5.42578125" style="15" customWidth="1"/>
    <col min="8979" max="8981" width="5" style="15" customWidth="1"/>
    <col min="8982" max="8982" width="6.140625" style="15" customWidth="1"/>
    <col min="8983" max="8983" width="6.42578125" style="15" customWidth="1"/>
    <col min="8984" max="8984" width="8.42578125" style="15" customWidth="1"/>
    <col min="8985" max="8985" width="8.28515625" style="15" customWidth="1"/>
    <col min="8986" max="8986" width="9.85546875" style="15" customWidth="1"/>
    <col min="8987" max="8987" width="6.7109375" style="15" customWidth="1"/>
    <col min="8988" max="8988" width="10.7109375" style="15" customWidth="1"/>
    <col min="8989" max="9215" width="10.42578125" style="15"/>
    <col min="9216" max="9216" width="4.42578125" style="15" customWidth="1"/>
    <col min="9217" max="9217" width="28" style="15" customWidth="1"/>
    <col min="9218" max="9218" width="10.42578125" style="15" customWidth="1"/>
    <col min="9219" max="9220" width="8.5703125" style="15" customWidth="1"/>
    <col min="9221" max="9221" width="6.5703125" style="15" customWidth="1"/>
    <col min="9222" max="9222" width="10.7109375" style="15" customWidth="1"/>
    <col min="9223" max="9224" width="4.85546875" style="15" customWidth="1"/>
    <col min="9225" max="9225" width="5.7109375" style="15" customWidth="1"/>
    <col min="9226" max="9226" width="7.5703125" style="15" customWidth="1"/>
    <col min="9227" max="9227" width="4.7109375" style="15" customWidth="1"/>
    <col min="9228" max="9228" width="6" style="15" customWidth="1"/>
    <col min="9229" max="9229" width="5" style="15" customWidth="1"/>
    <col min="9230" max="9230" width="4.42578125" style="15" customWidth="1"/>
    <col min="9231" max="9231" width="9.85546875" style="15" customWidth="1"/>
    <col min="9232" max="9233" width="6.7109375" style="15" customWidth="1"/>
    <col min="9234" max="9234" width="5.42578125" style="15" customWidth="1"/>
    <col min="9235" max="9237" width="5" style="15" customWidth="1"/>
    <col min="9238" max="9238" width="6.140625" style="15" customWidth="1"/>
    <col min="9239" max="9239" width="6.42578125" style="15" customWidth="1"/>
    <col min="9240" max="9240" width="8.42578125" style="15" customWidth="1"/>
    <col min="9241" max="9241" width="8.28515625" style="15" customWidth="1"/>
    <col min="9242" max="9242" width="9.85546875" style="15" customWidth="1"/>
    <col min="9243" max="9243" width="6.7109375" style="15" customWidth="1"/>
    <col min="9244" max="9244" width="10.7109375" style="15" customWidth="1"/>
    <col min="9245" max="9471" width="10.42578125" style="15"/>
    <col min="9472" max="9472" width="4.42578125" style="15" customWidth="1"/>
    <col min="9473" max="9473" width="28" style="15" customWidth="1"/>
    <col min="9474" max="9474" width="10.42578125" style="15" customWidth="1"/>
    <col min="9475" max="9476" width="8.5703125" style="15" customWidth="1"/>
    <col min="9477" max="9477" width="6.5703125" style="15" customWidth="1"/>
    <col min="9478" max="9478" width="10.7109375" style="15" customWidth="1"/>
    <col min="9479" max="9480" width="4.85546875" style="15" customWidth="1"/>
    <col min="9481" max="9481" width="5.7109375" style="15" customWidth="1"/>
    <col min="9482" max="9482" width="7.5703125" style="15" customWidth="1"/>
    <col min="9483" max="9483" width="4.7109375" style="15" customWidth="1"/>
    <col min="9484" max="9484" width="6" style="15" customWidth="1"/>
    <col min="9485" max="9485" width="5" style="15" customWidth="1"/>
    <col min="9486" max="9486" width="4.42578125" style="15" customWidth="1"/>
    <col min="9487" max="9487" width="9.85546875" style="15" customWidth="1"/>
    <col min="9488" max="9489" width="6.7109375" style="15" customWidth="1"/>
    <col min="9490" max="9490" width="5.42578125" style="15" customWidth="1"/>
    <col min="9491" max="9493" width="5" style="15" customWidth="1"/>
    <col min="9494" max="9494" width="6.140625" style="15" customWidth="1"/>
    <col min="9495" max="9495" width="6.42578125" style="15" customWidth="1"/>
    <col min="9496" max="9496" width="8.42578125" style="15" customWidth="1"/>
    <col min="9497" max="9497" width="8.28515625" style="15" customWidth="1"/>
    <col min="9498" max="9498" width="9.85546875" style="15" customWidth="1"/>
    <col min="9499" max="9499" width="6.7109375" style="15" customWidth="1"/>
    <col min="9500" max="9500" width="10.7109375" style="15" customWidth="1"/>
    <col min="9501" max="9727" width="10.42578125" style="15"/>
    <col min="9728" max="9728" width="4.42578125" style="15" customWidth="1"/>
    <col min="9729" max="9729" width="28" style="15" customWidth="1"/>
    <col min="9730" max="9730" width="10.42578125" style="15" customWidth="1"/>
    <col min="9731" max="9732" width="8.5703125" style="15" customWidth="1"/>
    <col min="9733" max="9733" width="6.5703125" style="15" customWidth="1"/>
    <col min="9734" max="9734" width="10.7109375" style="15" customWidth="1"/>
    <col min="9735" max="9736" width="4.85546875" style="15" customWidth="1"/>
    <col min="9737" max="9737" width="5.7109375" style="15" customWidth="1"/>
    <col min="9738" max="9738" width="7.5703125" style="15" customWidth="1"/>
    <col min="9739" max="9739" width="4.7109375" style="15" customWidth="1"/>
    <col min="9740" max="9740" width="6" style="15" customWidth="1"/>
    <col min="9741" max="9741" width="5" style="15" customWidth="1"/>
    <col min="9742" max="9742" width="4.42578125" style="15" customWidth="1"/>
    <col min="9743" max="9743" width="9.85546875" style="15" customWidth="1"/>
    <col min="9744" max="9745" width="6.7109375" style="15" customWidth="1"/>
    <col min="9746" max="9746" width="5.42578125" style="15" customWidth="1"/>
    <col min="9747" max="9749" width="5" style="15" customWidth="1"/>
    <col min="9750" max="9750" width="6.140625" style="15" customWidth="1"/>
    <col min="9751" max="9751" width="6.42578125" style="15" customWidth="1"/>
    <col min="9752" max="9752" width="8.42578125" style="15" customWidth="1"/>
    <col min="9753" max="9753" width="8.28515625" style="15" customWidth="1"/>
    <col min="9754" max="9754" width="9.85546875" style="15" customWidth="1"/>
    <col min="9755" max="9755" width="6.7109375" style="15" customWidth="1"/>
    <col min="9756" max="9756" width="10.7109375" style="15" customWidth="1"/>
    <col min="9757" max="9983" width="10.42578125" style="15"/>
    <col min="9984" max="9984" width="4.42578125" style="15" customWidth="1"/>
    <col min="9985" max="9985" width="28" style="15" customWidth="1"/>
    <col min="9986" max="9986" width="10.42578125" style="15" customWidth="1"/>
    <col min="9987" max="9988" width="8.5703125" style="15" customWidth="1"/>
    <col min="9989" max="9989" width="6.5703125" style="15" customWidth="1"/>
    <col min="9990" max="9990" width="10.7109375" style="15" customWidth="1"/>
    <col min="9991" max="9992" width="4.85546875" style="15" customWidth="1"/>
    <col min="9993" max="9993" width="5.7109375" style="15" customWidth="1"/>
    <col min="9994" max="9994" width="7.5703125" style="15" customWidth="1"/>
    <col min="9995" max="9995" width="4.7109375" style="15" customWidth="1"/>
    <col min="9996" max="9996" width="6" style="15" customWidth="1"/>
    <col min="9997" max="9997" width="5" style="15" customWidth="1"/>
    <col min="9998" max="9998" width="4.42578125" style="15" customWidth="1"/>
    <col min="9999" max="9999" width="9.85546875" style="15" customWidth="1"/>
    <col min="10000" max="10001" width="6.7109375" style="15" customWidth="1"/>
    <col min="10002" max="10002" width="5.42578125" style="15" customWidth="1"/>
    <col min="10003" max="10005" width="5" style="15" customWidth="1"/>
    <col min="10006" max="10006" width="6.140625" style="15" customWidth="1"/>
    <col min="10007" max="10007" width="6.42578125" style="15" customWidth="1"/>
    <col min="10008" max="10008" width="8.42578125" style="15" customWidth="1"/>
    <col min="10009" max="10009" width="8.28515625" style="15" customWidth="1"/>
    <col min="10010" max="10010" width="9.85546875" style="15" customWidth="1"/>
    <col min="10011" max="10011" width="6.7109375" style="15" customWidth="1"/>
    <col min="10012" max="10012" width="10.7109375" style="15" customWidth="1"/>
    <col min="10013" max="10239" width="10.42578125" style="15"/>
    <col min="10240" max="10240" width="4.42578125" style="15" customWidth="1"/>
    <col min="10241" max="10241" width="28" style="15" customWidth="1"/>
    <col min="10242" max="10242" width="10.42578125" style="15" customWidth="1"/>
    <col min="10243" max="10244" width="8.5703125" style="15" customWidth="1"/>
    <col min="10245" max="10245" width="6.5703125" style="15" customWidth="1"/>
    <col min="10246" max="10246" width="10.7109375" style="15" customWidth="1"/>
    <col min="10247" max="10248" width="4.85546875" style="15" customWidth="1"/>
    <col min="10249" max="10249" width="5.7109375" style="15" customWidth="1"/>
    <col min="10250" max="10250" width="7.5703125" style="15" customWidth="1"/>
    <col min="10251" max="10251" width="4.7109375" style="15" customWidth="1"/>
    <col min="10252" max="10252" width="6" style="15" customWidth="1"/>
    <col min="10253" max="10253" width="5" style="15" customWidth="1"/>
    <col min="10254" max="10254" width="4.42578125" style="15" customWidth="1"/>
    <col min="10255" max="10255" width="9.85546875" style="15" customWidth="1"/>
    <col min="10256" max="10257" width="6.7109375" style="15" customWidth="1"/>
    <col min="10258" max="10258" width="5.42578125" style="15" customWidth="1"/>
    <col min="10259" max="10261" width="5" style="15" customWidth="1"/>
    <col min="10262" max="10262" width="6.140625" style="15" customWidth="1"/>
    <col min="10263" max="10263" width="6.42578125" style="15" customWidth="1"/>
    <col min="10264" max="10264" width="8.42578125" style="15" customWidth="1"/>
    <col min="10265" max="10265" width="8.28515625" style="15" customWidth="1"/>
    <col min="10266" max="10266" width="9.85546875" style="15" customWidth="1"/>
    <col min="10267" max="10267" width="6.7109375" style="15" customWidth="1"/>
    <col min="10268" max="10268" width="10.7109375" style="15" customWidth="1"/>
    <col min="10269" max="10495" width="10.42578125" style="15"/>
    <col min="10496" max="10496" width="4.42578125" style="15" customWidth="1"/>
    <col min="10497" max="10497" width="28" style="15" customWidth="1"/>
    <col min="10498" max="10498" width="10.42578125" style="15" customWidth="1"/>
    <col min="10499" max="10500" width="8.5703125" style="15" customWidth="1"/>
    <col min="10501" max="10501" width="6.5703125" style="15" customWidth="1"/>
    <col min="10502" max="10502" width="10.7109375" style="15" customWidth="1"/>
    <col min="10503" max="10504" width="4.85546875" style="15" customWidth="1"/>
    <col min="10505" max="10505" width="5.7109375" style="15" customWidth="1"/>
    <col min="10506" max="10506" width="7.5703125" style="15" customWidth="1"/>
    <col min="10507" max="10507" width="4.7109375" style="15" customWidth="1"/>
    <col min="10508" max="10508" width="6" style="15" customWidth="1"/>
    <col min="10509" max="10509" width="5" style="15" customWidth="1"/>
    <col min="10510" max="10510" width="4.42578125" style="15" customWidth="1"/>
    <col min="10511" max="10511" width="9.85546875" style="15" customWidth="1"/>
    <col min="10512" max="10513" width="6.7109375" style="15" customWidth="1"/>
    <col min="10514" max="10514" width="5.42578125" style="15" customWidth="1"/>
    <col min="10515" max="10517" width="5" style="15" customWidth="1"/>
    <col min="10518" max="10518" width="6.140625" style="15" customWidth="1"/>
    <col min="10519" max="10519" width="6.42578125" style="15" customWidth="1"/>
    <col min="10520" max="10520" width="8.42578125" style="15" customWidth="1"/>
    <col min="10521" max="10521" width="8.28515625" style="15" customWidth="1"/>
    <col min="10522" max="10522" width="9.85546875" style="15" customWidth="1"/>
    <col min="10523" max="10523" width="6.7109375" style="15" customWidth="1"/>
    <col min="10524" max="10524" width="10.7109375" style="15" customWidth="1"/>
    <col min="10525" max="10751" width="10.42578125" style="15"/>
    <col min="10752" max="10752" width="4.42578125" style="15" customWidth="1"/>
    <col min="10753" max="10753" width="28" style="15" customWidth="1"/>
    <col min="10754" max="10754" width="10.42578125" style="15" customWidth="1"/>
    <col min="10755" max="10756" width="8.5703125" style="15" customWidth="1"/>
    <col min="10757" max="10757" width="6.5703125" style="15" customWidth="1"/>
    <col min="10758" max="10758" width="10.7109375" style="15" customWidth="1"/>
    <col min="10759" max="10760" width="4.85546875" style="15" customWidth="1"/>
    <col min="10761" max="10761" width="5.7109375" style="15" customWidth="1"/>
    <col min="10762" max="10762" width="7.5703125" style="15" customWidth="1"/>
    <col min="10763" max="10763" width="4.7109375" style="15" customWidth="1"/>
    <col min="10764" max="10764" width="6" style="15" customWidth="1"/>
    <col min="10765" max="10765" width="5" style="15" customWidth="1"/>
    <col min="10766" max="10766" width="4.42578125" style="15" customWidth="1"/>
    <col min="10767" max="10767" width="9.85546875" style="15" customWidth="1"/>
    <col min="10768" max="10769" width="6.7109375" style="15" customWidth="1"/>
    <col min="10770" max="10770" width="5.42578125" style="15" customWidth="1"/>
    <col min="10771" max="10773" width="5" style="15" customWidth="1"/>
    <col min="10774" max="10774" width="6.140625" style="15" customWidth="1"/>
    <col min="10775" max="10775" width="6.42578125" style="15" customWidth="1"/>
    <col min="10776" max="10776" width="8.42578125" style="15" customWidth="1"/>
    <col min="10777" max="10777" width="8.28515625" style="15" customWidth="1"/>
    <col min="10778" max="10778" width="9.85546875" style="15" customWidth="1"/>
    <col min="10779" max="10779" width="6.7109375" style="15" customWidth="1"/>
    <col min="10780" max="10780" width="10.7109375" style="15" customWidth="1"/>
    <col min="10781" max="11007" width="10.42578125" style="15"/>
    <col min="11008" max="11008" width="4.42578125" style="15" customWidth="1"/>
    <col min="11009" max="11009" width="28" style="15" customWidth="1"/>
    <col min="11010" max="11010" width="10.42578125" style="15" customWidth="1"/>
    <col min="11011" max="11012" width="8.5703125" style="15" customWidth="1"/>
    <col min="11013" max="11013" width="6.5703125" style="15" customWidth="1"/>
    <col min="11014" max="11014" width="10.7109375" style="15" customWidth="1"/>
    <col min="11015" max="11016" width="4.85546875" style="15" customWidth="1"/>
    <col min="11017" max="11017" width="5.7109375" style="15" customWidth="1"/>
    <col min="11018" max="11018" width="7.5703125" style="15" customWidth="1"/>
    <col min="11019" max="11019" width="4.7109375" style="15" customWidth="1"/>
    <col min="11020" max="11020" width="6" style="15" customWidth="1"/>
    <col min="11021" max="11021" width="5" style="15" customWidth="1"/>
    <col min="11022" max="11022" width="4.42578125" style="15" customWidth="1"/>
    <col min="11023" max="11023" width="9.85546875" style="15" customWidth="1"/>
    <col min="11024" max="11025" width="6.7109375" style="15" customWidth="1"/>
    <col min="11026" max="11026" width="5.42578125" style="15" customWidth="1"/>
    <col min="11027" max="11029" width="5" style="15" customWidth="1"/>
    <col min="11030" max="11030" width="6.140625" style="15" customWidth="1"/>
    <col min="11031" max="11031" width="6.42578125" style="15" customWidth="1"/>
    <col min="11032" max="11032" width="8.42578125" style="15" customWidth="1"/>
    <col min="11033" max="11033" width="8.28515625" style="15" customWidth="1"/>
    <col min="11034" max="11034" width="9.85546875" style="15" customWidth="1"/>
    <col min="11035" max="11035" width="6.7109375" style="15" customWidth="1"/>
    <col min="11036" max="11036" width="10.7109375" style="15" customWidth="1"/>
    <col min="11037" max="11263" width="10.42578125" style="15"/>
    <col min="11264" max="11264" width="4.42578125" style="15" customWidth="1"/>
    <col min="11265" max="11265" width="28" style="15" customWidth="1"/>
    <col min="11266" max="11266" width="10.42578125" style="15" customWidth="1"/>
    <col min="11267" max="11268" width="8.5703125" style="15" customWidth="1"/>
    <col min="11269" max="11269" width="6.5703125" style="15" customWidth="1"/>
    <col min="11270" max="11270" width="10.7109375" style="15" customWidth="1"/>
    <col min="11271" max="11272" width="4.85546875" style="15" customWidth="1"/>
    <col min="11273" max="11273" width="5.7109375" style="15" customWidth="1"/>
    <col min="11274" max="11274" width="7.5703125" style="15" customWidth="1"/>
    <col min="11275" max="11275" width="4.7109375" style="15" customWidth="1"/>
    <col min="11276" max="11276" width="6" style="15" customWidth="1"/>
    <col min="11277" max="11277" width="5" style="15" customWidth="1"/>
    <col min="11278" max="11278" width="4.42578125" style="15" customWidth="1"/>
    <col min="11279" max="11279" width="9.85546875" style="15" customWidth="1"/>
    <col min="11280" max="11281" width="6.7109375" style="15" customWidth="1"/>
    <col min="11282" max="11282" width="5.42578125" style="15" customWidth="1"/>
    <col min="11283" max="11285" width="5" style="15" customWidth="1"/>
    <col min="11286" max="11286" width="6.140625" style="15" customWidth="1"/>
    <col min="11287" max="11287" width="6.42578125" style="15" customWidth="1"/>
    <col min="11288" max="11288" width="8.42578125" style="15" customWidth="1"/>
    <col min="11289" max="11289" width="8.28515625" style="15" customWidth="1"/>
    <col min="11290" max="11290" width="9.85546875" style="15" customWidth="1"/>
    <col min="11291" max="11291" width="6.7109375" style="15" customWidth="1"/>
    <col min="11292" max="11292" width="10.7109375" style="15" customWidth="1"/>
    <col min="11293" max="11519" width="10.42578125" style="15"/>
    <col min="11520" max="11520" width="4.42578125" style="15" customWidth="1"/>
    <col min="11521" max="11521" width="28" style="15" customWidth="1"/>
    <col min="11522" max="11522" width="10.42578125" style="15" customWidth="1"/>
    <col min="11523" max="11524" width="8.5703125" style="15" customWidth="1"/>
    <col min="11525" max="11525" width="6.5703125" style="15" customWidth="1"/>
    <col min="11526" max="11526" width="10.7109375" style="15" customWidth="1"/>
    <col min="11527" max="11528" width="4.85546875" style="15" customWidth="1"/>
    <col min="11529" max="11529" width="5.7109375" style="15" customWidth="1"/>
    <col min="11530" max="11530" width="7.5703125" style="15" customWidth="1"/>
    <col min="11531" max="11531" width="4.7109375" style="15" customWidth="1"/>
    <col min="11532" max="11532" width="6" style="15" customWidth="1"/>
    <col min="11533" max="11533" width="5" style="15" customWidth="1"/>
    <col min="11534" max="11534" width="4.42578125" style="15" customWidth="1"/>
    <col min="11535" max="11535" width="9.85546875" style="15" customWidth="1"/>
    <col min="11536" max="11537" width="6.7109375" style="15" customWidth="1"/>
    <col min="11538" max="11538" width="5.42578125" style="15" customWidth="1"/>
    <col min="11539" max="11541" width="5" style="15" customWidth="1"/>
    <col min="11542" max="11542" width="6.140625" style="15" customWidth="1"/>
    <col min="11543" max="11543" width="6.42578125" style="15" customWidth="1"/>
    <col min="11544" max="11544" width="8.42578125" style="15" customWidth="1"/>
    <col min="11545" max="11545" width="8.28515625" style="15" customWidth="1"/>
    <col min="11546" max="11546" width="9.85546875" style="15" customWidth="1"/>
    <col min="11547" max="11547" width="6.7109375" style="15" customWidth="1"/>
    <col min="11548" max="11548" width="10.7109375" style="15" customWidth="1"/>
    <col min="11549" max="11775" width="10.42578125" style="15"/>
    <col min="11776" max="11776" width="4.42578125" style="15" customWidth="1"/>
    <col min="11777" max="11777" width="28" style="15" customWidth="1"/>
    <col min="11778" max="11778" width="10.42578125" style="15" customWidth="1"/>
    <col min="11779" max="11780" width="8.5703125" style="15" customWidth="1"/>
    <col min="11781" max="11781" width="6.5703125" style="15" customWidth="1"/>
    <col min="11782" max="11782" width="10.7109375" style="15" customWidth="1"/>
    <col min="11783" max="11784" width="4.85546875" style="15" customWidth="1"/>
    <col min="11785" max="11785" width="5.7109375" style="15" customWidth="1"/>
    <col min="11786" max="11786" width="7.5703125" style="15" customWidth="1"/>
    <col min="11787" max="11787" width="4.7109375" style="15" customWidth="1"/>
    <col min="11788" max="11788" width="6" style="15" customWidth="1"/>
    <col min="11789" max="11789" width="5" style="15" customWidth="1"/>
    <col min="11790" max="11790" width="4.42578125" style="15" customWidth="1"/>
    <col min="11791" max="11791" width="9.85546875" style="15" customWidth="1"/>
    <col min="11792" max="11793" width="6.7109375" style="15" customWidth="1"/>
    <col min="11794" max="11794" width="5.42578125" style="15" customWidth="1"/>
    <col min="11795" max="11797" width="5" style="15" customWidth="1"/>
    <col min="11798" max="11798" width="6.140625" style="15" customWidth="1"/>
    <col min="11799" max="11799" width="6.42578125" style="15" customWidth="1"/>
    <col min="11800" max="11800" width="8.42578125" style="15" customWidth="1"/>
    <col min="11801" max="11801" width="8.28515625" style="15" customWidth="1"/>
    <col min="11802" max="11802" width="9.85546875" style="15" customWidth="1"/>
    <col min="11803" max="11803" width="6.7109375" style="15" customWidth="1"/>
    <col min="11804" max="11804" width="10.7109375" style="15" customWidth="1"/>
    <col min="11805" max="12031" width="10.42578125" style="15"/>
    <col min="12032" max="12032" width="4.42578125" style="15" customWidth="1"/>
    <col min="12033" max="12033" width="28" style="15" customWidth="1"/>
    <col min="12034" max="12034" width="10.42578125" style="15" customWidth="1"/>
    <col min="12035" max="12036" width="8.5703125" style="15" customWidth="1"/>
    <col min="12037" max="12037" width="6.5703125" style="15" customWidth="1"/>
    <col min="12038" max="12038" width="10.7109375" style="15" customWidth="1"/>
    <col min="12039" max="12040" width="4.85546875" style="15" customWidth="1"/>
    <col min="12041" max="12041" width="5.7109375" style="15" customWidth="1"/>
    <col min="12042" max="12042" width="7.5703125" style="15" customWidth="1"/>
    <col min="12043" max="12043" width="4.7109375" style="15" customWidth="1"/>
    <col min="12044" max="12044" width="6" style="15" customWidth="1"/>
    <col min="12045" max="12045" width="5" style="15" customWidth="1"/>
    <col min="12046" max="12046" width="4.42578125" style="15" customWidth="1"/>
    <col min="12047" max="12047" width="9.85546875" style="15" customWidth="1"/>
    <col min="12048" max="12049" width="6.7109375" style="15" customWidth="1"/>
    <col min="12050" max="12050" width="5.42578125" style="15" customWidth="1"/>
    <col min="12051" max="12053" width="5" style="15" customWidth="1"/>
    <col min="12054" max="12054" width="6.140625" style="15" customWidth="1"/>
    <col min="12055" max="12055" width="6.42578125" style="15" customWidth="1"/>
    <col min="12056" max="12056" width="8.42578125" style="15" customWidth="1"/>
    <col min="12057" max="12057" width="8.28515625" style="15" customWidth="1"/>
    <col min="12058" max="12058" width="9.85546875" style="15" customWidth="1"/>
    <col min="12059" max="12059" width="6.7109375" style="15" customWidth="1"/>
    <col min="12060" max="12060" width="10.7109375" style="15" customWidth="1"/>
    <col min="12061" max="12287" width="10.42578125" style="15"/>
    <col min="12288" max="12288" width="4.42578125" style="15" customWidth="1"/>
    <col min="12289" max="12289" width="28" style="15" customWidth="1"/>
    <col min="12290" max="12290" width="10.42578125" style="15" customWidth="1"/>
    <col min="12291" max="12292" width="8.5703125" style="15" customWidth="1"/>
    <col min="12293" max="12293" width="6.5703125" style="15" customWidth="1"/>
    <col min="12294" max="12294" width="10.7109375" style="15" customWidth="1"/>
    <col min="12295" max="12296" width="4.85546875" style="15" customWidth="1"/>
    <col min="12297" max="12297" width="5.7109375" style="15" customWidth="1"/>
    <col min="12298" max="12298" width="7.5703125" style="15" customWidth="1"/>
    <col min="12299" max="12299" width="4.7109375" style="15" customWidth="1"/>
    <col min="12300" max="12300" width="6" style="15" customWidth="1"/>
    <col min="12301" max="12301" width="5" style="15" customWidth="1"/>
    <col min="12302" max="12302" width="4.42578125" style="15" customWidth="1"/>
    <col min="12303" max="12303" width="9.85546875" style="15" customWidth="1"/>
    <col min="12304" max="12305" width="6.7109375" style="15" customWidth="1"/>
    <col min="12306" max="12306" width="5.42578125" style="15" customWidth="1"/>
    <col min="12307" max="12309" width="5" style="15" customWidth="1"/>
    <col min="12310" max="12310" width="6.140625" style="15" customWidth="1"/>
    <col min="12311" max="12311" width="6.42578125" style="15" customWidth="1"/>
    <col min="12312" max="12312" width="8.42578125" style="15" customWidth="1"/>
    <col min="12313" max="12313" width="8.28515625" style="15" customWidth="1"/>
    <col min="12314" max="12314" width="9.85546875" style="15" customWidth="1"/>
    <col min="12315" max="12315" width="6.7109375" style="15" customWidth="1"/>
    <col min="12316" max="12316" width="10.7109375" style="15" customWidth="1"/>
    <col min="12317" max="12543" width="10.42578125" style="15"/>
    <col min="12544" max="12544" width="4.42578125" style="15" customWidth="1"/>
    <col min="12545" max="12545" width="28" style="15" customWidth="1"/>
    <col min="12546" max="12546" width="10.42578125" style="15" customWidth="1"/>
    <col min="12547" max="12548" width="8.5703125" style="15" customWidth="1"/>
    <col min="12549" max="12549" width="6.5703125" style="15" customWidth="1"/>
    <col min="12550" max="12550" width="10.7109375" style="15" customWidth="1"/>
    <col min="12551" max="12552" width="4.85546875" style="15" customWidth="1"/>
    <col min="12553" max="12553" width="5.7109375" style="15" customWidth="1"/>
    <col min="12554" max="12554" width="7.5703125" style="15" customWidth="1"/>
    <col min="12555" max="12555" width="4.7109375" style="15" customWidth="1"/>
    <col min="12556" max="12556" width="6" style="15" customWidth="1"/>
    <col min="12557" max="12557" width="5" style="15" customWidth="1"/>
    <col min="12558" max="12558" width="4.42578125" style="15" customWidth="1"/>
    <col min="12559" max="12559" width="9.85546875" style="15" customWidth="1"/>
    <col min="12560" max="12561" width="6.7109375" style="15" customWidth="1"/>
    <col min="12562" max="12562" width="5.42578125" style="15" customWidth="1"/>
    <col min="12563" max="12565" width="5" style="15" customWidth="1"/>
    <col min="12566" max="12566" width="6.140625" style="15" customWidth="1"/>
    <col min="12567" max="12567" width="6.42578125" style="15" customWidth="1"/>
    <col min="12568" max="12568" width="8.42578125" style="15" customWidth="1"/>
    <col min="12569" max="12569" width="8.28515625" style="15" customWidth="1"/>
    <col min="12570" max="12570" width="9.85546875" style="15" customWidth="1"/>
    <col min="12571" max="12571" width="6.7109375" style="15" customWidth="1"/>
    <col min="12572" max="12572" width="10.7109375" style="15" customWidth="1"/>
    <col min="12573" max="12799" width="10.42578125" style="15"/>
    <col min="12800" max="12800" width="4.42578125" style="15" customWidth="1"/>
    <col min="12801" max="12801" width="28" style="15" customWidth="1"/>
    <col min="12802" max="12802" width="10.42578125" style="15" customWidth="1"/>
    <col min="12803" max="12804" width="8.5703125" style="15" customWidth="1"/>
    <col min="12805" max="12805" width="6.5703125" style="15" customWidth="1"/>
    <col min="12806" max="12806" width="10.7109375" style="15" customWidth="1"/>
    <col min="12807" max="12808" width="4.85546875" style="15" customWidth="1"/>
    <col min="12809" max="12809" width="5.7109375" style="15" customWidth="1"/>
    <col min="12810" max="12810" width="7.5703125" style="15" customWidth="1"/>
    <col min="12811" max="12811" width="4.7109375" style="15" customWidth="1"/>
    <col min="12812" max="12812" width="6" style="15" customWidth="1"/>
    <col min="12813" max="12813" width="5" style="15" customWidth="1"/>
    <col min="12814" max="12814" width="4.42578125" style="15" customWidth="1"/>
    <col min="12815" max="12815" width="9.85546875" style="15" customWidth="1"/>
    <col min="12816" max="12817" width="6.7109375" style="15" customWidth="1"/>
    <col min="12818" max="12818" width="5.42578125" style="15" customWidth="1"/>
    <col min="12819" max="12821" width="5" style="15" customWidth="1"/>
    <col min="12822" max="12822" width="6.140625" style="15" customWidth="1"/>
    <col min="12823" max="12823" width="6.42578125" style="15" customWidth="1"/>
    <col min="12824" max="12824" width="8.42578125" style="15" customWidth="1"/>
    <col min="12825" max="12825" width="8.28515625" style="15" customWidth="1"/>
    <col min="12826" max="12826" width="9.85546875" style="15" customWidth="1"/>
    <col min="12827" max="12827" width="6.7109375" style="15" customWidth="1"/>
    <col min="12828" max="12828" width="10.7109375" style="15" customWidth="1"/>
    <col min="12829" max="13055" width="10.42578125" style="15"/>
    <col min="13056" max="13056" width="4.42578125" style="15" customWidth="1"/>
    <col min="13057" max="13057" width="28" style="15" customWidth="1"/>
    <col min="13058" max="13058" width="10.42578125" style="15" customWidth="1"/>
    <col min="13059" max="13060" width="8.5703125" style="15" customWidth="1"/>
    <col min="13061" max="13061" width="6.5703125" style="15" customWidth="1"/>
    <col min="13062" max="13062" width="10.7109375" style="15" customWidth="1"/>
    <col min="13063" max="13064" width="4.85546875" style="15" customWidth="1"/>
    <col min="13065" max="13065" width="5.7109375" style="15" customWidth="1"/>
    <col min="13066" max="13066" width="7.5703125" style="15" customWidth="1"/>
    <col min="13067" max="13067" width="4.7109375" style="15" customWidth="1"/>
    <col min="13068" max="13068" width="6" style="15" customWidth="1"/>
    <col min="13069" max="13069" width="5" style="15" customWidth="1"/>
    <col min="13070" max="13070" width="4.42578125" style="15" customWidth="1"/>
    <col min="13071" max="13071" width="9.85546875" style="15" customWidth="1"/>
    <col min="13072" max="13073" width="6.7109375" style="15" customWidth="1"/>
    <col min="13074" max="13074" width="5.42578125" style="15" customWidth="1"/>
    <col min="13075" max="13077" width="5" style="15" customWidth="1"/>
    <col min="13078" max="13078" width="6.140625" style="15" customWidth="1"/>
    <col min="13079" max="13079" width="6.42578125" style="15" customWidth="1"/>
    <col min="13080" max="13080" width="8.42578125" style="15" customWidth="1"/>
    <col min="13081" max="13081" width="8.28515625" style="15" customWidth="1"/>
    <col min="13082" max="13082" width="9.85546875" style="15" customWidth="1"/>
    <col min="13083" max="13083" width="6.7109375" style="15" customWidth="1"/>
    <col min="13084" max="13084" width="10.7109375" style="15" customWidth="1"/>
    <col min="13085" max="13311" width="10.42578125" style="15"/>
    <col min="13312" max="13312" width="4.42578125" style="15" customWidth="1"/>
    <col min="13313" max="13313" width="28" style="15" customWidth="1"/>
    <col min="13314" max="13314" width="10.42578125" style="15" customWidth="1"/>
    <col min="13315" max="13316" width="8.5703125" style="15" customWidth="1"/>
    <col min="13317" max="13317" width="6.5703125" style="15" customWidth="1"/>
    <col min="13318" max="13318" width="10.7109375" style="15" customWidth="1"/>
    <col min="13319" max="13320" width="4.85546875" style="15" customWidth="1"/>
    <col min="13321" max="13321" width="5.7109375" style="15" customWidth="1"/>
    <col min="13322" max="13322" width="7.5703125" style="15" customWidth="1"/>
    <col min="13323" max="13323" width="4.7109375" style="15" customWidth="1"/>
    <col min="13324" max="13324" width="6" style="15" customWidth="1"/>
    <col min="13325" max="13325" width="5" style="15" customWidth="1"/>
    <col min="13326" max="13326" width="4.42578125" style="15" customWidth="1"/>
    <col min="13327" max="13327" width="9.85546875" style="15" customWidth="1"/>
    <col min="13328" max="13329" width="6.7109375" style="15" customWidth="1"/>
    <col min="13330" max="13330" width="5.42578125" style="15" customWidth="1"/>
    <col min="13331" max="13333" width="5" style="15" customWidth="1"/>
    <col min="13334" max="13334" width="6.140625" style="15" customWidth="1"/>
    <col min="13335" max="13335" width="6.42578125" style="15" customWidth="1"/>
    <col min="13336" max="13336" width="8.42578125" style="15" customWidth="1"/>
    <col min="13337" max="13337" width="8.28515625" style="15" customWidth="1"/>
    <col min="13338" max="13338" width="9.85546875" style="15" customWidth="1"/>
    <col min="13339" max="13339" width="6.7109375" style="15" customWidth="1"/>
    <col min="13340" max="13340" width="10.7109375" style="15" customWidth="1"/>
    <col min="13341" max="13567" width="10.42578125" style="15"/>
    <col min="13568" max="13568" width="4.42578125" style="15" customWidth="1"/>
    <col min="13569" max="13569" width="28" style="15" customWidth="1"/>
    <col min="13570" max="13570" width="10.42578125" style="15" customWidth="1"/>
    <col min="13571" max="13572" width="8.5703125" style="15" customWidth="1"/>
    <col min="13573" max="13573" width="6.5703125" style="15" customWidth="1"/>
    <col min="13574" max="13574" width="10.7109375" style="15" customWidth="1"/>
    <col min="13575" max="13576" width="4.85546875" style="15" customWidth="1"/>
    <col min="13577" max="13577" width="5.7109375" style="15" customWidth="1"/>
    <col min="13578" max="13578" width="7.5703125" style="15" customWidth="1"/>
    <col min="13579" max="13579" width="4.7109375" style="15" customWidth="1"/>
    <col min="13580" max="13580" width="6" style="15" customWidth="1"/>
    <col min="13581" max="13581" width="5" style="15" customWidth="1"/>
    <col min="13582" max="13582" width="4.42578125" style="15" customWidth="1"/>
    <col min="13583" max="13583" width="9.85546875" style="15" customWidth="1"/>
    <col min="13584" max="13585" width="6.7109375" style="15" customWidth="1"/>
    <col min="13586" max="13586" width="5.42578125" style="15" customWidth="1"/>
    <col min="13587" max="13589" width="5" style="15" customWidth="1"/>
    <col min="13590" max="13590" width="6.140625" style="15" customWidth="1"/>
    <col min="13591" max="13591" width="6.42578125" style="15" customWidth="1"/>
    <col min="13592" max="13592" width="8.42578125" style="15" customWidth="1"/>
    <col min="13593" max="13593" width="8.28515625" style="15" customWidth="1"/>
    <col min="13594" max="13594" width="9.85546875" style="15" customWidth="1"/>
    <col min="13595" max="13595" width="6.7109375" style="15" customWidth="1"/>
    <col min="13596" max="13596" width="10.7109375" style="15" customWidth="1"/>
    <col min="13597" max="13823" width="10.42578125" style="15"/>
    <col min="13824" max="13824" width="4.42578125" style="15" customWidth="1"/>
    <col min="13825" max="13825" width="28" style="15" customWidth="1"/>
    <col min="13826" max="13826" width="10.42578125" style="15" customWidth="1"/>
    <col min="13827" max="13828" width="8.5703125" style="15" customWidth="1"/>
    <col min="13829" max="13829" width="6.5703125" style="15" customWidth="1"/>
    <col min="13830" max="13830" width="10.7109375" style="15" customWidth="1"/>
    <col min="13831" max="13832" width="4.85546875" style="15" customWidth="1"/>
    <col min="13833" max="13833" width="5.7109375" style="15" customWidth="1"/>
    <col min="13834" max="13834" width="7.5703125" style="15" customWidth="1"/>
    <col min="13835" max="13835" width="4.7109375" style="15" customWidth="1"/>
    <col min="13836" max="13836" width="6" style="15" customWidth="1"/>
    <col min="13837" max="13837" width="5" style="15" customWidth="1"/>
    <col min="13838" max="13838" width="4.42578125" style="15" customWidth="1"/>
    <col min="13839" max="13839" width="9.85546875" style="15" customWidth="1"/>
    <col min="13840" max="13841" width="6.7109375" style="15" customWidth="1"/>
    <col min="13842" max="13842" width="5.42578125" style="15" customWidth="1"/>
    <col min="13843" max="13845" width="5" style="15" customWidth="1"/>
    <col min="13846" max="13846" width="6.140625" style="15" customWidth="1"/>
    <col min="13847" max="13847" width="6.42578125" style="15" customWidth="1"/>
    <col min="13848" max="13848" width="8.42578125" style="15" customWidth="1"/>
    <col min="13849" max="13849" width="8.28515625" style="15" customWidth="1"/>
    <col min="13850" max="13850" width="9.85546875" style="15" customWidth="1"/>
    <col min="13851" max="13851" width="6.7109375" style="15" customWidth="1"/>
    <col min="13852" max="13852" width="10.7109375" style="15" customWidth="1"/>
    <col min="13853" max="14079" width="10.42578125" style="15"/>
    <col min="14080" max="14080" width="4.42578125" style="15" customWidth="1"/>
    <col min="14081" max="14081" width="28" style="15" customWidth="1"/>
    <col min="14082" max="14082" width="10.42578125" style="15" customWidth="1"/>
    <col min="14083" max="14084" width="8.5703125" style="15" customWidth="1"/>
    <col min="14085" max="14085" width="6.5703125" style="15" customWidth="1"/>
    <col min="14086" max="14086" width="10.7109375" style="15" customWidth="1"/>
    <col min="14087" max="14088" width="4.85546875" style="15" customWidth="1"/>
    <col min="14089" max="14089" width="5.7109375" style="15" customWidth="1"/>
    <col min="14090" max="14090" width="7.5703125" style="15" customWidth="1"/>
    <col min="14091" max="14091" width="4.7109375" style="15" customWidth="1"/>
    <col min="14092" max="14092" width="6" style="15" customWidth="1"/>
    <col min="14093" max="14093" width="5" style="15" customWidth="1"/>
    <col min="14094" max="14094" width="4.42578125" style="15" customWidth="1"/>
    <col min="14095" max="14095" width="9.85546875" style="15" customWidth="1"/>
    <col min="14096" max="14097" width="6.7109375" style="15" customWidth="1"/>
    <col min="14098" max="14098" width="5.42578125" style="15" customWidth="1"/>
    <col min="14099" max="14101" width="5" style="15" customWidth="1"/>
    <col min="14102" max="14102" width="6.140625" style="15" customWidth="1"/>
    <col min="14103" max="14103" width="6.42578125" style="15" customWidth="1"/>
    <col min="14104" max="14104" width="8.42578125" style="15" customWidth="1"/>
    <col min="14105" max="14105" width="8.28515625" style="15" customWidth="1"/>
    <col min="14106" max="14106" width="9.85546875" style="15" customWidth="1"/>
    <col min="14107" max="14107" width="6.7109375" style="15" customWidth="1"/>
    <col min="14108" max="14108" width="10.7109375" style="15" customWidth="1"/>
    <col min="14109" max="14335" width="10.42578125" style="15"/>
    <col min="14336" max="14336" width="4.42578125" style="15" customWidth="1"/>
    <col min="14337" max="14337" width="28" style="15" customWidth="1"/>
    <col min="14338" max="14338" width="10.42578125" style="15" customWidth="1"/>
    <col min="14339" max="14340" width="8.5703125" style="15" customWidth="1"/>
    <col min="14341" max="14341" width="6.5703125" style="15" customWidth="1"/>
    <col min="14342" max="14342" width="10.7109375" style="15" customWidth="1"/>
    <col min="14343" max="14344" width="4.85546875" style="15" customWidth="1"/>
    <col min="14345" max="14345" width="5.7109375" style="15" customWidth="1"/>
    <col min="14346" max="14346" width="7.5703125" style="15" customWidth="1"/>
    <col min="14347" max="14347" width="4.7109375" style="15" customWidth="1"/>
    <col min="14348" max="14348" width="6" style="15" customWidth="1"/>
    <col min="14349" max="14349" width="5" style="15" customWidth="1"/>
    <col min="14350" max="14350" width="4.42578125" style="15" customWidth="1"/>
    <col min="14351" max="14351" width="9.85546875" style="15" customWidth="1"/>
    <col min="14352" max="14353" width="6.7109375" style="15" customWidth="1"/>
    <col min="14354" max="14354" width="5.42578125" style="15" customWidth="1"/>
    <col min="14355" max="14357" width="5" style="15" customWidth="1"/>
    <col min="14358" max="14358" width="6.140625" style="15" customWidth="1"/>
    <col min="14359" max="14359" width="6.42578125" style="15" customWidth="1"/>
    <col min="14360" max="14360" width="8.42578125" style="15" customWidth="1"/>
    <col min="14361" max="14361" width="8.28515625" style="15" customWidth="1"/>
    <col min="14362" max="14362" width="9.85546875" style="15" customWidth="1"/>
    <col min="14363" max="14363" width="6.7109375" style="15" customWidth="1"/>
    <col min="14364" max="14364" width="10.7109375" style="15" customWidth="1"/>
    <col min="14365" max="14591" width="10.42578125" style="15"/>
    <col min="14592" max="14592" width="4.42578125" style="15" customWidth="1"/>
    <col min="14593" max="14593" width="28" style="15" customWidth="1"/>
    <col min="14594" max="14594" width="10.42578125" style="15" customWidth="1"/>
    <col min="14595" max="14596" width="8.5703125" style="15" customWidth="1"/>
    <col min="14597" max="14597" width="6.5703125" style="15" customWidth="1"/>
    <col min="14598" max="14598" width="10.7109375" style="15" customWidth="1"/>
    <col min="14599" max="14600" width="4.85546875" style="15" customWidth="1"/>
    <col min="14601" max="14601" width="5.7109375" style="15" customWidth="1"/>
    <col min="14602" max="14602" width="7.5703125" style="15" customWidth="1"/>
    <col min="14603" max="14603" width="4.7109375" style="15" customWidth="1"/>
    <col min="14604" max="14604" width="6" style="15" customWidth="1"/>
    <col min="14605" max="14605" width="5" style="15" customWidth="1"/>
    <col min="14606" max="14606" width="4.42578125" style="15" customWidth="1"/>
    <col min="14607" max="14607" width="9.85546875" style="15" customWidth="1"/>
    <col min="14608" max="14609" width="6.7109375" style="15" customWidth="1"/>
    <col min="14610" max="14610" width="5.42578125" style="15" customWidth="1"/>
    <col min="14611" max="14613" width="5" style="15" customWidth="1"/>
    <col min="14614" max="14614" width="6.140625" style="15" customWidth="1"/>
    <col min="14615" max="14615" width="6.42578125" style="15" customWidth="1"/>
    <col min="14616" max="14616" width="8.42578125" style="15" customWidth="1"/>
    <col min="14617" max="14617" width="8.28515625" style="15" customWidth="1"/>
    <col min="14618" max="14618" width="9.85546875" style="15" customWidth="1"/>
    <col min="14619" max="14619" width="6.7109375" style="15" customWidth="1"/>
    <col min="14620" max="14620" width="10.7109375" style="15" customWidth="1"/>
    <col min="14621" max="14847" width="10.42578125" style="15"/>
    <col min="14848" max="14848" width="4.42578125" style="15" customWidth="1"/>
    <col min="14849" max="14849" width="28" style="15" customWidth="1"/>
    <col min="14850" max="14850" width="10.42578125" style="15" customWidth="1"/>
    <col min="14851" max="14852" width="8.5703125" style="15" customWidth="1"/>
    <col min="14853" max="14853" width="6.5703125" style="15" customWidth="1"/>
    <col min="14854" max="14854" width="10.7109375" style="15" customWidth="1"/>
    <col min="14855" max="14856" width="4.85546875" style="15" customWidth="1"/>
    <col min="14857" max="14857" width="5.7109375" style="15" customWidth="1"/>
    <col min="14858" max="14858" width="7.5703125" style="15" customWidth="1"/>
    <col min="14859" max="14859" width="4.7109375" style="15" customWidth="1"/>
    <col min="14860" max="14860" width="6" style="15" customWidth="1"/>
    <col min="14861" max="14861" width="5" style="15" customWidth="1"/>
    <col min="14862" max="14862" width="4.42578125" style="15" customWidth="1"/>
    <col min="14863" max="14863" width="9.85546875" style="15" customWidth="1"/>
    <col min="14864" max="14865" width="6.7109375" style="15" customWidth="1"/>
    <col min="14866" max="14866" width="5.42578125" style="15" customWidth="1"/>
    <col min="14867" max="14869" width="5" style="15" customWidth="1"/>
    <col min="14870" max="14870" width="6.140625" style="15" customWidth="1"/>
    <col min="14871" max="14871" width="6.42578125" style="15" customWidth="1"/>
    <col min="14872" max="14872" width="8.42578125" style="15" customWidth="1"/>
    <col min="14873" max="14873" width="8.28515625" style="15" customWidth="1"/>
    <col min="14874" max="14874" width="9.85546875" style="15" customWidth="1"/>
    <col min="14875" max="14875" width="6.7109375" style="15" customWidth="1"/>
    <col min="14876" max="14876" width="10.7109375" style="15" customWidth="1"/>
    <col min="14877" max="15103" width="10.42578125" style="15"/>
    <col min="15104" max="15104" width="4.42578125" style="15" customWidth="1"/>
    <col min="15105" max="15105" width="28" style="15" customWidth="1"/>
    <col min="15106" max="15106" width="10.42578125" style="15" customWidth="1"/>
    <col min="15107" max="15108" width="8.5703125" style="15" customWidth="1"/>
    <col min="15109" max="15109" width="6.5703125" style="15" customWidth="1"/>
    <col min="15110" max="15110" width="10.7109375" style="15" customWidth="1"/>
    <col min="15111" max="15112" width="4.85546875" style="15" customWidth="1"/>
    <col min="15113" max="15113" width="5.7109375" style="15" customWidth="1"/>
    <col min="15114" max="15114" width="7.5703125" style="15" customWidth="1"/>
    <col min="15115" max="15115" width="4.7109375" style="15" customWidth="1"/>
    <col min="15116" max="15116" width="6" style="15" customWidth="1"/>
    <col min="15117" max="15117" width="5" style="15" customWidth="1"/>
    <col min="15118" max="15118" width="4.42578125" style="15" customWidth="1"/>
    <col min="15119" max="15119" width="9.85546875" style="15" customWidth="1"/>
    <col min="15120" max="15121" width="6.7109375" style="15" customWidth="1"/>
    <col min="15122" max="15122" width="5.42578125" style="15" customWidth="1"/>
    <col min="15123" max="15125" width="5" style="15" customWidth="1"/>
    <col min="15126" max="15126" width="6.140625" style="15" customWidth="1"/>
    <col min="15127" max="15127" width="6.42578125" style="15" customWidth="1"/>
    <col min="15128" max="15128" width="8.42578125" style="15" customWidth="1"/>
    <col min="15129" max="15129" width="8.28515625" style="15" customWidth="1"/>
    <col min="15130" max="15130" width="9.85546875" style="15" customWidth="1"/>
    <col min="15131" max="15131" width="6.7109375" style="15" customWidth="1"/>
    <col min="15132" max="15132" width="10.7109375" style="15" customWidth="1"/>
    <col min="15133" max="15359" width="10.42578125" style="15"/>
    <col min="15360" max="15360" width="4.42578125" style="15" customWidth="1"/>
    <col min="15361" max="15361" width="28" style="15" customWidth="1"/>
    <col min="15362" max="15362" width="10.42578125" style="15" customWidth="1"/>
    <col min="15363" max="15364" width="8.5703125" style="15" customWidth="1"/>
    <col min="15365" max="15365" width="6.5703125" style="15" customWidth="1"/>
    <col min="15366" max="15366" width="10.7109375" style="15" customWidth="1"/>
    <col min="15367" max="15368" width="4.85546875" style="15" customWidth="1"/>
    <col min="15369" max="15369" width="5.7109375" style="15" customWidth="1"/>
    <col min="15370" max="15370" width="7.5703125" style="15" customWidth="1"/>
    <col min="15371" max="15371" width="4.7109375" style="15" customWidth="1"/>
    <col min="15372" max="15372" width="6" style="15" customWidth="1"/>
    <col min="15373" max="15373" width="5" style="15" customWidth="1"/>
    <col min="15374" max="15374" width="4.42578125" style="15" customWidth="1"/>
    <col min="15375" max="15375" width="9.85546875" style="15" customWidth="1"/>
    <col min="15376" max="15377" width="6.7109375" style="15" customWidth="1"/>
    <col min="15378" max="15378" width="5.42578125" style="15" customWidth="1"/>
    <col min="15379" max="15381" width="5" style="15" customWidth="1"/>
    <col min="15382" max="15382" width="6.140625" style="15" customWidth="1"/>
    <col min="15383" max="15383" width="6.42578125" style="15" customWidth="1"/>
    <col min="15384" max="15384" width="8.42578125" style="15" customWidth="1"/>
    <col min="15385" max="15385" width="8.28515625" style="15" customWidth="1"/>
    <col min="15386" max="15386" width="9.85546875" style="15" customWidth="1"/>
    <col min="15387" max="15387" width="6.7109375" style="15" customWidth="1"/>
    <col min="15388" max="15388" width="10.7109375" style="15" customWidth="1"/>
    <col min="15389" max="15615" width="10.42578125" style="15"/>
    <col min="15616" max="15616" width="4.42578125" style="15" customWidth="1"/>
    <col min="15617" max="15617" width="28" style="15" customWidth="1"/>
    <col min="15618" max="15618" width="10.42578125" style="15" customWidth="1"/>
    <col min="15619" max="15620" width="8.5703125" style="15" customWidth="1"/>
    <col min="15621" max="15621" width="6.5703125" style="15" customWidth="1"/>
    <col min="15622" max="15622" width="10.7109375" style="15" customWidth="1"/>
    <col min="15623" max="15624" width="4.85546875" style="15" customWidth="1"/>
    <col min="15625" max="15625" width="5.7109375" style="15" customWidth="1"/>
    <col min="15626" max="15626" width="7.5703125" style="15" customWidth="1"/>
    <col min="15627" max="15627" width="4.7109375" style="15" customWidth="1"/>
    <col min="15628" max="15628" width="6" style="15" customWidth="1"/>
    <col min="15629" max="15629" width="5" style="15" customWidth="1"/>
    <col min="15630" max="15630" width="4.42578125" style="15" customWidth="1"/>
    <col min="15631" max="15631" width="9.85546875" style="15" customWidth="1"/>
    <col min="15632" max="15633" width="6.7109375" style="15" customWidth="1"/>
    <col min="15634" max="15634" width="5.42578125" style="15" customWidth="1"/>
    <col min="15635" max="15637" width="5" style="15" customWidth="1"/>
    <col min="15638" max="15638" width="6.140625" style="15" customWidth="1"/>
    <col min="15639" max="15639" width="6.42578125" style="15" customWidth="1"/>
    <col min="15640" max="15640" width="8.42578125" style="15" customWidth="1"/>
    <col min="15641" max="15641" width="8.28515625" style="15" customWidth="1"/>
    <col min="15642" max="15642" width="9.85546875" style="15" customWidth="1"/>
    <col min="15643" max="15643" width="6.7109375" style="15" customWidth="1"/>
    <col min="15644" max="15644" width="10.7109375" style="15" customWidth="1"/>
    <col min="15645" max="15871" width="10.42578125" style="15"/>
    <col min="15872" max="15872" width="4.42578125" style="15" customWidth="1"/>
    <col min="15873" max="15873" width="28" style="15" customWidth="1"/>
    <col min="15874" max="15874" width="10.42578125" style="15" customWidth="1"/>
    <col min="15875" max="15876" width="8.5703125" style="15" customWidth="1"/>
    <col min="15877" max="15877" width="6.5703125" style="15" customWidth="1"/>
    <col min="15878" max="15878" width="10.7109375" style="15" customWidth="1"/>
    <col min="15879" max="15880" width="4.85546875" style="15" customWidth="1"/>
    <col min="15881" max="15881" width="5.7109375" style="15" customWidth="1"/>
    <col min="15882" max="15882" width="7.5703125" style="15" customWidth="1"/>
    <col min="15883" max="15883" width="4.7109375" style="15" customWidth="1"/>
    <col min="15884" max="15884" width="6" style="15" customWidth="1"/>
    <col min="15885" max="15885" width="5" style="15" customWidth="1"/>
    <col min="15886" max="15886" width="4.42578125" style="15" customWidth="1"/>
    <col min="15887" max="15887" width="9.85546875" style="15" customWidth="1"/>
    <col min="15888" max="15889" width="6.7109375" style="15" customWidth="1"/>
    <col min="15890" max="15890" width="5.42578125" style="15" customWidth="1"/>
    <col min="15891" max="15893" width="5" style="15" customWidth="1"/>
    <col min="15894" max="15894" width="6.140625" style="15" customWidth="1"/>
    <col min="15895" max="15895" width="6.42578125" style="15" customWidth="1"/>
    <col min="15896" max="15896" width="8.42578125" style="15" customWidth="1"/>
    <col min="15897" max="15897" width="8.28515625" style="15" customWidth="1"/>
    <col min="15898" max="15898" width="9.85546875" style="15" customWidth="1"/>
    <col min="15899" max="15899" width="6.7109375" style="15" customWidth="1"/>
    <col min="15900" max="15900" width="10.7109375" style="15" customWidth="1"/>
    <col min="15901" max="16127" width="10.42578125" style="15"/>
    <col min="16128" max="16128" width="4.42578125" style="15" customWidth="1"/>
    <col min="16129" max="16129" width="28" style="15" customWidth="1"/>
    <col min="16130" max="16130" width="10.42578125" style="15" customWidth="1"/>
    <col min="16131" max="16132" width="8.5703125" style="15" customWidth="1"/>
    <col min="16133" max="16133" width="6.5703125" style="15" customWidth="1"/>
    <col min="16134" max="16134" width="10.7109375" style="15" customWidth="1"/>
    <col min="16135" max="16136" width="4.85546875" style="15" customWidth="1"/>
    <col min="16137" max="16137" width="5.7109375" style="15" customWidth="1"/>
    <col min="16138" max="16138" width="7.5703125" style="15" customWidth="1"/>
    <col min="16139" max="16139" width="4.7109375" style="15" customWidth="1"/>
    <col min="16140" max="16140" width="6" style="15" customWidth="1"/>
    <col min="16141" max="16141" width="5" style="15" customWidth="1"/>
    <col min="16142" max="16142" width="4.42578125" style="15" customWidth="1"/>
    <col min="16143" max="16143" width="9.85546875" style="15" customWidth="1"/>
    <col min="16144" max="16145" width="6.7109375" style="15" customWidth="1"/>
    <col min="16146" max="16146" width="5.42578125" style="15" customWidth="1"/>
    <col min="16147" max="16149" width="5" style="15" customWidth="1"/>
    <col min="16150" max="16150" width="6.140625" style="15" customWidth="1"/>
    <col min="16151" max="16151" width="6.42578125" style="15" customWidth="1"/>
    <col min="16152" max="16152" width="8.42578125" style="15" customWidth="1"/>
    <col min="16153" max="16153" width="8.28515625" style="15" customWidth="1"/>
    <col min="16154" max="16154" width="9.85546875" style="15" customWidth="1"/>
    <col min="16155" max="16155" width="6.7109375" style="15" customWidth="1"/>
    <col min="16156" max="16156" width="10.7109375" style="15" customWidth="1"/>
    <col min="16157" max="16384" width="10.42578125" style="15"/>
  </cols>
  <sheetData>
    <row r="1" spans="1:31" ht="39.75" customHeight="1">
      <c r="A1" s="12"/>
      <c r="B1" s="13"/>
      <c r="C1" s="14"/>
      <c r="D1" s="13"/>
      <c r="E1" s="13"/>
      <c r="F1" s="13"/>
      <c r="G1" s="13"/>
      <c r="H1" s="13"/>
      <c r="I1" s="13"/>
      <c r="J1" s="13"/>
      <c r="K1" s="13"/>
      <c r="L1" s="13"/>
      <c r="N1" s="422"/>
      <c r="O1" s="422"/>
      <c r="P1" s="422"/>
      <c r="Q1" s="422"/>
      <c r="R1" s="422"/>
      <c r="S1" s="422"/>
      <c r="T1" s="422"/>
      <c r="U1" s="422"/>
      <c r="V1" s="422"/>
      <c r="W1" s="889" t="s">
        <v>752</v>
      </c>
      <c r="X1" s="889"/>
      <c r="Y1" s="889"/>
      <c r="Z1" s="889"/>
      <c r="AA1" s="889"/>
      <c r="AB1" s="422"/>
    </row>
    <row r="2" spans="1:31" ht="18" customHeight="1">
      <c r="A2" s="895" t="s">
        <v>151</v>
      </c>
      <c r="B2" s="895"/>
      <c r="C2" s="895"/>
      <c r="D2" s="895"/>
      <c r="E2" s="895"/>
      <c r="F2" s="895"/>
      <c r="G2" s="895"/>
      <c r="H2" s="895"/>
      <c r="I2" s="895"/>
      <c r="J2" s="895"/>
      <c r="K2" s="895"/>
      <c r="L2" s="895"/>
      <c r="M2" s="895"/>
      <c r="N2" s="895"/>
      <c r="O2" s="895"/>
      <c r="P2" s="895"/>
      <c r="Q2" s="895"/>
      <c r="R2" s="895"/>
      <c r="S2" s="895"/>
      <c r="T2" s="895"/>
      <c r="U2" s="895"/>
      <c r="V2" s="895"/>
      <c r="W2" s="895"/>
      <c r="X2" s="895"/>
      <c r="Y2" s="895"/>
      <c r="Z2" s="895"/>
      <c r="AA2" s="895"/>
      <c r="AB2" s="895"/>
    </row>
    <row r="3" spans="1:31" ht="17.25" customHeight="1">
      <c r="A3" s="12"/>
      <c r="B3" s="901" t="s">
        <v>989</v>
      </c>
      <c r="C3" s="901"/>
      <c r="D3" s="901"/>
      <c r="E3" s="901"/>
      <c r="F3" s="901"/>
      <c r="G3" s="901"/>
      <c r="H3" s="901"/>
      <c r="I3" s="901"/>
      <c r="J3" s="901"/>
      <c r="K3" s="901"/>
      <c r="L3" s="901"/>
      <c r="M3" s="901"/>
      <c r="N3" s="901"/>
      <c r="O3" s="901"/>
      <c r="P3" s="901"/>
      <c r="Q3" s="16"/>
      <c r="R3" s="16"/>
      <c r="S3" s="16"/>
      <c r="T3" s="896" t="s">
        <v>987</v>
      </c>
      <c r="U3" s="896"/>
      <c r="V3" s="896"/>
      <c r="W3" s="896"/>
      <c r="X3" s="896"/>
      <c r="Y3" s="896"/>
      <c r="Z3" s="896"/>
      <c r="AA3" s="896"/>
      <c r="AB3" s="896"/>
    </row>
    <row r="4" spans="1:31" ht="13.5" customHeight="1">
      <c r="A4" s="12"/>
      <c r="B4" s="16"/>
      <c r="C4" s="14"/>
      <c r="D4" s="16"/>
      <c r="E4" s="16"/>
      <c r="F4" s="16"/>
      <c r="G4" s="16"/>
      <c r="H4" s="16"/>
      <c r="I4" s="16"/>
      <c r="J4" s="16"/>
      <c r="K4" s="16"/>
      <c r="L4" s="16"/>
      <c r="M4" s="16"/>
      <c r="N4" s="16"/>
      <c r="O4" s="16"/>
      <c r="P4" s="16"/>
      <c r="Q4" s="16"/>
      <c r="R4" s="16"/>
      <c r="S4" s="16"/>
      <c r="T4" s="16"/>
      <c r="U4" s="16"/>
      <c r="V4" s="16"/>
      <c r="W4" s="17"/>
      <c r="X4" s="17"/>
      <c r="Y4" s="748"/>
      <c r="Z4" s="17"/>
      <c r="AA4" s="17"/>
      <c r="AB4" s="17"/>
    </row>
    <row r="5" spans="1:31" ht="27.75" customHeight="1">
      <c r="A5" s="12"/>
      <c r="B5" s="897" t="s">
        <v>1152</v>
      </c>
      <c r="C5" s="897"/>
      <c r="D5" s="897"/>
      <c r="E5" s="897"/>
      <c r="F5" s="897"/>
      <c r="G5" s="68"/>
      <c r="H5" s="16"/>
      <c r="I5" s="16"/>
      <c r="J5" s="17"/>
      <c r="K5" s="17"/>
      <c r="L5" s="17"/>
      <c r="M5" s="17"/>
      <c r="N5" s="17"/>
      <c r="O5" s="17"/>
      <c r="P5" s="17"/>
      <c r="Q5" s="17"/>
      <c r="R5" s="16"/>
      <c r="S5" s="16"/>
      <c r="T5" s="898" t="s">
        <v>152</v>
      </c>
      <c r="U5" s="898"/>
      <c r="V5" s="898"/>
      <c r="W5" s="898"/>
      <c r="X5" s="898"/>
      <c r="Y5" s="898"/>
      <c r="Z5" s="898"/>
      <c r="AA5" s="898"/>
      <c r="AB5" s="16"/>
    </row>
    <row r="6" spans="1:31" ht="6" customHeight="1">
      <c r="A6" s="12"/>
      <c r="B6" s="16"/>
      <c r="C6" s="14"/>
      <c r="D6" s="16"/>
      <c r="E6" s="16"/>
      <c r="F6" s="16"/>
      <c r="G6" s="16"/>
      <c r="H6" s="16"/>
      <c r="I6" s="16"/>
      <c r="J6" s="16"/>
      <c r="K6" s="16"/>
      <c r="L6" s="16"/>
      <c r="M6" s="16"/>
      <c r="N6" s="16"/>
      <c r="O6" s="16"/>
      <c r="P6" s="16"/>
      <c r="Q6" s="16"/>
      <c r="R6" s="16"/>
      <c r="S6" s="16"/>
      <c r="T6" s="16"/>
      <c r="U6" s="16"/>
      <c r="V6" s="16"/>
      <c r="W6" s="16"/>
      <c r="X6" s="16"/>
      <c r="Y6" s="749"/>
      <c r="Z6" s="16"/>
      <c r="AA6" s="16"/>
      <c r="AB6" s="16"/>
    </row>
    <row r="7" spans="1:31" ht="15" customHeight="1">
      <c r="A7" s="18"/>
      <c r="B7" s="19"/>
      <c r="C7" s="20"/>
      <c r="D7" s="890" t="s">
        <v>153</v>
      </c>
      <c r="E7" s="891"/>
      <c r="F7" s="891"/>
      <c r="G7" s="891"/>
      <c r="H7" s="891"/>
      <c r="I7" s="891"/>
      <c r="J7" s="891"/>
      <c r="K7" s="891"/>
      <c r="L7" s="892"/>
      <c r="M7" s="890" t="s">
        <v>154</v>
      </c>
      <c r="N7" s="891"/>
      <c r="O7" s="891"/>
      <c r="P7" s="891"/>
      <c r="Q7" s="891"/>
      <c r="R7" s="891"/>
      <c r="S7" s="891"/>
      <c r="T7" s="891"/>
      <c r="U7" s="891"/>
      <c r="V7" s="891"/>
      <c r="W7" s="891"/>
      <c r="X7" s="891"/>
      <c r="Y7" s="891"/>
      <c r="Z7" s="891"/>
      <c r="AA7" s="891"/>
      <c r="AB7" s="21"/>
    </row>
    <row r="8" spans="1:31" s="103" customFormat="1" ht="87.75" customHeight="1">
      <c r="A8" s="97"/>
      <c r="B8" s="98" t="s">
        <v>155</v>
      </c>
      <c r="C8" s="70" t="s">
        <v>95</v>
      </c>
      <c r="D8" s="70" t="s">
        <v>156</v>
      </c>
      <c r="E8" s="70" t="s">
        <v>157</v>
      </c>
      <c r="F8" s="70" t="s">
        <v>158</v>
      </c>
      <c r="G8" s="70" t="s">
        <v>210</v>
      </c>
      <c r="H8" s="70" t="s">
        <v>159</v>
      </c>
      <c r="I8" s="70" t="s">
        <v>160</v>
      </c>
      <c r="J8" s="70" t="s">
        <v>142</v>
      </c>
      <c r="K8" s="70" t="s">
        <v>161</v>
      </c>
      <c r="L8" s="70" t="s">
        <v>162</v>
      </c>
      <c r="M8" s="70" t="s">
        <v>163</v>
      </c>
      <c r="N8" s="70" t="s">
        <v>158</v>
      </c>
      <c r="O8" s="70" t="s">
        <v>42</v>
      </c>
      <c r="P8" s="70" t="s">
        <v>164</v>
      </c>
      <c r="Q8" s="70" t="s">
        <v>165</v>
      </c>
      <c r="R8" s="70" t="s">
        <v>166</v>
      </c>
      <c r="S8" s="70" t="s">
        <v>159</v>
      </c>
      <c r="T8" s="70" t="s">
        <v>167</v>
      </c>
      <c r="U8" s="70" t="s">
        <v>168</v>
      </c>
      <c r="V8" s="70" t="s">
        <v>169</v>
      </c>
      <c r="W8" s="99" t="s">
        <v>142</v>
      </c>
      <c r="X8" s="70" t="s">
        <v>170</v>
      </c>
      <c r="Y8" s="70" t="s">
        <v>171</v>
      </c>
      <c r="Z8" s="70" t="s">
        <v>751</v>
      </c>
      <c r="AA8" s="70" t="s">
        <v>172</v>
      </c>
      <c r="AB8" s="100" t="s">
        <v>173</v>
      </c>
      <c r="AC8" s="101"/>
      <c r="AD8" s="102"/>
      <c r="AE8" s="102"/>
    </row>
    <row r="9" spans="1:31" ht="39.75" customHeight="1">
      <c r="A9" s="22" t="s">
        <v>1</v>
      </c>
      <c r="B9" s="23" t="s">
        <v>174</v>
      </c>
      <c r="C9" s="24">
        <v>412563</v>
      </c>
      <c r="D9" s="24">
        <f t="shared" ref="D9:AB9" si="0">+D10+D11</f>
        <v>0</v>
      </c>
      <c r="E9" s="24">
        <f t="shared" si="0"/>
        <v>794995</v>
      </c>
      <c r="F9" s="24">
        <f t="shared" si="0"/>
        <v>0</v>
      </c>
      <c r="G9" s="24">
        <f t="shared" si="0"/>
        <v>1229</v>
      </c>
      <c r="H9" s="24">
        <f t="shared" si="0"/>
        <v>0</v>
      </c>
      <c r="I9" s="24">
        <f>+I10+I11</f>
        <v>25177</v>
      </c>
      <c r="J9" s="24">
        <f t="shared" si="0"/>
        <v>0</v>
      </c>
      <c r="K9" s="24">
        <f t="shared" si="0"/>
        <v>0</v>
      </c>
      <c r="L9" s="24">
        <f t="shared" si="0"/>
        <v>0</v>
      </c>
      <c r="M9" s="24">
        <f t="shared" si="0"/>
        <v>0</v>
      </c>
      <c r="N9" s="24">
        <f t="shared" si="0"/>
        <v>0</v>
      </c>
      <c r="O9" s="24">
        <f t="shared" si="0"/>
        <v>240</v>
      </c>
      <c r="P9" s="24">
        <f t="shared" si="0"/>
        <v>0</v>
      </c>
      <c r="Q9" s="24">
        <f t="shared" si="0"/>
        <v>0</v>
      </c>
      <c r="R9" s="24">
        <f t="shared" si="0"/>
        <v>0</v>
      </c>
      <c r="S9" s="24">
        <f t="shared" si="0"/>
        <v>781</v>
      </c>
      <c r="T9" s="24">
        <f t="shared" si="0"/>
        <v>0</v>
      </c>
      <c r="U9" s="24">
        <f t="shared" si="0"/>
        <v>0</v>
      </c>
      <c r="V9" s="24">
        <f t="shared" si="0"/>
        <v>0</v>
      </c>
      <c r="W9" s="24">
        <f t="shared" si="0"/>
        <v>0</v>
      </c>
      <c r="X9" s="24">
        <f t="shared" si="0"/>
        <v>0</v>
      </c>
      <c r="Y9" s="750">
        <f>+Y10+Y11</f>
        <v>765114</v>
      </c>
      <c r="Z9" s="24">
        <f t="shared" si="0"/>
        <v>0</v>
      </c>
      <c r="AA9" s="24">
        <f t="shared" si="0"/>
        <v>0</v>
      </c>
      <c r="AB9" s="24">
        <f t="shared" si="0"/>
        <v>467829</v>
      </c>
    </row>
    <row r="10" spans="1:31" ht="21.75" customHeight="1">
      <c r="A10" s="22" t="s">
        <v>2</v>
      </c>
      <c r="B10" s="25" t="s">
        <v>175</v>
      </c>
      <c r="C10" s="26">
        <v>0</v>
      </c>
      <c r="D10" s="26"/>
      <c r="E10" s="26"/>
      <c r="F10" s="26"/>
      <c r="G10" s="26"/>
      <c r="H10" s="26"/>
      <c r="I10" s="26"/>
      <c r="J10" s="26"/>
      <c r="K10" s="26"/>
      <c r="L10" s="26"/>
      <c r="M10" s="26"/>
      <c r="N10" s="26"/>
      <c r="O10" s="26"/>
      <c r="P10" s="26"/>
      <c r="Q10" s="26"/>
      <c r="R10" s="26"/>
      <c r="S10" s="26"/>
      <c r="T10" s="26"/>
      <c r="U10" s="26"/>
      <c r="V10" s="26"/>
      <c r="W10" s="26"/>
      <c r="X10" s="26"/>
      <c r="Y10" s="593"/>
      <c r="Z10" s="26"/>
      <c r="AA10" s="26"/>
      <c r="AB10" s="26">
        <f>+C10+D10+E10+F10+G10+H10+I10+J10+K10+L10-M10-N10-O10-P10-Q10-R10-S10-T10-U10-V10-W10-X10-Y10-Z10-AA10</f>
        <v>0</v>
      </c>
    </row>
    <row r="11" spans="1:31" ht="21.75" customHeight="1">
      <c r="A11" s="22" t="s">
        <v>3</v>
      </c>
      <c r="B11" s="30" t="s">
        <v>176</v>
      </c>
      <c r="C11" s="26">
        <v>412563</v>
      </c>
      <c r="D11" s="26">
        <f t="shared" ref="D11:Z11" si="1">+D12+D13+D14+D15+D16+D17+D18</f>
        <v>0</v>
      </c>
      <c r="E11" s="26">
        <f t="shared" si="1"/>
        <v>794995</v>
      </c>
      <c r="F11" s="26">
        <f t="shared" si="1"/>
        <v>0</v>
      </c>
      <c r="G11" s="26">
        <f t="shared" si="1"/>
        <v>1229</v>
      </c>
      <c r="H11" s="26">
        <f t="shared" si="1"/>
        <v>0</v>
      </c>
      <c r="I11" s="26">
        <f>+I12+I13+I14+I15+I16+I17+I18</f>
        <v>25177</v>
      </c>
      <c r="J11" s="26">
        <f t="shared" si="1"/>
        <v>0</v>
      </c>
      <c r="K11" s="26">
        <f t="shared" si="1"/>
        <v>0</v>
      </c>
      <c r="L11" s="26">
        <f t="shared" si="1"/>
        <v>0</v>
      </c>
      <c r="M11" s="26">
        <f t="shared" si="1"/>
        <v>0</v>
      </c>
      <c r="N11" s="26">
        <f t="shared" si="1"/>
        <v>0</v>
      </c>
      <c r="O11" s="26">
        <f t="shared" si="1"/>
        <v>240</v>
      </c>
      <c r="P11" s="26">
        <f t="shared" si="1"/>
        <v>0</v>
      </c>
      <c r="Q11" s="26">
        <f t="shared" si="1"/>
        <v>0</v>
      </c>
      <c r="R11" s="26">
        <f t="shared" si="1"/>
        <v>0</v>
      </c>
      <c r="S11" s="26">
        <f t="shared" si="1"/>
        <v>781</v>
      </c>
      <c r="T11" s="26">
        <f t="shared" si="1"/>
        <v>0</v>
      </c>
      <c r="U11" s="26">
        <f t="shared" si="1"/>
        <v>0</v>
      </c>
      <c r="V11" s="26">
        <f t="shared" si="1"/>
        <v>0</v>
      </c>
      <c r="W11" s="26">
        <f t="shared" si="1"/>
        <v>0</v>
      </c>
      <c r="X11" s="26">
        <f t="shared" si="1"/>
        <v>0</v>
      </c>
      <c r="Y11" s="593">
        <f t="shared" si="1"/>
        <v>765114</v>
      </c>
      <c r="Z11" s="26">
        <f t="shared" si="1"/>
        <v>0</v>
      </c>
      <c r="AA11" s="26">
        <f t="shared" ref="AA11:AB11" si="2">+AA12+AA13+AA14+AA15+AA16+AA17+AA18</f>
        <v>0</v>
      </c>
      <c r="AB11" s="26">
        <f t="shared" si="2"/>
        <v>467829</v>
      </c>
    </row>
    <row r="12" spans="1:31" ht="21.75" customHeight="1">
      <c r="A12" s="22" t="s">
        <v>4</v>
      </c>
      <c r="B12" s="30" t="s">
        <v>177</v>
      </c>
      <c r="C12" s="26">
        <v>0</v>
      </c>
      <c r="D12" s="31"/>
      <c r="E12" s="31"/>
      <c r="F12" s="28"/>
      <c r="G12" s="32"/>
      <c r="H12" s="32"/>
      <c r="I12" s="28"/>
      <c r="J12" s="28"/>
      <c r="K12" s="28"/>
      <c r="L12" s="28"/>
      <c r="M12" s="28"/>
      <c r="N12" s="28"/>
      <c r="O12" s="31"/>
      <c r="P12" s="28"/>
      <c r="Q12" s="28"/>
      <c r="R12" s="28"/>
      <c r="S12" s="28"/>
      <c r="T12" s="28"/>
      <c r="U12" s="28"/>
      <c r="V12" s="28"/>
      <c r="W12" s="28"/>
      <c r="X12" s="29"/>
      <c r="Y12" s="595"/>
      <c r="Z12" s="28"/>
      <c r="AA12" s="29"/>
      <c r="AB12" s="26">
        <f t="shared" ref="AB12:AB44" si="3">+C12+D12+E12+F12+G12+H12+I12+J12+K12+L12-M12-N12-O12-P12-Q12-R12-S12-T12-U12-V12-W12-X12-Y12-Z12-AA12</f>
        <v>0</v>
      </c>
    </row>
    <row r="13" spans="1:31" ht="21.75" customHeight="1">
      <c r="A13" s="22" t="s">
        <v>5</v>
      </c>
      <c r="B13" s="30" t="s">
        <v>178</v>
      </c>
      <c r="C13" s="26">
        <v>0</v>
      </c>
      <c r="D13" s="31"/>
      <c r="E13" s="31"/>
      <c r="F13" s="28"/>
      <c r="G13" s="28"/>
      <c r="H13" s="28"/>
      <c r="I13" s="28"/>
      <c r="J13" s="28"/>
      <c r="K13" s="28"/>
      <c r="L13" s="28"/>
      <c r="M13" s="28"/>
      <c r="N13" s="28"/>
      <c r="O13" s="31"/>
      <c r="P13" s="28"/>
      <c r="Q13" s="28"/>
      <c r="R13" s="28"/>
      <c r="S13" s="28"/>
      <c r="T13" s="28"/>
      <c r="U13" s="28"/>
      <c r="V13" s="28"/>
      <c r="W13" s="28"/>
      <c r="X13" s="29"/>
      <c r="Y13" s="595"/>
      <c r="Z13" s="28"/>
      <c r="AA13" s="29"/>
      <c r="AB13" s="26">
        <f t="shared" si="3"/>
        <v>0</v>
      </c>
    </row>
    <row r="14" spans="1:31" ht="21.75" customHeight="1">
      <c r="A14" s="22" t="s">
        <v>6</v>
      </c>
      <c r="B14" s="30" t="s">
        <v>179</v>
      </c>
      <c r="C14" s="26">
        <v>0</v>
      </c>
      <c r="D14" s="31"/>
      <c r="E14" s="31"/>
      <c r="F14" s="28"/>
      <c r="G14" s="28"/>
      <c r="H14" s="28"/>
      <c r="I14" s="28"/>
      <c r="J14" s="28"/>
      <c r="K14" s="28"/>
      <c r="L14" s="28"/>
      <c r="M14" s="28"/>
      <c r="N14" s="28"/>
      <c r="O14" s="31"/>
      <c r="P14" s="28"/>
      <c r="Q14" s="28"/>
      <c r="R14" s="28"/>
      <c r="S14" s="28"/>
      <c r="T14" s="28"/>
      <c r="U14" s="28"/>
      <c r="V14" s="28"/>
      <c r="W14" s="28"/>
      <c r="X14" s="29"/>
      <c r="Y14" s="595"/>
      <c r="Z14" s="28"/>
      <c r="AA14" s="29"/>
      <c r="AB14" s="26">
        <f t="shared" si="3"/>
        <v>0</v>
      </c>
      <c r="AD14" s="33"/>
    </row>
    <row r="15" spans="1:31" ht="21.75" customHeight="1">
      <c r="A15" s="22" t="s">
        <v>7</v>
      </c>
      <c r="B15" s="30" t="s">
        <v>180</v>
      </c>
      <c r="C15" s="26">
        <v>0</v>
      </c>
      <c r="D15" s="31"/>
      <c r="E15" s="31"/>
      <c r="F15" s="28"/>
      <c r="G15" s="28"/>
      <c r="H15" s="28"/>
      <c r="I15" s="28"/>
      <c r="J15" s="28"/>
      <c r="K15" s="28"/>
      <c r="L15" s="28"/>
      <c r="M15" s="28"/>
      <c r="N15" s="28"/>
      <c r="O15" s="31"/>
      <c r="P15" s="28"/>
      <c r="Q15" s="28"/>
      <c r="R15" s="28"/>
      <c r="S15" s="28"/>
      <c r="T15" s="28"/>
      <c r="U15" s="28"/>
      <c r="V15" s="28"/>
      <c r="W15" s="28"/>
      <c r="X15" s="29"/>
      <c r="Y15" s="595"/>
      <c r="Z15" s="28"/>
      <c r="AA15" s="29"/>
      <c r="AB15" s="26">
        <f t="shared" si="3"/>
        <v>0</v>
      </c>
    </row>
    <row r="16" spans="1:31" ht="21.75" customHeight="1">
      <c r="A16" s="22" t="s">
        <v>8</v>
      </c>
      <c r="B16" s="30" t="s">
        <v>181</v>
      </c>
      <c r="C16" s="26">
        <v>948</v>
      </c>
      <c r="D16" s="34"/>
      <c r="E16" s="34">
        <v>63291</v>
      </c>
      <c r="F16" s="28"/>
      <c r="G16" s="28"/>
      <c r="H16" s="28"/>
      <c r="I16" s="28"/>
      <c r="J16" s="28"/>
      <c r="K16" s="28"/>
      <c r="L16" s="28"/>
      <c r="M16" s="28"/>
      <c r="N16" s="28"/>
      <c r="O16" s="31"/>
      <c r="P16" s="28"/>
      <c r="Q16" s="28"/>
      <c r="R16" s="28"/>
      <c r="S16" s="28"/>
      <c r="T16" s="28"/>
      <c r="U16" s="28"/>
      <c r="V16" s="28"/>
      <c r="W16" s="28"/>
      <c r="X16" s="29"/>
      <c r="Y16" s="596">
        <v>64161</v>
      </c>
      <c r="Z16" s="35"/>
      <c r="AA16" s="29"/>
      <c r="AB16" s="26">
        <f t="shared" si="3"/>
        <v>78</v>
      </c>
    </row>
    <row r="17" spans="1:31" ht="21.75" customHeight="1">
      <c r="A17" s="22" t="s">
        <v>9</v>
      </c>
      <c r="B17" s="30" t="s">
        <v>182</v>
      </c>
      <c r="C17" s="26">
        <v>0</v>
      </c>
      <c r="D17" s="34"/>
      <c r="E17" s="34">
        <v>5388</v>
      </c>
      <c r="F17" s="28"/>
      <c r="G17" s="28"/>
      <c r="H17" s="28"/>
      <c r="I17" s="28"/>
      <c r="J17" s="28"/>
      <c r="K17" s="28"/>
      <c r="L17" s="28"/>
      <c r="M17" s="28"/>
      <c r="N17" s="28"/>
      <c r="O17" s="31"/>
      <c r="P17" s="28"/>
      <c r="Q17" s="28"/>
      <c r="R17" s="28"/>
      <c r="S17" s="28"/>
      <c r="T17" s="28"/>
      <c r="U17" s="28"/>
      <c r="V17" s="28"/>
      <c r="W17" s="28"/>
      <c r="X17" s="29"/>
      <c r="Y17" s="596">
        <v>5388</v>
      </c>
      <c r="Z17" s="35"/>
      <c r="AA17" s="29"/>
      <c r="AB17" s="26">
        <f t="shared" si="3"/>
        <v>0</v>
      </c>
    </row>
    <row r="18" spans="1:31" s="103" customFormat="1" ht="21.75" customHeight="1">
      <c r="A18" s="591" t="s">
        <v>10</v>
      </c>
      <c r="B18" s="592" t="s">
        <v>183</v>
      </c>
      <c r="C18" s="593">
        <v>411615</v>
      </c>
      <c r="D18" s="594"/>
      <c r="E18" s="594">
        <f>707251+332+14550+4183</f>
        <v>726316</v>
      </c>
      <c r="F18" s="595"/>
      <c r="G18" s="595">
        <v>1229</v>
      </c>
      <c r="H18" s="595"/>
      <c r="I18" s="595">
        <v>25177</v>
      </c>
      <c r="J18" s="595"/>
      <c r="K18" s="595"/>
      <c r="L18" s="595"/>
      <c r="M18" s="595"/>
      <c r="N18" s="595"/>
      <c r="O18" s="596">
        <v>240</v>
      </c>
      <c r="P18" s="595"/>
      <c r="Q18" s="595"/>
      <c r="R18" s="595"/>
      <c r="S18" s="595">
        <v>781</v>
      </c>
      <c r="T18" s="595"/>
      <c r="U18" s="595"/>
      <c r="V18" s="595"/>
      <c r="W18" s="595"/>
      <c r="X18" s="597"/>
      <c r="Y18" s="596">
        <f>649594+24711+139+931+14550+5640</f>
        <v>695565</v>
      </c>
      <c r="Z18" s="596"/>
      <c r="AA18" s="595"/>
      <c r="AB18" s="593">
        <f>+C18+D18+E18+F18+G18+H18+I18+J18+K18+L18-M18-N18-O18-P18-Q18-R18-S18-T18-U18-V18-W18-X18-Y18-Z18-AA18</f>
        <v>467751</v>
      </c>
      <c r="AD18" s="621"/>
      <c r="AE18" s="621"/>
    </row>
    <row r="19" spans="1:31" ht="19.5" customHeight="1">
      <c r="A19" s="22" t="s">
        <v>14</v>
      </c>
      <c r="B19" s="37" t="s">
        <v>184</v>
      </c>
      <c r="C19" s="24">
        <v>5730160</v>
      </c>
      <c r="D19" s="24">
        <f t="shared" ref="D19" si="4">+D20+D29+D33+D36</f>
        <v>0</v>
      </c>
      <c r="E19" s="24">
        <f>+E20+E30+E33+E36</f>
        <v>177555</v>
      </c>
      <c r="F19" s="24">
        <f t="shared" ref="F19:N19" si="5">+F20+F30+F33+F36</f>
        <v>0</v>
      </c>
      <c r="G19" s="24">
        <f>+G20+G30+G33+G36</f>
        <v>13459</v>
      </c>
      <c r="H19" s="24">
        <f t="shared" si="5"/>
        <v>0</v>
      </c>
      <c r="I19" s="24">
        <f>+I20+I30+I33+I36</f>
        <v>650</v>
      </c>
      <c r="J19" s="24">
        <f t="shared" si="5"/>
        <v>0</v>
      </c>
      <c r="K19" s="24">
        <f t="shared" si="5"/>
        <v>7612</v>
      </c>
      <c r="L19" s="24">
        <f t="shared" si="5"/>
        <v>0</v>
      </c>
      <c r="M19" s="24">
        <f t="shared" si="5"/>
        <v>0</v>
      </c>
      <c r="N19" s="24">
        <f t="shared" si="5"/>
        <v>0</v>
      </c>
      <c r="O19" s="24">
        <f>+O20+O30+O33+O36</f>
        <v>26648</v>
      </c>
      <c r="P19" s="24">
        <f t="shared" ref="P19" si="6">+P20+P30+P33+P36</f>
        <v>0</v>
      </c>
      <c r="Q19" s="24">
        <f t="shared" ref="Q19" si="7">+Q20+Q30+Q33+Q36</f>
        <v>0</v>
      </c>
      <c r="R19" s="24">
        <f t="shared" ref="R19" si="8">+R20+R30+R33+R36</f>
        <v>0</v>
      </c>
      <c r="S19" s="24">
        <f>+S20+S30+S33+S36</f>
        <v>0</v>
      </c>
      <c r="T19" s="24">
        <f t="shared" ref="T19:Z19" si="9">+T20+T30+T33+T36</f>
        <v>0</v>
      </c>
      <c r="U19" s="24">
        <f t="shared" si="9"/>
        <v>0</v>
      </c>
      <c r="V19" s="24">
        <f t="shared" si="9"/>
        <v>0</v>
      </c>
      <c r="W19" s="24">
        <f t="shared" si="9"/>
        <v>0</v>
      </c>
      <c r="X19" s="24">
        <f t="shared" si="9"/>
        <v>0</v>
      </c>
      <c r="Y19" s="750">
        <f t="shared" si="9"/>
        <v>0</v>
      </c>
      <c r="Z19" s="24">
        <f t="shared" si="9"/>
        <v>0</v>
      </c>
      <c r="AA19" s="24">
        <f>+AA20+AA30+AA33+AA36</f>
        <v>0</v>
      </c>
      <c r="AB19" s="24">
        <f>+AB20+AB30+AB33+AB36</f>
        <v>5902788</v>
      </c>
    </row>
    <row r="20" spans="1:31" ht="20.25" customHeight="1">
      <c r="A20" s="22" t="s">
        <v>15</v>
      </c>
      <c r="B20" s="38" t="s">
        <v>185</v>
      </c>
      <c r="C20" s="24">
        <v>4736853</v>
      </c>
      <c r="D20" s="24">
        <f t="shared" ref="D20" si="10">+D21+D22+D23+D24+D25+D26+D27+D29</f>
        <v>0</v>
      </c>
      <c r="E20" s="24">
        <f t="shared" ref="E20" si="11">+E21+E22+E23+E24+E25+E26+E27+E29</f>
        <v>171897</v>
      </c>
      <c r="F20" s="24">
        <f t="shared" ref="F20" si="12">+F21+F22+F23+F24+F25+F26+F27+F29</f>
        <v>0</v>
      </c>
      <c r="G20" s="24">
        <f t="shared" ref="G20" si="13">+G21+G22+G23+G24+G25+G26+G27+G29</f>
        <v>0</v>
      </c>
      <c r="H20" s="24">
        <f t="shared" ref="H20" si="14">+H21+H22+H23+H24+H25+H26+H27+H29</f>
        <v>0</v>
      </c>
      <c r="I20" s="24">
        <f t="shared" ref="I20" si="15">+I21+I22+I23+I24+I25+I26+I27+I29</f>
        <v>0</v>
      </c>
      <c r="J20" s="24">
        <f t="shared" ref="J20" si="16">+J21+J22+J23+J24+J25+J26+J27+J29</f>
        <v>0</v>
      </c>
      <c r="K20" s="24">
        <f t="shared" ref="K20" si="17">+K21+K22+K23+K24+K25+K26+K27+K29</f>
        <v>0</v>
      </c>
      <c r="L20" s="24">
        <f t="shared" ref="L20" si="18">+L21+L22+L23+L24+L25+L26+L27+L29</f>
        <v>0</v>
      </c>
      <c r="M20" s="24">
        <f t="shared" ref="M20" si="19">+M21+M22+M23+M24+M25+M26+M27+M29</f>
        <v>0</v>
      </c>
      <c r="N20" s="24">
        <f t="shared" ref="N20" si="20">+N21+N22+N23+N24+N25+N26+N27+N29</f>
        <v>0</v>
      </c>
      <c r="O20" s="24">
        <f t="shared" ref="O20" si="21">+O21+O22+O23+O24+O25+O26+O27+O29</f>
        <v>25336</v>
      </c>
      <c r="P20" s="24">
        <f t="shared" ref="P20" si="22">+P21+P22+P23+P24+P25+P26+P27+P29</f>
        <v>0</v>
      </c>
      <c r="Q20" s="24">
        <f t="shared" ref="Q20" si="23">+Q21+Q22+Q23+Q24+Q25+Q26+Q27+Q29</f>
        <v>0</v>
      </c>
      <c r="R20" s="24">
        <f t="shared" ref="R20" si="24">+R21+R22+R23+R24+R25+R26+R27+R29</f>
        <v>0</v>
      </c>
      <c r="S20" s="24">
        <f t="shared" ref="S20" si="25">+S21+S22+S23+S24+S25+S26+S27+S29</f>
        <v>0</v>
      </c>
      <c r="T20" s="24">
        <f t="shared" ref="T20:Z20" si="26">+T21+T22+T23+T24+T25+T26+T27+T29</f>
        <v>0</v>
      </c>
      <c r="U20" s="24">
        <f t="shared" si="26"/>
        <v>0</v>
      </c>
      <c r="V20" s="24">
        <f t="shared" si="26"/>
        <v>0</v>
      </c>
      <c r="W20" s="24">
        <f t="shared" si="26"/>
        <v>0</v>
      </c>
      <c r="X20" s="24">
        <f>+X21+X22+X23+X24+X25+X26+X27+X29</f>
        <v>0</v>
      </c>
      <c r="Y20" s="750">
        <f t="shared" si="26"/>
        <v>0</v>
      </c>
      <c r="Z20" s="24">
        <f t="shared" si="26"/>
        <v>0</v>
      </c>
      <c r="AA20" s="24">
        <f>+AA21+AA22+AA23+AA24+AA25+AA26+AA27+AA29</f>
        <v>0</v>
      </c>
      <c r="AB20" s="24">
        <f>+AB21+AB22+AB23+AB24+AB25+AB26+AB27+AB28+AB29</f>
        <v>4883414</v>
      </c>
    </row>
    <row r="21" spans="1:31" ht="20.25" customHeight="1">
      <c r="A21" s="22" t="s">
        <v>16</v>
      </c>
      <c r="B21" s="39" t="s">
        <v>186</v>
      </c>
      <c r="C21" s="26">
        <v>3653880</v>
      </c>
      <c r="D21" s="31"/>
      <c r="E21" s="34">
        <v>52888</v>
      </c>
      <c r="F21" s="41"/>
      <c r="G21" s="41"/>
      <c r="H21" s="27"/>
      <c r="I21" s="42"/>
      <c r="J21" s="28"/>
      <c r="K21" s="28"/>
      <c r="L21" s="28"/>
      <c r="M21" s="28"/>
      <c r="N21" s="28"/>
      <c r="O21" s="28">
        <f>22807+2529</f>
        <v>25336</v>
      </c>
      <c r="P21" s="28"/>
      <c r="Q21" s="28"/>
      <c r="R21" s="43"/>
      <c r="S21" s="43"/>
      <c r="T21" s="28"/>
      <c r="U21" s="43"/>
      <c r="V21" s="43"/>
      <c r="W21" s="43"/>
      <c r="X21" s="28"/>
      <c r="Y21" s="671"/>
      <c r="Z21" s="43"/>
      <c r="AA21" s="43"/>
      <c r="AB21" s="26">
        <f t="shared" si="3"/>
        <v>3681432</v>
      </c>
    </row>
    <row r="22" spans="1:31" ht="20.25" customHeight="1">
      <c r="A22" s="22" t="s">
        <v>17</v>
      </c>
      <c r="B22" s="39" t="s">
        <v>187</v>
      </c>
      <c r="C22" s="26">
        <v>984635</v>
      </c>
      <c r="D22" s="34"/>
      <c r="E22" s="44">
        <f>55+400+118554</f>
        <v>119009</v>
      </c>
      <c r="F22" s="44"/>
      <c r="G22" s="41"/>
      <c r="H22" s="45"/>
      <c r="I22" s="46"/>
      <c r="J22" s="34"/>
      <c r="K22" s="34"/>
      <c r="L22" s="34"/>
      <c r="M22" s="34"/>
      <c r="N22" s="34"/>
      <c r="O22" s="34"/>
      <c r="P22" s="28"/>
      <c r="Q22" s="28"/>
      <c r="R22" s="43"/>
      <c r="S22" s="43"/>
      <c r="T22" s="28"/>
      <c r="U22" s="43"/>
      <c r="V22" s="43"/>
      <c r="W22" s="43"/>
      <c r="X22" s="28"/>
      <c r="Y22" s="671"/>
      <c r="Z22" s="43"/>
      <c r="AA22" s="43"/>
      <c r="AB22" s="26">
        <f t="shared" si="3"/>
        <v>1103644</v>
      </c>
    </row>
    <row r="23" spans="1:31" ht="20.25" customHeight="1">
      <c r="A23" s="22" t="s">
        <v>18</v>
      </c>
      <c r="B23" s="39" t="s">
        <v>188</v>
      </c>
      <c r="C23" s="26">
        <v>0</v>
      </c>
      <c r="D23" s="31"/>
      <c r="E23" s="40"/>
      <c r="F23" s="41"/>
      <c r="G23" s="41"/>
      <c r="H23" s="47"/>
      <c r="I23" s="48"/>
      <c r="J23" s="28"/>
      <c r="K23" s="28"/>
      <c r="L23" s="28"/>
      <c r="M23" s="43"/>
      <c r="N23" s="43"/>
      <c r="O23" s="28"/>
      <c r="P23" s="28"/>
      <c r="Q23" s="28"/>
      <c r="R23" s="43"/>
      <c r="S23" s="43"/>
      <c r="T23" s="43"/>
      <c r="U23" s="43"/>
      <c r="V23" s="43"/>
      <c r="W23" s="43"/>
      <c r="X23" s="43"/>
      <c r="Y23" s="671"/>
      <c r="Z23" s="43"/>
      <c r="AA23" s="43"/>
      <c r="AB23" s="26">
        <f t="shared" si="3"/>
        <v>0</v>
      </c>
      <c r="AD23" s="33">
        <f>+G19+H19+I19-O19-S19+G45-U19</f>
        <v>-12539</v>
      </c>
    </row>
    <row r="24" spans="1:31" ht="20.25" customHeight="1">
      <c r="A24" s="22" t="s">
        <v>11</v>
      </c>
      <c r="B24" s="39" t="s">
        <v>189</v>
      </c>
      <c r="C24" s="26">
        <v>0</v>
      </c>
      <c r="D24" s="31"/>
      <c r="E24" s="40"/>
      <c r="F24" s="41"/>
      <c r="G24" s="41"/>
      <c r="H24" s="47"/>
      <c r="I24" s="48"/>
      <c r="J24" s="28"/>
      <c r="K24" s="28"/>
      <c r="L24" s="28"/>
      <c r="M24" s="43"/>
      <c r="N24" s="43"/>
      <c r="O24" s="28"/>
      <c r="P24" s="28"/>
      <c r="Q24" s="28"/>
      <c r="R24" s="43"/>
      <c r="S24" s="43"/>
      <c r="T24" s="43"/>
      <c r="U24" s="43"/>
      <c r="V24" s="43"/>
      <c r="W24" s="43"/>
      <c r="X24" s="43"/>
      <c r="Y24" s="671"/>
      <c r="Z24" s="43"/>
      <c r="AA24" s="43"/>
      <c r="AB24" s="26">
        <f t="shared" si="3"/>
        <v>0</v>
      </c>
    </row>
    <row r="25" spans="1:31" ht="20.25" customHeight="1">
      <c r="A25" s="22" t="s">
        <v>12</v>
      </c>
      <c r="B25" s="39" t="s">
        <v>190</v>
      </c>
      <c r="C25" s="26">
        <v>0</v>
      </c>
      <c r="D25" s="31"/>
      <c r="E25" s="40"/>
      <c r="F25" s="41"/>
      <c r="G25" s="41"/>
      <c r="H25" s="47"/>
      <c r="I25" s="48"/>
      <c r="J25" s="28"/>
      <c r="K25" s="28"/>
      <c r="L25" s="28"/>
      <c r="M25" s="43"/>
      <c r="N25" s="43"/>
      <c r="O25" s="28"/>
      <c r="P25" s="28"/>
      <c r="Q25" s="28"/>
      <c r="R25" s="43"/>
      <c r="S25" s="43"/>
      <c r="T25" s="43"/>
      <c r="U25" s="43"/>
      <c r="V25" s="43"/>
      <c r="W25" s="43"/>
      <c r="X25" s="43"/>
      <c r="Y25" s="671"/>
      <c r="Z25" s="43"/>
      <c r="AA25" s="43"/>
      <c r="AB25" s="26">
        <f t="shared" si="3"/>
        <v>0</v>
      </c>
    </row>
    <row r="26" spans="1:31" ht="20.25" customHeight="1">
      <c r="A26" s="22" t="s">
        <v>13</v>
      </c>
      <c r="B26" s="39" t="s">
        <v>191</v>
      </c>
      <c r="C26" s="26">
        <v>0</v>
      </c>
      <c r="D26" s="31"/>
      <c r="E26" s="40"/>
      <c r="F26" s="41"/>
      <c r="G26" s="41"/>
      <c r="H26" s="47"/>
      <c r="I26" s="48"/>
      <c r="J26" s="28"/>
      <c r="K26" s="28"/>
      <c r="L26" s="28"/>
      <c r="M26" s="43"/>
      <c r="N26" s="43"/>
      <c r="O26" s="28"/>
      <c r="P26" s="28"/>
      <c r="Q26" s="28"/>
      <c r="R26" s="43"/>
      <c r="S26" s="43"/>
      <c r="T26" s="43"/>
      <c r="U26" s="43"/>
      <c r="V26" s="43"/>
      <c r="W26" s="43"/>
      <c r="X26" s="43"/>
      <c r="Y26" s="671"/>
      <c r="Z26" s="43"/>
      <c r="AA26" s="43"/>
      <c r="AB26" s="26">
        <f t="shared" si="3"/>
        <v>0</v>
      </c>
      <c r="AC26" s="33"/>
    </row>
    <row r="27" spans="1:31" ht="20.25" customHeight="1">
      <c r="A27" s="22" t="s">
        <v>19</v>
      </c>
      <c r="B27" s="39" t="s">
        <v>192</v>
      </c>
      <c r="C27" s="26">
        <v>0</v>
      </c>
      <c r="D27" s="31"/>
      <c r="E27" s="40"/>
      <c r="F27" s="41"/>
      <c r="G27" s="41"/>
      <c r="H27" s="47"/>
      <c r="I27" s="48"/>
      <c r="J27" s="28"/>
      <c r="K27" s="28"/>
      <c r="L27" s="28"/>
      <c r="M27" s="43"/>
      <c r="N27" s="43"/>
      <c r="O27" s="28"/>
      <c r="P27" s="28"/>
      <c r="Q27" s="28"/>
      <c r="R27" s="43"/>
      <c r="S27" s="43"/>
      <c r="T27" s="43"/>
      <c r="U27" s="43"/>
      <c r="V27" s="43"/>
      <c r="W27" s="43"/>
      <c r="X27" s="43"/>
      <c r="Y27" s="671"/>
      <c r="Z27" s="43"/>
      <c r="AA27" s="43"/>
      <c r="AB27" s="26">
        <f t="shared" si="3"/>
        <v>0</v>
      </c>
    </row>
    <row r="28" spans="1:31" ht="20.25" customHeight="1">
      <c r="A28" s="22" t="s">
        <v>20</v>
      </c>
      <c r="B28" s="39" t="s">
        <v>740</v>
      </c>
      <c r="C28" s="26">
        <v>0</v>
      </c>
      <c r="D28" s="31"/>
      <c r="E28" s="40"/>
      <c r="F28" s="41"/>
      <c r="G28" s="41"/>
      <c r="H28" s="47"/>
      <c r="I28" s="48"/>
      <c r="J28" s="28"/>
      <c r="K28" s="28"/>
      <c r="L28" s="28"/>
      <c r="M28" s="43"/>
      <c r="N28" s="43"/>
      <c r="O28" s="28"/>
      <c r="P28" s="28"/>
      <c r="Q28" s="28"/>
      <c r="R28" s="43"/>
      <c r="S28" s="43"/>
      <c r="T28" s="43"/>
      <c r="U28" s="43"/>
      <c r="V28" s="43"/>
      <c r="W28" s="43"/>
      <c r="X28" s="43"/>
      <c r="Y28" s="671"/>
      <c r="Z28" s="43"/>
      <c r="AA28" s="43"/>
      <c r="AB28" s="26">
        <f>+C28+D28+E28+F28+G28+H28+I28+J28+K28+L28-M28-N28-O28-P28-Q28-R28-S28-T28-U28-V28-W28-X28-Y28-Z28-AA28</f>
        <v>0</v>
      </c>
    </row>
    <row r="29" spans="1:31" ht="20.25" customHeight="1">
      <c r="A29" s="22" t="s">
        <v>22</v>
      </c>
      <c r="B29" s="39" t="s">
        <v>741</v>
      </c>
      <c r="C29" s="26">
        <v>98338</v>
      </c>
      <c r="D29" s="26"/>
      <c r="E29" s="26"/>
      <c r="F29" s="26"/>
      <c r="G29" s="26"/>
      <c r="H29" s="26"/>
      <c r="I29" s="26"/>
      <c r="J29" s="26"/>
      <c r="K29" s="26"/>
      <c r="L29" s="26"/>
      <c r="M29" s="26"/>
      <c r="N29" s="26"/>
      <c r="O29" s="26"/>
      <c r="P29" s="26"/>
      <c r="Q29" s="26"/>
      <c r="R29" s="26"/>
      <c r="S29" s="26"/>
      <c r="T29" s="26"/>
      <c r="U29" s="26"/>
      <c r="V29" s="26"/>
      <c r="W29" s="26"/>
      <c r="X29" s="28"/>
      <c r="Y29" s="593"/>
      <c r="Z29" s="26"/>
      <c r="AA29" s="26"/>
      <c r="AB29" s="26">
        <f>+C29+D29+E29+F29+G29+H29+I29+J29+K29+L29-M29-N29-O29-P29-Q29-R29-S29-T29-U29-V29-W29-X29-Y29-Z29-AA29</f>
        <v>98338</v>
      </c>
    </row>
    <row r="30" spans="1:31" ht="20.25" customHeight="1">
      <c r="A30" s="22" t="s">
        <v>25</v>
      </c>
      <c r="B30" s="39" t="s">
        <v>193</v>
      </c>
      <c r="C30" s="24">
        <v>978906</v>
      </c>
      <c r="D30" s="24">
        <f t="shared" ref="D30:AB30" si="27">+D31+D32</f>
        <v>0</v>
      </c>
      <c r="E30" s="24">
        <f t="shared" si="27"/>
        <v>5658</v>
      </c>
      <c r="F30" s="24">
        <f t="shared" si="27"/>
        <v>0</v>
      </c>
      <c r="G30" s="24">
        <f>+G31+G32</f>
        <v>13459</v>
      </c>
      <c r="H30" s="24">
        <f t="shared" si="27"/>
        <v>0</v>
      </c>
      <c r="I30" s="24">
        <f>+I31+I32</f>
        <v>650</v>
      </c>
      <c r="J30" s="24">
        <f t="shared" si="27"/>
        <v>0</v>
      </c>
      <c r="K30" s="24">
        <f t="shared" si="27"/>
        <v>7612</v>
      </c>
      <c r="L30" s="24">
        <f t="shared" si="27"/>
        <v>0</v>
      </c>
      <c r="M30" s="24">
        <f t="shared" si="27"/>
        <v>0</v>
      </c>
      <c r="N30" s="24">
        <f t="shared" si="27"/>
        <v>0</v>
      </c>
      <c r="O30" s="24">
        <f t="shared" si="27"/>
        <v>1312</v>
      </c>
      <c r="P30" s="24">
        <f t="shared" si="27"/>
        <v>0</v>
      </c>
      <c r="Q30" s="24">
        <f t="shared" si="27"/>
        <v>0</v>
      </c>
      <c r="R30" s="24">
        <f t="shared" si="27"/>
        <v>0</v>
      </c>
      <c r="S30" s="24">
        <f t="shared" si="27"/>
        <v>0</v>
      </c>
      <c r="T30" s="24">
        <f t="shared" si="27"/>
        <v>0</v>
      </c>
      <c r="U30" s="24">
        <f t="shared" si="27"/>
        <v>0</v>
      </c>
      <c r="V30" s="24">
        <f t="shared" si="27"/>
        <v>0</v>
      </c>
      <c r="W30" s="24">
        <f t="shared" si="27"/>
        <v>0</v>
      </c>
      <c r="X30" s="24">
        <f>+X31+X32</f>
        <v>0</v>
      </c>
      <c r="Y30" s="750">
        <f t="shared" si="27"/>
        <v>0</v>
      </c>
      <c r="Z30" s="24">
        <f t="shared" si="27"/>
        <v>0</v>
      </c>
      <c r="AA30" s="24">
        <f t="shared" si="27"/>
        <v>0</v>
      </c>
      <c r="AB30" s="24">
        <f t="shared" si="27"/>
        <v>1004973</v>
      </c>
    </row>
    <row r="31" spans="1:31" ht="20.25" customHeight="1">
      <c r="A31" s="22" t="s">
        <v>26</v>
      </c>
      <c r="B31" s="39" t="s">
        <v>194</v>
      </c>
      <c r="C31" s="26">
        <v>285330</v>
      </c>
      <c r="D31" s="28"/>
      <c r="E31" s="44">
        <v>70</v>
      </c>
      <c r="F31" s="41"/>
      <c r="G31" s="41">
        <v>10930</v>
      </c>
      <c r="H31" s="47"/>
      <c r="I31" s="48"/>
      <c r="J31" s="28"/>
      <c r="K31" s="28"/>
      <c r="L31" s="28"/>
      <c r="M31" s="43"/>
      <c r="N31" s="43"/>
      <c r="O31" s="43"/>
      <c r="P31" s="28"/>
      <c r="Q31" s="28"/>
      <c r="R31" s="43"/>
      <c r="S31" s="43"/>
      <c r="T31" s="43"/>
      <c r="U31" s="43"/>
      <c r="V31" s="43"/>
      <c r="W31" s="43"/>
      <c r="X31" s="28"/>
      <c r="Y31" s="671"/>
      <c r="Z31" s="43"/>
      <c r="AA31" s="43"/>
      <c r="AB31" s="26">
        <f t="shared" si="3"/>
        <v>296330</v>
      </c>
    </row>
    <row r="32" spans="1:31" ht="20.25" customHeight="1">
      <c r="A32" s="22" t="s">
        <v>27</v>
      </c>
      <c r="B32" s="50" t="s">
        <v>195</v>
      </c>
      <c r="C32" s="26">
        <v>693576</v>
      </c>
      <c r="D32" s="34"/>
      <c r="E32" s="44">
        <v>5588</v>
      </c>
      <c r="F32" s="41"/>
      <c r="G32" s="41">
        <v>2529</v>
      </c>
      <c r="H32" s="43"/>
      <c r="I32" s="48">
        <v>650</v>
      </c>
      <c r="J32" s="28"/>
      <c r="K32" s="28">
        <f>5685+1927</f>
        <v>7612</v>
      </c>
      <c r="L32" s="43"/>
      <c r="M32" s="43"/>
      <c r="N32" s="43"/>
      <c r="O32" s="28">
        <v>1312</v>
      </c>
      <c r="P32" s="43"/>
      <c r="Q32" s="28"/>
      <c r="R32" s="43"/>
      <c r="S32" s="43"/>
      <c r="T32" s="43"/>
      <c r="U32" s="43"/>
      <c r="V32" s="43"/>
      <c r="W32" s="43"/>
      <c r="X32" s="28"/>
      <c r="Y32" s="671"/>
      <c r="Z32" s="43"/>
      <c r="AA32" s="43"/>
      <c r="AB32" s="26">
        <f t="shared" si="3"/>
        <v>708643</v>
      </c>
    </row>
    <row r="33" spans="1:31" ht="20.25" customHeight="1">
      <c r="A33" s="22" t="s">
        <v>28</v>
      </c>
      <c r="B33" s="39" t="s">
        <v>196</v>
      </c>
      <c r="C33" s="24">
        <v>14401</v>
      </c>
      <c r="D33" s="24">
        <f t="shared" ref="D33:AB33" si="28">+D34+D35</f>
        <v>0</v>
      </c>
      <c r="E33" s="24">
        <f t="shared" si="28"/>
        <v>0</v>
      </c>
      <c r="F33" s="24">
        <f t="shared" si="28"/>
        <v>0</v>
      </c>
      <c r="G33" s="24">
        <f t="shared" si="28"/>
        <v>0</v>
      </c>
      <c r="H33" s="24">
        <f t="shared" si="28"/>
        <v>0</v>
      </c>
      <c r="I33" s="24">
        <f t="shared" si="28"/>
        <v>0</v>
      </c>
      <c r="J33" s="24">
        <f t="shared" si="28"/>
        <v>0</v>
      </c>
      <c r="K33" s="24">
        <f t="shared" si="28"/>
        <v>0</v>
      </c>
      <c r="L33" s="24">
        <f t="shared" si="28"/>
        <v>0</v>
      </c>
      <c r="M33" s="24">
        <f t="shared" si="28"/>
        <v>0</v>
      </c>
      <c r="N33" s="24">
        <f t="shared" si="28"/>
        <v>0</v>
      </c>
      <c r="O33" s="24">
        <f t="shared" si="28"/>
        <v>0</v>
      </c>
      <c r="P33" s="24">
        <f t="shared" si="28"/>
        <v>0</v>
      </c>
      <c r="Q33" s="24">
        <f t="shared" si="28"/>
        <v>0</v>
      </c>
      <c r="R33" s="24">
        <f t="shared" si="28"/>
        <v>0</v>
      </c>
      <c r="S33" s="24">
        <f t="shared" si="28"/>
        <v>0</v>
      </c>
      <c r="T33" s="24">
        <f t="shared" si="28"/>
        <v>0</v>
      </c>
      <c r="U33" s="24">
        <f t="shared" si="28"/>
        <v>0</v>
      </c>
      <c r="V33" s="24">
        <f t="shared" si="28"/>
        <v>0</v>
      </c>
      <c r="W33" s="24">
        <f t="shared" si="28"/>
        <v>0</v>
      </c>
      <c r="X33" s="24">
        <f t="shared" si="28"/>
        <v>0</v>
      </c>
      <c r="Y33" s="750">
        <f t="shared" si="28"/>
        <v>0</v>
      </c>
      <c r="Z33" s="24">
        <f t="shared" si="28"/>
        <v>0</v>
      </c>
      <c r="AA33" s="24">
        <f t="shared" si="28"/>
        <v>0</v>
      </c>
      <c r="AB33" s="24">
        <f t="shared" si="28"/>
        <v>14401</v>
      </c>
    </row>
    <row r="34" spans="1:31" ht="20.25" customHeight="1">
      <c r="A34" s="22" t="s">
        <v>29</v>
      </c>
      <c r="B34" s="39" t="s">
        <v>197</v>
      </c>
      <c r="C34" s="26">
        <v>0</v>
      </c>
      <c r="D34" s="28"/>
      <c r="E34" s="41"/>
      <c r="F34" s="41"/>
      <c r="G34" s="20"/>
      <c r="H34" s="51"/>
      <c r="I34" s="48"/>
      <c r="J34" s="28"/>
      <c r="K34" s="43"/>
      <c r="L34" s="43"/>
      <c r="M34" s="43"/>
      <c r="N34" s="43"/>
      <c r="O34" s="43"/>
      <c r="P34" s="43"/>
      <c r="Q34" s="43"/>
      <c r="R34" s="43"/>
      <c r="S34" s="43"/>
      <c r="T34" s="43"/>
      <c r="U34" s="43"/>
      <c r="V34" s="43"/>
      <c r="W34" s="43"/>
      <c r="X34" s="28"/>
      <c r="Y34" s="671"/>
      <c r="Z34" s="43"/>
      <c r="AA34" s="43"/>
      <c r="AB34" s="26">
        <f t="shared" si="3"/>
        <v>0</v>
      </c>
    </row>
    <row r="35" spans="1:31" ht="20.25" customHeight="1">
      <c r="A35" s="22" t="s">
        <v>30</v>
      </c>
      <c r="B35" s="39" t="s">
        <v>198</v>
      </c>
      <c r="C35" s="26">
        <v>14401</v>
      </c>
      <c r="D35" s="34"/>
      <c r="E35" s="44"/>
      <c r="F35" s="41"/>
      <c r="G35" s="20"/>
      <c r="H35" s="51"/>
      <c r="I35" s="48"/>
      <c r="J35" s="28"/>
      <c r="K35" s="43"/>
      <c r="L35" s="43"/>
      <c r="M35" s="43"/>
      <c r="N35" s="43"/>
      <c r="O35" s="43"/>
      <c r="P35" s="43"/>
      <c r="Q35" s="43"/>
      <c r="R35" s="43"/>
      <c r="S35" s="43"/>
      <c r="T35" s="43"/>
      <c r="U35" s="43"/>
      <c r="V35" s="43"/>
      <c r="W35" s="43"/>
      <c r="X35" s="28"/>
      <c r="Y35" s="671"/>
      <c r="Z35" s="43"/>
      <c r="AA35" s="43"/>
      <c r="AB35" s="26">
        <f t="shared" si="3"/>
        <v>14401</v>
      </c>
    </row>
    <row r="36" spans="1:31" ht="20.25" customHeight="1">
      <c r="A36" s="22" t="s">
        <v>31</v>
      </c>
      <c r="B36" s="403" t="s">
        <v>748</v>
      </c>
      <c r="C36" s="26">
        <v>0</v>
      </c>
      <c r="D36" s="26">
        <f t="shared" ref="D36:AB36" si="29">+D37+D38</f>
        <v>0</v>
      </c>
      <c r="E36" s="26">
        <f t="shared" si="29"/>
        <v>0</v>
      </c>
      <c r="F36" s="26">
        <f t="shared" si="29"/>
        <v>0</v>
      </c>
      <c r="G36" s="26">
        <f t="shared" si="29"/>
        <v>0</v>
      </c>
      <c r="H36" s="26">
        <f t="shared" si="29"/>
        <v>0</v>
      </c>
      <c r="I36" s="26">
        <f t="shared" si="29"/>
        <v>0</v>
      </c>
      <c r="J36" s="26">
        <f t="shared" si="29"/>
        <v>0</v>
      </c>
      <c r="K36" s="26">
        <f t="shared" si="29"/>
        <v>0</v>
      </c>
      <c r="L36" s="26">
        <f t="shared" si="29"/>
        <v>0</v>
      </c>
      <c r="M36" s="26">
        <f t="shared" si="29"/>
        <v>0</v>
      </c>
      <c r="N36" s="26">
        <f t="shared" si="29"/>
        <v>0</v>
      </c>
      <c r="O36" s="26">
        <f t="shared" si="29"/>
        <v>0</v>
      </c>
      <c r="P36" s="26">
        <f t="shared" si="29"/>
        <v>0</v>
      </c>
      <c r="Q36" s="26">
        <f t="shared" si="29"/>
        <v>0</v>
      </c>
      <c r="R36" s="26">
        <f t="shared" si="29"/>
        <v>0</v>
      </c>
      <c r="S36" s="26">
        <f t="shared" si="29"/>
        <v>0</v>
      </c>
      <c r="T36" s="26">
        <f t="shared" si="29"/>
        <v>0</v>
      </c>
      <c r="U36" s="26">
        <f t="shared" si="29"/>
        <v>0</v>
      </c>
      <c r="V36" s="26">
        <f t="shared" si="29"/>
        <v>0</v>
      </c>
      <c r="W36" s="26">
        <f t="shared" si="29"/>
        <v>0</v>
      </c>
      <c r="X36" s="26">
        <f t="shared" si="29"/>
        <v>0</v>
      </c>
      <c r="Y36" s="593">
        <f t="shared" si="29"/>
        <v>0</v>
      </c>
      <c r="Z36" s="26">
        <f t="shared" si="29"/>
        <v>0</v>
      </c>
      <c r="AA36" s="26">
        <f t="shared" si="29"/>
        <v>0</v>
      </c>
      <c r="AB36" s="26">
        <f t="shared" si="29"/>
        <v>0</v>
      </c>
    </row>
    <row r="37" spans="1:31" ht="20.25" customHeight="1">
      <c r="A37" s="22" t="s">
        <v>32</v>
      </c>
      <c r="B37" s="403" t="s">
        <v>750</v>
      </c>
      <c r="C37" s="26">
        <v>0</v>
      </c>
      <c r="D37" s="34"/>
      <c r="E37" s="44"/>
      <c r="F37" s="41"/>
      <c r="G37" s="20"/>
      <c r="H37" s="51"/>
      <c r="I37" s="48"/>
      <c r="J37" s="28"/>
      <c r="K37" s="43"/>
      <c r="L37" s="43"/>
      <c r="M37" s="43"/>
      <c r="N37" s="43"/>
      <c r="O37" s="43"/>
      <c r="P37" s="43"/>
      <c r="Q37" s="43"/>
      <c r="R37" s="43"/>
      <c r="S37" s="43"/>
      <c r="T37" s="43"/>
      <c r="U37" s="43"/>
      <c r="V37" s="43"/>
      <c r="W37" s="43"/>
      <c r="X37" s="28"/>
      <c r="Y37" s="671"/>
      <c r="Z37" s="43"/>
      <c r="AA37" s="43"/>
      <c r="AB37" s="26">
        <f t="shared" si="3"/>
        <v>0</v>
      </c>
    </row>
    <row r="38" spans="1:31" ht="27" customHeight="1">
      <c r="A38" s="22" t="s">
        <v>33</v>
      </c>
      <c r="B38" s="39" t="s">
        <v>749</v>
      </c>
      <c r="C38" s="26">
        <v>0</v>
      </c>
      <c r="D38" s="28"/>
      <c r="E38" s="41"/>
      <c r="F38" s="41"/>
      <c r="G38" s="20"/>
      <c r="H38" s="51"/>
      <c r="I38" s="48"/>
      <c r="J38" s="28"/>
      <c r="K38" s="43"/>
      <c r="L38" s="43"/>
      <c r="M38" s="43"/>
      <c r="N38" s="43"/>
      <c r="O38" s="43"/>
      <c r="P38" s="43"/>
      <c r="Q38" s="43"/>
      <c r="R38" s="43"/>
      <c r="S38" s="43"/>
      <c r="T38" s="43"/>
      <c r="U38" s="43"/>
      <c r="V38" s="43"/>
      <c r="W38" s="43"/>
      <c r="X38" s="28"/>
      <c r="Y38" s="671"/>
      <c r="Z38" s="43"/>
      <c r="AA38" s="43"/>
      <c r="AB38" s="26">
        <f t="shared" si="3"/>
        <v>0</v>
      </c>
    </row>
    <row r="39" spans="1:31" s="103" customFormat="1" ht="87.75" customHeight="1">
      <c r="A39" s="401"/>
      <c r="B39" s="402" t="s">
        <v>155</v>
      </c>
      <c r="C39" s="100" t="s">
        <v>173</v>
      </c>
      <c r="D39" s="100" t="s">
        <v>156</v>
      </c>
      <c r="E39" s="100" t="s">
        <v>157</v>
      </c>
      <c r="F39" s="100" t="s">
        <v>158</v>
      </c>
      <c r="G39" s="100" t="s">
        <v>210</v>
      </c>
      <c r="H39" s="100" t="s">
        <v>159</v>
      </c>
      <c r="I39" s="100" t="s">
        <v>160</v>
      </c>
      <c r="J39" s="100" t="s">
        <v>142</v>
      </c>
      <c r="K39" s="100" t="s">
        <v>161</v>
      </c>
      <c r="L39" s="100" t="s">
        <v>162</v>
      </c>
      <c r="M39" s="100" t="s">
        <v>163</v>
      </c>
      <c r="N39" s="100" t="s">
        <v>158</v>
      </c>
      <c r="O39" s="100" t="s">
        <v>42</v>
      </c>
      <c r="P39" s="100" t="s">
        <v>164</v>
      </c>
      <c r="Q39" s="100" t="s">
        <v>165</v>
      </c>
      <c r="R39" s="100" t="s">
        <v>166</v>
      </c>
      <c r="S39" s="100" t="s">
        <v>159</v>
      </c>
      <c r="T39" s="100" t="s">
        <v>167</v>
      </c>
      <c r="U39" s="100" t="s">
        <v>168</v>
      </c>
      <c r="V39" s="100" t="s">
        <v>169</v>
      </c>
      <c r="W39" s="99" t="s">
        <v>142</v>
      </c>
      <c r="X39" s="100" t="s">
        <v>170</v>
      </c>
      <c r="Y39" s="100" t="s">
        <v>171</v>
      </c>
      <c r="Z39" s="70" t="s">
        <v>751</v>
      </c>
      <c r="AA39" s="100" t="s">
        <v>172</v>
      </c>
      <c r="AB39" s="100" t="s">
        <v>173</v>
      </c>
      <c r="AC39" s="101"/>
      <c r="AD39" s="102"/>
      <c r="AE39" s="102"/>
    </row>
    <row r="40" spans="1:31" ht="32.25" customHeight="1">
      <c r="A40" s="22" t="s">
        <v>34</v>
      </c>
      <c r="B40" s="52" t="s">
        <v>199</v>
      </c>
      <c r="C40" s="36">
        <v>30948</v>
      </c>
      <c r="D40" s="28"/>
      <c r="E40" s="48">
        <f>1698+200</f>
        <v>1898</v>
      </c>
      <c r="F40" s="48"/>
      <c r="G40" s="48"/>
      <c r="H40" s="48"/>
      <c r="I40" s="48">
        <v>6950</v>
      </c>
      <c r="J40" s="48"/>
      <c r="K40" s="48"/>
      <c r="L40" s="48"/>
      <c r="M40" s="47"/>
      <c r="N40" s="43"/>
      <c r="O40" s="28"/>
      <c r="P40" s="43"/>
      <c r="Q40" s="43"/>
      <c r="R40" s="43"/>
      <c r="S40" s="43"/>
      <c r="T40" s="43"/>
      <c r="U40" s="43"/>
      <c r="V40" s="43"/>
      <c r="W40" s="43"/>
      <c r="X40" s="53"/>
      <c r="Y40" s="673">
        <f>9649+2366+2540+340</f>
        <v>14895</v>
      </c>
      <c r="Z40" s="36"/>
      <c r="AA40" s="43"/>
      <c r="AB40" s="36">
        <f>+C40+D40+E40+F40+G40+H40+I40+J40+K40+L40-M40-N40-O40-P40-Q40-R40-S40-T40-U40-V40-W40-X40-Y40-Z40-AA40</f>
        <v>24901</v>
      </c>
    </row>
    <row r="41" spans="1:31" ht="32.25" customHeight="1">
      <c r="A41" s="22" t="s">
        <v>35</v>
      </c>
      <c r="B41" s="37" t="s">
        <v>200</v>
      </c>
      <c r="C41" s="36">
        <v>0</v>
      </c>
      <c r="D41" s="43"/>
      <c r="E41" s="43"/>
      <c r="F41" s="28"/>
      <c r="G41" s="43"/>
      <c r="H41" s="43"/>
      <c r="I41" s="43"/>
      <c r="J41" s="28"/>
      <c r="K41" s="43"/>
      <c r="L41" s="43"/>
      <c r="M41" s="43"/>
      <c r="N41" s="43"/>
      <c r="O41" s="43"/>
      <c r="P41" s="43"/>
      <c r="Q41" s="43"/>
      <c r="R41" s="43"/>
      <c r="S41" s="43"/>
      <c r="T41" s="43"/>
      <c r="U41" s="43"/>
      <c r="V41" s="43"/>
      <c r="W41" s="43"/>
      <c r="X41" s="43"/>
      <c r="Y41" s="671"/>
      <c r="Z41" s="43"/>
      <c r="AA41" s="43"/>
      <c r="AB41" s="36">
        <f t="shared" si="3"/>
        <v>0</v>
      </c>
    </row>
    <row r="42" spans="1:31" ht="32.25" customHeight="1">
      <c r="A42" s="22" t="s">
        <v>36</v>
      </c>
      <c r="B42" s="25" t="s">
        <v>201</v>
      </c>
      <c r="C42" s="36">
        <v>0</v>
      </c>
      <c r="D42" s="43"/>
      <c r="E42" s="43"/>
      <c r="F42" s="28"/>
      <c r="G42" s="43"/>
      <c r="H42" s="43"/>
      <c r="I42" s="43"/>
      <c r="J42" s="28"/>
      <c r="K42" s="43"/>
      <c r="L42" s="43"/>
      <c r="M42" s="43"/>
      <c r="N42" s="43"/>
      <c r="O42" s="43"/>
      <c r="P42" s="43"/>
      <c r="Q42" s="43"/>
      <c r="R42" s="43"/>
      <c r="S42" s="43"/>
      <c r="T42" s="43"/>
      <c r="U42" s="43"/>
      <c r="V42" s="43"/>
      <c r="W42" s="43"/>
      <c r="X42" s="43"/>
      <c r="Y42" s="671"/>
      <c r="Z42" s="43"/>
      <c r="AA42" s="43"/>
      <c r="AB42" s="36">
        <f t="shared" si="3"/>
        <v>0</v>
      </c>
    </row>
    <row r="43" spans="1:31" ht="32.25" customHeight="1">
      <c r="A43" s="22" t="s">
        <v>37</v>
      </c>
      <c r="B43" s="38" t="s">
        <v>202</v>
      </c>
      <c r="C43" s="36">
        <v>0</v>
      </c>
      <c r="D43" s="43"/>
      <c r="E43" s="43"/>
      <c r="F43" s="28"/>
      <c r="G43" s="43"/>
      <c r="H43" s="43"/>
      <c r="I43" s="43"/>
      <c r="J43" s="28"/>
      <c r="K43" s="43"/>
      <c r="L43" s="43"/>
      <c r="M43" s="43"/>
      <c r="N43" s="43"/>
      <c r="O43" s="43"/>
      <c r="P43" s="43"/>
      <c r="Q43" s="43"/>
      <c r="R43" s="43"/>
      <c r="S43" s="43"/>
      <c r="T43" s="43"/>
      <c r="U43" s="43"/>
      <c r="V43" s="43"/>
      <c r="W43" s="43"/>
      <c r="X43" s="43"/>
      <c r="Y43" s="671"/>
      <c r="Z43" s="43"/>
      <c r="AA43" s="43"/>
      <c r="AB43" s="36">
        <f t="shared" si="3"/>
        <v>0</v>
      </c>
    </row>
    <row r="44" spans="1:31" ht="32.25" customHeight="1">
      <c r="A44" s="22" t="s">
        <v>38</v>
      </c>
      <c r="B44" s="38" t="s">
        <v>203</v>
      </c>
      <c r="C44" s="36">
        <v>0</v>
      </c>
      <c r="D44" s="43"/>
      <c r="E44" s="43"/>
      <c r="F44" s="28"/>
      <c r="G44" s="43"/>
      <c r="H44" s="43"/>
      <c r="I44" s="43"/>
      <c r="J44" s="28"/>
      <c r="K44" s="43"/>
      <c r="L44" s="43"/>
      <c r="M44" s="43"/>
      <c r="N44" s="43"/>
      <c r="O44" s="43"/>
      <c r="P44" s="43"/>
      <c r="Q44" s="43"/>
      <c r="R44" s="43"/>
      <c r="S44" s="43"/>
      <c r="T44" s="43"/>
      <c r="U44" s="43"/>
      <c r="V44" s="43"/>
      <c r="W44" s="43"/>
      <c r="X44" s="43"/>
      <c r="Y44" s="671"/>
      <c r="Z44" s="43"/>
      <c r="AA44" s="43"/>
      <c r="AB44" s="36">
        <f t="shared" si="3"/>
        <v>0</v>
      </c>
    </row>
    <row r="45" spans="1:31" ht="32.25" customHeight="1">
      <c r="A45" s="22" t="s">
        <v>39</v>
      </c>
      <c r="B45" s="37" t="s">
        <v>204</v>
      </c>
      <c r="C45" s="49">
        <v>7199877</v>
      </c>
      <c r="D45" s="49">
        <f t="shared" ref="D45" si="30">+D46+D47+D49</f>
        <v>0</v>
      </c>
      <c r="E45" s="49">
        <f>+E46+E47+E49</f>
        <v>0</v>
      </c>
      <c r="F45" s="49">
        <f t="shared" ref="F45:AA45" si="31">+F46+F47+F49</f>
        <v>0</v>
      </c>
      <c r="G45" s="49">
        <f t="shared" si="31"/>
        <v>0</v>
      </c>
      <c r="H45" s="49">
        <f t="shared" si="31"/>
        <v>0</v>
      </c>
      <c r="I45" s="49">
        <f t="shared" si="31"/>
        <v>0</v>
      </c>
      <c r="J45" s="49">
        <f t="shared" si="31"/>
        <v>0</v>
      </c>
      <c r="K45" s="49">
        <f t="shared" si="31"/>
        <v>0</v>
      </c>
      <c r="L45" s="49">
        <f t="shared" si="31"/>
        <v>0</v>
      </c>
      <c r="M45" s="49">
        <f t="shared" si="31"/>
        <v>0</v>
      </c>
      <c r="N45" s="49">
        <f t="shared" si="31"/>
        <v>0</v>
      </c>
      <c r="O45" s="49">
        <f t="shared" si="31"/>
        <v>0</v>
      </c>
      <c r="P45" s="49">
        <f t="shared" si="31"/>
        <v>0</v>
      </c>
      <c r="Q45" s="49">
        <f t="shared" si="31"/>
        <v>0</v>
      </c>
      <c r="R45" s="49">
        <f t="shared" si="31"/>
        <v>0</v>
      </c>
      <c r="S45" s="49">
        <f t="shared" si="31"/>
        <v>0</v>
      </c>
      <c r="T45" s="49">
        <f t="shared" si="31"/>
        <v>0</v>
      </c>
      <c r="U45" s="49">
        <f t="shared" si="31"/>
        <v>0</v>
      </c>
      <c r="V45" s="49">
        <f t="shared" si="31"/>
        <v>0</v>
      </c>
      <c r="W45" s="49">
        <f t="shared" si="31"/>
        <v>0</v>
      </c>
      <c r="X45" s="49">
        <f t="shared" si="31"/>
        <v>0</v>
      </c>
      <c r="Y45" s="668">
        <f t="shared" si="31"/>
        <v>0</v>
      </c>
      <c r="Z45" s="49">
        <f t="shared" si="31"/>
        <v>0</v>
      </c>
      <c r="AA45" s="49">
        <f t="shared" si="31"/>
        <v>0</v>
      </c>
      <c r="AB45" s="666">
        <f>+AB46+AB47+AB49</f>
        <v>7199877</v>
      </c>
    </row>
    <row r="46" spans="1:31" ht="32.25" customHeight="1">
      <c r="A46" s="22" t="s">
        <v>40</v>
      </c>
      <c r="B46" s="38" t="s">
        <v>205</v>
      </c>
      <c r="C46" s="36">
        <v>7199877</v>
      </c>
      <c r="D46" s="43"/>
      <c r="E46" s="43"/>
      <c r="F46" s="28"/>
      <c r="G46" s="43"/>
      <c r="H46" s="43"/>
      <c r="I46" s="43"/>
      <c r="J46" s="43"/>
      <c r="K46" s="43"/>
      <c r="L46" s="43"/>
      <c r="M46" s="43"/>
      <c r="N46" s="43"/>
      <c r="O46" s="43"/>
      <c r="P46" s="43"/>
      <c r="Q46" s="43"/>
      <c r="R46" s="43"/>
      <c r="S46" s="43"/>
      <c r="T46" s="43"/>
      <c r="U46" s="43"/>
      <c r="V46" s="43"/>
      <c r="W46" s="43"/>
      <c r="X46" s="43"/>
      <c r="Y46" s="671"/>
      <c r="Z46" s="43"/>
      <c r="AA46" s="43"/>
      <c r="AB46" s="36">
        <f>+C46+D46+E46+F46+G46+H46+I46+J46+K46+L46-M46-N46-O46-P46-Q46-R46-S46-T46-U46-V46-W46-X46-Y46-Z46-AA46</f>
        <v>7199877</v>
      </c>
    </row>
    <row r="47" spans="1:31" ht="32.25" customHeight="1">
      <c r="A47" s="22" t="s">
        <v>52</v>
      </c>
      <c r="B47" s="38" t="s">
        <v>206</v>
      </c>
      <c r="C47" s="26">
        <v>0</v>
      </c>
      <c r="D47" s="43"/>
      <c r="E47" s="43"/>
      <c r="F47" s="28"/>
      <c r="G47" s="43"/>
      <c r="H47" s="43"/>
      <c r="I47" s="43"/>
      <c r="J47" s="43"/>
      <c r="K47" s="43"/>
      <c r="L47" s="43"/>
      <c r="M47" s="43"/>
      <c r="N47" s="43"/>
      <c r="O47" s="43"/>
      <c r="P47" s="43"/>
      <c r="Q47" s="43"/>
      <c r="R47" s="43"/>
      <c r="S47" s="43"/>
      <c r="T47" s="43"/>
      <c r="U47" s="43"/>
      <c r="V47" s="43"/>
      <c r="W47" s="43"/>
      <c r="X47" s="43"/>
      <c r="Y47" s="671"/>
      <c r="Z47" s="43"/>
      <c r="AA47" s="31"/>
      <c r="AB47" s="36">
        <f t="shared" ref="AB47:AB49" si="32">+C47+D47+E47+F47+G47+H47+I47+J47+K47+L47-M47-N47-O47-P47-Q47-R47-S47-T47-U47-V47-W47-X47-Y47-Z47-AA47</f>
        <v>0</v>
      </c>
    </row>
    <row r="48" spans="1:31" ht="32.25" customHeight="1">
      <c r="A48" s="22" t="s">
        <v>41</v>
      </c>
      <c r="B48" s="38" t="s">
        <v>207</v>
      </c>
      <c r="C48" s="26">
        <v>0</v>
      </c>
      <c r="D48" s="43"/>
      <c r="E48" s="43"/>
      <c r="F48" s="28"/>
      <c r="G48" s="43"/>
      <c r="H48" s="43"/>
      <c r="I48" s="43"/>
      <c r="J48" s="43"/>
      <c r="K48" s="43"/>
      <c r="L48" s="43"/>
      <c r="M48" s="43"/>
      <c r="N48" s="43"/>
      <c r="O48" s="43"/>
      <c r="P48" s="43"/>
      <c r="Q48" s="43"/>
      <c r="R48" s="43"/>
      <c r="S48" s="43"/>
      <c r="T48" s="43"/>
      <c r="U48" s="43"/>
      <c r="V48" s="43"/>
      <c r="W48" s="43"/>
      <c r="X48" s="43"/>
      <c r="Y48" s="671"/>
      <c r="Z48" s="43"/>
      <c r="AA48" s="31"/>
      <c r="AB48" s="36">
        <f t="shared" si="32"/>
        <v>0</v>
      </c>
    </row>
    <row r="49" spans="1:28" ht="32.25" customHeight="1">
      <c r="A49" s="22" t="s">
        <v>43</v>
      </c>
      <c r="B49" s="30" t="s">
        <v>208</v>
      </c>
      <c r="C49" s="26">
        <v>0</v>
      </c>
      <c r="D49" s="43"/>
      <c r="E49" s="43"/>
      <c r="F49" s="28"/>
      <c r="G49" s="43"/>
      <c r="H49" s="43"/>
      <c r="I49" s="43"/>
      <c r="J49" s="43"/>
      <c r="K49" s="43"/>
      <c r="L49" s="43"/>
      <c r="M49" s="43"/>
      <c r="N49" s="43"/>
      <c r="O49" s="43"/>
      <c r="P49" s="43"/>
      <c r="Q49" s="43"/>
      <c r="R49" s="43"/>
      <c r="S49" s="43"/>
      <c r="T49" s="43"/>
      <c r="U49" s="43"/>
      <c r="V49" s="43"/>
      <c r="W49" s="43"/>
      <c r="X49" s="43"/>
      <c r="Y49" s="671"/>
      <c r="Z49" s="43"/>
      <c r="AA49" s="31"/>
      <c r="AB49" s="36">
        <f t="shared" si="32"/>
        <v>0</v>
      </c>
    </row>
    <row r="50" spans="1:28" s="103" customFormat="1" ht="32.25" customHeight="1">
      <c r="A50" s="591" t="s">
        <v>44</v>
      </c>
      <c r="B50" s="667" t="s">
        <v>1125</v>
      </c>
      <c r="C50" s="668">
        <v>0</v>
      </c>
      <c r="D50" s="668">
        <f t="shared" ref="D50:AA50" si="33">+D51+D52</f>
        <v>0</v>
      </c>
      <c r="E50" s="668">
        <f t="shared" si="33"/>
        <v>0</v>
      </c>
      <c r="F50" s="668">
        <f t="shared" si="33"/>
        <v>0</v>
      </c>
      <c r="G50" s="668">
        <f t="shared" si="33"/>
        <v>0</v>
      </c>
      <c r="H50" s="668">
        <f t="shared" si="33"/>
        <v>0</v>
      </c>
      <c r="I50" s="668">
        <f t="shared" si="33"/>
        <v>0</v>
      </c>
      <c r="J50" s="668">
        <f t="shared" si="33"/>
        <v>0</v>
      </c>
      <c r="K50" s="668">
        <f t="shared" si="33"/>
        <v>0</v>
      </c>
      <c r="L50" s="668">
        <f t="shared" si="33"/>
        <v>0</v>
      </c>
      <c r="M50" s="668">
        <f t="shared" si="33"/>
        <v>0</v>
      </c>
      <c r="N50" s="668">
        <f t="shared" si="33"/>
        <v>0</v>
      </c>
      <c r="O50" s="668">
        <f t="shared" si="33"/>
        <v>0</v>
      </c>
      <c r="P50" s="668">
        <f t="shared" si="33"/>
        <v>0</v>
      </c>
      <c r="Q50" s="668">
        <f t="shared" si="33"/>
        <v>0</v>
      </c>
      <c r="R50" s="668">
        <f t="shared" si="33"/>
        <v>0</v>
      </c>
      <c r="S50" s="668">
        <f t="shared" si="33"/>
        <v>0</v>
      </c>
      <c r="T50" s="668">
        <f t="shared" si="33"/>
        <v>0</v>
      </c>
      <c r="U50" s="668">
        <f t="shared" si="33"/>
        <v>0</v>
      </c>
      <c r="V50" s="668">
        <f t="shared" si="33"/>
        <v>0</v>
      </c>
      <c r="W50" s="668">
        <f t="shared" si="33"/>
        <v>0</v>
      </c>
      <c r="X50" s="668">
        <f t="shared" si="33"/>
        <v>0</v>
      </c>
      <c r="Y50" s="668">
        <f t="shared" si="33"/>
        <v>0</v>
      </c>
      <c r="Z50" s="668">
        <f t="shared" si="33"/>
        <v>0</v>
      </c>
      <c r="AA50" s="668">
        <f t="shared" si="33"/>
        <v>0</v>
      </c>
      <c r="AB50" s="669">
        <f>+AB51+AB52</f>
        <v>0</v>
      </c>
    </row>
    <row r="51" spans="1:28" s="103" customFormat="1" ht="32.25" customHeight="1">
      <c r="A51" s="591" t="s">
        <v>45</v>
      </c>
      <c r="B51" s="670" t="s">
        <v>1126</v>
      </c>
      <c r="C51" s="593"/>
      <c r="D51" s="671"/>
      <c r="E51" s="671"/>
      <c r="F51" s="671"/>
      <c r="G51" s="671"/>
      <c r="H51" s="671"/>
      <c r="I51" s="671"/>
      <c r="J51" s="671"/>
      <c r="K51" s="671"/>
      <c r="L51" s="671"/>
      <c r="M51" s="671"/>
      <c r="N51" s="671"/>
      <c r="O51" s="671"/>
      <c r="P51" s="671"/>
      <c r="Q51" s="671"/>
      <c r="R51" s="671"/>
      <c r="S51" s="671"/>
      <c r="T51" s="671"/>
      <c r="U51" s="671"/>
      <c r="V51" s="671"/>
      <c r="W51" s="671"/>
      <c r="X51" s="671"/>
      <c r="Y51" s="671"/>
      <c r="Z51" s="671"/>
      <c r="AA51" s="672"/>
      <c r="AB51" s="673"/>
    </row>
    <row r="52" spans="1:28" s="103" customFormat="1" ht="20.25" customHeight="1">
      <c r="A52" s="591" t="s">
        <v>46</v>
      </c>
      <c r="B52" s="670" t="s">
        <v>1127</v>
      </c>
      <c r="C52" s="670"/>
      <c r="D52" s="671"/>
      <c r="E52" s="671"/>
      <c r="F52" s="671"/>
      <c r="G52" s="671"/>
      <c r="H52" s="671"/>
      <c r="I52" s="671"/>
      <c r="J52" s="671"/>
      <c r="K52" s="671"/>
      <c r="L52" s="671"/>
      <c r="M52" s="671"/>
      <c r="N52" s="671"/>
      <c r="O52" s="671"/>
      <c r="P52" s="671"/>
      <c r="Q52" s="671"/>
      <c r="R52" s="671"/>
      <c r="S52" s="671"/>
      <c r="T52" s="671"/>
      <c r="U52" s="671"/>
      <c r="V52" s="671"/>
      <c r="W52" s="671"/>
      <c r="X52" s="671"/>
      <c r="Y52" s="671"/>
      <c r="Z52" s="671"/>
      <c r="AA52" s="671"/>
      <c r="AB52" s="673"/>
    </row>
    <row r="53" spans="1:28" ht="9" customHeight="1">
      <c r="A53" s="54"/>
      <c r="B53" s="55"/>
      <c r="C53" s="55"/>
      <c r="D53" s="56"/>
      <c r="E53" s="56"/>
      <c r="F53" s="56"/>
      <c r="G53" s="56"/>
      <c r="H53" s="56"/>
      <c r="I53" s="56"/>
      <c r="J53" s="56"/>
      <c r="K53" s="56"/>
      <c r="L53" s="56"/>
      <c r="M53" s="56"/>
      <c r="N53" s="56"/>
      <c r="O53" s="56"/>
      <c r="P53" s="56"/>
      <c r="Q53" s="56"/>
      <c r="R53" s="56"/>
      <c r="S53" s="56"/>
      <c r="T53" s="56"/>
      <c r="U53" s="56"/>
      <c r="V53" s="56"/>
      <c r="W53" s="56"/>
      <c r="X53" s="56"/>
      <c r="Y53" s="179"/>
      <c r="Z53" s="56"/>
      <c r="AA53" s="56"/>
      <c r="AB53" s="56"/>
    </row>
    <row r="54" spans="1:28" ht="28.5" customHeight="1">
      <c r="A54" s="893" t="s">
        <v>209</v>
      </c>
      <c r="B54" s="893"/>
      <c r="C54" s="893"/>
      <c r="D54" s="893"/>
      <c r="E54" s="893"/>
      <c r="F54" s="893"/>
      <c r="G54" s="893"/>
      <c r="H54" s="893"/>
      <c r="I54" s="893"/>
      <c r="J54" s="893"/>
      <c r="L54" s="56"/>
      <c r="M54" s="56"/>
      <c r="N54" s="56"/>
      <c r="O54" s="56"/>
      <c r="P54" s="56"/>
      <c r="Q54" s="56"/>
      <c r="R54" s="56"/>
      <c r="S54" s="56"/>
      <c r="T54" s="56"/>
      <c r="U54" s="56"/>
      <c r="V54" s="56"/>
      <c r="W54" s="56"/>
      <c r="X54" s="56"/>
      <c r="Y54" s="179"/>
      <c r="Z54" s="56"/>
      <c r="AA54" s="56"/>
      <c r="AB54" s="56"/>
    </row>
    <row r="55" spans="1:28" ht="5.25" customHeight="1">
      <c r="B55" s="57"/>
      <c r="C55" s="55"/>
      <c r="D55" s="57"/>
      <c r="E55" s="57"/>
      <c r="F55" s="57"/>
      <c r="G55" s="67"/>
      <c r="H55" s="57"/>
      <c r="I55" s="57"/>
      <c r="J55" s="57"/>
      <c r="K55" s="57"/>
      <c r="L55" s="56"/>
      <c r="M55" s="56"/>
      <c r="N55" s="56"/>
      <c r="O55" s="56"/>
      <c r="P55" s="56"/>
      <c r="Q55" s="56"/>
      <c r="R55" s="56"/>
      <c r="S55" s="56"/>
      <c r="T55" s="56"/>
      <c r="U55" s="56"/>
      <c r="V55" s="56"/>
      <c r="W55" s="56"/>
      <c r="X55" s="56"/>
      <c r="Y55" s="179"/>
      <c r="Z55" s="56"/>
      <c r="AA55" s="56"/>
      <c r="AB55" s="56"/>
    </row>
    <row r="56" spans="1:28" ht="25.5" customHeight="1">
      <c r="A56" s="58"/>
      <c r="B56" s="55" t="s">
        <v>49</v>
      </c>
      <c r="C56" s="55"/>
      <c r="D56" s="59"/>
      <c r="E56" s="59"/>
      <c r="F56" s="59"/>
      <c r="G56" s="59"/>
      <c r="H56" s="59"/>
      <c r="I56" s="59"/>
      <c r="J56" s="59"/>
      <c r="K56" s="59"/>
      <c r="L56" s="899" t="s">
        <v>984</v>
      </c>
      <c r="M56" s="899"/>
      <c r="N56" s="902" t="s">
        <v>1155</v>
      </c>
      <c r="O56" s="902"/>
      <c r="P56" s="14"/>
      <c r="Q56" s="14"/>
      <c r="R56" s="14"/>
      <c r="S56" s="14"/>
      <c r="T56" s="14"/>
      <c r="U56" s="14"/>
      <c r="V56" s="14"/>
      <c r="W56" s="14"/>
      <c r="X56" s="14"/>
      <c r="Y56" s="751"/>
      <c r="Z56" s="14"/>
      <c r="AA56" s="14"/>
      <c r="AB56" s="60"/>
    </row>
    <row r="57" spans="1:28" ht="6" customHeight="1">
      <c r="A57" s="58"/>
      <c r="B57" s="55"/>
      <c r="C57" s="55"/>
      <c r="D57" s="61"/>
      <c r="E57" s="61"/>
      <c r="F57" s="61"/>
      <c r="G57" s="61"/>
      <c r="H57" s="61"/>
      <c r="I57" s="61"/>
      <c r="J57" s="61"/>
      <c r="K57" s="59"/>
      <c r="L57" s="59"/>
      <c r="M57" s="59"/>
      <c r="N57" s="59"/>
      <c r="O57" s="14"/>
      <c r="P57" s="14"/>
      <c r="Q57" s="14"/>
      <c r="R57" s="14"/>
      <c r="S57" s="14"/>
      <c r="T57" s="14"/>
      <c r="U57" s="14"/>
      <c r="V57" s="14"/>
      <c r="W57" s="14"/>
      <c r="X57" s="14"/>
      <c r="Y57" s="751"/>
      <c r="Z57" s="14"/>
      <c r="AA57" s="14"/>
      <c r="AB57" s="60"/>
    </row>
    <row r="58" spans="1:28" ht="16.5" customHeight="1">
      <c r="A58" s="58"/>
      <c r="B58" s="55" t="s">
        <v>50</v>
      </c>
      <c r="C58" s="55"/>
      <c r="D58" s="59"/>
      <c r="E58" s="59"/>
      <c r="F58" s="59"/>
      <c r="G58" s="59"/>
      <c r="H58" s="59"/>
      <c r="I58" s="59"/>
      <c r="J58" s="59"/>
      <c r="K58" s="59"/>
      <c r="L58" s="900" t="s">
        <v>984</v>
      </c>
      <c r="M58" s="900"/>
      <c r="N58" s="902" t="s">
        <v>1155</v>
      </c>
      <c r="O58" s="902"/>
      <c r="P58" s="14"/>
      <c r="Q58" s="14"/>
      <c r="R58" s="14"/>
      <c r="S58" s="14"/>
      <c r="T58" s="14"/>
      <c r="U58" s="14"/>
      <c r="V58" s="14"/>
      <c r="W58" s="14"/>
      <c r="X58" s="14"/>
      <c r="Y58" s="751"/>
      <c r="Z58" s="14"/>
      <c r="AA58" s="14"/>
      <c r="AB58" s="60"/>
    </row>
    <row r="59" spans="1:28" ht="6" customHeight="1">
      <c r="A59" s="12"/>
      <c r="B59" s="894"/>
      <c r="C59" s="894"/>
      <c r="D59" s="894"/>
      <c r="E59" s="894"/>
      <c r="F59" s="894"/>
      <c r="G59" s="894"/>
      <c r="H59" s="894"/>
      <c r="I59" s="894"/>
      <c r="J59" s="894"/>
      <c r="K59" s="894"/>
      <c r="L59" s="894"/>
      <c r="M59" s="894"/>
      <c r="N59" s="62"/>
      <c r="O59" s="14"/>
      <c r="P59" s="14"/>
      <c r="Q59" s="14"/>
      <c r="R59" s="14"/>
      <c r="S59" s="14"/>
      <c r="T59" s="14"/>
      <c r="U59" s="14"/>
      <c r="V59" s="14"/>
      <c r="W59" s="14"/>
      <c r="X59" s="14"/>
      <c r="Y59" s="751"/>
      <c r="Z59" s="14"/>
      <c r="AA59" s="14"/>
      <c r="AB59" s="14"/>
    </row>
    <row r="60" spans="1:28" ht="12.75" customHeight="1">
      <c r="A60" s="12"/>
      <c r="B60" s="55" t="s">
        <v>51</v>
      </c>
      <c r="C60" s="55"/>
      <c r="D60" s="14"/>
      <c r="E60" s="14"/>
      <c r="F60" s="14"/>
      <c r="G60" s="14"/>
      <c r="H60" s="14"/>
      <c r="I60" s="14"/>
      <c r="J60" s="14"/>
      <c r="K60" s="14"/>
      <c r="L60" s="14"/>
      <c r="M60" s="14"/>
      <c r="N60" s="14"/>
      <c r="O60" s="14"/>
      <c r="P60" s="14"/>
      <c r="Q60" s="14"/>
      <c r="R60" s="14"/>
      <c r="S60" s="14"/>
      <c r="T60" s="14"/>
      <c r="U60" s="14"/>
      <c r="V60" s="14"/>
      <c r="W60" s="14"/>
      <c r="X60" s="14"/>
      <c r="Y60" s="751"/>
      <c r="Z60" s="14"/>
      <c r="AA60" s="14"/>
      <c r="AB60" s="14"/>
    </row>
    <row r="61" spans="1:28" ht="19.5">
      <c r="A61" s="63"/>
      <c r="B61" s="64"/>
      <c r="C61" s="65"/>
      <c r="D61" s="65"/>
      <c r="E61" s="65"/>
      <c r="F61" s="65"/>
      <c r="G61" s="65"/>
      <c r="H61" s="65"/>
      <c r="I61" s="65"/>
      <c r="J61" s="65"/>
      <c r="K61" s="65"/>
      <c r="L61" s="65"/>
      <c r="M61" s="65"/>
      <c r="N61" s="65"/>
      <c r="O61" s="65"/>
      <c r="P61" s="65"/>
      <c r="Q61" s="65"/>
      <c r="R61" s="65"/>
      <c r="S61" s="65"/>
      <c r="T61" s="65"/>
      <c r="U61" s="65"/>
      <c r="V61" s="65"/>
      <c r="W61" s="65"/>
      <c r="X61" s="65"/>
      <c r="Y61" s="752"/>
      <c r="Z61" s="65"/>
      <c r="AA61" s="65"/>
      <c r="AB61" s="65"/>
    </row>
    <row r="62" spans="1:28" ht="19.5">
      <c r="A62" s="63"/>
      <c r="B62" s="64"/>
      <c r="C62" s="65"/>
      <c r="D62" s="65"/>
      <c r="E62" s="65"/>
      <c r="F62" s="65"/>
      <c r="G62" s="65"/>
      <c r="H62" s="65"/>
      <c r="I62" s="65"/>
      <c r="J62" s="65"/>
      <c r="K62" s="65"/>
      <c r="L62" s="65"/>
      <c r="M62" s="65"/>
      <c r="N62" s="65"/>
      <c r="O62" s="65"/>
      <c r="P62" s="65"/>
      <c r="Q62" s="65"/>
      <c r="R62" s="65"/>
      <c r="S62" s="65"/>
      <c r="T62" s="65"/>
      <c r="U62" s="65"/>
      <c r="V62" s="65"/>
      <c r="W62" s="65"/>
      <c r="X62" s="65"/>
      <c r="Y62" s="752"/>
      <c r="Z62" s="65"/>
      <c r="AA62" s="65"/>
      <c r="AB62" s="65"/>
    </row>
    <row r="63" spans="1:28" ht="15">
      <c r="A63" s="65"/>
      <c r="B63" s="65"/>
      <c r="C63" s="65"/>
      <c r="D63" s="65"/>
      <c r="E63" s="65"/>
      <c r="F63" s="65"/>
      <c r="G63" s="65"/>
      <c r="H63" s="65"/>
      <c r="I63" s="65"/>
      <c r="J63" s="65"/>
      <c r="K63" s="65"/>
      <c r="L63" s="65"/>
      <c r="M63" s="65"/>
      <c r="N63" s="65"/>
      <c r="O63" s="65"/>
      <c r="P63" s="65"/>
      <c r="Q63" s="65"/>
      <c r="R63" s="65"/>
      <c r="S63" s="65"/>
      <c r="T63" s="65"/>
      <c r="U63" s="65"/>
      <c r="V63" s="65"/>
      <c r="W63" s="65"/>
      <c r="X63" s="65"/>
      <c r="Y63" s="752"/>
      <c r="Z63" s="65"/>
      <c r="AA63" s="65"/>
      <c r="AB63" s="65"/>
    </row>
  </sheetData>
  <mergeCells count="14">
    <mergeCell ref="W1:AA1"/>
    <mergeCell ref="D7:L7"/>
    <mergeCell ref="M7:AA7"/>
    <mergeCell ref="A54:J54"/>
    <mergeCell ref="B59:M59"/>
    <mergeCell ref="A2:AB2"/>
    <mergeCell ref="T3:AB3"/>
    <mergeCell ref="B5:F5"/>
    <mergeCell ref="T5:AA5"/>
    <mergeCell ref="L56:M56"/>
    <mergeCell ref="L58:M58"/>
    <mergeCell ref="B3:P3"/>
    <mergeCell ref="N56:O56"/>
    <mergeCell ref="N58:O58"/>
  </mergeCells>
  <pageMargins left="0.2" right="0.05" top="0.1" bottom="0.09" header="0.05" footer="0.05"/>
  <pageSetup paperSize="9" scale="55" orientation="landscape" r:id="rId1"/>
  <headerFooter alignWithMargins="0"/>
  <rowBreaks count="1" manualBreakCount="1">
    <brk id="38" max="27" man="1"/>
  </rowBreaks>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35"/>
  <sheetViews>
    <sheetView zoomScaleNormal="100" workbookViewId="0">
      <selection sqref="A1:XFD1048576"/>
    </sheetView>
  </sheetViews>
  <sheetFormatPr defaultRowHeight="19.5"/>
  <cols>
    <col min="1" max="1" width="7.28515625" style="255" customWidth="1"/>
    <col min="2" max="2" width="75.5703125" style="1" customWidth="1"/>
    <col min="3" max="4" width="25.5703125" style="1" customWidth="1"/>
    <col min="5" max="10" width="6.28515625" style="1" customWidth="1"/>
    <col min="11" max="11" width="6.140625" style="1" customWidth="1"/>
    <col min="12" max="12" width="6.28515625" style="1" customWidth="1"/>
    <col min="13" max="254" width="9.140625" style="1"/>
    <col min="255" max="255" width="7.28515625" style="1" customWidth="1"/>
    <col min="256" max="256" width="72" style="1" customWidth="1"/>
    <col min="257" max="260" width="20" style="1" customWidth="1"/>
    <col min="261" max="266" width="6.28515625" style="1" customWidth="1"/>
    <col min="267" max="267" width="6.140625" style="1" customWidth="1"/>
    <col min="268" max="268" width="6.28515625" style="1" customWidth="1"/>
    <col min="269" max="510" width="9.140625" style="1"/>
    <col min="511" max="511" width="7.28515625" style="1" customWidth="1"/>
    <col min="512" max="512" width="72" style="1" customWidth="1"/>
    <col min="513" max="516" width="20" style="1" customWidth="1"/>
    <col min="517" max="522" width="6.28515625" style="1" customWidth="1"/>
    <col min="523" max="523" width="6.140625" style="1" customWidth="1"/>
    <col min="524" max="524" width="6.28515625" style="1" customWidth="1"/>
    <col min="525" max="766" width="9.140625" style="1"/>
    <col min="767" max="767" width="7.28515625" style="1" customWidth="1"/>
    <col min="768" max="768" width="72" style="1" customWidth="1"/>
    <col min="769" max="772" width="20" style="1" customWidth="1"/>
    <col min="773" max="778" width="6.28515625" style="1" customWidth="1"/>
    <col min="779" max="779" width="6.140625" style="1" customWidth="1"/>
    <col min="780" max="780" width="6.28515625" style="1" customWidth="1"/>
    <col min="781" max="1022" width="9.140625" style="1"/>
    <col min="1023" max="1023" width="7.28515625" style="1" customWidth="1"/>
    <col min="1024" max="1024" width="72" style="1" customWidth="1"/>
    <col min="1025" max="1028" width="20" style="1" customWidth="1"/>
    <col min="1029" max="1034" width="6.28515625" style="1" customWidth="1"/>
    <col min="1035" max="1035" width="6.140625" style="1" customWidth="1"/>
    <col min="1036" max="1036" width="6.28515625" style="1" customWidth="1"/>
    <col min="1037" max="1278" width="9.140625" style="1"/>
    <col min="1279" max="1279" width="7.28515625" style="1" customWidth="1"/>
    <col min="1280" max="1280" width="72" style="1" customWidth="1"/>
    <col min="1281" max="1284" width="20" style="1" customWidth="1"/>
    <col min="1285" max="1290" width="6.28515625" style="1" customWidth="1"/>
    <col min="1291" max="1291" width="6.140625" style="1" customWidth="1"/>
    <col min="1292" max="1292" width="6.28515625" style="1" customWidth="1"/>
    <col min="1293" max="1534" width="9.140625" style="1"/>
    <col min="1535" max="1535" width="7.28515625" style="1" customWidth="1"/>
    <col min="1536" max="1536" width="72" style="1" customWidth="1"/>
    <col min="1537" max="1540" width="20" style="1" customWidth="1"/>
    <col min="1541" max="1546" width="6.28515625" style="1" customWidth="1"/>
    <col min="1547" max="1547" width="6.140625" style="1" customWidth="1"/>
    <col min="1548" max="1548" width="6.28515625" style="1" customWidth="1"/>
    <col min="1549" max="1790" width="9.140625" style="1"/>
    <col min="1791" max="1791" width="7.28515625" style="1" customWidth="1"/>
    <col min="1792" max="1792" width="72" style="1" customWidth="1"/>
    <col min="1793" max="1796" width="20" style="1" customWidth="1"/>
    <col min="1797" max="1802" width="6.28515625" style="1" customWidth="1"/>
    <col min="1803" max="1803" width="6.140625" style="1" customWidth="1"/>
    <col min="1804" max="1804" width="6.28515625" style="1" customWidth="1"/>
    <col min="1805" max="2046" width="9.140625" style="1"/>
    <col min="2047" max="2047" width="7.28515625" style="1" customWidth="1"/>
    <col min="2048" max="2048" width="72" style="1" customWidth="1"/>
    <col min="2049" max="2052" width="20" style="1" customWidth="1"/>
    <col min="2053" max="2058" width="6.28515625" style="1" customWidth="1"/>
    <col min="2059" max="2059" width="6.140625" style="1" customWidth="1"/>
    <col min="2060" max="2060" width="6.28515625" style="1" customWidth="1"/>
    <col min="2061" max="2302" width="9.140625" style="1"/>
    <col min="2303" max="2303" width="7.28515625" style="1" customWidth="1"/>
    <col min="2304" max="2304" width="72" style="1" customWidth="1"/>
    <col min="2305" max="2308" width="20" style="1" customWidth="1"/>
    <col min="2309" max="2314" width="6.28515625" style="1" customWidth="1"/>
    <col min="2315" max="2315" width="6.140625" style="1" customWidth="1"/>
    <col min="2316" max="2316" width="6.28515625" style="1" customWidth="1"/>
    <col min="2317" max="2558" width="9.140625" style="1"/>
    <col min="2559" max="2559" width="7.28515625" style="1" customWidth="1"/>
    <col min="2560" max="2560" width="72" style="1" customWidth="1"/>
    <col min="2561" max="2564" width="20" style="1" customWidth="1"/>
    <col min="2565" max="2570" width="6.28515625" style="1" customWidth="1"/>
    <col min="2571" max="2571" width="6.140625" style="1" customWidth="1"/>
    <col min="2572" max="2572" width="6.28515625" style="1" customWidth="1"/>
    <col min="2573" max="2814" width="9.140625" style="1"/>
    <col min="2815" max="2815" width="7.28515625" style="1" customWidth="1"/>
    <col min="2816" max="2816" width="72" style="1" customWidth="1"/>
    <col min="2817" max="2820" width="20" style="1" customWidth="1"/>
    <col min="2821" max="2826" width="6.28515625" style="1" customWidth="1"/>
    <col min="2827" max="2827" width="6.140625" style="1" customWidth="1"/>
    <col min="2828" max="2828" width="6.28515625" style="1" customWidth="1"/>
    <col min="2829" max="3070" width="9.140625" style="1"/>
    <col min="3071" max="3071" width="7.28515625" style="1" customWidth="1"/>
    <col min="3072" max="3072" width="72" style="1" customWidth="1"/>
    <col min="3073" max="3076" width="20" style="1" customWidth="1"/>
    <col min="3077" max="3082" width="6.28515625" style="1" customWidth="1"/>
    <col min="3083" max="3083" width="6.140625" style="1" customWidth="1"/>
    <col min="3084" max="3084" width="6.28515625" style="1" customWidth="1"/>
    <col min="3085" max="3326" width="9.140625" style="1"/>
    <col min="3327" max="3327" width="7.28515625" style="1" customWidth="1"/>
    <col min="3328" max="3328" width="72" style="1" customWidth="1"/>
    <col min="3329" max="3332" width="20" style="1" customWidth="1"/>
    <col min="3333" max="3338" width="6.28515625" style="1" customWidth="1"/>
    <col min="3339" max="3339" width="6.140625" style="1" customWidth="1"/>
    <col min="3340" max="3340" width="6.28515625" style="1" customWidth="1"/>
    <col min="3341" max="3582" width="9.140625" style="1"/>
    <col min="3583" max="3583" width="7.28515625" style="1" customWidth="1"/>
    <col min="3584" max="3584" width="72" style="1" customWidth="1"/>
    <col min="3585" max="3588" width="20" style="1" customWidth="1"/>
    <col min="3589" max="3594" width="6.28515625" style="1" customWidth="1"/>
    <col min="3595" max="3595" width="6.140625" style="1" customWidth="1"/>
    <col min="3596" max="3596" width="6.28515625" style="1" customWidth="1"/>
    <col min="3597" max="3838" width="9.140625" style="1"/>
    <col min="3839" max="3839" width="7.28515625" style="1" customWidth="1"/>
    <col min="3840" max="3840" width="72" style="1" customWidth="1"/>
    <col min="3841" max="3844" width="20" style="1" customWidth="1"/>
    <col min="3845" max="3850" width="6.28515625" style="1" customWidth="1"/>
    <col min="3851" max="3851" width="6.140625" style="1" customWidth="1"/>
    <col min="3852" max="3852" width="6.28515625" style="1" customWidth="1"/>
    <col min="3853" max="4094" width="9.140625" style="1"/>
    <col min="4095" max="4095" width="7.28515625" style="1" customWidth="1"/>
    <col min="4096" max="4096" width="72" style="1" customWidth="1"/>
    <col min="4097" max="4100" width="20" style="1" customWidth="1"/>
    <col min="4101" max="4106" width="6.28515625" style="1" customWidth="1"/>
    <col min="4107" max="4107" width="6.140625" style="1" customWidth="1"/>
    <col min="4108" max="4108" width="6.28515625" style="1" customWidth="1"/>
    <col min="4109" max="4350" width="9.140625" style="1"/>
    <col min="4351" max="4351" width="7.28515625" style="1" customWidth="1"/>
    <col min="4352" max="4352" width="72" style="1" customWidth="1"/>
    <col min="4353" max="4356" width="20" style="1" customWidth="1"/>
    <col min="4357" max="4362" width="6.28515625" style="1" customWidth="1"/>
    <col min="4363" max="4363" width="6.140625" style="1" customWidth="1"/>
    <col min="4364" max="4364" width="6.28515625" style="1" customWidth="1"/>
    <col min="4365" max="4606" width="9.140625" style="1"/>
    <col min="4607" max="4607" width="7.28515625" style="1" customWidth="1"/>
    <col min="4608" max="4608" width="72" style="1" customWidth="1"/>
    <col min="4609" max="4612" width="20" style="1" customWidth="1"/>
    <col min="4613" max="4618" width="6.28515625" style="1" customWidth="1"/>
    <col min="4619" max="4619" width="6.140625" style="1" customWidth="1"/>
    <col min="4620" max="4620" width="6.28515625" style="1" customWidth="1"/>
    <col min="4621" max="4862" width="9.140625" style="1"/>
    <col min="4863" max="4863" width="7.28515625" style="1" customWidth="1"/>
    <col min="4864" max="4864" width="72" style="1" customWidth="1"/>
    <col min="4865" max="4868" width="20" style="1" customWidth="1"/>
    <col min="4869" max="4874" width="6.28515625" style="1" customWidth="1"/>
    <col min="4875" max="4875" width="6.140625" style="1" customWidth="1"/>
    <col min="4876" max="4876" width="6.28515625" style="1" customWidth="1"/>
    <col min="4877" max="5118" width="9.140625" style="1"/>
    <col min="5119" max="5119" width="7.28515625" style="1" customWidth="1"/>
    <col min="5120" max="5120" width="72" style="1" customWidth="1"/>
    <col min="5121" max="5124" width="20" style="1" customWidth="1"/>
    <col min="5125" max="5130" width="6.28515625" style="1" customWidth="1"/>
    <col min="5131" max="5131" width="6.140625" style="1" customWidth="1"/>
    <col min="5132" max="5132" width="6.28515625" style="1" customWidth="1"/>
    <col min="5133" max="5374" width="9.140625" style="1"/>
    <col min="5375" max="5375" width="7.28515625" style="1" customWidth="1"/>
    <col min="5376" max="5376" width="72" style="1" customWidth="1"/>
    <col min="5377" max="5380" width="20" style="1" customWidth="1"/>
    <col min="5381" max="5386" width="6.28515625" style="1" customWidth="1"/>
    <col min="5387" max="5387" width="6.140625" style="1" customWidth="1"/>
    <col min="5388" max="5388" width="6.28515625" style="1" customWidth="1"/>
    <col min="5389" max="5630" width="9.140625" style="1"/>
    <col min="5631" max="5631" width="7.28515625" style="1" customWidth="1"/>
    <col min="5632" max="5632" width="72" style="1" customWidth="1"/>
    <col min="5633" max="5636" width="20" style="1" customWidth="1"/>
    <col min="5637" max="5642" width="6.28515625" style="1" customWidth="1"/>
    <col min="5643" max="5643" width="6.140625" style="1" customWidth="1"/>
    <col min="5644" max="5644" width="6.28515625" style="1" customWidth="1"/>
    <col min="5645" max="5886" width="9.140625" style="1"/>
    <col min="5887" max="5887" width="7.28515625" style="1" customWidth="1"/>
    <col min="5888" max="5888" width="72" style="1" customWidth="1"/>
    <col min="5889" max="5892" width="20" style="1" customWidth="1"/>
    <col min="5893" max="5898" width="6.28515625" style="1" customWidth="1"/>
    <col min="5899" max="5899" width="6.140625" style="1" customWidth="1"/>
    <col min="5900" max="5900" width="6.28515625" style="1" customWidth="1"/>
    <col min="5901" max="6142" width="9.140625" style="1"/>
    <col min="6143" max="6143" width="7.28515625" style="1" customWidth="1"/>
    <col min="6144" max="6144" width="72" style="1" customWidth="1"/>
    <col min="6145" max="6148" width="20" style="1" customWidth="1"/>
    <col min="6149" max="6154" width="6.28515625" style="1" customWidth="1"/>
    <col min="6155" max="6155" width="6.140625" style="1" customWidth="1"/>
    <col min="6156" max="6156" width="6.28515625" style="1" customWidth="1"/>
    <col min="6157" max="6398" width="9.140625" style="1"/>
    <col min="6399" max="6399" width="7.28515625" style="1" customWidth="1"/>
    <col min="6400" max="6400" width="72" style="1" customWidth="1"/>
    <col min="6401" max="6404" width="20" style="1" customWidth="1"/>
    <col min="6405" max="6410" width="6.28515625" style="1" customWidth="1"/>
    <col min="6411" max="6411" width="6.140625" style="1" customWidth="1"/>
    <col min="6412" max="6412" width="6.28515625" style="1" customWidth="1"/>
    <col min="6413" max="6654" width="9.140625" style="1"/>
    <col min="6655" max="6655" width="7.28515625" style="1" customWidth="1"/>
    <col min="6656" max="6656" width="72" style="1" customWidth="1"/>
    <col min="6657" max="6660" width="20" style="1" customWidth="1"/>
    <col min="6661" max="6666" width="6.28515625" style="1" customWidth="1"/>
    <col min="6667" max="6667" width="6.140625" style="1" customWidth="1"/>
    <col min="6668" max="6668" width="6.28515625" style="1" customWidth="1"/>
    <col min="6669" max="6910" width="9.140625" style="1"/>
    <col min="6911" max="6911" width="7.28515625" style="1" customWidth="1"/>
    <col min="6912" max="6912" width="72" style="1" customWidth="1"/>
    <col min="6913" max="6916" width="20" style="1" customWidth="1"/>
    <col min="6917" max="6922" width="6.28515625" style="1" customWidth="1"/>
    <col min="6923" max="6923" width="6.140625" style="1" customWidth="1"/>
    <col min="6924" max="6924" width="6.28515625" style="1" customWidth="1"/>
    <col min="6925" max="7166" width="9.140625" style="1"/>
    <col min="7167" max="7167" width="7.28515625" style="1" customWidth="1"/>
    <col min="7168" max="7168" width="72" style="1" customWidth="1"/>
    <col min="7169" max="7172" width="20" style="1" customWidth="1"/>
    <col min="7173" max="7178" width="6.28515625" style="1" customWidth="1"/>
    <col min="7179" max="7179" width="6.140625" style="1" customWidth="1"/>
    <col min="7180" max="7180" width="6.28515625" style="1" customWidth="1"/>
    <col min="7181" max="7422" width="9.140625" style="1"/>
    <col min="7423" max="7423" width="7.28515625" style="1" customWidth="1"/>
    <col min="7424" max="7424" width="72" style="1" customWidth="1"/>
    <col min="7425" max="7428" width="20" style="1" customWidth="1"/>
    <col min="7429" max="7434" width="6.28515625" style="1" customWidth="1"/>
    <col min="7435" max="7435" width="6.140625" style="1" customWidth="1"/>
    <col min="7436" max="7436" width="6.28515625" style="1" customWidth="1"/>
    <col min="7437" max="7678" width="9.140625" style="1"/>
    <col min="7679" max="7679" width="7.28515625" style="1" customWidth="1"/>
    <col min="7680" max="7680" width="72" style="1" customWidth="1"/>
    <col min="7681" max="7684" width="20" style="1" customWidth="1"/>
    <col min="7685" max="7690" width="6.28515625" style="1" customWidth="1"/>
    <col min="7691" max="7691" width="6.140625" style="1" customWidth="1"/>
    <col min="7692" max="7692" width="6.28515625" style="1" customWidth="1"/>
    <col min="7693" max="7934" width="9.140625" style="1"/>
    <col min="7935" max="7935" width="7.28515625" style="1" customWidth="1"/>
    <col min="7936" max="7936" width="72" style="1" customWidth="1"/>
    <col min="7937" max="7940" width="20" style="1" customWidth="1"/>
    <col min="7941" max="7946" width="6.28515625" style="1" customWidth="1"/>
    <col min="7947" max="7947" width="6.140625" style="1" customWidth="1"/>
    <col min="7948" max="7948" width="6.28515625" style="1" customWidth="1"/>
    <col min="7949" max="8190" width="9.140625" style="1"/>
    <col min="8191" max="8191" width="7.28515625" style="1" customWidth="1"/>
    <col min="8192" max="8192" width="72" style="1" customWidth="1"/>
    <col min="8193" max="8196" width="20" style="1" customWidth="1"/>
    <col min="8197" max="8202" width="6.28515625" style="1" customWidth="1"/>
    <col min="8203" max="8203" width="6.140625" style="1" customWidth="1"/>
    <col min="8204" max="8204" width="6.28515625" style="1" customWidth="1"/>
    <col min="8205" max="8446" width="9.140625" style="1"/>
    <col min="8447" max="8447" width="7.28515625" style="1" customWidth="1"/>
    <col min="8448" max="8448" width="72" style="1" customWidth="1"/>
    <col min="8449" max="8452" width="20" style="1" customWidth="1"/>
    <col min="8453" max="8458" width="6.28515625" style="1" customWidth="1"/>
    <col min="8459" max="8459" width="6.140625" style="1" customWidth="1"/>
    <col min="8460" max="8460" width="6.28515625" style="1" customWidth="1"/>
    <col min="8461" max="8702" width="9.140625" style="1"/>
    <col min="8703" max="8703" width="7.28515625" style="1" customWidth="1"/>
    <col min="8704" max="8704" width="72" style="1" customWidth="1"/>
    <col min="8705" max="8708" width="20" style="1" customWidth="1"/>
    <col min="8709" max="8714" width="6.28515625" style="1" customWidth="1"/>
    <col min="8715" max="8715" width="6.140625" style="1" customWidth="1"/>
    <col min="8716" max="8716" width="6.28515625" style="1" customWidth="1"/>
    <col min="8717" max="8958" width="9.140625" style="1"/>
    <col min="8959" max="8959" width="7.28515625" style="1" customWidth="1"/>
    <col min="8960" max="8960" width="72" style="1" customWidth="1"/>
    <col min="8961" max="8964" width="20" style="1" customWidth="1"/>
    <col min="8965" max="8970" width="6.28515625" style="1" customWidth="1"/>
    <col min="8971" max="8971" width="6.140625" style="1" customWidth="1"/>
    <col min="8972" max="8972" width="6.28515625" style="1" customWidth="1"/>
    <col min="8973" max="9214" width="9.140625" style="1"/>
    <col min="9215" max="9215" width="7.28515625" style="1" customWidth="1"/>
    <col min="9216" max="9216" width="72" style="1" customWidth="1"/>
    <col min="9217" max="9220" width="20" style="1" customWidth="1"/>
    <col min="9221" max="9226" width="6.28515625" style="1" customWidth="1"/>
    <col min="9227" max="9227" width="6.140625" style="1" customWidth="1"/>
    <col min="9228" max="9228" width="6.28515625" style="1" customWidth="1"/>
    <col min="9229" max="9470" width="9.140625" style="1"/>
    <col min="9471" max="9471" width="7.28515625" style="1" customWidth="1"/>
    <col min="9472" max="9472" width="72" style="1" customWidth="1"/>
    <col min="9473" max="9476" width="20" style="1" customWidth="1"/>
    <col min="9477" max="9482" width="6.28515625" style="1" customWidth="1"/>
    <col min="9483" max="9483" width="6.140625" style="1" customWidth="1"/>
    <col min="9484" max="9484" width="6.28515625" style="1" customWidth="1"/>
    <col min="9485" max="9726" width="9.140625" style="1"/>
    <col min="9727" max="9727" width="7.28515625" style="1" customWidth="1"/>
    <col min="9728" max="9728" width="72" style="1" customWidth="1"/>
    <col min="9729" max="9732" width="20" style="1" customWidth="1"/>
    <col min="9733" max="9738" width="6.28515625" style="1" customWidth="1"/>
    <col min="9739" max="9739" width="6.140625" style="1" customWidth="1"/>
    <col min="9740" max="9740" width="6.28515625" style="1" customWidth="1"/>
    <col min="9741" max="9982" width="9.140625" style="1"/>
    <col min="9983" max="9983" width="7.28515625" style="1" customWidth="1"/>
    <col min="9984" max="9984" width="72" style="1" customWidth="1"/>
    <col min="9985" max="9988" width="20" style="1" customWidth="1"/>
    <col min="9989" max="9994" width="6.28515625" style="1" customWidth="1"/>
    <col min="9995" max="9995" width="6.140625" style="1" customWidth="1"/>
    <col min="9996" max="9996" width="6.28515625" style="1" customWidth="1"/>
    <col min="9997" max="10238" width="9.140625" style="1"/>
    <col min="10239" max="10239" width="7.28515625" style="1" customWidth="1"/>
    <col min="10240" max="10240" width="72" style="1" customWidth="1"/>
    <col min="10241" max="10244" width="20" style="1" customWidth="1"/>
    <col min="10245" max="10250" width="6.28515625" style="1" customWidth="1"/>
    <col min="10251" max="10251" width="6.140625" style="1" customWidth="1"/>
    <col min="10252" max="10252" width="6.28515625" style="1" customWidth="1"/>
    <col min="10253" max="10494" width="9.140625" style="1"/>
    <col min="10495" max="10495" width="7.28515625" style="1" customWidth="1"/>
    <col min="10496" max="10496" width="72" style="1" customWidth="1"/>
    <col min="10497" max="10500" width="20" style="1" customWidth="1"/>
    <col min="10501" max="10506" width="6.28515625" style="1" customWidth="1"/>
    <col min="10507" max="10507" width="6.140625" style="1" customWidth="1"/>
    <col min="10508" max="10508" width="6.28515625" style="1" customWidth="1"/>
    <col min="10509" max="10750" width="9.140625" style="1"/>
    <col min="10751" max="10751" width="7.28515625" style="1" customWidth="1"/>
    <col min="10752" max="10752" width="72" style="1" customWidth="1"/>
    <col min="10753" max="10756" width="20" style="1" customWidth="1"/>
    <col min="10757" max="10762" width="6.28515625" style="1" customWidth="1"/>
    <col min="10763" max="10763" width="6.140625" style="1" customWidth="1"/>
    <col min="10764" max="10764" width="6.28515625" style="1" customWidth="1"/>
    <col min="10765" max="11006" width="9.140625" style="1"/>
    <col min="11007" max="11007" width="7.28515625" style="1" customWidth="1"/>
    <col min="11008" max="11008" width="72" style="1" customWidth="1"/>
    <col min="11009" max="11012" width="20" style="1" customWidth="1"/>
    <col min="11013" max="11018" width="6.28515625" style="1" customWidth="1"/>
    <col min="11019" max="11019" width="6.140625" style="1" customWidth="1"/>
    <col min="11020" max="11020" width="6.28515625" style="1" customWidth="1"/>
    <col min="11021" max="11262" width="9.140625" style="1"/>
    <col min="11263" max="11263" width="7.28515625" style="1" customWidth="1"/>
    <col min="11264" max="11264" width="72" style="1" customWidth="1"/>
    <col min="11265" max="11268" width="20" style="1" customWidth="1"/>
    <col min="11269" max="11274" width="6.28515625" style="1" customWidth="1"/>
    <col min="11275" max="11275" width="6.140625" style="1" customWidth="1"/>
    <col min="11276" max="11276" width="6.28515625" style="1" customWidth="1"/>
    <col min="11277" max="11518" width="9.140625" style="1"/>
    <col min="11519" max="11519" width="7.28515625" style="1" customWidth="1"/>
    <col min="11520" max="11520" width="72" style="1" customWidth="1"/>
    <col min="11521" max="11524" width="20" style="1" customWidth="1"/>
    <col min="11525" max="11530" width="6.28515625" style="1" customWidth="1"/>
    <col min="11531" max="11531" width="6.140625" style="1" customWidth="1"/>
    <col min="11532" max="11532" width="6.28515625" style="1" customWidth="1"/>
    <col min="11533" max="11774" width="9.140625" style="1"/>
    <col min="11775" max="11775" width="7.28515625" style="1" customWidth="1"/>
    <col min="11776" max="11776" width="72" style="1" customWidth="1"/>
    <col min="11777" max="11780" width="20" style="1" customWidth="1"/>
    <col min="11781" max="11786" width="6.28515625" style="1" customWidth="1"/>
    <col min="11787" max="11787" width="6.140625" style="1" customWidth="1"/>
    <col min="11788" max="11788" width="6.28515625" style="1" customWidth="1"/>
    <col min="11789" max="12030" width="9.140625" style="1"/>
    <col min="12031" max="12031" width="7.28515625" style="1" customWidth="1"/>
    <col min="12032" max="12032" width="72" style="1" customWidth="1"/>
    <col min="12033" max="12036" width="20" style="1" customWidth="1"/>
    <col min="12037" max="12042" width="6.28515625" style="1" customWidth="1"/>
    <col min="12043" max="12043" width="6.140625" style="1" customWidth="1"/>
    <col min="12044" max="12044" width="6.28515625" style="1" customWidth="1"/>
    <col min="12045" max="12286" width="9.140625" style="1"/>
    <col min="12287" max="12287" width="7.28515625" style="1" customWidth="1"/>
    <col min="12288" max="12288" width="72" style="1" customWidth="1"/>
    <col min="12289" max="12292" width="20" style="1" customWidth="1"/>
    <col min="12293" max="12298" width="6.28515625" style="1" customWidth="1"/>
    <col min="12299" max="12299" width="6.140625" style="1" customWidth="1"/>
    <col min="12300" max="12300" width="6.28515625" style="1" customWidth="1"/>
    <col min="12301" max="12542" width="9.140625" style="1"/>
    <col min="12543" max="12543" width="7.28515625" style="1" customWidth="1"/>
    <col min="12544" max="12544" width="72" style="1" customWidth="1"/>
    <col min="12545" max="12548" width="20" style="1" customWidth="1"/>
    <col min="12549" max="12554" width="6.28515625" style="1" customWidth="1"/>
    <col min="12555" max="12555" width="6.140625" style="1" customWidth="1"/>
    <col min="12556" max="12556" width="6.28515625" style="1" customWidth="1"/>
    <col min="12557" max="12798" width="9.140625" style="1"/>
    <col min="12799" max="12799" width="7.28515625" style="1" customWidth="1"/>
    <col min="12800" max="12800" width="72" style="1" customWidth="1"/>
    <col min="12801" max="12804" width="20" style="1" customWidth="1"/>
    <col min="12805" max="12810" width="6.28515625" style="1" customWidth="1"/>
    <col min="12811" max="12811" width="6.140625" style="1" customWidth="1"/>
    <col min="12812" max="12812" width="6.28515625" style="1" customWidth="1"/>
    <col min="12813" max="13054" width="9.140625" style="1"/>
    <col min="13055" max="13055" width="7.28515625" style="1" customWidth="1"/>
    <col min="13056" max="13056" width="72" style="1" customWidth="1"/>
    <col min="13057" max="13060" width="20" style="1" customWidth="1"/>
    <col min="13061" max="13066" width="6.28515625" style="1" customWidth="1"/>
    <col min="13067" max="13067" width="6.140625" style="1" customWidth="1"/>
    <col min="13068" max="13068" width="6.28515625" style="1" customWidth="1"/>
    <col min="13069" max="13310" width="9.140625" style="1"/>
    <col min="13311" max="13311" width="7.28515625" style="1" customWidth="1"/>
    <col min="13312" max="13312" width="72" style="1" customWidth="1"/>
    <col min="13313" max="13316" width="20" style="1" customWidth="1"/>
    <col min="13317" max="13322" width="6.28515625" style="1" customWidth="1"/>
    <col min="13323" max="13323" width="6.140625" style="1" customWidth="1"/>
    <col min="13324" max="13324" width="6.28515625" style="1" customWidth="1"/>
    <col min="13325" max="13566" width="9.140625" style="1"/>
    <col min="13567" max="13567" width="7.28515625" style="1" customWidth="1"/>
    <col min="13568" max="13568" width="72" style="1" customWidth="1"/>
    <col min="13569" max="13572" width="20" style="1" customWidth="1"/>
    <col min="13573" max="13578" width="6.28515625" style="1" customWidth="1"/>
    <col min="13579" max="13579" width="6.140625" style="1" customWidth="1"/>
    <col min="13580" max="13580" width="6.28515625" style="1" customWidth="1"/>
    <col min="13581" max="13822" width="9.140625" style="1"/>
    <col min="13823" max="13823" width="7.28515625" style="1" customWidth="1"/>
    <col min="13824" max="13824" width="72" style="1" customWidth="1"/>
    <col min="13825" max="13828" width="20" style="1" customWidth="1"/>
    <col min="13829" max="13834" width="6.28515625" style="1" customWidth="1"/>
    <col min="13835" max="13835" width="6.140625" style="1" customWidth="1"/>
    <col min="13836" max="13836" width="6.28515625" style="1" customWidth="1"/>
    <col min="13837" max="14078" width="9.140625" style="1"/>
    <col min="14079" max="14079" width="7.28515625" style="1" customWidth="1"/>
    <col min="14080" max="14080" width="72" style="1" customWidth="1"/>
    <col min="14081" max="14084" width="20" style="1" customWidth="1"/>
    <col min="14085" max="14090" width="6.28515625" style="1" customWidth="1"/>
    <col min="14091" max="14091" width="6.140625" style="1" customWidth="1"/>
    <col min="14092" max="14092" width="6.28515625" style="1" customWidth="1"/>
    <col min="14093" max="14334" width="9.140625" style="1"/>
    <col min="14335" max="14335" width="7.28515625" style="1" customWidth="1"/>
    <col min="14336" max="14336" width="72" style="1" customWidth="1"/>
    <col min="14337" max="14340" width="20" style="1" customWidth="1"/>
    <col min="14341" max="14346" width="6.28515625" style="1" customWidth="1"/>
    <col min="14347" max="14347" width="6.140625" style="1" customWidth="1"/>
    <col min="14348" max="14348" width="6.28515625" style="1" customWidth="1"/>
    <col min="14349" max="14590" width="9.140625" style="1"/>
    <col min="14591" max="14591" width="7.28515625" style="1" customWidth="1"/>
    <col min="14592" max="14592" width="72" style="1" customWidth="1"/>
    <col min="14593" max="14596" width="20" style="1" customWidth="1"/>
    <col min="14597" max="14602" width="6.28515625" style="1" customWidth="1"/>
    <col min="14603" max="14603" width="6.140625" style="1" customWidth="1"/>
    <col min="14604" max="14604" width="6.28515625" style="1" customWidth="1"/>
    <col min="14605" max="14846" width="9.140625" style="1"/>
    <col min="14847" max="14847" width="7.28515625" style="1" customWidth="1"/>
    <col min="14848" max="14848" width="72" style="1" customWidth="1"/>
    <col min="14849" max="14852" width="20" style="1" customWidth="1"/>
    <col min="14853" max="14858" width="6.28515625" style="1" customWidth="1"/>
    <col min="14859" max="14859" width="6.140625" style="1" customWidth="1"/>
    <col min="14860" max="14860" width="6.28515625" style="1" customWidth="1"/>
    <col min="14861" max="15102" width="9.140625" style="1"/>
    <col min="15103" max="15103" width="7.28515625" style="1" customWidth="1"/>
    <col min="15104" max="15104" width="72" style="1" customWidth="1"/>
    <col min="15105" max="15108" width="20" style="1" customWidth="1"/>
    <col min="15109" max="15114" width="6.28515625" style="1" customWidth="1"/>
    <col min="15115" max="15115" width="6.140625" style="1" customWidth="1"/>
    <col min="15116" max="15116" width="6.28515625" style="1" customWidth="1"/>
    <col min="15117" max="15358" width="9.140625" style="1"/>
    <col min="15359" max="15359" width="7.28515625" style="1" customWidth="1"/>
    <col min="15360" max="15360" width="72" style="1" customWidth="1"/>
    <col min="15361" max="15364" width="20" style="1" customWidth="1"/>
    <col min="15365" max="15370" width="6.28515625" style="1" customWidth="1"/>
    <col min="15371" max="15371" width="6.140625" style="1" customWidth="1"/>
    <col min="15372" max="15372" width="6.28515625" style="1" customWidth="1"/>
    <col min="15373" max="15614" width="9.140625" style="1"/>
    <col min="15615" max="15615" width="7.28515625" style="1" customWidth="1"/>
    <col min="15616" max="15616" width="72" style="1" customWidth="1"/>
    <col min="15617" max="15620" width="20" style="1" customWidth="1"/>
    <col min="15621" max="15626" width="6.28515625" style="1" customWidth="1"/>
    <col min="15627" max="15627" width="6.140625" style="1" customWidth="1"/>
    <col min="15628" max="15628" width="6.28515625" style="1" customWidth="1"/>
    <col min="15629" max="15870" width="9.140625" style="1"/>
    <col min="15871" max="15871" width="7.28515625" style="1" customWidth="1"/>
    <col min="15872" max="15872" width="72" style="1" customWidth="1"/>
    <col min="15873" max="15876" width="20" style="1" customWidth="1"/>
    <col min="15877" max="15882" width="6.28515625" style="1" customWidth="1"/>
    <col min="15883" max="15883" width="6.140625" style="1" customWidth="1"/>
    <col min="15884" max="15884" width="6.28515625" style="1" customWidth="1"/>
    <col min="15885" max="16126" width="9.140625" style="1"/>
    <col min="16127" max="16127" width="7.28515625" style="1" customWidth="1"/>
    <col min="16128" max="16128" width="72" style="1" customWidth="1"/>
    <col min="16129" max="16132" width="20" style="1" customWidth="1"/>
    <col min="16133" max="16138" width="6.28515625" style="1" customWidth="1"/>
    <col min="16139" max="16139" width="6.140625" style="1" customWidth="1"/>
    <col min="16140" max="16140" width="6.28515625" style="1" customWidth="1"/>
    <col min="16141" max="16384" width="9.140625" style="1"/>
  </cols>
  <sheetData>
    <row r="1" spans="1:12" ht="16.5" customHeight="1">
      <c r="A1" s="232"/>
      <c r="B1" s="907" t="s">
        <v>753</v>
      </c>
      <c r="C1" s="907"/>
      <c r="D1" s="907"/>
      <c r="F1" s="903" t="s">
        <v>59</v>
      </c>
      <c r="G1" s="903"/>
      <c r="H1" s="903"/>
      <c r="I1" s="903"/>
      <c r="J1" s="903"/>
      <c r="K1" s="903"/>
      <c r="L1" s="903"/>
    </row>
    <row r="2" spans="1:12" ht="34.5" customHeight="1">
      <c r="A2" s="904" t="s">
        <v>742</v>
      </c>
      <c r="B2" s="904"/>
      <c r="C2" s="904"/>
      <c r="D2" s="904"/>
      <c r="E2" s="234"/>
      <c r="F2" s="234"/>
      <c r="G2" s="234"/>
      <c r="H2" s="234"/>
      <c r="I2" s="234"/>
      <c r="J2" s="234"/>
      <c r="K2" s="234"/>
      <c r="L2" s="234"/>
    </row>
    <row r="3" spans="1:12" ht="18" customHeight="1">
      <c r="A3" s="562" t="s">
        <v>988</v>
      </c>
      <c r="B3" s="6"/>
      <c r="C3" s="1" t="s">
        <v>987</v>
      </c>
      <c r="D3" s="7" t="s">
        <v>482</v>
      </c>
      <c r="E3" s="6"/>
      <c r="F3" s="6"/>
      <c r="G3" s="6"/>
    </row>
    <row r="4" spans="1:12" ht="3" customHeight="1">
      <c r="A4" s="232"/>
      <c r="B4" s="7"/>
      <c r="C4" s="7"/>
      <c r="D4" s="7"/>
      <c r="E4" s="7"/>
      <c r="F4" s="7"/>
      <c r="G4" s="7"/>
      <c r="H4" s="7"/>
      <c r="I4" s="7"/>
      <c r="J4" s="7"/>
      <c r="K4" s="7"/>
      <c r="L4" s="7"/>
    </row>
    <row r="5" spans="1:12" ht="15.75" customHeight="1">
      <c r="A5" s="898" t="s">
        <v>1152</v>
      </c>
      <c r="B5" s="898"/>
      <c r="C5" s="898"/>
      <c r="D5" s="898"/>
      <c r="E5" s="16"/>
    </row>
    <row r="6" spans="1:12" ht="15.75">
      <c r="A6" s="7"/>
      <c r="C6" s="906"/>
      <c r="D6" s="906"/>
    </row>
    <row r="7" spans="1:12" ht="4.5" customHeight="1">
      <c r="A7" s="232"/>
      <c r="B7" s="7"/>
      <c r="D7" s="7"/>
      <c r="E7" s="7"/>
      <c r="F7" s="7"/>
      <c r="G7" s="7"/>
      <c r="H7" s="7"/>
      <c r="I7" s="7"/>
      <c r="J7" s="7"/>
      <c r="K7" s="7"/>
      <c r="L7" s="7"/>
    </row>
    <row r="8" spans="1:12" ht="93" customHeight="1">
      <c r="A8" s="236"/>
      <c r="B8" s="237" t="s">
        <v>483</v>
      </c>
      <c r="C8" s="238" t="s">
        <v>784</v>
      </c>
      <c r="D8" s="239" t="s">
        <v>785</v>
      </c>
      <c r="G8" s="235" t="s">
        <v>743</v>
      </c>
    </row>
    <row r="9" spans="1:12" ht="18.75" customHeight="1">
      <c r="A9" s="236" t="s">
        <v>1</v>
      </c>
      <c r="B9" s="240" t="s">
        <v>484</v>
      </c>
      <c r="C9" s="241"/>
      <c r="D9" s="242"/>
    </row>
    <row r="10" spans="1:12" ht="18.75" customHeight="1">
      <c r="A10" s="236" t="s">
        <v>2</v>
      </c>
      <c r="B10" s="243" t="s">
        <v>485</v>
      </c>
      <c r="C10" s="244"/>
      <c r="D10" s="242"/>
    </row>
    <row r="11" spans="1:12" ht="18.75" customHeight="1">
      <c r="A11" s="236" t="s">
        <v>3</v>
      </c>
      <c r="B11" s="243" t="s">
        <v>486</v>
      </c>
      <c r="C11" s="245"/>
      <c r="D11" s="247"/>
    </row>
    <row r="12" spans="1:12" ht="18.75" customHeight="1">
      <c r="A12" s="236" t="s">
        <v>4</v>
      </c>
      <c r="B12" s="243" t="s">
        <v>487</v>
      </c>
      <c r="C12" s="245"/>
      <c r="D12" s="247"/>
    </row>
    <row r="13" spans="1:12" ht="18.75" customHeight="1">
      <c r="A13" s="236" t="s">
        <v>5</v>
      </c>
      <c r="B13" s="243" t="s">
        <v>488</v>
      </c>
      <c r="C13" s="573"/>
      <c r="D13" s="573"/>
    </row>
    <row r="14" spans="1:12" ht="18.75" customHeight="1">
      <c r="A14" s="236" t="s">
        <v>6</v>
      </c>
      <c r="B14" s="243" t="s">
        <v>489</v>
      </c>
      <c r="C14" s="245"/>
      <c r="D14" s="247"/>
    </row>
    <row r="15" spans="1:12" ht="18.75" customHeight="1">
      <c r="A15" s="236" t="s">
        <v>7</v>
      </c>
      <c r="B15" s="243" t="s">
        <v>490</v>
      </c>
      <c r="C15" s="245"/>
      <c r="D15" s="247"/>
    </row>
    <row r="16" spans="1:12" ht="18.75" customHeight="1">
      <c r="A16" s="236" t="s">
        <v>8</v>
      </c>
      <c r="B16" s="243" t="s">
        <v>491</v>
      </c>
      <c r="C16" s="34">
        <v>13868</v>
      </c>
      <c r="D16" s="247"/>
    </row>
    <row r="17" spans="1:12" ht="18.75" customHeight="1">
      <c r="A17" s="236" t="s">
        <v>9</v>
      </c>
      <c r="B17" s="243" t="s">
        <v>492</v>
      </c>
      <c r="C17" s="245"/>
      <c r="D17" s="247"/>
    </row>
    <row r="18" spans="1:12" ht="18.75" customHeight="1">
      <c r="A18" s="236" t="s">
        <v>10</v>
      </c>
      <c r="B18" s="240" t="s">
        <v>60</v>
      </c>
      <c r="C18" s="246"/>
      <c r="D18" s="247"/>
    </row>
    <row r="19" spans="1:12" ht="18.75" customHeight="1">
      <c r="A19" s="236" t="s">
        <v>14</v>
      </c>
      <c r="B19" s="243" t="s">
        <v>759</v>
      </c>
      <c r="C19" s="245"/>
      <c r="D19" s="247"/>
    </row>
    <row r="20" spans="1:12" ht="18.75" customHeight="1">
      <c r="A20" s="236" t="s">
        <v>15</v>
      </c>
      <c r="B20" s="243" t="s">
        <v>486</v>
      </c>
      <c r="C20" s="245"/>
      <c r="D20" s="247"/>
    </row>
    <row r="21" spans="1:12" ht="18.75" customHeight="1">
      <c r="A21" s="236" t="s">
        <v>16</v>
      </c>
      <c r="B21" s="243" t="s">
        <v>487</v>
      </c>
      <c r="C21" s="245"/>
      <c r="D21" s="247"/>
    </row>
    <row r="22" spans="1:12" ht="18.75" customHeight="1">
      <c r="A22" s="236" t="s">
        <v>17</v>
      </c>
      <c r="B22" s="243" t="s">
        <v>488</v>
      </c>
      <c r="C22" s="244"/>
      <c r="D22" s="247"/>
    </row>
    <row r="23" spans="1:12" ht="18.75" customHeight="1">
      <c r="A23" s="236" t="s">
        <v>18</v>
      </c>
      <c r="B23" s="243" t="s">
        <v>489</v>
      </c>
      <c r="C23" s="245"/>
      <c r="D23" s="247"/>
    </row>
    <row r="24" spans="1:12" ht="18.75" customHeight="1">
      <c r="A24" s="236" t="s">
        <v>11</v>
      </c>
      <c r="B24" s="243" t="s">
        <v>490</v>
      </c>
      <c r="C24" s="245"/>
      <c r="D24" s="247"/>
    </row>
    <row r="25" spans="1:12" ht="18.75" customHeight="1">
      <c r="A25" s="236" t="s">
        <v>12</v>
      </c>
      <c r="B25" s="243" t="s">
        <v>493</v>
      </c>
      <c r="C25" s="245"/>
      <c r="D25" s="328"/>
    </row>
    <row r="26" spans="1:12" ht="11.25" customHeight="1">
      <c r="A26" s="248"/>
      <c r="B26" s="249"/>
      <c r="C26" s="249"/>
      <c r="D26" s="250"/>
    </row>
    <row r="27" spans="1:12" ht="30.75" customHeight="1">
      <c r="A27" s="248"/>
      <c r="B27" s="905" t="s">
        <v>786</v>
      </c>
      <c r="C27" s="905"/>
      <c r="D27" s="905"/>
      <c r="E27" s="2"/>
      <c r="F27" s="5"/>
      <c r="G27" s="5"/>
      <c r="H27" s="5"/>
      <c r="I27" s="5"/>
      <c r="J27" s="5"/>
      <c r="K27" s="5"/>
      <c r="L27" s="2"/>
    </row>
    <row r="28" spans="1:12" ht="9.75" customHeight="1">
      <c r="A28" s="248"/>
      <c r="B28" s="251"/>
      <c r="C28" s="251"/>
      <c r="D28" s="251"/>
      <c r="E28" s="2"/>
      <c r="F28" s="5"/>
      <c r="G28" s="5"/>
      <c r="H28" s="5"/>
      <c r="I28" s="5"/>
      <c r="J28" s="5"/>
      <c r="K28" s="5"/>
      <c r="L28" s="2"/>
    </row>
    <row r="29" spans="1:12" ht="18.75" customHeight="1">
      <c r="A29" s="252"/>
      <c r="B29" s="253" t="s">
        <v>494</v>
      </c>
      <c r="C29" s="253" t="s">
        <v>984</v>
      </c>
      <c r="D29" s="601" t="s">
        <v>1155</v>
      </c>
      <c r="E29" s="622"/>
      <c r="F29" s="9"/>
      <c r="L29" s="254"/>
    </row>
    <row r="30" spans="1:12" s="569" customFormat="1" ht="6" customHeight="1"/>
    <row r="31" spans="1:12" ht="31.5" customHeight="1">
      <c r="A31" s="252"/>
      <c r="B31" s="253" t="s">
        <v>50</v>
      </c>
      <c r="C31" s="253" t="s">
        <v>984</v>
      </c>
      <c r="D31" s="601" t="s">
        <v>1155</v>
      </c>
      <c r="E31" s="9"/>
      <c r="F31" s="9"/>
      <c r="L31" s="254"/>
    </row>
    <row r="32" spans="1:12">
      <c r="A32" s="232"/>
      <c r="B32" s="253" t="s">
        <v>51</v>
      </c>
      <c r="C32" s="253"/>
      <c r="D32" s="253"/>
    </row>
    <row r="33" spans="1:4">
      <c r="A33" s="232"/>
      <c r="B33" s="233"/>
      <c r="C33" s="233"/>
    </row>
    <row r="34" spans="1:4">
      <c r="B34" s="578">
        <v>8100</v>
      </c>
      <c r="C34" s="579"/>
      <c r="D34" s="579"/>
    </row>
    <row r="35" spans="1:4" ht="60.75">
      <c r="B35" s="578">
        <v>8200</v>
      </c>
      <c r="C35" s="578"/>
      <c r="D35" s="579" t="s">
        <v>1128</v>
      </c>
    </row>
  </sheetData>
  <mergeCells count="6">
    <mergeCell ref="F1:L1"/>
    <mergeCell ref="A2:D2"/>
    <mergeCell ref="B27:D27"/>
    <mergeCell ref="C6:D6"/>
    <mergeCell ref="B1:D1"/>
    <mergeCell ref="A5:D5"/>
  </mergeCells>
  <pageMargins left="0.17" right="0.09" top="0.2" bottom="0.08" header="0.14000000000000001" footer="0.05"/>
  <pageSetup paperSize="9" scale="90" orientation="landscape" r:id="rId1"/>
  <headerFooter alignWithMargins="0"/>
  <drawing r:id="rId2"/>
  <legacy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1"/>
  <sheetViews>
    <sheetView view="pageBreakPreview" zoomScale="60" zoomScaleNormal="100" workbookViewId="0">
      <selection sqref="A1:XFD1048576"/>
    </sheetView>
  </sheetViews>
  <sheetFormatPr defaultColWidth="7.5703125" defaultRowHeight="12.75"/>
  <cols>
    <col min="1" max="1" width="3.28515625" style="415" customWidth="1"/>
    <col min="2" max="2" width="10.28515625" style="415" customWidth="1"/>
    <col min="3" max="3" width="5.5703125" style="415" customWidth="1"/>
    <col min="4" max="4" width="10.28515625" style="415" customWidth="1"/>
    <col min="5" max="5" width="15.28515625" style="415" customWidth="1"/>
    <col min="6" max="6" width="10.28515625" style="415" customWidth="1"/>
    <col min="7" max="7" width="12.85546875" style="415" customWidth="1"/>
    <col min="8" max="8" width="13.42578125" style="415" customWidth="1"/>
    <col min="9" max="9" width="10.28515625" style="415" customWidth="1"/>
    <col min="10" max="10" width="11" style="415" customWidth="1"/>
    <col min="11" max="12" width="8.5703125" style="415" customWidth="1"/>
    <col min="13" max="13" width="7.5703125" style="415"/>
    <col min="14" max="14" width="11" style="415" customWidth="1"/>
    <col min="15" max="15" width="12.7109375" style="415" customWidth="1"/>
    <col min="16" max="16" width="10" style="415" customWidth="1"/>
    <col min="17" max="244" width="7.5703125" style="415"/>
    <col min="245" max="245" width="3.28515625" style="415" customWidth="1"/>
    <col min="246" max="246" width="10.28515625" style="415" customWidth="1"/>
    <col min="247" max="247" width="5.5703125" style="415" customWidth="1"/>
    <col min="248" max="248" width="10.28515625" style="415" customWidth="1"/>
    <col min="249" max="249" width="15.28515625" style="415" customWidth="1"/>
    <col min="250" max="250" width="8.7109375" style="415" customWidth="1"/>
    <col min="251" max="251" width="19.7109375" style="415" customWidth="1"/>
    <col min="252" max="252" width="9.42578125" style="415" customWidth="1"/>
    <col min="253" max="253" width="8.85546875" style="415" customWidth="1"/>
    <col min="254" max="254" width="10.140625" style="415" customWidth="1"/>
    <col min="255" max="256" width="8.5703125" style="415" customWidth="1"/>
    <col min="257" max="500" width="7.5703125" style="415"/>
    <col min="501" max="501" width="3.28515625" style="415" customWidth="1"/>
    <col min="502" max="502" width="10.28515625" style="415" customWidth="1"/>
    <col min="503" max="503" width="5.5703125" style="415" customWidth="1"/>
    <col min="504" max="504" width="10.28515625" style="415" customWidth="1"/>
    <col min="505" max="505" width="15.28515625" style="415" customWidth="1"/>
    <col min="506" max="506" width="8.7109375" style="415" customWidth="1"/>
    <col min="507" max="507" width="19.7109375" style="415" customWidth="1"/>
    <col min="508" max="508" width="9.42578125" style="415" customWidth="1"/>
    <col min="509" max="509" width="8.85546875" style="415" customWidth="1"/>
    <col min="510" max="510" width="10.140625" style="415" customWidth="1"/>
    <col min="511" max="512" width="8.5703125" style="415" customWidth="1"/>
    <col min="513" max="756" width="7.5703125" style="415"/>
    <col min="757" max="757" width="3.28515625" style="415" customWidth="1"/>
    <col min="758" max="758" width="10.28515625" style="415" customWidth="1"/>
    <col min="759" max="759" width="5.5703125" style="415" customWidth="1"/>
    <col min="760" max="760" width="10.28515625" style="415" customWidth="1"/>
    <col min="761" max="761" width="15.28515625" style="415" customWidth="1"/>
    <col min="762" max="762" width="8.7109375" style="415" customWidth="1"/>
    <col min="763" max="763" width="19.7109375" style="415" customWidth="1"/>
    <col min="764" max="764" width="9.42578125" style="415" customWidth="1"/>
    <col min="765" max="765" width="8.85546875" style="415" customWidth="1"/>
    <col min="766" max="766" width="10.140625" style="415" customWidth="1"/>
    <col min="767" max="768" width="8.5703125" style="415" customWidth="1"/>
    <col min="769" max="1012" width="7.5703125" style="415"/>
    <col min="1013" max="1013" width="3.28515625" style="415" customWidth="1"/>
    <col min="1014" max="1014" width="10.28515625" style="415" customWidth="1"/>
    <col min="1015" max="1015" width="5.5703125" style="415" customWidth="1"/>
    <col min="1016" max="1016" width="10.28515625" style="415" customWidth="1"/>
    <col min="1017" max="1017" width="15.28515625" style="415" customWidth="1"/>
    <col min="1018" max="1018" width="8.7109375" style="415" customWidth="1"/>
    <col min="1019" max="1019" width="19.7109375" style="415" customWidth="1"/>
    <col min="1020" max="1020" width="9.42578125" style="415" customWidth="1"/>
    <col min="1021" max="1021" width="8.85546875" style="415" customWidth="1"/>
    <col min="1022" max="1022" width="10.140625" style="415" customWidth="1"/>
    <col min="1023" max="1024" width="8.5703125" style="415" customWidth="1"/>
    <col min="1025" max="1268" width="7.5703125" style="415"/>
    <col min="1269" max="1269" width="3.28515625" style="415" customWidth="1"/>
    <col min="1270" max="1270" width="10.28515625" style="415" customWidth="1"/>
    <col min="1271" max="1271" width="5.5703125" style="415" customWidth="1"/>
    <col min="1272" max="1272" width="10.28515625" style="415" customWidth="1"/>
    <col min="1273" max="1273" width="15.28515625" style="415" customWidth="1"/>
    <col min="1274" max="1274" width="8.7109375" style="415" customWidth="1"/>
    <col min="1275" max="1275" width="19.7109375" style="415" customWidth="1"/>
    <col min="1276" max="1276" width="9.42578125" style="415" customWidth="1"/>
    <col min="1277" max="1277" width="8.85546875" style="415" customWidth="1"/>
    <col min="1278" max="1278" width="10.140625" style="415" customWidth="1"/>
    <col min="1279" max="1280" width="8.5703125" style="415" customWidth="1"/>
    <col min="1281" max="1524" width="7.5703125" style="415"/>
    <col min="1525" max="1525" width="3.28515625" style="415" customWidth="1"/>
    <col min="1526" max="1526" width="10.28515625" style="415" customWidth="1"/>
    <col min="1527" max="1527" width="5.5703125" style="415" customWidth="1"/>
    <col min="1528" max="1528" width="10.28515625" style="415" customWidth="1"/>
    <col min="1529" max="1529" width="15.28515625" style="415" customWidth="1"/>
    <col min="1530" max="1530" width="8.7109375" style="415" customWidth="1"/>
    <col min="1531" max="1531" width="19.7109375" style="415" customWidth="1"/>
    <col min="1532" max="1532" width="9.42578125" style="415" customWidth="1"/>
    <col min="1533" max="1533" width="8.85546875" style="415" customWidth="1"/>
    <col min="1534" max="1534" width="10.140625" style="415" customWidth="1"/>
    <col min="1535" max="1536" width="8.5703125" style="415" customWidth="1"/>
    <col min="1537" max="1780" width="7.5703125" style="415"/>
    <col min="1781" max="1781" width="3.28515625" style="415" customWidth="1"/>
    <col min="1782" max="1782" width="10.28515625" style="415" customWidth="1"/>
    <col min="1783" max="1783" width="5.5703125" style="415" customWidth="1"/>
    <col min="1784" max="1784" width="10.28515625" style="415" customWidth="1"/>
    <col min="1785" max="1785" width="15.28515625" style="415" customWidth="1"/>
    <col min="1786" max="1786" width="8.7109375" style="415" customWidth="1"/>
    <col min="1787" max="1787" width="19.7109375" style="415" customWidth="1"/>
    <col min="1788" max="1788" width="9.42578125" style="415" customWidth="1"/>
    <col min="1789" max="1789" width="8.85546875" style="415" customWidth="1"/>
    <col min="1790" max="1790" width="10.140625" style="415" customWidth="1"/>
    <col min="1791" max="1792" width="8.5703125" style="415" customWidth="1"/>
    <col min="1793" max="2036" width="7.5703125" style="415"/>
    <col min="2037" max="2037" width="3.28515625" style="415" customWidth="1"/>
    <col min="2038" max="2038" width="10.28515625" style="415" customWidth="1"/>
    <col min="2039" max="2039" width="5.5703125" style="415" customWidth="1"/>
    <col min="2040" max="2040" width="10.28515625" style="415" customWidth="1"/>
    <col min="2041" max="2041" width="15.28515625" style="415" customWidth="1"/>
    <col min="2042" max="2042" width="8.7109375" style="415" customWidth="1"/>
    <col min="2043" max="2043" width="19.7109375" style="415" customWidth="1"/>
    <col min="2044" max="2044" width="9.42578125" style="415" customWidth="1"/>
    <col min="2045" max="2045" width="8.85546875" style="415" customWidth="1"/>
    <col min="2046" max="2046" width="10.140625" style="415" customWidth="1"/>
    <col min="2047" max="2048" width="8.5703125" style="415" customWidth="1"/>
    <col min="2049" max="2292" width="7.5703125" style="415"/>
    <col min="2293" max="2293" width="3.28515625" style="415" customWidth="1"/>
    <col min="2294" max="2294" width="10.28515625" style="415" customWidth="1"/>
    <col min="2295" max="2295" width="5.5703125" style="415" customWidth="1"/>
    <col min="2296" max="2296" width="10.28515625" style="415" customWidth="1"/>
    <col min="2297" max="2297" width="15.28515625" style="415" customWidth="1"/>
    <col min="2298" max="2298" width="8.7109375" style="415" customWidth="1"/>
    <col min="2299" max="2299" width="19.7109375" style="415" customWidth="1"/>
    <col min="2300" max="2300" width="9.42578125" style="415" customWidth="1"/>
    <col min="2301" max="2301" width="8.85546875" style="415" customWidth="1"/>
    <col min="2302" max="2302" width="10.140625" style="415" customWidth="1"/>
    <col min="2303" max="2304" width="8.5703125" style="415" customWidth="1"/>
    <col min="2305" max="2548" width="7.5703125" style="415"/>
    <col min="2549" max="2549" width="3.28515625" style="415" customWidth="1"/>
    <col min="2550" max="2550" width="10.28515625" style="415" customWidth="1"/>
    <col min="2551" max="2551" width="5.5703125" style="415" customWidth="1"/>
    <col min="2552" max="2552" width="10.28515625" style="415" customWidth="1"/>
    <col min="2553" max="2553" width="15.28515625" style="415" customWidth="1"/>
    <col min="2554" max="2554" width="8.7109375" style="415" customWidth="1"/>
    <col min="2555" max="2555" width="19.7109375" style="415" customWidth="1"/>
    <col min="2556" max="2556" width="9.42578125" style="415" customWidth="1"/>
    <col min="2557" max="2557" width="8.85546875" style="415" customWidth="1"/>
    <col min="2558" max="2558" width="10.140625" style="415" customWidth="1"/>
    <col min="2559" max="2560" width="8.5703125" style="415" customWidth="1"/>
    <col min="2561" max="2804" width="7.5703125" style="415"/>
    <col min="2805" max="2805" width="3.28515625" style="415" customWidth="1"/>
    <col min="2806" max="2806" width="10.28515625" style="415" customWidth="1"/>
    <col min="2807" max="2807" width="5.5703125" style="415" customWidth="1"/>
    <col min="2808" max="2808" width="10.28515625" style="415" customWidth="1"/>
    <col min="2809" max="2809" width="15.28515625" style="415" customWidth="1"/>
    <col min="2810" max="2810" width="8.7109375" style="415" customWidth="1"/>
    <col min="2811" max="2811" width="19.7109375" style="415" customWidth="1"/>
    <col min="2812" max="2812" width="9.42578125" style="415" customWidth="1"/>
    <col min="2813" max="2813" width="8.85546875" style="415" customWidth="1"/>
    <col min="2814" max="2814" width="10.140625" style="415" customWidth="1"/>
    <col min="2815" max="2816" width="8.5703125" style="415" customWidth="1"/>
    <col min="2817" max="3060" width="7.5703125" style="415"/>
    <col min="3061" max="3061" width="3.28515625" style="415" customWidth="1"/>
    <col min="3062" max="3062" width="10.28515625" style="415" customWidth="1"/>
    <col min="3063" max="3063" width="5.5703125" style="415" customWidth="1"/>
    <col min="3064" max="3064" width="10.28515625" style="415" customWidth="1"/>
    <col min="3065" max="3065" width="15.28515625" style="415" customWidth="1"/>
    <col min="3066" max="3066" width="8.7109375" style="415" customWidth="1"/>
    <col min="3067" max="3067" width="19.7109375" style="415" customWidth="1"/>
    <col min="3068" max="3068" width="9.42578125" style="415" customWidth="1"/>
    <col min="3069" max="3069" width="8.85546875" style="415" customWidth="1"/>
    <col min="3070" max="3070" width="10.140625" style="415" customWidth="1"/>
    <col min="3071" max="3072" width="8.5703125" style="415" customWidth="1"/>
    <col min="3073" max="3316" width="7.5703125" style="415"/>
    <col min="3317" max="3317" width="3.28515625" style="415" customWidth="1"/>
    <col min="3318" max="3318" width="10.28515625" style="415" customWidth="1"/>
    <col min="3319" max="3319" width="5.5703125" style="415" customWidth="1"/>
    <col min="3320" max="3320" width="10.28515625" style="415" customWidth="1"/>
    <col min="3321" max="3321" width="15.28515625" style="415" customWidth="1"/>
    <col min="3322" max="3322" width="8.7109375" style="415" customWidth="1"/>
    <col min="3323" max="3323" width="19.7109375" style="415" customWidth="1"/>
    <col min="3324" max="3324" width="9.42578125" style="415" customWidth="1"/>
    <col min="3325" max="3325" width="8.85546875" style="415" customWidth="1"/>
    <col min="3326" max="3326" width="10.140625" style="415" customWidth="1"/>
    <col min="3327" max="3328" width="8.5703125" style="415" customWidth="1"/>
    <col min="3329" max="3572" width="7.5703125" style="415"/>
    <col min="3573" max="3573" width="3.28515625" style="415" customWidth="1"/>
    <col min="3574" max="3574" width="10.28515625" style="415" customWidth="1"/>
    <col min="3575" max="3575" width="5.5703125" style="415" customWidth="1"/>
    <col min="3576" max="3576" width="10.28515625" style="415" customWidth="1"/>
    <col min="3577" max="3577" width="15.28515625" style="415" customWidth="1"/>
    <col min="3578" max="3578" width="8.7109375" style="415" customWidth="1"/>
    <col min="3579" max="3579" width="19.7109375" style="415" customWidth="1"/>
    <col min="3580" max="3580" width="9.42578125" style="415" customWidth="1"/>
    <col min="3581" max="3581" width="8.85546875" style="415" customWidth="1"/>
    <col min="3582" max="3582" width="10.140625" style="415" customWidth="1"/>
    <col min="3583" max="3584" width="8.5703125" style="415" customWidth="1"/>
    <col min="3585" max="3828" width="7.5703125" style="415"/>
    <col min="3829" max="3829" width="3.28515625" style="415" customWidth="1"/>
    <col min="3830" max="3830" width="10.28515625" style="415" customWidth="1"/>
    <col min="3831" max="3831" width="5.5703125" style="415" customWidth="1"/>
    <col min="3832" max="3832" width="10.28515625" style="415" customWidth="1"/>
    <col min="3833" max="3833" width="15.28515625" style="415" customWidth="1"/>
    <col min="3834" max="3834" width="8.7109375" style="415" customWidth="1"/>
    <col min="3835" max="3835" width="19.7109375" style="415" customWidth="1"/>
    <col min="3836" max="3836" width="9.42578125" style="415" customWidth="1"/>
    <col min="3837" max="3837" width="8.85546875" style="415" customWidth="1"/>
    <col min="3838" max="3838" width="10.140625" style="415" customWidth="1"/>
    <col min="3839" max="3840" width="8.5703125" style="415" customWidth="1"/>
    <col min="3841" max="4084" width="7.5703125" style="415"/>
    <col min="4085" max="4085" width="3.28515625" style="415" customWidth="1"/>
    <col min="4086" max="4086" width="10.28515625" style="415" customWidth="1"/>
    <col min="4087" max="4087" width="5.5703125" style="415" customWidth="1"/>
    <col min="4088" max="4088" width="10.28515625" style="415" customWidth="1"/>
    <col min="4089" max="4089" width="15.28515625" style="415" customWidth="1"/>
    <col min="4090" max="4090" width="8.7109375" style="415" customWidth="1"/>
    <col min="4091" max="4091" width="19.7109375" style="415" customWidth="1"/>
    <col min="4092" max="4092" width="9.42578125" style="415" customWidth="1"/>
    <col min="4093" max="4093" width="8.85546875" style="415" customWidth="1"/>
    <col min="4094" max="4094" width="10.140625" style="415" customWidth="1"/>
    <col min="4095" max="4096" width="8.5703125" style="415" customWidth="1"/>
    <col min="4097" max="4340" width="7.5703125" style="415"/>
    <col min="4341" max="4341" width="3.28515625" style="415" customWidth="1"/>
    <col min="4342" max="4342" width="10.28515625" style="415" customWidth="1"/>
    <col min="4343" max="4343" width="5.5703125" style="415" customWidth="1"/>
    <col min="4344" max="4344" width="10.28515625" style="415" customWidth="1"/>
    <col min="4345" max="4345" width="15.28515625" style="415" customWidth="1"/>
    <col min="4346" max="4346" width="8.7109375" style="415" customWidth="1"/>
    <col min="4347" max="4347" width="19.7109375" style="415" customWidth="1"/>
    <col min="4348" max="4348" width="9.42578125" style="415" customWidth="1"/>
    <col min="4349" max="4349" width="8.85546875" style="415" customWidth="1"/>
    <col min="4350" max="4350" width="10.140625" style="415" customWidth="1"/>
    <col min="4351" max="4352" width="8.5703125" style="415" customWidth="1"/>
    <col min="4353" max="4596" width="7.5703125" style="415"/>
    <col min="4597" max="4597" width="3.28515625" style="415" customWidth="1"/>
    <col min="4598" max="4598" width="10.28515625" style="415" customWidth="1"/>
    <col min="4599" max="4599" width="5.5703125" style="415" customWidth="1"/>
    <col min="4600" max="4600" width="10.28515625" style="415" customWidth="1"/>
    <col min="4601" max="4601" width="15.28515625" style="415" customWidth="1"/>
    <col min="4602" max="4602" width="8.7109375" style="415" customWidth="1"/>
    <col min="4603" max="4603" width="19.7109375" style="415" customWidth="1"/>
    <col min="4604" max="4604" width="9.42578125" style="415" customWidth="1"/>
    <col min="4605" max="4605" width="8.85546875" style="415" customWidth="1"/>
    <col min="4606" max="4606" width="10.140625" style="415" customWidth="1"/>
    <col min="4607" max="4608" width="8.5703125" style="415" customWidth="1"/>
    <col min="4609" max="4852" width="7.5703125" style="415"/>
    <col min="4853" max="4853" width="3.28515625" style="415" customWidth="1"/>
    <col min="4854" max="4854" width="10.28515625" style="415" customWidth="1"/>
    <col min="4855" max="4855" width="5.5703125" style="415" customWidth="1"/>
    <col min="4856" max="4856" width="10.28515625" style="415" customWidth="1"/>
    <col min="4857" max="4857" width="15.28515625" style="415" customWidth="1"/>
    <col min="4858" max="4858" width="8.7109375" style="415" customWidth="1"/>
    <col min="4859" max="4859" width="19.7109375" style="415" customWidth="1"/>
    <col min="4860" max="4860" width="9.42578125" style="415" customWidth="1"/>
    <col min="4861" max="4861" width="8.85546875" style="415" customWidth="1"/>
    <col min="4862" max="4862" width="10.140625" style="415" customWidth="1"/>
    <col min="4863" max="4864" width="8.5703125" style="415" customWidth="1"/>
    <col min="4865" max="5108" width="7.5703125" style="415"/>
    <col min="5109" max="5109" width="3.28515625" style="415" customWidth="1"/>
    <col min="5110" max="5110" width="10.28515625" style="415" customWidth="1"/>
    <col min="5111" max="5111" width="5.5703125" style="415" customWidth="1"/>
    <col min="5112" max="5112" width="10.28515625" style="415" customWidth="1"/>
    <col min="5113" max="5113" width="15.28515625" style="415" customWidth="1"/>
    <col min="5114" max="5114" width="8.7109375" style="415" customWidth="1"/>
    <col min="5115" max="5115" width="19.7109375" style="415" customWidth="1"/>
    <col min="5116" max="5116" width="9.42578125" style="415" customWidth="1"/>
    <col min="5117" max="5117" width="8.85546875" style="415" customWidth="1"/>
    <col min="5118" max="5118" width="10.140625" style="415" customWidth="1"/>
    <col min="5119" max="5120" width="8.5703125" style="415" customWidth="1"/>
    <col min="5121" max="5364" width="7.5703125" style="415"/>
    <col min="5365" max="5365" width="3.28515625" style="415" customWidth="1"/>
    <col min="5366" max="5366" width="10.28515625" style="415" customWidth="1"/>
    <col min="5367" max="5367" width="5.5703125" style="415" customWidth="1"/>
    <col min="5368" max="5368" width="10.28515625" style="415" customWidth="1"/>
    <col min="5369" max="5369" width="15.28515625" style="415" customWidth="1"/>
    <col min="5370" max="5370" width="8.7109375" style="415" customWidth="1"/>
    <col min="5371" max="5371" width="19.7109375" style="415" customWidth="1"/>
    <col min="5372" max="5372" width="9.42578125" style="415" customWidth="1"/>
    <col min="5373" max="5373" width="8.85546875" style="415" customWidth="1"/>
    <col min="5374" max="5374" width="10.140625" style="415" customWidth="1"/>
    <col min="5375" max="5376" width="8.5703125" style="415" customWidth="1"/>
    <col min="5377" max="5620" width="7.5703125" style="415"/>
    <col min="5621" max="5621" width="3.28515625" style="415" customWidth="1"/>
    <col min="5622" max="5622" width="10.28515625" style="415" customWidth="1"/>
    <col min="5623" max="5623" width="5.5703125" style="415" customWidth="1"/>
    <col min="5624" max="5624" width="10.28515625" style="415" customWidth="1"/>
    <col min="5625" max="5625" width="15.28515625" style="415" customWidth="1"/>
    <col min="5626" max="5626" width="8.7109375" style="415" customWidth="1"/>
    <col min="5627" max="5627" width="19.7109375" style="415" customWidth="1"/>
    <col min="5628" max="5628" width="9.42578125" style="415" customWidth="1"/>
    <col min="5629" max="5629" width="8.85546875" style="415" customWidth="1"/>
    <col min="5630" max="5630" width="10.140625" style="415" customWidth="1"/>
    <col min="5631" max="5632" width="8.5703125" style="415" customWidth="1"/>
    <col min="5633" max="5876" width="7.5703125" style="415"/>
    <col min="5877" max="5877" width="3.28515625" style="415" customWidth="1"/>
    <col min="5878" max="5878" width="10.28515625" style="415" customWidth="1"/>
    <col min="5879" max="5879" width="5.5703125" style="415" customWidth="1"/>
    <col min="5880" max="5880" width="10.28515625" style="415" customWidth="1"/>
    <col min="5881" max="5881" width="15.28515625" style="415" customWidth="1"/>
    <col min="5882" max="5882" width="8.7109375" style="415" customWidth="1"/>
    <col min="5883" max="5883" width="19.7109375" style="415" customWidth="1"/>
    <col min="5884" max="5884" width="9.42578125" style="415" customWidth="1"/>
    <col min="5885" max="5885" width="8.85546875" style="415" customWidth="1"/>
    <col min="5886" max="5886" width="10.140625" style="415" customWidth="1"/>
    <col min="5887" max="5888" width="8.5703125" style="415" customWidth="1"/>
    <col min="5889" max="6132" width="7.5703125" style="415"/>
    <col min="6133" max="6133" width="3.28515625" style="415" customWidth="1"/>
    <col min="6134" max="6134" width="10.28515625" style="415" customWidth="1"/>
    <col min="6135" max="6135" width="5.5703125" style="415" customWidth="1"/>
    <col min="6136" max="6136" width="10.28515625" style="415" customWidth="1"/>
    <col min="6137" max="6137" width="15.28515625" style="415" customWidth="1"/>
    <col min="6138" max="6138" width="8.7109375" style="415" customWidth="1"/>
    <col min="6139" max="6139" width="19.7109375" style="415" customWidth="1"/>
    <col min="6140" max="6140" width="9.42578125" style="415" customWidth="1"/>
    <col min="6141" max="6141" width="8.85546875" style="415" customWidth="1"/>
    <col min="6142" max="6142" width="10.140625" style="415" customWidth="1"/>
    <col min="6143" max="6144" width="8.5703125" style="415" customWidth="1"/>
    <col min="6145" max="6388" width="7.5703125" style="415"/>
    <col min="6389" max="6389" width="3.28515625" style="415" customWidth="1"/>
    <col min="6390" max="6390" width="10.28515625" style="415" customWidth="1"/>
    <col min="6391" max="6391" width="5.5703125" style="415" customWidth="1"/>
    <col min="6392" max="6392" width="10.28515625" style="415" customWidth="1"/>
    <col min="6393" max="6393" width="15.28515625" style="415" customWidth="1"/>
    <col min="6394" max="6394" width="8.7109375" style="415" customWidth="1"/>
    <col min="6395" max="6395" width="19.7109375" style="415" customWidth="1"/>
    <col min="6396" max="6396" width="9.42578125" style="415" customWidth="1"/>
    <col min="6397" max="6397" width="8.85546875" style="415" customWidth="1"/>
    <col min="6398" max="6398" width="10.140625" style="415" customWidth="1"/>
    <col min="6399" max="6400" width="8.5703125" style="415" customWidth="1"/>
    <col min="6401" max="6644" width="7.5703125" style="415"/>
    <col min="6645" max="6645" width="3.28515625" style="415" customWidth="1"/>
    <col min="6646" max="6646" width="10.28515625" style="415" customWidth="1"/>
    <col min="6647" max="6647" width="5.5703125" style="415" customWidth="1"/>
    <col min="6648" max="6648" width="10.28515625" style="415" customWidth="1"/>
    <col min="6649" max="6649" width="15.28515625" style="415" customWidth="1"/>
    <col min="6650" max="6650" width="8.7109375" style="415" customWidth="1"/>
    <col min="6651" max="6651" width="19.7109375" style="415" customWidth="1"/>
    <col min="6652" max="6652" width="9.42578125" style="415" customWidth="1"/>
    <col min="6653" max="6653" width="8.85546875" style="415" customWidth="1"/>
    <col min="6654" max="6654" width="10.140625" style="415" customWidth="1"/>
    <col min="6655" max="6656" width="8.5703125" style="415" customWidth="1"/>
    <col min="6657" max="6900" width="7.5703125" style="415"/>
    <col min="6901" max="6901" width="3.28515625" style="415" customWidth="1"/>
    <col min="6902" max="6902" width="10.28515625" style="415" customWidth="1"/>
    <col min="6903" max="6903" width="5.5703125" style="415" customWidth="1"/>
    <col min="6904" max="6904" width="10.28515625" style="415" customWidth="1"/>
    <col min="6905" max="6905" width="15.28515625" style="415" customWidth="1"/>
    <col min="6906" max="6906" width="8.7109375" style="415" customWidth="1"/>
    <col min="6907" max="6907" width="19.7109375" style="415" customWidth="1"/>
    <col min="6908" max="6908" width="9.42578125" style="415" customWidth="1"/>
    <col min="6909" max="6909" width="8.85546875" style="415" customWidth="1"/>
    <col min="6910" max="6910" width="10.140625" style="415" customWidth="1"/>
    <col min="6911" max="6912" width="8.5703125" style="415" customWidth="1"/>
    <col min="6913" max="7156" width="7.5703125" style="415"/>
    <col min="7157" max="7157" width="3.28515625" style="415" customWidth="1"/>
    <col min="7158" max="7158" width="10.28515625" style="415" customWidth="1"/>
    <col min="7159" max="7159" width="5.5703125" style="415" customWidth="1"/>
    <col min="7160" max="7160" width="10.28515625" style="415" customWidth="1"/>
    <col min="7161" max="7161" width="15.28515625" style="415" customWidth="1"/>
    <col min="7162" max="7162" width="8.7109375" style="415" customWidth="1"/>
    <col min="7163" max="7163" width="19.7109375" style="415" customWidth="1"/>
    <col min="7164" max="7164" width="9.42578125" style="415" customWidth="1"/>
    <col min="7165" max="7165" width="8.85546875" style="415" customWidth="1"/>
    <col min="7166" max="7166" width="10.140625" style="415" customWidth="1"/>
    <col min="7167" max="7168" width="8.5703125" style="415" customWidth="1"/>
    <col min="7169" max="7412" width="7.5703125" style="415"/>
    <col min="7413" max="7413" width="3.28515625" style="415" customWidth="1"/>
    <col min="7414" max="7414" width="10.28515625" style="415" customWidth="1"/>
    <col min="7415" max="7415" width="5.5703125" style="415" customWidth="1"/>
    <col min="7416" max="7416" width="10.28515625" style="415" customWidth="1"/>
    <col min="7417" max="7417" width="15.28515625" style="415" customWidth="1"/>
    <col min="7418" max="7418" width="8.7109375" style="415" customWidth="1"/>
    <col min="7419" max="7419" width="19.7109375" style="415" customWidth="1"/>
    <col min="7420" max="7420" width="9.42578125" style="415" customWidth="1"/>
    <col min="7421" max="7421" width="8.85546875" style="415" customWidth="1"/>
    <col min="7422" max="7422" width="10.140625" style="415" customWidth="1"/>
    <col min="7423" max="7424" width="8.5703125" style="415" customWidth="1"/>
    <col min="7425" max="7668" width="7.5703125" style="415"/>
    <col min="7669" max="7669" width="3.28515625" style="415" customWidth="1"/>
    <col min="7670" max="7670" width="10.28515625" style="415" customWidth="1"/>
    <col min="7671" max="7671" width="5.5703125" style="415" customWidth="1"/>
    <col min="7672" max="7672" width="10.28515625" style="415" customWidth="1"/>
    <col min="7673" max="7673" width="15.28515625" style="415" customWidth="1"/>
    <col min="7674" max="7674" width="8.7109375" style="415" customWidth="1"/>
    <col min="7675" max="7675" width="19.7109375" style="415" customWidth="1"/>
    <col min="7676" max="7676" width="9.42578125" style="415" customWidth="1"/>
    <col min="7677" max="7677" width="8.85546875" style="415" customWidth="1"/>
    <col min="7678" max="7678" width="10.140625" style="415" customWidth="1"/>
    <col min="7679" max="7680" width="8.5703125" style="415" customWidth="1"/>
    <col min="7681" max="7924" width="7.5703125" style="415"/>
    <col min="7925" max="7925" width="3.28515625" style="415" customWidth="1"/>
    <col min="7926" max="7926" width="10.28515625" style="415" customWidth="1"/>
    <col min="7927" max="7927" width="5.5703125" style="415" customWidth="1"/>
    <col min="7928" max="7928" width="10.28515625" style="415" customWidth="1"/>
    <col min="7929" max="7929" width="15.28515625" style="415" customWidth="1"/>
    <col min="7930" max="7930" width="8.7109375" style="415" customWidth="1"/>
    <col min="7931" max="7931" width="19.7109375" style="415" customWidth="1"/>
    <col min="7932" max="7932" width="9.42578125" style="415" customWidth="1"/>
    <col min="7933" max="7933" width="8.85546875" style="415" customWidth="1"/>
    <col min="7934" max="7934" width="10.140625" style="415" customWidth="1"/>
    <col min="7935" max="7936" width="8.5703125" style="415" customWidth="1"/>
    <col min="7937" max="8180" width="7.5703125" style="415"/>
    <col min="8181" max="8181" width="3.28515625" style="415" customWidth="1"/>
    <col min="8182" max="8182" width="10.28515625" style="415" customWidth="1"/>
    <col min="8183" max="8183" width="5.5703125" style="415" customWidth="1"/>
    <col min="8184" max="8184" width="10.28515625" style="415" customWidth="1"/>
    <col min="8185" max="8185" width="15.28515625" style="415" customWidth="1"/>
    <col min="8186" max="8186" width="8.7109375" style="415" customWidth="1"/>
    <col min="8187" max="8187" width="19.7109375" style="415" customWidth="1"/>
    <col min="8188" max="8188" width="9.42578125" style="415" customWidth="1"/>
    <col min="8189" max="8189" width="8.85546875" style="415" customWidth="1"/>
    <col min="8190" max="8190" width="10.140625" style="415" customWidth="1"/>
    <col min="8191" max="8192" width="8.5703125" style="415" customWidth="1"/>
    <col min="8193" max="8436" width="7.5703125" style="415"/>
    <col min="8437" max="8437" width="3.28515625" style="415" customWidth="1"/>
    <col min="8438" max="8438" width="10.28515625" style="415" customWidth="1"/>
    <col min="8439" max="8439" width="5.5703125" style="415" customWidth="1"/>
    <col min="8440" max="8440" width="10.28515625" style="415" customWidth="1"/>
    <col min="8441" max="8441" width="15.28515625" style="415" customWidth="1"/>
    <col min="8442" max="8442" width="8.7109375" style="415" customWidth="1"/>
    <col min="8443" max="8443" width="19.7109375" style="415" customWidth="1"/>
    <col min="8444" max="8444" width="9.42578125" style="415" customWidth="1"/>
    <col min="8445" max="8445" width="8.85546875" style="415" customWidth="1"/>
    <col min="8446" max="8446" width="10.140625" style="415" customWidth="1"/>
    <col min="8447" max="8448" width="8.5703125" style="415" customWidth="1"/>
    <col min="8449" max="8692" width="7.5703125" style="415"/>
    <col min="8693" max="8693" width="3.28515625" style="415" customWidth="1"/>
    <col min="8694" max="8694" width="10.28515625" style="415" customWidth="1"/>
    <col min="8695" max="8695" width="5.5703125" style="415" customWidth="1"/>
    <col min="8696" max="8696" width="10.28515625" style="415" customWidth="1"/>
    <col min="8697" max="8697" width="15.28515625" style="415" customWidth="1"/>
    <col min="8698" max="8698" width="8.7109375" style="415" customWidth="1"/>
    <col min="8699" max="8699" width="19.7109375" style="415" customWidth="1"/>
    <col min="8700" max="8700" width="9.42578125" style="415" customWidth="1"/>
    <col min="8701" max="8701" width="8.85546875" style="415" customWidth="1"/>
    <col min="8702" max="8702" width="10.140625" style="415" customWidth="1"/>
    <col min="8703" max="8704" width="8.5703125" style="415" customWidth="1"/>
    <col min="8705" max="8948" width="7.5703125" style="415"/>
    <col min="8949" max="8949" width="3.28515625" style="415" customWidth="1"/>
    <col min="8950" max="8950" width="10.28515625" style="415" customWidth="1"/>
    <col min="8951" max="8951" width="5.5703125" style="415" customWidth="1"/>
    <col min="8952" max="8952" width="10.28515625" style="415" customWidth="1"/>
    <col min="8953" max="8953" width="15.28515625" style="415" customWidth="1"/>
    <col min="8954" max="8954" width="8.7109375" style="415" customWidth="1"/>
    <col min="8955" max="8955" width="19.7109375" style="415" customWidth="1"/>
    <col min="8956" max="8956" width="9.42578125" style="415" customWidth="1"/>
    <col min="8957" max="8957" width="8.85546875" style="415" customWidth="1"/>
    <col min="8958" max="8958" width="10.140625" style="415" customWidth="1"/>
    <col min="8959" max="8960" width="8.5703125" style="415" customWidth="1"/>
    <col min="8961" max="9204" width="7.5703125" style="415"/>
    <col min="9205" max="9205" width="3.28515625" style="415" customWidth="1"/>
    <col min="9206" max="9206" width="10.28515625" style="415" customWidth="1"/>
    <col min="9207" max="9207" width="5.5703125" style="415" customWidth="1"/>
    <col min="9208" max="9208" width="10.28515625" style="415" customWidth="1"/>
    <col min="9209" max="9209" width="15.28515625" style="415" customWidth="1"/>
    <col min="9210" max="9210" width="8.7109375" style="415" customWidth="1"/>
    <col min="9211" max="9211" width="19.7109375" style="415" customWidth="1"/>
    <col min="9212" max="9212" width="9.42578125" style="415" customWidth="1"/>
    <col min="9213" max="9213" width="8.85546875" style="415" customWidth="1"/>
    <col min="9214" max="9214" width="10.140625" style="415" customWidth="1"/>
    <col min="9215" max="9216" width="8.5703125" style="415" customWidth="1"/>
    <col min="9217" max="9460" width="7.5703125" style="415"/>
    <col min="9461" max="9461" width="3.28515625" style="415" customWidth="1"/>
    <col min="9462" max="9462" width="10.28515625" style="415" customWidth="1"/>
    <col min="9463" max="9463" width="5.5703125" style="415" customWidth="1"/>
    <col min="9464" max="9464" width="10.28515625" style="415" customWidth="1"/>
    <col min="9465" max="9465" width="15.28515625" style="415" customWidth="1"/>
    <col min="9466" max="9466" width="8.7109375" style="415" customWidth="1"/>
    <col min="9467" max="9467" width="19.7109375" style="415" customWidth="1"/>
    <col min="9468" max="9468" width="9.42578125" style="415" customWidth="1"/>
    <col min="9469" max="9469" width="8.85546875" style="415" customWidth="1"/>
    <col min="9470" max="9470" width="10.140625" style="415" customWidth="1"/>
    <col min="9471" max="9472" width="8.5703125" style="415" customWidth="1"/>
    <col min="9473" max="9716" width="7.5703125" style="415"/>
    <col min="9717" max="9717" width="3.28515625" style="415" customWidth="1"/>
    <col min="9718" max="9718" width="10.28515625" style="415" customWidth="1"/>
    <col min="9719" max="9719" width="5.5703125" style="415" customWidth="1"/>
    <col min="9720" max="9720" width="10.28515625" style="415" customWidth="1"/>
    <col min="9721" max="9721" width="15.28515625" style="415" customWidth="1"/>
    <col min="9722" max="9722" width="8.7109375" style="415" customWidth="1"/>
    <col min="9723" max="9723" width="19.7109375" style="415" customWidth="1"/>
    <col min="9724" max="9724" width="9.42578125" style="415" customWidth="1"/>
    <col min="9725" max="9725" width="8.85546875" style="415" customWidth="1"/>
    <col min="9726" max="9726" width="10.140625" style="415" customWidth="1"/>
    <col min="9727" max="9728" width="8.5703125" style="415" customWidth="1"/>
    <col min="9729" max="9972" width="7.5703125" style="415"/>
    <col min="9973" max="9973" width="3.28515625" style="415" customWidth="1"/>
    <col min="9974" max="9974" width="10.28515625" style="415" customWidth="1"/>
    <col min="9975" max="9975" width="5.5703125" style="415" customWidth="1"/>
    <col min="9976" max="9976" width="10.28515625" style="415" customWidth="1"/>
    <col min="9977" max="9977" width="15.28515625" style="415" customWidth="1"/>
    <col min="9978" max="9978" width="8.7109375" style="415" customWidth="1"/>
    <col min="9979" max="9979" width="19.7109375" style="415" customWidth="1"/>
    <col min="9980" max="9980" width="9.42578125" style="415" customWidth="1"/>
    <col min="9981" max="9981" width="8.85546875" style="415" customWidth="1"/>
    <col min="9982" max="9982" width="10.140625" style="415" customWidth="1"/>
    <col min="9983" max="9984" width="8.5703125" style="415" customWidth="1"/>
    <col min="9985" max="10228" width="7.5703125" style="415"/>
    <col min="10229" max="10229" width="3.28515625" style="415" customWidth="1"/>
    <col min="10230" max="10230" width="10.28515625" style="415" customWidth="1"/>
    <col min="10231" max="10231" width="5.5703125" style="415" customWidth="1"/>
    <col min="10232" max="10232" width="10.28515625" style="415" customWidth="1"/>
    <col min="10233" max="10233" width="15.28515625" style="415" customWidth="1"/>
    <col min="10234" max="10234" width="8.7109375" style="415" customWidth="1"/>
    <col min="10235" max="10235" width="19.7109375" style="415" customWidth="1"/>
    <col min="10236" max="10236" width="9.42578125" style="415" customWidth="1"/>
    <col min="10237" max="10237" width="8.85546875" style="415" customWidth="1"/>
    <col min="10238" max="10238" width="10.140625" style="415" customWidth="1"/>
    <col min="10239" max="10240" width="8.5703125" style="415" customWidth="1"/>
    <col min="10241" max="10484" width="7.5703125" style="415"/>
    <col min="10485" max="10485" width="3.28515625" style="415" customWidth="1"/>
    <col min="10486" max="10486" width="10.28515625" style="415" customWidth="1"/>
    <col min="10487" max="10487" width="5.5703125" style="415" customWidth="1"/>
    <col min="10488" max="10488" width="10.28515625" style="415" customWidth="1"/>
    <col min="10489" max="10489" width="15.28515625" style="415" customWidth="1"/>
    <col min="10490" max="10490" width="8.7109375" style="415" customWidth="1"/>
    <col min="10491" max="10491" width="19.7109375" style="415" customWidth="1"/>
    <col min="10492" max="10492" width="9.42578125" style="415" customWidth="1"/>
    <col min="10493" max="10493" width="8.85546875" style="415" customWidth="1"/>
    <col min="10494" max="10494" width="10.140625" style="415" customWidth="1"/>
    <col min="10495" max="10496" width="8.5703125" style="415" customWidth="1"/>
    <col min="10497" max="10740" width="7.5703125" style="415"/>
    <col min="10741" max="10741" width="3.28515625" style="415" customWidth="1"/>
    <col min="10742" max="10742" width="10.28515625" style="415" customWidth="1"/>
    <col min="10743" max="10743" width="5.5703125" style="415" customWidth="1"/>
    <col min="10744" max="10744" width="10.28515625" style="415" customWidth="1"/>
    <col min="10745" max="10745" width="15.28515625" style="415" customWidth="1"/>
    <col min="10746" max="10746" width="8.7109375" style="415" customWidth="1"/>
    <col min="10747" max="10747" width="19.7109375" style="415" customWidth="1"/>
    <col min="10748" max="10748" width="9.42578125" style="415" customWidth="1"/>
    <col min="10749" max="10749" width="8.85546875" style="415" customWidth="1"/>
    <col min="10750" max="10750" width="10.140625" style="415" customWidth="1"/>
    <col min="10751" max="10752" width="8.5703125" style="415" customWidth="1"/>
    <col min="10753" max="10996" width="7.5703125" style="415"/>
    <col min="10997" max="10997" width="3.28515625" style="415" customWidth="1"/>
    <col min="10998" max="10998" width="10.28515625" style="415" customWidth="1"/>
    <col min="10999" max="10999" width="5.5703125" style="415" customWidth="1"/>
    <col min="11000" max="11000" width="10.28515625" style="415" customWidth="1"/>
    <col min="11001" max="11001" width="15.28515625" style="415" customWidth="1"/>
    <col min="11002" max="11002" width="8.7109375" style="415" customWidth="1"/>
    <col min="11003" max="11003" width="19.7109375" style="415" customWidth="1"/>
    <col min="11004" max="11004" width="9.42578125" style="415" customWidth="1"/>
    <col min="11005" max="11005" width="8.85546875" style="415" customWidth="1"/>
    <col min="11006" max="11006" width="10.140625" style="415" customWidth="1"/>
    <col min="11007" max="11008" width="8.5703125" style="415" customWidth="1"/>
    <col min="11009" max="11252" width="7.5703125" style="415"/>
    <col min="11253" max="11253" width="3.28515625" style="415" customWidth="1"/>
    <col min="11254" max="11254" width="10.28515625" style="415" customWidth="1"/>
    <col min="11255" max="11255" width="5.5703125" style="415" customWidth="1"/>
    <col min="11256" max="11256" width="10.28515625" style="415" customWidth="1"/>
    <col min="11257" max="11257" width="15.28515625" style="415" customWidth="1"/>
    <col min="11258" max="11258" width="8.7109375" style="415" customWidth="1"/>
    <col min="11259" max="11259" width="19.7109375" style="415" customWidth="1"/>
    <col min="11260" max="11260" width="9.42578125" style="415" customWidth="1"/>
    <col min="11261" max="11261" width="8.85546875" style="415" customWidth="1"/>
    <col min="11262" max="11262" width="10.140625" style="415" customWidth="1"/>
    <col min="11263" max="11264" width="8.5703125" style="415" customWidth="1"/>
    <col min="11265" max="11508" width="7.5703125" style="415"/>
    <col min="11509" max="11509" width="3.28515625" style="415" customWidth="1"/>
    <col min="11510" max="11510" width="10.28515625" style="415" customWidth="1"/>
    <col min="11511" max="11511" width="5.5703125" style="415" customWidth="1"/>
    <col min="11512" max="11512" width="10.28515625" style="415" customWidth="1"/>
    <col min="11513" max="11513" width="15.28515625" style="415" customWidth="1"/>
    <col min="11514" max="11514" width="8.7109375" style="415" customWidth="1"/>
    <col min="11515" max="11515" width="19.7109375" style="415" customWidth="1"/>
    <col min="11516" max="11516" width="9.42578125" style="415" customWidth="1"/>
    <col min="11517" max="11517" width="8.85546875" style="415" customWidth="1"/>
    <col min="11518" max="11518" width="10.140625" style="415" customWidth="1"/>
    <col min="11519" max="11520" width="8.5703125" style="415" customWidth="1"/>
    <col min="11521" max="11764" width="7.5703125" style="415"/>
    <col min="11765" max="11765" width="3.28515625" style="415" customWidth="1"/>
    <col min="11766" max="11766" width="10.28515625" style="415" customWidth="1"/>
    <col min="11767" max="11767" width="5.5703125" style="415" customWidth="1"/>
    <col min="11768" max="11768" width="10.28515625" style="415" customWidth="1"/>
    <col min="11769" max="11769" width="15.28515625" style="415" customWidth="1"/>
    <col min="11770" max="11770" width="8.7109375" style="415" customWidth="1"/>
    <col min="11771" max="11771" width="19.7109375" style="415" customWidth="1"/>
    <col min="11772" max="11772" width="9.42578125" style="415" customWidth="1"/>
    <col min="11773" max="11773" width="8.85546875" style="415" customWidth="1"/>
    <col min="11774" max="11774" width="10.140625" style="415" customWidth="1"/>
    <col min="11775" max="11776" width="8.5703125" style="415" customWidth="1"/>
    <col min="11777" max="12020" width="7.5703125" style="415"/>
    <col min="12021" max="12021" width="3.28515625" style="415" customWidth="1"/>
    <col min="12022" max="12022" width="10.28515625" style="415" customWidth="1"/>
    <col min="12023" max="12023" width="5.5703125" style="415" customWidth="1"/>
    <col min="12024" max="12024" width="10.28515625" style="415" customWidth="1"/>
    <col min="12025" max="12025" width="15.28515625" style="415" customWidth="1"/>
    <col min="12026" max="12026" width="8.7109375" style="415" customWidth="1"/>
    <col min="12027" max="12027" width="19.7109375" style="415" customWidth="1"/>
    <col min="12028" max="12028" width="9.42578125" style="415" customWidth="1"/>
    <col min="12029" max="12029" width="8.85546875" style="415" customWidth="1"/>
    <col min="12030" max="12030" width="10.140625" style="415" customWidth="1"/>
    <col min="12031" max="12032" width="8.5703125" style="415" customWidth="1"/>
    <col min="12033" max="12276" width="7.5703125" style="415"/>
    <col min="12277" max="12277" width="3.28515625" style="415" customWidth="1"/>
    <col min="12278" max="12278" width="10.28515625" style="415" customWidth="1"/>
    <col min="12279" max="12279" width="5.5703125" style="415" customWidth="1"/>
    <col min="12280" max="12280" width="10.28515625" style="415" customWidth="1"/>
    <col min="12281" max="12281" width="15.28515625" style="415" customWidth="1"/>
    <col min="12282" max="12282" width="8.7109375" style="415" customWidth="1"/>
    <col min="12283" max="12283" width="19.7109375" style="415" customWidth="1"/>
    <col min="12284" max="12284" width="9.42578125" style="415" customWidth="1"/>
    <col min="12285" max="12285" width="8.85546875" style="415" customWidth="1"/>
    <col min="12286" max="12286" width="10.140625" style="415" customWidth="1"/>
    <col min="12287" max="12288" width="8.5703125" style="415" customWidth="1"/>
    <col min="12289" max="12532" width="7.5703125" style="415"/>
    <col min="12533" max="12533" width="3.28515625" style="415" customWidth="1"/>
    <col min="12534" max="12534" width="10.28515625" style="415" customWidth="1"/>
    <col min="12535" max="12535" width="5.5703125" style="415" customWidth="1"/>
    <col min="12536" max="12536" width="10.28515625" style="415" customWidth="1"/>
    <col min="12537" max="12537" width="15.28515625" style="415" customWidth="1"/>
    <col min="12538" max="12538" width="8.7109375" style="415" customWidth="1"/>
    <col min="12539" max="12539" width="19.7109375" style="415" customWidth="1"/>
    <col min="12540" max="12540" width="9.42578125" style="415" customWidth="1"/>
    <col min="12541" max="12541" width="8.85546875" style="415" customWidth="1"/>
    <col min="12542" max="12542" width="10.140625" style="415" customWidth="1"/>
    <col min="12543" max="12544" width="8.5703125" style="415" customWidth="1"/>
    <col min="12545" max="12788" width="7.5703125" style="415"/>
    <col min="12789" max="12789" width="3.28515625" style="415" customWidth="1"/>
    <col min="12790" max="12790" width="10.28515625" style="415" customWidth="1"/>
    <col min="12791" max="12791" width="5.5703125" style="415" customWidth="1"/>
    <col min="12792" max="12792" width="10.28515625" style="415" customWidth="1"/>
    <col min="12793" max="12793" width="15.28515625" style="415" customWidth="1"/>
    <col min="12794" max="12794" width="8.7109375" style="415" customWidth="1"/>
    <col min="12795" max="12795" width="19.7109375" style="415" customWidth="1"/>
    <col min="12796" max="12796" width="9.42578125" style="415" customWidth="1"/>
    <col min="12797" max="12797" width="8.85546875" style="415" customWidth="1"/>
    <col min="12798" max="12798" width="10.140625" style="415" customWidth="1"/>
    <col min="12799" max="12800" width="8.5703125" style="415" customWidth="1"/>
    <col min="12801" max="13044" width="7.5703125" style="415"/>
    <col min="13045" max="13045" width="3.28515625" style="415" customWidth="1"/>
    <col min="13046" max="13046" width="10.28515625" style="415" customWidth="1"/>
    <col min="13047" max="13047" width="5.5703125" style="415" customWidth="1"/>
    <col min="13048" max="13048" width="10.28515625" style="415" customWidth="1"/>
    <col min="13049" max="13049" width="15.28515625" style="415" customWidth="1"/>
    <col min="13050" max="13050" width="8.7109375" style="415" customWidth="1"/>
    <col min="13051" max="13051" width="19.7109375" style="415" customWidth="1"/>
    <col min="13052" max="13052" width="9.42578125" style="415" customWidth="1"/>
    <col min="13053" max="13053" width="8.85546875" style="415" customWidth="1"/>
    <col min="13054" max="13054" width="10.140625" style="415" customWidth="1"/>
    <col min="13055" max="13056" width="8.5703125" style="415" customWidth="1"/>
    <col min="13057" max="13300" width="7.5703125" style="415"/>
    <col min="13301" max="13301" width="3.28515625" style="415" customWidth="1"/>
    <col min="13302" max="13302" width="10.28515625" style="415" customWidth="1"/>
    <col min="13303" max="13303" width="5.5703125" style="415" customWidth="1"/>
    <col min="13304" max="13304" width="10.28515625" style="415" customWidth="1"/>
    <col min="13305" max="13305" width="15.28515625" style="415" customWidth="1"/>
    <col min="13306" max="13306" width="8.7109375" style="415" customWidth="1"/>
    <col min="13307" max="13307" width="19.7109375" style="415" customWidth="1"/>
    <col min="13308" max="13308" width="9.42578125" style="415" customWidth="1"/>
    <col min="13309" max="13309" width="8.85546875" style="415" customWidth="1"/>
    <col min="13310" max="13310" width="10.140625" style="415" customWidth="1"/>
    <col min="13311" max="13312" width="8.5703125" style="415" customWidth="1"/>
    <col min="13313" max="13556" width="7.5703125" style="415"/>
    <col min="13557" max="13557" width="3.28515625" style="415" customWidth="1"/>
    <col min="13558" max="13558" width="10.28515625" style="415" customWidth="1"/>
    <col min="13559" max="13559" width="5.5703125" style="415" customWidth="1"/>
    <col min="13560" max="13560" width="10.28515625" style="415" customWidth="1"/>
    <col min="13561" max="13561" width="15.28515625" style="415" customWidth="1"/>
    <col min="13562" max="13562" width="8.7109375" style="415" customWidth="1"/>
    <col min="13563" max="13563" width="19.7109375" style="415" customWidth="1"/>
    <col min="13564" max="13564" width="9.42578125" style="415" customWidth="1"/>
    <col min="13565" max="13565" width="8.85546875" style="415" customWidth="1"/>
    <col min="13566" max="13566" width="10.140625" style="415" customWidth="1"/>
    <col min="13567" max="13568" width="8.5703125" style="415" customWidth="1"/>
    <col min="13569" max="13812" width="7.5703125" style="415"/>
    <col min="13813" max="13813" width="3.28515625" style="415" customWidth="1"/>
    <col min="13814" max="13814" width="10.28515625" style="415" customWidth="1"/>
    <col min="13815" max="13815" width="5.5703125" style="415" customWidth="1"/>
    <col min="13816" max="13816" width="10.28515625" style="415" customWidth="1"/>
    <col min="13817" max="13817" width="15.28515625" style="415" customWidth="1"/>
    <col min="13818" max="13818" width="8.7109375" style="415" customWidth="1"/>
    <col min="13819" max="13819" width="19.7109375" style="415" customWidth="1"/>
    <col min="13820" max="13820" width="9.42578125" style="415" customWidth="1"/>
    <col min="13821" max="13821" width="8.85546875" style="415" customWidth="1"/>
    <col min="13822" max="13822" width="10.140625" style="415" customWidth="1"/>
    <col min="13823" max="13824" width="8.5703125" style="415" customWidth="1"/>
    <col min="13825" max="14068" width="7.5703125" style="415"/>
    <col min="14069" max="14069" width="3.28515625" style="415" customWidth="1"/>
    <col min="14070" max="14070" width="10.28515625" style="415" customWidth="1"/>
    <col min="14071" max="14071" width="5.5703125" style="415" customWidth="1"/>
    <col min="14072" max="14072" width="10.28515625" style="415" customWidth="1"/>
    <col min="14073" max="14073" width="15.28515625" style="415" customWidth="1"/>
    <col min="14074" max="14074" width="8.7109375" style="415" customWidth="1"/>
    <col min="14075" max="14075" width="19.7109375" style="415" customWidth="1"/>
    <col min="14076" max="14076" width="9.42578125" style="415" customWidth="1"/>
    <col min="14077" max="14077" width="8.85546875" style="415" customWidth="1"/>
    <col min="14078" max="14078" width="10.140625" style="415" customWidth="1"/>
    <col min="14079" max="14080" width="8.5703125" style="415" customWidth="1"/>
    <col min="14081" max="14324" width="7.5703125" style="415"/>
    <col min="14325" max="14325" width="3.28515625" style="415" customWidth="1"/>
    <col min="14326" max="14326" width="10.28515625" style="415" customWidth="1"/>
    <col min="14327" max="14327" width="5.5703125" style="415" customWidth="1"/>
    <col min="14328" max="14328" width="10.28515625" style="415" customWidth="1"/>
    <col min="14329" max="14329" width="15.28515625" style="415" customWidth="1"/>
    <col min="14330" max="14330" width="8.7109375" style="415" customWidth="1"/>
    <col min="14331" max="14331" width="19.7109375" style="415" customWidth="1"/>
    <col min="14332" max="14332" width="9.42578125" style="415" customWidth="1"/>
    <col min="14333" max="14333" width="8.85546875" style="415" customWidth="1"/>
    <col min="14334" max="14334" width="10.140625" style="415" customWidth="1"/>
    <col min="14335" max="14336" width="8.5703125" style="415" customWidth="1"/>
    <col min="14337" max="14580" width="7.5703125" style="415"/>
    <col min="14581" max="14581" width="3.28515625" style="415" customWidth="1"/>
    <col min="14582" max="14582" width="10.28515625" style="415" customWidth="1"/>
    <col min="14583" max="14583" width="5.5703125" style="415" customWidth="1"/>
    <col min="14584" max="14584" width="10.28515625" style="415" customWidth="1"/>
    <col min="14585" max="14585" width="15.28515625" style="415" customWidth="1"/>
    <col min="14586" max="14586" width="8.7109375" style="415" customWidth="1"/>
    <col min="14587" max="14587" width="19.7109375" style="415" customWidth="1"/>
    <col min="14588" max="14588" width="9.42578125" style="415" customWidth="1"/>
    <col min="14589" max="14589" width="8.85546875" style="415" customWidth="1"/>
    <col min="14590" max="14590" width="10.140625" style="415" customWidth="1"/>
    <col min="14591" max="14592" width="8.5703125" style="415" customWidth="1"/>
    <col min="14593" max="14836" width="7.5703125" style="415"/>
    <col min="14837" max="14837" width="3.28515625" style="415" customWidth="1"/>
    <col min="14838" max="14838" width="10.28515625" style="415" customWidth="1"/>
    <col min="14839" max="14839" width="5.5703125" style="415" customWidth="1"/>
    <col min="14840" max="14840" width="10.28515625" style="415" customWidth="1"/>
    <col min="14841" max="14841" width="15.28515625" style="415" customWidth="1"/>
    <col min="14842" max="14842" width="8.7109375" style="415" customWidth="1"/>
    <col min="14843" max="14843" width="19.7109375" style="415" customWidth="1"/>
    <col min="14844" max="14844" width="9.42578125" style="415" customWidth="1"/>
    <col min="14845" max="14845" width="8.85546875" style="415" customWidth="1"/>
    <col min="14846" max="14846" width="10.140625" style="415" customWidth="1"/>
    <col min="14847" max="14848" width="8.5703125" style="415" customWidth="1"/>
    <col min="14849" max="15092" width="7.5703125" style="415"/>
    <col min="15093" max="15093" width="3.28515625" style="415" customWidth="1"/>
    <col min="15094" max="15094" width="10.28515625" style="415" customWidth="1"/>
    <col min="15095" max="15095" width="5.5703125" style="415" customWidth="1"/>
    <col min="15096" max="15096" width="10.28515625" style="415" customWidth="1"/>
    <col min="15097" max="15097" width="15.28515625" style="415" customWidth="1"/>
    <col min="15098" max="15098" width="8.7109375" style="415" customWidth="1"/>
    <col min="15099" max="15099" width="19.7109375" style="415" customWidth="1"/>
    <col min="15100" max="15100" width="9.42578125" style="415" customWidth="1"/>
    <col min="15101" max="15101" width="8.85546875" style="415" customWidth="1"/>
    <col min="15102" max="15102" width="10.140625" style="415" customWidth="1"/>
    <col min="15103" max="15104" width="8.5703125" style="415" customWidth="1"/>
    <col min="15105" max="15348" width="7.5703125" style="415"/>
    <col min="15349" max="15349" width="3.28515625" style="415" customWidth="1"/>
    <col min="15350" max="15350" width="10.28515625" style="415" customWidth="1"/>
    <col min="15351" max="15351" width="5.5703125" style="415" customWidth="1"/>
    <col min="15352" max="15352" width="10.28515625" style="415" customWidth="1"/>
    <col min="15353" max="15353" width="15.28515625" style="415" customWidth="1"/>
    <col min="15354" max="15354" width="8.7109375" style="415" customWidth="1"/>
    <col min="15355" max="15355" width="19.7109375" style="415" customWidth="1"/>
    <col min="15356" max="15356" width="9.42578125" style="415" customWidth="1"/>
    <col min="15357" max="15357" width="8.85546875" style="415" customWidth="1"/>
    <col min="15358" max="15358" width="10.140625" style="415" customWidth="1"/>
    <col min="15359" max="15360" width="8.5703125" style="415" customWidth="1"/>
    <col min="15361" max="15604" width="7.5703125" style="415"/>
    <col min="15605" max="15605" width="3.28515625" style="415" customWidth="1"/>
    <col min="15606" max="15606" width="10.28515625" style="415" customWidth="1"/>
    <col min="15607" max="15607" width="5.5703125" style="415" customWidth="1"/>
    <col min="15608" max="15608" width="10.28515625" style="415" customWidth="1"/>
    <col min="15609" max="15609" width="15.28515625" style="415" customWidth="1"/>
    <col min="15610" max="15610" width="8.7109375" style="415" customWidth="1"/>
    <col min="15611" max="15611" width="19.7109375" style="415" customWidth="1"/>
    <col min="15612" max="15612" width="9.42578125" style="415" customWidth="1"/>
    <col min="15613" max="15613" width="8.85546875" style="415" customWidth="1"/>
    <col min="15614" max="15614" width="10.140625" style="415" customWidth="1"/>
    <col min="15615" max="15616" width="8.5703125" style="415" customWidth="1"/>
    <col min="15617" max="15860" width="7.5703125" style="415"/>
    <col min="15861" max="15861" width="3.28515625" style="415" customWidth="1"/>
    <col min="15862" max="15862" width="10.28515625" style="415" customWidth="1"/>
    <col min="15863" max="15863" width="5.5703125" style="415" customWidth="1"/>
    <col min="15864" max="15864" width="10.28515625" style="415" customWidth="1"/>
    <col min="15865" max="15865" width="15.28515625" style="415" customWidth="1"/>
    <col min="15866" max="15866" width="8.7109375" style="415" customWidth="1"/>
    <col min="15867" max="15867" width="19.7109375" style="415" customWidth="1"/>
    <col min="15868" max="15868" width="9.42578125" style="415" customWidth="1"/>
    <col min="15869" max="15869" width="8.85546875" style="415" customWidth="1"/>
    <col min="15870" max="15870" width="10.140625" style="415" customWidth="1"/>
    <col min="15871" max="15872" width="8.5703125" style="415" customWidth="1"/>
    <col min="15873" max="16116" width="7.5703125" style="415"/>
    <col min="16117" max="16117" width="3.28515625" style="415" customWidth="1"/>
    <col min="16118" max="16118" width="10.28515625" style="415" customWidth="1"/>
    <col min="16119" max="16119" width="5.5703125" style="415" customWidth="1"/>
    <col min="16120" max="16120" width="10.28515625" style="415" customWidth="1"/>
    <col min="16121" max="16121" width="15.28515625" style="415" customWidth="1"/>
    <col min="16122" max="16122" width="8.7109375" style="415" customWidth="1"/>
    <col min="16123" max="16123" width="19.7109375" style="415" customWidth="1"/>
    <col min="16124" max="16124" width="9.42578125" style="415" customWidth="1"/>
    <col min="16125" max="16125" width="8.85546875" style="415" customWidth="1"/>
    <col min="16126" max="16126" width="10.140625" style="415" customWidth="1"/>
    <col min="16127" max="16128" width="8.5703125" style="415" customWidth="1"/>
    <col min="16129" max="16384" width="7.5703125" style="415"/>
  </cols>
  <sheetData>
    <row r="1" spans="1:10" ht="14.25" customHeight="1">
      <c r="F1" s="909" t="s">
        <v>937</v>
      </c>
      <c r="G1" s="909"/>
      <c r="H1" s="909"/>
      <c r="I1" s="909"/>
      <c r="J1" s="909"/>
    </row>
    <row r="2" spans="1:10" ht="6.75" customHeight="1">
      <c r="G2" s="674"/>
      <c r="H2" s="675"/>
      <c r="I2" s="675"/>
      <c r="J2" s="675"/>
    </row>
    <row r="3" spans="1:10" ht="6" customHeight="1">
      <c r="D3" s="910"/>
      <c r="E3" s="910"/>
      <c r="F3" s="910"/>
      <c r="G3" s="910"/>
      <c r="H3" s="910"/>
    </row>
    <row r="4" spans="1:10" ht="14.25" customHeight="1">
      <c r="A4" s="911" t="s">
        <v>787</v>
      </c>
      <c r="B4" s="911"/>
      <c r="C4" s="911"/>
      <c r="D4" s="911"/>
      <c r="E4" s="911"/>
      <c r="F4" s="911"/>
      <c r="G4" s="911"/>
      <c r="H4" s="911"/>
      <c r="I4" s="911"/>
      <c r="J4" s="911"/>
    </row>
    <row r="5" spans="1:10" ht="8.25" customHeight="1">
      <c r="D5" s="911"/>
      <c r="E5" s="911"/>
      <c r="F5" s="911"/>
      <c r="G5" s="911"/>
      <c r="H5" s="911"/>
    </row>
    <row r="6" spans="1:10" ht="9" customHeight="1"/>
    <row r="7" spans="1:10" ht="15.75" customHeight="1">
      <c r="D7" s="912"/>
      <c r="E7" s="912"/>
      <c r="F7" s="912"/>
      <c r="G7" s="912"/>
      <c r="H7" s="912"/>
    </row>
    <row r="8" spans="1:10" ht="6" customHeight="1"/>
    <row r="9" spans="1:10" ht="27.75" customHeight="1">
      <c r="A9" s="913" t="s">
        <v>989</v>
      </c>
      <c r="B9" s="913"/>
      <c r="C9" s="913"/>
      <c r="D9" s="913"/>
      <c r="E9" s="913"/>
      <c r="F9" s="913"/>
      <c r="G9" s="913"/>
      <c r="H9" s="913"/>
      <c r="I9" s="913"/>
      <c r="J9" s="913"/>
    </row>
    <row r="10" spans="1:10" ht="10.5" customHeight="1">
      <c r="A10" s="914"/>
      <c r="B10" s="914"/>
      <c r="C10" s="914"/>
      <c r="D10" s="914"/>
      <c r="E10" s="914"/>
      <c r="F10" s="914"/>
      <c r="G10" s="914"/>
    </row>
    <row r="11" spans="1:10" ht="15.75" customHeight="1">
      <c r="A11" s="704" t="s">
        <v>1153</v>
      </c>
      <c r="B11" s="676"/>
      <c r="C11" s="676"/>
      <c r="D11" s="676"/>
      <c r="E11" s="676"/>
      <c r="H11" s="915" t="s">
        <v>145</v>
      </c>
      <c r="I11" s="915"/>
      <c r="J11" s="915"/>
    </row>
    <row r="12" spans="1:10" ht="21" customHeight="1">
      <c r="A12" s="677"/>
      <c r="B12" s="677"/>
      <c r="C12" s="677"/>
      <c r="D12" s="677"/>
      <c r="E12" s="677"/>
      <c r="H12" s="678"/>
      <c r="I12" s="678"/>
      <c r="J12" s="678"/>
    </row>
    <row r="13" spans="1:10" ht="14.25" customHeight="1">
      <c r="A13" s="916"/>
      <c r="B13" s="916"/>
      <c r="C13" s="916"/>
      <c r="D13" s="916"/>
      <c r="E13" s="916"/>
      <c r="F13" s="916"/>
      <c r="G13" s="916"/>
      <c r="H13" s="916"/>
      <c r="I13" s="916"/>
      <c r="J13" s="916"/>
    </row>
    <row r="14" spans="1:10" ht="12.75" hidden="1" customHeight="1">
      <c r="A14" s="908"/>
      <c r="B14" s="908"/>
      <c r="C14" s="908"/>
      <c r="D14" s="908"/>
      <c r="E14" s="908"/>
      <c r="F14" s="908"/>
      <c r="G14" s="908"/>
      <c r="H14" s="908"/>
      <c r="I14" s="908"/>
      <c r="J14" s="908"/>
    </row>
    <row r="15" spans="1:10" ht="1.5" customHeight="1">
      <c r="A15" s="916"/>
      <c r="B15" s="916"/>
      <c r="C15" s="916"/>
      <c r="D15" s="916"/>
      <c r="E15" s="916"/>
      <c r="F15" s="916"/>
      <c r="G15" s="916"/>
      <c r="H15" s="916"/>
      <c r="I15" s="916"/>
      <c r="J15" s="916"/>
    </row>
    <row r="16" spans="1:10" ht="15.75" hidden="1" customHeight="1">
      <c r="A16" s="920"/>
      <c r="B16" s="920"/>
      <c r="C16" s="920"/>
      <c r="D16" s="920"/>
      <c r="E16" s="920"/>
      <c r="F16" s="920"/>
      <c r="G16" s="920"/>
      <c r="H16" s="920"/>
      <c r="I16" s="920"/>
      <c r="J16" s="920"/>
    </row>
    <row r="17" spans="1:11" ht="15.75" hidden="1" customHeight="1">
      <c r="A17" s="916"/>
      <c r="B17" s="916"/>
      <c r="C17" s="916"/>
      <c r="D17" s="916"/>
      <c r="E17" s="916"/>
      <c r="F17" s="916"/>
      <c r="G17" s="916"/>
      <c r="H17" s="916"/>
      <c r="I17" s="916"/>
      <c r="J17" s="916"/>
    </row>
    <row r="18" spans="1:11" ht="19.5" hidden="1" customHeight="1">
      <c r="A18" s="921"/>
      <c r="B18" s="921"/>
      <c r="C18" s="921"/>
      <c r="D18" s="921"/>
      <c r="E18" s="921"/>
      <c r="F18" s="921"/>
      <c r="G18" s="921"/>
      <c r="H18" s="921"/>
      <c r="I18" s="921"/>
      <c r="J18" s="921"/>
    </row>
    <row r="19" spans="1:11" s="675" customFormat="1" ht="23.25" customHeight="1">
      <c r="A19" s="679"/>
      <c r="B19" s="680"/>
      <c r="C19" s="922"/>
      <c r="D19" s="922"/>
      <c r="E19" s="922"/>
      <c r="F19" s="922"/>
      <c r="G19" s="923"/>
      <c r="H19" s="681" t="s">
        <v>761</v>
      </c>
      <c r="I19" s="924" t="s">
        <v>762</v>
      </c>
      <c r="J19" s="924"/>
    </row>
    <row r="20" spans="1:11" s="675" customFormat="1" ht="23.25" customHeight="1">
      <c r="A20" s="682">
        <v>1</v>
      </c>
      <c r="B20" s="925" t="s">
        <v>763</v>
      </c>
      <c r="C20" s="925"/>
      <c r="D20" s="925"/>
      <c r="E20" s="925"/>
      <c r="F20" s="925"/>
      <c r="G20" s="925"/>
      <c r="H20" s="560">
        <f>200000+235426+675000+52608</f>
        <v>1163034</v>
      </c>
      <c r="I20" s="926">
        <f>479500+577029.13+1620000+129889.15</f>
        <v>2806418.28</v>
      </c>
      <c r="J20" s="927"/>
    </row>
    <row r="21" spans="1:11" s="675" customFormat="1" ht="16.5" customHeight="1">
      <c r="A21" s="683">
        <v>2</v>
      </c>
      <c r="B21" s="917" t="s">
        <v>764</v>
      </c>
      <c r="C21" s="918"/>
      <c r="D21" s="918"/>
      <c r="E21" s="918"/>
      <c r="F21" s="918"/>
      <c r="G21" s="919"/>
      <c r="H21" s="560">
        <f>150900+131793.07+462662+15038.73</f>
        <v>760393.8</v>
      </c>
      <c r="I21" s="926">
        <f>359482.5+325537.82+1125224.35+36690</f>
        <v>1846934.6700000002</v>
      </c>
      <c r="J21" s="927"/>
    </row>
    <row r="22" spans="1:11" s="675" customFormat="1" ht="16.5" customHeight="1">
      <c r="A22" s="683">
        <v>3</v>
      </c>
      <c r="B22" s="917" t="s">
        <v>765</v>
      </c>
      <c r="C22" s="918"/>
      <c r="D22" s="918"/>
      <c r="E22" s="918"/>
      <c r="F22" s="918"/>
      <c r="G22" s="919"/>
      <c r="H22" s="560">
        <f>+H21</f>
        <v>760393.8</v>
      </c>
      <c r="I22" s="926">
        <f>+I21</f>
        <v>1846934.6700000002</v>
      </c>
      <c r="J22" s="927"/>
    </row>
    <row r="23" spans="1:11" s="675" customFormat="1" ht="16.5" customHeight="1">
      <c r="A23" s="682">
        <v>4</v>
      </c>
      <c r="B23" s="917" t="s">
        <v>766</v>
      </c>
      <c r="C23" s="918"/>
      <c r="D23" s="918"/>
      <c r="E23" s="918"/>
      <c r="F23" s="918"/>
      <c r="G23" s="919"/>
      <c r="H23" s="560">
        <f>93147.07+25555+11595.23</f>
        <v>130297.3</v>
      </c>
      <c r="I23" s="926">
        <f>229980.11+62517.76+28188</f>
        <v>320685.87</v>
      </c>
      <c r="J23" s="927"/>
    </row>
    <row r="24" spans="1:11" s="675" customFormat="1" ht="16.5" customHeight="1">
      <c r="A24" s="409"/>
      <c r="B24" s="684"/>
      <c r="C24" s="685"/>
      <c r="D24" s="686"/>
      <c r="E24" s="686"/>
      <c r="F24" s="687"/>
      <c r="G24" s="687"/>
      <c r="H24" s="687"/>
      <c r="I24" s="687"/>
      <c r="J24" s="687"/>
    </row>
    <row r="25" spans="1:11" s="675" customFormat="1" ht="9" customHeight="1">
      <c r="A25" s="409"/>
      <c r="B25" s="684"/>
      <c r="C25" s="688"/>
      <c r="D25" s="684"/>
      <c r="E25" s="684"/>
      <c r="F25" s="409"/>
      <c r="G25" s="409"/>
      <c r="H25" s="409"/>
      <c r="I25" s="409"/>
      <c r="J25" s="409"/>
    </row>
    <row r="26" spans="1:11" s="675" customFormat="1" ht="14.25" customHeight="1">
      <c r="A26" s="409"/>
      <c r="B26" s="684"/>
      <c r="C26" s="423"/>
      <c r="D26" s="424"/>
      <c r="E26" s="424"/>
      <c r="F26" s="424"/>
      <c r="G26" s="424"/>
      <c r="H26" s="689" t="s">
        <v>789</v>
      </c>
      <c r="I26" s="689" t="s">
        <v>1070</v>
      </c>
      <c r="J26" s="689" t="s">
        <v>1071</v>
      </c>
    </row>
    <row r="27" spans="1:11" ht="16.5" customHeight="1">
      <c r="A27" s="409"/>
      <c r="B27" s="690"/>
      <c r="C27" s="683">
        <v>1</v>
      </c>
      <c r="D27" s="917" t="s">
        <v>767</v>
      </c>
      <c r="E27" s="918"/>
      <c r="F27" s="918"/>
      <c r="G27" s="919"/>
      <c r="H27" s="560">
        <v>81366</v>
      </c>
      <c r="I27" s="560">
        <v>81366</v>
      </c>
      <c r="J27" s="560">
        <v>81366</v>
      </c>
    </row>
    <row r="28" spans="1:11" ht="16.5" customHeight="1">
      <c r="A28" s="409"/>
      <c r="B28" s="410"/>
      <c r="C28" s="682">
        <v>2</v>
      </c>
      <c r="D28" s="928" t="s">
        <v>768</v>
      </c>
      <c r="E28" s="929"/>
      <c r="F28" s="929"/>
      <c r="G28" s="930"/>
      <c r="H28" s="560">
        <v>469432</v>
      </c>
      <c r="I28" s="560">
        <v>469432</v>
      </c>
      <c r="J28" s="560">
        <v>469432</v>
      </c>
    </row>
    <row r="29" spans="1:11" ht="16.5" customHeight="1">
      <c r="A29" s="409"/>
      <c r="B29" s="410"/>
      <c r="C29" s="682">
        <v>3</v>
      </c>
      <c r="D29" s="928" t="s">
        <v>769</v>
      </c>
      <c r="E29" s="929"/>
      <c r="F29" s="929"/>
      <c r="G29" s="930"/>
      <c r="H29" s="560">
        <f t="shared" ref="H29:J29" si="0">+H28+H27</f>
        <v>550798</v>
      </c>
      <c r="I29" s="560">
        <f t="shared" ref="I29" si="1">+I28+I27</f>
        <v>550798</v>
      </c>
      <c r="J29" s="560">
        <f t="shared" si="0"/>
        <v>550798</v>
      </c>
    </row>
    <row r="30" spans="1:11" ht="16.5" customHeight="1">
      <c r="A30" s="409"/>
      <c r="B30" s="410"/>
      <c r="C30" s="682">
        <v>4</v>
      </c>
      <c r="D30" s="928" t="s">
        <v>147</v>
      </c>
      <c r="E30" s="929"/>
      <c r="F30" s="929"/>
      <c r="G30" s="930"/>
      <c r="H30" s="691">
        <f>+H31+H32+H33+H34+H35+H36+H39+H40</f>
        <v>351563.63</v>
      </c>
      <c r="I30" s="691">
        <f t="shared" ref="I30:J30" si="2">+I31+I32+I33+I34+I35+I36+I39+I40</f>
        <v>292203.7</v>
      </c>
      <c r="J30" s="691">
        <f t="shared" si="2"/>
        <v>307741</v>
      </c>
      <c r="K30" s="739"/>
    </row>
    <row r="31" spans="1:11" ht="16.5" customHeight="1">
      <c r="A31" s="409"/>
      <c r="B31" s="690"/>
      <c r="C31" s="682">
        <v>5</v>
      </c>
      <c r="D31" s="928" t="s">
        <v>770</v>
      </c>
      <c r="E31" s="929"/>
      <c r="F31" s="929"/>
      <c r="G31" s="930"/>
      <c r="H31" s="414"/>
      <c r="I31" s="414"/>
      <c r="J31" s="414"/>
      <c r="K31" s="739"/>
    </row>
    <row r="32" spans="1:11" ht="16.5" customHeight="1">
      <c r="A32" s="409"/>
      <c r="B32" s="690"/>
      <c r="C32" s="682">
        <v>6</v>
      </c>
      <c r="D32" s="928" t="s">
        <v>771</v>
      </c>
      <c r="E32" s="929"/>
      <c r="F32" s="929"/>
      <c r="G32" s="930"/>
      <c r="H32" s="691">
        <v>333698.63</v>
      </c>
      <c r="I32" s="691">
        <v>280338.7</v>
      </c>
      <c r="J32" s="691">
        <f>12523+41185+37131+205037</f>
        <v>295876</v>
      </c>
      <c r="K32" s="693"/>
    </row>
    <row r="33" spans="1:10" ht="16.5" customHeight="1">
      <c r="A33" s="409"/>
      <c r="B33" s="410"/>
      <c r="C33" s="682">
        <v>7</v>
      </c>
      <c r="D33" s="928" t="s">
        <v>772</v>
      </c>
      <c r="E33" s="929"/>
      <c r="F33" s="929"/>
      <c r="G33" s="930"/>
      <c r="H33" s="414"/>
      <c r="I33" s="414"/>
      <c r="J33" s="414"/>
    </row>
    <row r="34" spans="1:10" ht="16.5" customHeight="1">
      <c r="A34" s="409"/>
      <c r="B34" s="410"/>
      <c r="C34" s="682">
        <v>8</v>
      </c>
      <c r="D34" s="928" t="s">
        <v>773</v>
      </c>
      <c r="E34" s="929"/>
      <c r="F34" s="929"/>
      <c r="G34" s="930"/>
      <c r="H34" s="414"/>
      <c r="I34" s="414"/>
      <c r="J34" s="414"/>
    </row>
    <row r="35" spans="1:10" ht="16.5" customHeight="1">
      <c r="A35" s="409"/>
      <c r="B35" s="410"/>
      <c r="C35" s="682">
        <v>9</v>
      </c>
      <c r="D35" s="928" t="s">
        <v>774</v>
      </c>
      <c r="E35" s="929"/>
      <c r="F35" s="929"/>
      <c r="G35" s="930"/>
      <c r="H35" s="692"/>
      <c r="I35" s="692"/>
      <c r="J35" s="692"/>
    </row>
    <row r="36" spans="1:10" ht="16.5" customHeight="1">
      <c r="A36" s="409"/>
      <c r="B36" s="410"/>
      <c r="C36" s="682">
        <v>10</v>
      </c>
      <c r="D36" s="928" t="s">
        <v>1072</v>
      </c>
      <c r="E36" s="929"/>
      <c r="F36" s="929"/>
      <c r="G36" s="930"/>
      <c r="H36" s="692"/>
      <c r="I36" s="692"/>
      <c r="J36" s="692"/>
    </row>
    <row r="37" spans="1:10" ht="16.5" customHeight="1">
      <c r="A37" s="409"/>
      <c r="B37" s="410"/>
      <c r="C37" s="682">
        <v>11</v>
      </c>
      <c r="D37" s="928" t="s">
        <v>1073</v>
      </c>
      <c r="E37" s="929"/>
      <c r="F37" s="929"/>
      <c r="G37" s="930"/>
      <c r="H37" s="692"/>
      <c r="I37" s="692"/>
      <c r="J37" s="692"/>
    </row>
    <row r="38" spans="1:10" ht="15" customHeight="1">
      <c r="A38" s="409"/>
      <c r="B38" s="410"/>
      <c r="C38" s="682">
        <v>12</v>
      </c>
      <c r="D38" s="928" t="s">
        <v>1074</v>
      </c>
      <c r="E38" s="929"/>
      <c r="F38" s="929"/>
      <c r="G38" s="930"/>
      <c r="H38" s="692"/>
      <c r="I38" s="692"/>
      <c r="J38" s="692"/>
    </row>
    <row r="39" spans="1:10" ht="16.5" customHeight="1">
      <c r="A39" s="409"/>
      <c r="B39" s="410"/>
      <c r="C39" s="682">
        <v>13</v>
      </c>
      <c r="D39" s="928" t="s">
        <v>775</v>
      </c>
      <c r="E39" s="929"/>
      <c r="F39" s="929"/>
      <c r="G39" s="930"/>
      <c r="H39" s="414"/>
      <c r="I39" s="414"/>
      <c r="J39" s="414"/>
    </row>
    <row r="40" spans="1:10" ht="16.5" customHeight="1">
      <c r="A40" s="409"/>
      <c r="B40" s="410"/>
      <c r="C40" s="682">
        <v>14</v>
      </c>
      <c r="D40" s="928" t="s">
        <v>776</v>
      </c>
      <c r="E40" s="929"/>
      <c r="F40" s="929"/>
      <c r="G40" s="930"/>
      <c r="H40" s="414">
        <v>17865</v>
      </c>
      <c r="I40" s="414">
        <v>11865</v>
      </c>
      <c r="J40" s="414">
        <v>11865</v>
      </c>
    </row>
    <row r="41" spans="1:10" ht="15.75" customHeight="1">
      <c r="A41" s="409"/>
      <c r="B41" s="410"/>
      <c r="C41" s="682">
        <v>15</v>
      </c>
      <c r="D41" s="931" t="s">
        <v>148</v>
      </c>
      <c r="E41" s="932"/>
      <c r="F41" s="932"/>
      <c r="G41" s="933"/>
      <c r="H41" s="414">
        <v>199230</v>
      </c>
      <c r="I41" s="414">
        <v>128554</v>
      </c>
      <c r="J41" s="414"/>
    </row>
    <row r="42" spans="1:10" ht="16.5" customHeight="1">
      <c r="A42" s="409"/>
      <c r="B42" s="410"/>
      <c r="C42" s="682">
        <v>16</v>
      </c>
      <c r="D42" s="928" t="s">
        <v>149</v>
      </c>
      <c r="E42" s="929"/>
      <c r="F42" s="929"/>
      <c r="G42" s="930"/>
      <c r="H42" s="414"/>
      <c r="I42" s="414"/>
      <c r="J42" s="414"/>
    </row>
    <row r="43" spans="1:10" ht="15.75" customHeight="1">
      <c r="A43" s="409"/>
      <c r="B43" s="410"/>
      <c r="C43" s="682">
        <v>17</v>
      </c>
      <c r="D43" s="928" t="s">
        <v>1075</v>
      </c>
      <c r="E43" s="929"/>
      <c r="F43" s="929"/>
      <c r="G43" s="930"/>
      <c r="H43" s="414"/>
      <c r="I43" s="414"/>
      <c r="J43" s="414"/>
    </row>
    <row r="44" spans="1:10" ht="15.75" customHeight="1">
      <c r="A44" s="409"/>
      <c r="B44" s="410"/>
      <c r="C44" s="682">
        <v>18</v>
      </c>
      <c r="D44" s="928" t="s">
        <v>1076</v>
      </c>
      <c r="E44" s="929"/>
      <c r="F44" s="929"/>
      <c r="G44" s="930"/>
      <c r="H44" s="414"/>
      <c r="I44" s="414"/>
      <c r="J44" s="414"/>
    </row>
    <row r="45" spans="1:10" ht="15.75" customHeight="1">
      <c r="A45" s="409"/>
      <c r="B45" s="410"/>
      <c r="C45" s="682">
        <v>19</v>
      </c>
      <c r="D45" s="928" t="s">
        <v>1077</v>
      </c>
      <c r="E45" s="929"/>
      <c r="F45" s="929"/>
      <c r="G45" s="930"/>
      <c r="H45" s="414"/>
      <c r="I45" s="414"/>
      <c r="J45" s="414"/>
    </row>
    <row r="46" spans="1:10" ht="15.75" customHeight="1">
      <c r="A46" s="409"/>
      <c r="B46" s="410"/>
      <c r="C46" s="682">
        <v>20</v>
      </c>
      <c r="D46" s="928" t="s">
        <v>1076</v>
      </c>
      <c r="E46" s="929"/>
      <c r="F46" s="929"/>
      <c r="G46" s="930"/>
      <c r="H46" s="414"/>
      <c r="I46" s="414"/>
      <c r="J46" s="414"/>
    </row>
    <row r="47" spans="1:10" ht="12.75" customHeight="1">
      <c r="A47" s="409"/>
      <c r="B47" s="690"/>
      <c r="C47" s="682">
        <v>21</v>
      </c>
      <c r="D47" s="928" t="s">
        <v>150</v>
      </c>
      <c r="E47" s="929"/>
      <c r="F47" s="929"/>
      <c r="G47" s="930"/>
      <c r="H47" s="414">
        <f>+H48</f>
        <v>0</v>
      </c>
      <c r="I47" s="414">
        <f t="shared" ref="I47:J47" si="3">+I48</f>
        <v>0</v>
      </c>
      <c r="J47" s="414">
        <f t="shared" si="3"/>
        <v>0</v>
      </c>
    </row>
    <row r="48" spans="1:10" ht="15.75" customHeight="1">
      <c r="A48" s="409"/>
      <c r="B48" s="690"/>
      <c r="C48" s="682">
        <v>22</v>
      </c>
      <c r="D48" s="928" t="s">
        <v>1075</v>
      </c>
      <c r="E48" s="929"/>
      <c r="F48" s="929"/>
      <c r="G48" s="930"/>
      <c r="H48" s="414"/>
      <c r="I48" s="414"/>
      <c r="J48" s="414"/>
    </row>
    <row r="49" spans="1:10" ht="15.75" customHeight="1">
      <c r="A49" s="409"/>
      <c r="B49" s="690"/>
      <c r="C49" s="682">
        <v>23</v>
      </c>
      <c r="D49" s="928" t="s">
        <v>1076</v>
      </c>
      <c r="E49" s="929"/>
      <c r="F49" s="929"/>
      <c r="G49" s="930"/>
      <c r="H49" s="414"/>
      <c r="I49" s="414"/>
      <c r="J49" s="414"/>
    </row>
    <row r="50" spans="1:10" ht="15.75" customHeight="1">
      <c r="A50" s="409"/>
      <c r="B50" s="690"/>
      <c r="C50" s="682">
        <v>24</v>
      </c>
      <c r="D50" s="928" t="s">
        <v>1077</v>
      </c>
      <c r="E50" s="929"/>
      <c r="F50" s="929"/>
      <c r="G50" s="930"/>
      <c r="H50" s="414"/>
      <c r="I50" s="414"/>
      <c r="J50" s="414"/>
    </row>
    <row r="51" spans="1:10" ht="15">
      <c r="A51" s="409"/>
      <c r="B51" s="690"/>
      <c r="C51" s="682">
        <v>25</v>
      </c>
      <c r="D51" s="928" t="s">
        <v>1076</v>
      </c>
      <c r="E51" s="929"/>
      <c r="F51" s="929"/>
      <c r="G51" s="930"/>
      <c r="H51" s="414"/>
      <c r="I51" s="414"/>
      <c r="J51" s="414"/>
    </row>
    <row r="52" spans="1:10" ht="15">
      <c r="A52" s="409"/>
      <c r="B52" s="690"/>
      <c r="C52" s="682">
        <v>26</v>
      </c>
      <c r="D52" s="928" t="s">
        <v>777</v>
      </c>
      <c r="E52" s="929"/>
      <c r="F52" s="929"/>
      <c r="G52" s="930"/>
      <c r="H52" s="694">
        <f>+H30+H41+H42+H47</f>
        <v>550793.63</v>
      </c>
      <c r="I52" s="694">
        <f t="shared" ref="I52" si="4">+I30+I41+I42+I47</f>
        <v>420757.7</v>
      </c>
      <c r="J52" s="694">
        <f>+J30+J41+J42+J47</f>
        <v>307741</v>
      </c>
    </row>
    <row r="53" spans="1:10" ht="15">
      <c r="A53" s="409"/>
      <c r="B53" s="410"/>
      <c r="C53" s="682">
        <v>27</v>
      </c>
      <c r="D53" s="411" t="s">
        <v>778</v>
      </c>
      <c r="E53" s="412"/>
      <c r="F53" s="412"/>
      <c r="G53" s="413"/>
      <c r="H53" s="414"/>
      <c r="I53" s="414"/>
      <c r="J53" s="414"/>
    </row>
    <row r="54" spans="1:10">
      <c r="A54" s="409"/>
    </row>
    <row r="55" spans="1:10" ht="15">
      <c r="A55" s="695" t="s">
        <v>49</v>
      </c>
      <c r="B55" s="695"/>
      <c r="C55" s="695"/>
      <c r="D55" s="695"/>
      <c r="E55" s="696"/>
      <c r="F55" s="696"/>
      <c r="H55" s="415" t="s">
        <v>984</v>
      </c>
      <c r="I55" s="601" t="s">
        <v>1155</v>
      </c>
    </row>
    <row r="56" spans="1:10">
      <c r="A56" s="697"/>
      <c r="B56" s="697"/>
      <c r="C56" s="697"/>
      <c r="D56" s="697"/>
      <c r="E56" s="696"/>
      <c r="F56" s="696"/>
    </row>
    <row r="57" spans="1:10" ht="15">
      <c r="A57" s="695" t="s">
        <v>50</v>
      </c>
      <c r="B57" s="695"/>
      <c r="C57" s="695"/>
      <c r="D57" s="695"/>
      <c r="E57" s="696"/>
      <c r="F57" s="696"/>
      <c r="H57" s="415" t="s">
        <v>984</v>
      </c>
      <c r="I57" s="601" t="s">
        <v>1155</v>
      </c>
    </row>
    <row r="58" spans="1:10">
      <c r="A58" s="934"/>
      <c r="B58" s="934"/>
      <c r="C58" s="934"/>
      <c r="D58" s="934"/>
      <c r="E58" s="934"/>
      <c r="F58" s="934"/>
    </row>
    <row r="59" spans="1:10">
      <c r="A59" s="415" t="s">
        <v>51</v>
      </c>
    </row>
    <row r="61" spans="1:10">
      <c r="B61" s="415" t="s">
        <v>788</v>
      </c>
    </row>
  </sheetData>
  <mergeCells count="52">
    <mergeCell ref="A58:F58"/>
    <mergeCell ref="D48:G48"/>
    <mergeCell ref="D49:G49"/>
    <mergeCell ref="D50:G50"/>
    <mergeCell ref="D51:G51"/>
    <mergeCell ref="D52:G52"/>
    <mergeCell ref="D34:G34"/>
    <mergeCell ref="D35:G35"/>
    <mergeCell ref="D36:G36"/>
    <mergeCell ref="D37:G37"/>
    <mergeCell ref="D38:G38"/>
    <mergeCell ref="D47:G47"/>
    <mergeCell ref="D32:G32"/>
    <mergeCell ref="D27:G27"/>
    <mergeCell ref="D28:G28"/>
    <mergeCell ref="D29:G29"/>
    <mergeCell ref="D30:G30"/>
    <mergeCell ref="D31:G31"/>
    <mergeCell ref="D42:G42"/>
    <mergeCell ref="D43:G43"/>
    <mergeCell ref="D44:G44"/>
    <mergeCell ref="D45:G45"/>
    <mergeCell ref="D46:G46"/>
    <mergeCell ref="D39:G39"/>
    <mergeCell ref="D40:G40"/>
    <mergeCell ref="D41:G41"/>
    <mergeCell ref="D33:G33"/>
    <mergeCell ref="B21:G21"/>
    <mergeCell ref="B22:G22"/>
    <mergeCell ref="B23:G23"/>
    <mergeCell ref="A15:J15"/>
    <mergeCell ref="A16:J16"/>
    <mergeCell ref="A17:J17"/>
    <mergeCell ref="A18:J18"/>
    <mergeCell ref="C19:G19"/>
    <mergeCell ref="I19:J19"/>
    <mergeCell ref="B20:G20"/>
    <mergeCell ref="I20:J20"/>
    <mergeCell ref="I21:J21"/>
    <mergeCell ref="I22:J22"/>
    <mergeCell ref="I23:J23"/>
    <mergeCell ref="A14:J14"/>
    <mergeCell ref="F1:J1"/>
    <mergeCell ref="D3:H3"/>
    <mergeCell ref="A4:J4"/>
    <mergeCell ref="D5:H5"/>
    <mergeCell ref="D7:H7"/>
    <mergeCell ref="A9:J9"/>
    <mergeCell ref="A10:D10"/>
    <mergeCell ref="E10:G10"/>
    <mergeCell ref="H11:J11"/>
    <mergeCell ref="A13:J13"/>
  </mergeCells>
  <pageMargins left="0.24" right="0.62" top="0.75" bottom="0.75" header="0.3" footer="0.3"/>
  <pageSetup scale="82" orientation="portrait" r:id="rId1"/>
  <colBreaks count="1" manualBreakCount="1">
    <brk id="10" max="1048575" man="1"/>
  </col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31"/>
  <sheetViews>
    <sheetView view="pageBreakPreview" zoomScale="60" zoomScaleNormal="100" workbookViewId="0">
      <selection sqref="A1:XFD1048576"/>
    </sheetView>
  </sheetViews>
  <sheetFormatPr defaultRowHeight="12.75"/>
  <cols>
    <col min="1" max="1" width="3.7109375" style="80" customWidth="1"/>
    <col min="2" max="2" width="29.7109375" style="80" customWidth="1"/>
    <col min="3" max="3" width="8.42578125" style="80" customWidth="1"/>
    <col min="4" max="4" width="10.5703125" style="80" bestFit="1" customWidth="1"/>
    <col min="5" max="5" width="10.42578125" style="80" customWidth="1"/>
    <col min="6" max="9" width="6.85546875" style="80" customWidth="1"/>
    <col min="10" max="12" width="7.42578125" style="80" customWidth="1"/>
    <col min="13" max="13" width="8.42578125" style="80" customWidth="1"/>
    <col min="14" max="14" width="10.85546875" style="80" bestFit="1" customWidth="1"/>
    <col min="15" max="15" width="6.42578125" style="80" customWidth="1"/>
    <col min="16" max="16" width="7.42578125" style="80" customWidth="1"/>
    <col min="17" max="17" width="8.140625" style="80" customWidth="1"/>
    <col min="18" max="18" width="8.42578125" style="80" customWidth="1"/>
    <col min="19" max="19" width="10.5703125" style="80" bestFit="1" customWidth="1"/>
    <col min="20" max="20" width="10.42578125" style="80" customWidth="1"/>
    <col min="21" max="21" width="12.28515625" style="80" customWidth="1"/>
    <col min="22" max="255" width="9.140625" style="80"/>
    <col min="256" max="256" width="3.7109375" style="80" customWidth="1"/>
    <col min="257" max="257" width="29.7109375" style="80" customWidth="1"/>
    <col min="258" max="258" width="8.42578125" style="80" customWidth="1"/>
    <col min="259" max="259" width="8.7109375" style="80" customWidth="1"/>
    <col min="260" max="267" width="6" style="80" customWidth="1"/>
    <col min="268" max="270" width="7.42578125" style="80" customWidth="1"/>
    <col min="271" max="271" width="7.85546875" style="80" customWidth="1"/>
    <col min="272" max="274" width="7.42578125" style="80" customWidth="1"/>
    <col min="275" max="275" width="8" style="80" customWidth="1"/>
    <col min="276" max="276" width="12.28515625" style="80" customWidth="1"/>
    <col min="277" max="511" width="9.140625" style="80"/>
    <col min="512" max="512" width="3.7109375" style="80" customWidth="1"/>
    <col min="513" max="513" width="29.7109375" style="80" customWidth="1"/>
    <col min="514" max="514" width="8.42578125" style="80" customWidth="1"/>
    <col min="515" max="515" width="8.7109375" style="80" customWidth="1"/>
    <col min="516" max="523" width="6" style="80" customWidth="1"/>
    <col min="524" max="526" width="7.42578125" style="80" customWidth="1"/>
    <col min="527" max="527" width="7.85546875" style="80" customWidth="1"/>
    <col min="528" max="530" width="7.42578125" style="80" customWidth="1"/>
    <col min="531" max="531" width="8" style="80" customWidth="1"/>
    <col min="532" max="532" width="12.28515625" style="80" customWidth="1"/>
    <col min="533" max="767" width="9.140625" style="80"/>
    <col min="768" max="768" width="3.7109375" style="80" customWidth="1"/>
    <col min="769" max="769" width="29.7109375" style="80" customWidth="1"/>
    <col min="770" max="770" width="8.42578125" style="80" customWidth="1"/>
    <col min="771" max="771" width="8.7109375" style="80" customWidth="1"/>
    <col min="772" max="779" width="6" style="80" customWidth="1"/>
    <col min="780" max="782" width="7.42578125" style="80" customWidth="1"/>
    <col min="783" max="783" width="7.85546875" style="80" customWidth="1"/>
    <col min="784" max="786" width="7.42578125" style="80" customWidth="1"/>
    <col min="787" max="787" width="8" style="80" customWidth="1"/>
    <col min="788" max="788" width="12.28515625" style="80" customWidth="1"/>
    <col min="789" max="1023" width="9.140625" style="80"/>
    <col min="1024" max="1024" width="3.7109375" style="80" customWidth="1"/>
    <col min="1025" max="1025" width="29.7109375" style="80" customWidth="1"/>
    <col min="1026" max="1026" width="8.42578125" style="80" customWidth="1"/>
    <col min="1027" max="1027" width="8.7109375" style="80" customWidth="1"/>
    <col min="1028" max="1035" width="6" style="80" customWidth="1"/>
    <col min="1036" max="1038" width="7.42578125" style="80" customWidth="1"/>
    <col min="1039" max="1039" width="7.85546875" style="80" customWidth="1"/>
    <col min="1040" max="1042" width="7.42578125" style="80" customWidth="1"/>
    <col min="1043" max="1043" width="8" style="80" customWidth="1"/>
    <col min="1044" max="1044" width="12.28515625" style="80" customWidth="1"/>
    <col min="1045" max="1279" width="9.140625" style="80"/>
    <col min="1280" max="1280" width="3.7109375" style="80" customWidth="1"/>
    <col min="1281" max="1281" width="29.7109375" style="80" customWidth="1"/>
    <col min="1282" max="1282" width="8.42578125" style="80" customWidth="1"/>
    <col min="1283" max="1283" width="8.7109375" style="80" customWidth="1"/>
    <col min="1284" max="1291" width="6" style="80" customWidth="1"/>
    <col min="1292" max="1294" width="7.42578125" style="80" customWidth="1"/>
    <col min="1295" max="1295" width="7.85546875" style="80" customWidth="1"/>
    <col min="1296" max="1298" width="7.42578125" style="80" customWidth="1"/>
    <col min="1299" max="1299" width="8" style="80" customWidth="1"/>
    <col min="1300" max="1300" width="12.28515625" style="80" customWidth="1"/>
    <col min="1301" max="1535" width="9.140625" style="80"/>
    <col min="1536" max="1536" width="3.7109375" style="80" customWidth="1"/>
    <col min="1537" max="1537" width="29.7109375" style="80" customWidth="1"/>
    <col min="1538" max="1538" width="8.42578125" style="80" customWidth="1"/>
    <col min="1539" max="1539" width="8.7109375" style="80" customWidth="1"/>
    <col min="1540" max="1547" width="6" style="80" customWidth="1"/>
    <col min="1548" max="1550" width="7.42578125" style="80" customWidth="1"/>
    <col min="1551" max="1551" width="7.85546875" style="80" customWidth="1"/>
    <col min="1552" max="1554" width="7.42578125" style="80" customWidth="1"/>
    <col min="1555" max="1555" width="8" style="80" customWidth="1"/>
    <col min="1556" max="1556" width="12.28515625" style="80" customWidth="1"/>
    <col min="1557" max="1791" width="9.140625" style="80"/>
    <col min="1792" max="1792" width="3.7109375" style="80" customWidth="1"/>
    <col min="1793" max="1793" width="29.7109375" style="80" customWidth="1"/>
    <col min="1794" max="1794" width="8.42578125" style="80" customWidth="1"/>
    <col min="1795" max="1795" width="8.7109375" style="80" customWidth="1"/>
    <col min="1796" max="1803" width="6" style="80" customWidth="1"/>
    <col min="1804" max="1806" width="7.42578125" style="80" customWidth="1"/>
    <col min="1807" max="1807" width="7.85546875" style="80" customWidth="1"/>
    <col min="1808" max="1810" width="7.42578125" style="80" customWidth="1"/>
    <col min="1811" max="1811" width="8" style="80" customWidth="1"/>
    <col min="1812" max="1812" width="12.28515625" style="80" customWidth="1"/>
    <col min="1813" max="2047" width="9.140625" style="80"/>
    <col min="2048" max="2048" width="3.7109375" style="80" customWidth="1"/>
    <col min="2049" max="2049" width="29.7109375" style="80" customWidth="1"/>
    <col min="2050" max="2050" width="8.42578125" style="80" customWidth="1"/>
    <col min="2051" max="2051" width="8.7109375" style="80" customWidth="1"/>
    <col min="2052" max="2059" width="6" style="80" customWidth="1"/>
    <col min="2060" max="2062" width="7.42578125" style="80" customWidth="1"/>
    <col min="2063" max="2063" width="7.85546875" style="80" customWidth="1"/>
    <col min="2064" max="2066" width="7.42578125" style="80" customWidth="1"/>
    <col min="2067" max="2067" width="8" style="80" customWidth="1"/>
    <col min="2068" max="2068" width="12.28515625" style="80" customWidth="1"/>
    <col min="2069" max="2303" width="9.140625" style="80"/>
    <col min="2304" max="2304" width="3.7109375" style="80" customWidth="1"/>
    <col min="2305" max="2305" width="29.7109375" style="80" customWidth="1"/>
    <col min="2306" max="2306" width="8.42578125" style="80" customWidth="1"/>
    <col min="2307" max="2307" width="8.7109375" style="80" customWidth="1"/>
    <col min="2308" max="2315" width="6" style="80" customWidth="1"/>
    <col min="2316" max="2318" width="7.42578125" style="80" customWidth="1"/>
    <col min="2319" max="2319" width="7.85546875" style="80" customWidth="1"/>
    <col min="2320" max="2322" width="7.42578125" style="80" customWidth="1"/>
    <col min="2323" max="2323" width="8" style="80" customWidth="1"/>
    <col min="2324" max="2324" width="12.28515625" style="80" customWidth="1"/>
    <col min="2325" max="2559" width="9.140625" style="80"/>
    <col min="2560" max="2560" width="3.7109375" style="80" customWidth="1"/>
    <col min="2561" max="2561" width="29.7109375" style="80" customWidth="1"/>
    <col min="2562" max="2562" width="8.42578125" style="80" customWidth="1"/>
    <col min="2563" max="2563" width="8.7109375" style="80" customWidth="1"/>
    <col min="2564" max="2571" width="6" style="80" customWidth="1"/>
    <col min="2572" max="2574" width="7.42578125" style="80" customWidth="1"/>
    <col min="2575" max="2575" width="7.85546875" style="80" customWidth="1"/>
    <col min="2576" max="2578" width="7.42578125" style="80" customWidth="1"/>
    <col min="2579" max="2579" width="8" style="80" customWidth="1"/>
    <col min="2580" max="2580" width="12.28515625" style="80" customWidth="1"/>
    <col min="2581" max="2815" width="9.140625" style="80"/>
    <col min="2816" max="2816" width="3.7109375" style="80" customWidth="1"/>
    <col min="2817" max="2817" width="29.7109375" style="80" customWidth="1"/>
    <col min="2818" max="2818" width="8.42578125" style="80" customWidth="1"/>
    <col min="2819" max="2819" width="8.7109375" style="80" customWidth="1"/>
    <col min="2820" max="2827" width="6" style="80" customWidth="1"/>
    <col min="2828" max="2830" width="7.42578125" style="80" customWidth="1"/>
    <col min="2831" max="2831" width="7.85546875" style="80" customWidth="1"/>
    <col min="2832" max="2834" width="7.42578125" style="80" customWidth="1"/>
    <col min="2835" max="2835" width="8" style="80" customWidth="1"/>
    <col min="2836" max="2836" width="12.28515625" style="80" customWidth="1"/>
    <col min="2837" max="3071" width="9.140625" style="80"/>
    <col min="3072" max="3072" width="3.7109375" style="80" customWidth="1"/>
    <col min="3073" max="3073" width="29.7109375" style="80" customWidth="1"/>
    <col min="3074" max="3074" width="8.42578125" style="80" customWidth="1"/>
    <col min="3075" max="3075" width="8.7109375" style="80" customWidth="1"/>
    <col min="3076" max="3083" width="6" style="80" customWidth="1"/>
    <col min="3084" max="3086" width="7.42578125" style="80" customWidth="1"/>
    <col min="3087" max="3087" width="7.85546875" style="80" customWidth="1"/>
    <col min="3088" max="3090" width="7.42578125" style="80" customWidth="1"/>
    <col min="3091" max="3091" width="8" style="80" customWidth="1"/>
    <col min="3092" max="3092" width="12.28515625" style="80" customWidth="1"/>
    <col min="3093" max="3327" width="9.140625" style="80"/>
    <col min="3328" max="3328" width="3.7109375" style="80" customWidth="1"/>
    <col min="3329" max="3329" width="29.7109375" style="80" customWidth="1"/>
    <col min="3330" max="3330" width="8.42578125" style="80" customWidth="1"/>
    <col min="3331" max="3331" width="8.7109375" style="80" customWidth="1"/>
    <col min="3332" max="3339" width="6" style="80" customWidth="1"/>
    <col min="3340" max="3342" width="7.42578125" style="80" customWidth="1"/>
    <col min="3343" max="3343" width="7.85546875" style="80" customWidth="1"/>
    <col min="3344" max="3346" width="7.42578125" style="80" customWidth="1"/>
    <col min="3347" max="3347" width="8" style="80" customWidth="1"/>
    <col min="3348" max="3348" width="12.28515625" style="80" customWidth="1"/>
    <col min="3349" max="3583" width="9.140625" style="80"/>
    <col min="3584" max="3584" width="3.7109375" style="80" customWidth="1"/>
    <col min="3585" max="3585" width="29.7109375" style="80" customWidth="1"/>
    <col min="3586" max="3586" width="8.42578125" style="80" customWidth="1"/>
    <col min="3587" max="3587" width="8.7109375" style="80" customWidth="1"/>
    <col min="3588" max="3595" width="6" style="80" customWidth="1"/>
    <col min="3596" max="3598" width="7.42578125" style="80" customWidth="1"/>
    <col min="3599" max="3599" width="7.85546875" style="80" customWidth="1"/>
    <col min="3600" max="3602" width="7.42578125" style="80" customWidth="1"/>
    <col min="3603" max="3603" width="8" style="80" customWidth="1"/>
    <col min="3604" max="3604" width="12.28515625" style="80" customWidth="1"/>
    <col min="3605" max="3839" width="9.140625" style="80"/>
    <col min="3840" max="3840" width="3.7109375" style="80" customWidth="1"/>
    <col min="3841" max="3841" width="29.7109375" style="80" customWidth="1"/>
    <col min="3842" max="3842" width="8.42578125" style="80" customWidth="1"/>
    <col min="3843" max="3843" width="8.7109375" style="80" customWidth="1"/>
    <col min="3844" max="3851" width="6" style="80" customWidth="1"/>
    <col min="3852" max="3854" width="7.42578125" style="80" customWidth="1"/>
    <col min="3855" max="3855" width="7.85546875" style="80" customWidth="1"/>
    <col min="3856" max="3858" width="7.42578125" style="80" customWidth="1"/>
    <col min="3859" max="3859" width="8" style="80" customWidth="1"/>
    <col min="3860" max="3860" width="12.28515625" style="80" customWidth="1"/>
    <col min="3861" max="4095" width="9.140625" style="80"/>
    <col min="4096" max="4096" width="3.7109375" style="80" customWidth="1"/>
    <col min="4097" max="4097" width="29.7109375" style="80" customWidth="1"/>
    <col min="4098" max="4098" width="8.42578125" style="80" customWidth="1"/>
    <col min="4099" max="4099" width="8.7109375" style="80" customWidth="1"/>
    <col min="4100" max="4107" width="6" style="80" customWidth="1"/>
    <col min="4108" max="4110" width="7.42578125" style="80" customWidth="1"/>
    <col min="4111" max="4111" width="7.85546875" style="80" customWidth="1"/>
    <col min="4112" max="4114" width="7.42578125" style="80" customWidth="1"/>
    <col min="4115" max="4115" width="8" style="80" customWidth="1"/>
    <col min="4116" max="4116" width="12.28515625" style="80" customWidth="1"/>
    <col min="4117" max="4351" width="9.140625" style="80"/>
    <col min="4352" max="4352" width="3.7109375" style="80" customWidth="1"/>
    <col min="4353" max="4353" width="29.7109375" style="80" customWidth="1"/>
    <col min="4354" max="4354" width="8.42578125" style="80" customWidth="1"/>
    <col min="4355" max="4355" width="8.7109375" style="80" customWidth="1"/>
    <col min="4356" max="4363" width="6" style="80" customWidth="1"/>
    <col min="4364" max="4366" width="7.42578125" style="80" customWidth="1"/>
    <col min="4367" max="4367" width="7.85546875" style="80" customWidth="1"/>
    <col min="4368" max="4370" width="7.42578125" style="80" customWidth="1"/>
    <col min="4371" max="4371" width="8" style="80" customWidth="1"/>
    <col min="4372" max="4372" width="12.28515625" style="80" customWidth="1"/>
    <col min="4373" max="4607" width="9.140625" style="80"/>
    <col min="4608" max="4608" width="3.7109375" style="80" customWidth="1"/>
    <col min="4609" max="4609" width="29.7109375" style="80" customWidth="1"/>
    <col min="4610" max="4610" width="8.42578125" style="80" customWidth="1"/>
    <col min="4611" max="4611" width="8.7109375" style="80" customWidth="1"/>
    <col min="4612" max="4619" width="6" style="80" customWidth="1"/>
    <col min="4620" max="4622" width="7.42578125" style="80" customWidth="1"/>
    <col min="4623" max="4623" width="7.85546875" style="80" customWidth="1"/>
    <col min="4624" max="4626" width="7.42578125" style="80" customWidth="1"/>
    <col min="4627" max="4627" width="8" style="80" customWidth="1"/>
    <col min="4628" max="4628" width="12.28515625" style="80" customWidth="1"/>
    <col min="4629" max="4863" width="9.140625" style="80"/>
    <col min="4864" max="4864" width="3.7109375" style="80" customWidth="1"/>
    <col min="4865" max="4865" width="29.7109375" style="80" customWidth="1"/>
    <col min="4866" max="4866" width="8.42578125" style="80" customWidth="1"/>
    <col min="4867" max="4867" width="8.7109375" style="80" customWidth="1"/>
    <col min="4868" max="4875" width="6" style="80" customWidth="1"/>
    <col min="4876" max="4878" width="7.42578125" style="80" customWidth="1"/>
    <col min="4879" max="4879" width="7.85546875" style="80" customWidth="1"/>
    <col min="4880" max="4882" width="7.42578125" style="80" customWidth="1"/>
    <col min="4883" max="4883" width="8" style="80" customWidth="1"/>
    <col min="4884" max="4884" width="12.28515625" style="80" customWidth="1"/>
    <col min="4885" max="5119" width="9.140625" style="80"/>
    <col min="5120" max="5120" width="3.7109375" style="80" customWidth="1"/>
    <col min="5121" max="5121" width="29.7109375" style="80" customWidth="1"/>
    <col min="5122" max="5122" width="8.42578125" style="80" customWidth="1"/>
    <col min="5123" max="5123" width="8.7109375" style="80" customWidth="1"/>
    <col min="5124" max="5131" width="6" style="80" customWidth="1"/>
    <col min="5132" max="5134" width="7.42578125" style="80" customWidth="1"/>
    <col min="5135" max="5135" width="7.85546875" style="80" customWidth="1"/>
    <col min="5136" max="5138" width="7.42578125" style="80" customWidth="1"/>
    <col min="5139" max="5139" width="8" style="80" customWidth="1"/>
    <col min="5140" max="5140" width="12.28515625" style="80" customWidth="1"/>
    <col min="5141" max="5375" width="9.140625" style="80"/>
    <col min="5376" max="5376" width="3.7109375" style="80" customWidth="1"/>
    <col min="5377" max="5377" width="29.7109375" style="80" customWidth="1"/>
    <col min="5378" max="5378" width="8.42578125" style="80" customWidth="1"/>
    <col min="5379" max="5379" width="8.7109375" style="80" customWidth="1"/>
    <col min="5380" max="5387" width="6" style="80" customWidth="1"/>
    <col min="5388" max="5390" width="7.42578125" style="80" customWidth="1"/>
    <col min="5391" max="5391" width="7.85546875" style="80" customWidth="1"/>
    <col min="5392" max="5394" width="7.42578125" style="80" customWidth="1"/>
    <col min="5395" max="5395" width="8" style="80" customWidth="1"/>
    <col min="5396" max="5396" width="12.28515625" style="80" customWidth="1"/>
    <col min="5397" max="5631" width="9.140625" style="80"/>
    <col min="5632" max="5632" width="3.7109375" style="80" customWidth="1"/>
    <col min="5633" max="5633" width="29.7109375" style="80" customWidth="1"/>
    <col min="5634" max="5634" width="8.42578125" style="80" customWidth="1"/>
    <col min="5635" max="5635" width="8.7109375" style="80" customWidth="1"/>
    <col min="5636" max="5643" width="6" style="80" customWidth="1"/>
    <col min="5644" max="5646" width="7.42578125" style="80" customWidth="1"/>
    <col min="5647" max="5647" width="7.85546875" style="80" customWidth="1"/>
    <col min="5648" max="5650" width="7.42578125" style="80" customWidth="1"/>
    <col min="5651" max="5651" width="8" style="80" customWidth="1"/>
    <col min="5652" max="5652" width="12.28515625" style="80" customWidth="1"/>
    <col min="5653" max="5887" width="9.140625" style="80"/>
    <col min="5888" max="5888" width="3.7109375" style="80" customWidth="1"/>
    <col min="5889" max="5889" width="29.7109375" style="80" customWidth="1"/>
    <col min="5890" max="5890" width="8.42578125" style="80" customWidth="1"/>
    <col min="5891" max="5891" width="8.7109375" style="80" customWidth="1"/>
    <col min="5892" max="5899" width="6" style="80" customWidth="1"/>
    <col min="5900" max="5902" width="7.42578125" style="80" customWidth="1"/>
    <col min="5903" max="5903" width="7.85546875" style="80" customWidth="1"/>
    <col min="5904" max="5906" width="7.42578125" style="80" customWidth="1"/>
    <col min="5907" max="5907" width="8" style="80" customWidth="1"/>
    <col min="5908" max="5908" width="12.28515625" style="80" customWidth="1"/>
    <col min="5909" max="6143" width="9.140625" style="80"/>
    <col min="6144" max="6144" width="3.7109375" style="80" customWidth="1"/>
    <col min="6145" max="6145" width="29.7109375" style="80" customWidth="1"/>
    <col min="6146" max="6146" width="8.42578125" style="80" customWidth="1"/>
    <col min="6147" max="6147" width="8.7109375" style="80" customWidth="1"/>
    <col min="6148" max="6155" width="6" style="80" customWidth="1"/>
    <col min="6156" max="6158" width="7.42578125" style="80" customWidth="1"/>
    <col min="6159" max="6159" width="7.85546875" style="80" customWidth="1"/>
    <col min="6160" max="6162" width="7.42578125" style="80" customWidth="1"/>
    <col min="6163" max="6163" width="8" style="80" customWidth="1"/>
    <col min="6164" max="6164" width="12.28515625" style="80" customWidth="1"/>
    <col min="6165" max="6399" width="9.140625" style="80"/>
    <col min="6400" max="6400" width="3.7109375" style="80" customWidth="1"/>
    <col min="6401" max="6401" width="29.7109375" style="80" customWidth="1"/>
    <col min="6402" max="6402" width="8.42578125" style="80" customWidth="1"/>
    <col min="6403" max="6403" width="8.7109375" style="80" customWidth="1"/>
    <col min="6404" max="6411" width="6" style="80" customWidth="1"/>
    <col min="6412" max="6414" width="7.42578125" style="80" customWidth="1"/>
    <col min="6415" max="6415" width="7.85546875" style="80" customWidth="1"/>
    <col min="6416" max="6418" width="7.42578125" style="80" customWidth="1"/>
    <col min="6419" max="6419" width="8" style="80" customWidth="1"/>
    <col min="6420" max="6420" width="12.28515625" style="80" customWidth="1"/>
    <col min="6421" max="6655" width="9.140625" style="80"/>
    <col min="6656" max="6656" width="3.7109375" style="80" customWidth="1"/>
    <col min="6657" max="6657" width="29.7109375" style="80" customWidth="1"/>
    <col min="6658" max="6658" width="8.42578125" style="80" customWidth="1"/>
    <col min="6659" max="6659" width="8.7109375" style="80" customWidth="1"/>
    <col min="6660" max="6667" width="6" style="80" customWidth="1"/>
    <col min="6668" max="6670" width="7.42578125" style="80" customWidth="1"/>
    <col min="6671" max="6671" width="7.85546875" style="80" customWidth="1"/>
    <col min="6672" max="6674" width="7.42578125" style="80" customWidth="1"/>
    <col min="6675" max="6675" width="8" style="80" customWidth="1"/>
    <col min="6676" max="6676" width="12.28515625" style="80" customWidth="1"/>
    <col min="6677" max="6911" width="9.140625" style="80"/>
    <col min="6912" max="6912" width="3.7109375" style="80" customWidth="1"/>
    <col min="6913" max="6913" width="29.7109375" style="80" customWidth="1"/>
    <col min="6914" max="6914" width="8.42578125" style="80" customWidth="1"/>
    <col min="6915" max="6915" width="8.7109375" style="80" customWidth="1"/>
    <col min="6916" max="6923" width="6" style="80" customWidth="1"/>
    <col min="6924" max="6926" width="7.42578125" style="80" customWidth="1"/>
    <col min="6927" max="6927" width="7.85546875" style="80" customWidth="1"/>
    <col min="6928" max="6930" width="7.42578125" style="80" customWidth="1"/>
    <col min="6931" max="6931" width="8" style="80" customWidth="1"/>
    <col min="6932" max="6932" width="12.28515625" style="80" customWidth="1"/>
    <col min="6933" max="7167" width="9.140625" style="80"/>
    <col min="7168" max="7168" width="3.7109375" style="80" customWidth="1"/>
    <col min="7169" max="7169" width="29.7109375" style="80" customWidth="1"/>
    <col min="7170" max="7170" width="8.42578125" style="80" customWidth="1"/>
    <col min="7171" max="7171" width="8.7109375" style="80" customWidth="1"/>
    <col min="7172" max="7179" width="6" style="80" customWidth="1"/>
    <col min="7180" max="7182" width="7.42578125" style="80" customWidth="1"/>
    <col min="7183" max="7183" width="7.85546875" style="80" customWidth="1"/>
    <col min="7184" max="7186" width="7.42578125" style="80" customWidth="1"/>
    <col min="7187" max="7187" width="8" style="80" customWidth="1"/>
    <col min="7188" max="7188" width="12.28515625" style="80" customWidth="1"/>
    <col min="7189" max="7423" width="9.140625" style="80"/>
    <col min="7424" max="7424" width="3.7109375" style="80" customWidth="1"/>
    <col min="7425" max="7425" width="29.7109375" style="80" customWidth="1"/>
    <col min="7426" max="7426" width="8.42578125" style="80" customWidth="1"/>
    <col min="7427" max="7427" width="8.7109375" style="80" customWidth="1"/>
    <col min="7428" max="7435" width="6" style="80" customWidth="1"/>
    <col min="7436" max="7438" width="7.42578125" style="80" customWidth="1"/>
    <col min="7439" max="7439" width="7.85546875" style="80" customWidth="1"/>
    <col min="7440" max="7442" width="7.42578125" style="80" customWidth="1"/>
    <col min="7443" max="7443" width="8" style="80" customWidth="1"/>
    <col min="7444" max="7444" width="12.28515625" style="80" customWidth="1"/>
    <col min="7445" max="7679" width="9.140625" style="80"/>
    <col min="7680" max="7680" width="3.7109375" style="80" customWidth="1"/>
    <col min="7681" max="7681" width="29.7109375" style="80" customWidth="1"/>
    <col min="7682" max="7682" width="8.42578125" style="80" customWidth="1"/>
    <col min="7683" max="7683" width="8.7109375" style="80" customWidth="1"/>
    <col min="7684" max="7691" width="6" style="80" customWidth="1"/>
    <col min="7692" max="7694" width="7.42578125" style="80" customWidth="1"/>
    <col min="7695" max="7695" width="7.85546875" style="80" customWidth="1"/>
    <col min="7696" max="7698" width="7.42578125" style="80" customWidth="1"/>
    <col min="7699" max="7699" width="8" style="80" customWidth="1"/>
    <col min="7700" max="7700" width="12.28515625" style="80" customWidth="1"/>
    <col min="7701" max="7935" width="9.140625" style="80"/>
    <col min="7936" max="7936" width="3.7109375" style="80" customWidth="1"/>
    <col min="7937" max="7937" width="29.7109375" style="80" customWidth="1"/>
    <col min="7938" max="7938" width="8.42578125" style="80" customWidth="1"/>
    <col min="7939" max="7939" width="8.7109375" style="80" customWidth="1"/>
    <col min="7940" max="7947" width="6" style="80" customWidth="1"/>
    <col min="7948" max="7950" width="7.42578125" style="80" customWidth="1"/>
    <col min="7951" max="7951" width="7.85546875" style="80" customWidth="1"/>
    <col min="7952" max="7954" width="7.42578125" style="80" customWidth="1"/>
    <col min="7955" max="7955" width="8" style="80" customWidth="1"/>
    <col min="7956" max="7956" width="12.28515625" style="80" customWidth="1"/>
    <col min="7957" max="8191" width="9.140625" style="80"/>
    <col min="8192" max="8192" width="3.7109375" style="80" customWidth="1"/>
    <col min="8193" max="8193" width="29.7109375" style="80" customWidth="1"/>
    <col min="8194" max="8194" width="8.42578125" style="80" customWidth="1"/>
    <col min="8195" max="8195" width="8.7109375" style="80" customWidth="1"/>
    <col min="8196" max="8203" width="6" style="80" customWidth="1"/>
    <col min="8204" max="8206" width="7.42578125" style="80" customWidth="1"/>
    <col min="8207" max="8207" width="7.85546875" style="80" customWidth="1"/>
    <col min="8208" max="8210" width="7.42578125" style="80" customWidth="1"/>
    <col min="8211" max="8211" width="8" style="80" customWidth="1"/>
    <col min="8212" max="8212" width="12.28515625" style="80" customWidth="1"/>
    <col min="8213" max="8447" width="9.140625" style="80"/>
    <col min="8448" max="8448" width="3.7109375" style="80" customWidth="1"/>
    <col min="8449" max="8449" width="29.7109375" style="80" customWidth="1"/>
    <col min="8450" max="8450" width="8.42578125" style="80" customWidth="1"/>
    <col min="8451" max="8451" width="8.7109375" style="80" customWidth="1"/>
    <col min="8452" max="8459" width="6" style="80" customWidth="1"/>
    <col min="8460" max="8462" width="7.42578125" style="80" customWidth="1"/>
    <col min="8463" max="8463" width="7.85546875" style="80" customWidth="1"/>
    <col min="8464" max="8466" width="7.42578125" style="80" customWidth="1"/>
    <col min="8467" max="8467" width="8" style="80" customWidth="1"/>
    <col min="8468" max="8468" width="12.28515625" style="80" customWidth="1"/>
    <col min="8469" max="8703" width="9.140625" style="80"/>
    <col min="8704" max="8704" width="3.7109375" style="80" customWidth="1"/>
    <col min="8705" max="8705" width="29.7109375" style="80" customWidth="1"/>
    <col min="8706" max="8706" width="8.42578125" style="80" customWidth="1"/>
    <col min="8707" max="8707" width="8.7109375" style="80" customWidth="1"/>
    <col min="8708" max="8715" width="6" style="80" customWidth="1"/>
    <col min="8716" max="8718" width="7.42578125" style="80" customWidth="1"/>
    <col min="8719" max="8719" width="7.85546875" style="80" customWidth="1"/>
    <col min="8720" max="8722" width="7.42578125" style="80" customWidth="1"/>
    <col min="8723" max="8723" width="8" style="80" customWidth="1"/>
    <col min="8724" max="8724" width="12.28515625" style="80" customWidth="1"/>
    <col min="8725" max="8959" width="9.140625" style="80"/>
    <col min="8960" max="8960" width="3.7109375" style="80" customWidth="1"/>
    <col min="8961" max="8961" width="29.7109375" style="80" customWidth="1"/>
    <col min="8962" max="8962" width="8.42578125" style="80" customWidth="1"/>
    <col min="8963" max="8963" width="8.7109375" style="80" customWidth="1"/>
    <col min="8964" max="8971" width="6" style="80" customWidth="1"/>
    <col min="8972" max="8974" width="7.42578125" style="80" customWidth="1"/>
    <col min="8975" max="8975" width="7.85546875" style="80" customWidth="1"/>
    <col min="8976" max="8978" width="7.42578125" style="80" customWidth="1"/>
    <col min="8979" max="8979" width="8" style="80" customWidth="1"/>
    <col min="8980" max="8980" width="12.28515625" style="80" customWidth="1"/>
    <col min="8981" max="9215" width="9.140625" style="80"/>
    <col min="9216" max="9216" width="3.7109375" style="80" customWidth="1"/>
    <col min="9217" max="9217" width="29.7109375" style="80" customWidth="1"/>
    <col min="9218" max="9218" width="8.42578125" style="80" customWidth="1"/>
    <col min="9219" max="9219" width="8.7109375" style="80" customWidth="1"/>
    <col min="9220" max="9227" width="6" style="80" customWidth="1"/>
    <col min="9228" max="9230" width="7.42578125" style="80" customWidth="1"/>
    <col min="9231" max="9231" width="7.85546875" style="80" customWidth="1"/>
    <col min="9232" max="9234" width="7.42578125" style="80" customWidth="1"/>
    <col min="9235" max="9235" width="8" style="80" customWidth="1"/>
    <col min="9236" max="9236" width="12.28515625" style="80" customWidth="1"/>
    <col min="9237" max="9471" width="9.140625" style="80"/>
    <col min="9472" max="9472" width="3.7109375" style="80" customWidth="1"/>
    <col min="9473" max="9473" width="29.7109375" style="80" customWidth="1"/>
    <col min="9474" max="9474" width="8.42578125" style="80" customWidth="1"/>
    <col min="9475" max="9475" width="8.7109375" style="80" customWidth="1"/>
    <col min="9476" max="9483" width="6" style="80" customWidth="1"/>
    <col min="9484" max="9486" width="7.42578125" style="80" customWidth="1"/>
    <col min="9487" max="9487" width="7.85546875" style="80" customWidth="1"/>
    <col min="9488" max="9490" width="7.42578125" style="80" customWidth="1"/>
    <col min="9491" max="9491" width="8" style="80" customWidth="1"/>
    <col min="9492" max="9492" width="12.28515625" style="80" customWidth="1"/>
    <col min="9493" max="9727" width="9.140625" style="80"/>
    <col min="9728" max="9728" width="3.7109375" style="80" customWidth="1"/>
    <col min="9729" max="9729" width="29.7109375" style="80" customWidth="1"/>
    <col min="9730" max="9730" width="8.42578125" style="80" customWidth="1"/>
    <col min="9731" max="9731" width="8.7109375" style="80" customWidth="1"/>
    <col min="9732" max="9739" width="6" style="80" customWidth="1"/>
    <col min="9740" max="9742" width="7.42578125" style="80" customWidth="1"/>
    <col min="9743" max="9743" width="7.85546875" style="80" customWidth="1"/>
    <col min="9744" max="9746" width="7.42578125" style="80" customWidth="1"/>
    <col min="9747" max="9747" width="8" style="80" customWidth="1"/>
    <col min="9748" max="9748" width="12.28515625" style="80" customWidth="1"/>
    <col min="9749" max="9983" width="9.140625" style="80"/>
    <col min="9984" max="9984" width="3.7109375" style="80" customWidth="1"/>
    <col min="9985" max="9985" width="29.7109375" style="80" customWidth="1"/>
    <col min="9986" max="9986" width="8.42578125" style="80" customWidth="1"/>
    <col min="9987" max="9987" width="8.7109375" style="80" customWidth="1"/>
    <col min="9988" max="9995" width="6" style="80" customWidth="1"/>
    <col min="9996" max="9998" width="7.42578125" style="80" customWidth="1"/>
    <col min="9999" max="9999" width="7.85546875" style="80" customWidth="1"/>
    <col min="10000" max="10002" width="7.42578125" style="80" customWidth="1"/>
    <col min="10003" max="10003" width="8" style="80" customWidth="1"/>
    <col min="10004" max="10004" width="12.28515625" style="80" customWidth="1"/>
    <col min="10005" max="10239" width="9.140625" style="80"/>
    <col min="10240" max="10240" width="3.7109375" style="80" customWidth="1"/>
    <col min="10241" max="10241" width="29.7109375" style="80" customWidth="1"/>
    <col min="10242" max="10242" width="8.42578125" style="80" customWidth="1"/>
    <col min="10243" max="10243" width="8.7109375" style="80" customWidth="1"/>
    <col min="10244" max="10251" width="6" style="80" customWidth="1"/>
    <col min="10252" max="10254" width="7.42578125" style="80" customWidth="1"/>
    <col min="10255" max="10255" width="7.85546875" style="80" customWidth="1"/>
    <col min="10256" max="10258" width="7.42578125" style="80" customWidth="1"/>
    <col min="10259" max="10259" width="8" style="80" customWidth="1"/>
    <col min="10260" max="10260" width="12.28515625" style="80" customWidth="1"/>
    <col min="10261" max="10495" width="9.140625" style="80"/>
    <col min="10496" max="10496" width="3.7109375" style="80" customWidth="1"/>
    <col min="10497" max="10497" width="29.7109375" style="80" customWidth="1"/>
    <col min="10498" max="10498" width="8.42578125" style="80" customWidth="1"/>
    <col min="10499" max="10499" width="8.7109375" style="80" customWidth="1"/>
    <col min="10500" max="10507" width="6" style="80" customWidth="1"/>
    <col min="10508" max="10510" width="7.42578125" style="80" customWidth="1"/>
    <col min="10511" max="10511" width="7.85546875" style="80" customWidth="1"/>
    <col min="10512" max="10514" width="7.42578125" style="80" customWidth="1"/>
    <col min="10515" max="10515" width="8" style="80" customWidth="1"/>
    <col min="10516" max="10516" width="12.28515625" style="80" customWidth="1"/>
    <col min="10517" max="10751" width="9.140625" style="80"/>
    <col min="10752" max="10752" width="3.7109375" style="80" customWidth="1"/>
    <col min="10753" max="10753" width="29.7109375" style="80" customWidth="1"/>
    <col min="10754" max="10754" width="8.42578125" style="80" customWidth="1"/>
    <col min="10755" max="10755" width="8.7109375" style="80" customWidth="1"/>
    <col min="10756" max="10763" width="6" style="80" customWidth="1"/>
    <col min="10764" max="10766" width="7.42578125" style="80" customWidth="1"/>
    <col min="10767" max="10767" width="7.85546875" style="80" customWidth="1"/>
    <col min="10768" max="10770" width="7.42578125" style="80" customWidth="1"/>
    <col min="10771" max="10771" width="8" style="80" customWidth="1"/>
    <col min="10772" max="10772" width="12.28515625" style="80" customWidth="1"/>
    <col min="10773" max="11007" width="9.140625" style="80"/>
    <col min="11008" max="11008" width="3.7109375" style="80" customWidth="1"/>
    <col min="11009" max="11009" width="29.7109375" style="80" customWidth="1"/>
    <col min="11010" max="11010" width="8.42578125" style="80" customWidth="1"/>
    <col min="11011" max="11011" width="8.7109375" style="80" customWidth="1"/>
    <col min="11012" max="11019" width="6" style="80" customWidth="1"/>
    <col min="11020" max="11022" width="7.42578125" style="80" customWidth="1"/>
    <col min="11023" max="11023" width="7.85546875" style="80" customWidth="1"/>
    <col min="11024" max="11026" width="7.42578125" style="80" customWidth="1"/>
    <col min="11027" max="11027" width="8" style="80" customWidth="1"/>
    <col min="11028" max="11028" width="12.28515625" style="80" customWidth="1"/>
    <col min="11029" max="11263" width="9.140625" style="80"/>
    <col min="11264" max="11264" width="3.7109375" style="80" customWidth="1"/>
    <col min="11265" max="11265" width="29.7109375" style="80" customWidth="1"/>
    <col min="11266" max="11266" width="8.42578125" style="80" customWidth="1"/>
    <col min="11267" max="11267" width="8.7109375" style="80" customWidth="1"/>
    <col min="11268" max="11275" width="6" style="80" customWidth="1"/>
    <col min="11276" max="11278" width="7.42578125" style="80" customWidth="1"/>
    <col min="11279" max="11279" width="7.85546875" style="80" customWidth="1"/>
    <col min="11280" max="11282" width="7.42578125" style="80" customWidth="1"/>
    <col min="11283" max="11283" width="8" style="80" customWidth="1"/>
    <col min="11284" max="11284" width="12.28515625" style="80" customWidth="1"/>
    <col min="11285" max="11519" width="9.140625" style="80"/>
    <col min="11520" max="11520" width="3.7109375" style="80" customWidth="1"/>
    <col min="11521" max="11521" width="29.7109375" style="80" customWidth="1"/>
    <col min="11522" max="11522" width="8.42578125" style="80" customWidth="1"/>
    <col min="11523" max="11523" width="8.7109375" style="80" customWidth="1"/>
    <col min="11524" max="11531" width="6" style="80" customWidth="1"/>
    <col min="11532" max="11534" width="7.42578125" style="80" customWidth="1"/>
    <col min="11535" max="11535" width="7.85546875" style="80" customWidth="1"/>
    <col min="11536" max="11538" width="7.42578125" style="80" customWidth="1"/>
    <col min="11539" max="11539" width="8" style="80" customWidth="1"/>
    <col min="11540" max="11540" width="12.28515625" style="80" customWidth="1"/>
    <col min="11541" max="11775" width="9.140625" style="80"/>
    <col min="11776" max="11776" width="3.7109375" style="80" customWidth="1"/>
    <col min="11777" max="11777" width="29.7109375" style="80" customWidth="1"/>
    <col min="11778" max="11778" width="8.42578125" style="80" customWidth="1"/>
    <col min="11779" max="11779" width="8.7109375" style="80" customWidth="1"/>
    <col min="11780" max="11787" width="6" style="80" customWidth="1"/>
    <col min="11788" max="11790" width="7.42578125" style="80" customWidth="1"/>
    <col min="11791" max="11791" width="7.85546875" style="80" customWidth="1"/>
    <col min="11792" max="11794" width="7.42578125" style="80" customWidth="1"/>
    <col min="11795" max="11795" width="8" style="80" customWidth="1"/>
    <col min="11796" max="11796" width="12.28515625" style="80" customWidth="1"/>
    <col min="11797" max="12031" width="9.140625" style="80"/>
    <col min="12032" max="12032" width="3.7109375" style="80" customWidth="1"/>
    <col min="12033" max="12033" width="29.7109375" style="80" customWidth="1"/>
    <col min="12034" max="12034" width="8.42578125" style="80" customWidth="1"/>
    <col min="12035" max="12035" width="8.7109375" style="80" customWidth="1"/>
    <col min="12036" max="12043" width="6" style="80" customWidth="1"/>
    <col min="12044" max="12046" width="7.42578125" style="80" customWidth="1"/>
    <col min="12047" max="12047" width="7.85546875" style="80" customWidth="1"/>
    <col min="12048" max="12050" width="7.42578125" style="80" customWidth="1"/>
    <col min="12051" max="12051" width="8" style="80" customWidth="1"/>
    <col min="12052" max="12052" width="12.28515625" style="80" customWidth="1"/>
    <col min="12053" max="12287" width="9.140625" style="80"/>
    <col min="12288" max="12288" width="3.7109375" style="80" customWidth="1"/>
    <col min="12289" max="12289" width="29.7109375" style="80" customWidth="1"/>
    <col min="12290" max="12290" width="8.42578125" style="80" customWidth="1"/>
    <col min="12291" max="12291" width="8.7109375" style="80" customWidth="1"/>
    <col min="12292" max="12299" width="6" style="80" customWidth="1"/>
    <col min="12300" max="12302" width="7.42578125" style="80" customWidth="1"/>
    <col min="12303" max="12303" width="7.85546875" style="80" customWidth="1"/>
    <col min="12304" max="12306" width="7.42578125" style="80" customWidth="1"/>
    <col min="12307" max="12307" width="8" style="80" customWidth="1"/>
    <col min="12308" max="12308" width="12.28515625" style="80" customWidth="1"/>
    <col min="12309" max="12543" width="9.140625" style="80"/>
    <col min="12544" max="12544" width="3.7109375" style="80" customWidth="1"/>
    <col min="12545" max="12545" width="29.7109375" style="80" customWidth="1"/>
    <col min="12546" max="12546" width="8.42578125" style="80" customWidth="1"/>
    <col min="12547" max="12547" width="8.7109375" style="80" customWidth="1"/>
    <col min="12548" max="12555" width="6" style="80" customWidth="1"/>
    <col min="12556" max="12558" width="7.42578125" style="80" customWidth="1"/>
    <col min="12559" max="12559" width="7.85546875" style="80" customWidth="1"/>
    <col min="12560" max="12562" width="7.42578125" style="80" customWidth="1"/>
    <col min="12563" max="12563" width="8" style="80" customWidth="1"/>
    <col min="12564" max="12564" width="12.28515625" style="80" customWidth="1"/>
    <col min="12565" max="12799" width="9.140625" style="80"/>
    <col min="12800" max="12800" width="3.7109375" style="80" customWidth="1"/>
    <col min="12801" max="12801" width="29.7109375" style="80" customWidth="1"/>
    <col min="12802" max="12802" width="8.42578125" style="80" customWidth="1"/>
    <col min="12803" max="12803" width="8.7109375" style="80" customWidth="1"/>
    <col min="12804" max="12811" width="6" style="80" customWidth="1"/>
    <col min="12812" max="12814" width="7.42578125" style="80" customWidth="1"/>
    <col min="12815" max="12815" width="7.85546875" style="80" customWidth="1"/>
    <col min="12816" max="12818" width="7.42578125" style="80" customWidth="1"/>
    <col min="12819" max="12819" width="8" style="80" customWidth="1"/>
    <col min="12820" max="12820" width="12.28515625" style="80" customWidth="1"/>
    <col min="12821" max="13055" width="9.140625" style="80"/>
    <col min="13056" max="13056" width="3.7109375" style="80" customWidth="1"/>
    <col min="13057" max="13057" width="29.7109375" style="80" customWidth="1"/>
    <col min="13058" max="13058" width="8.42578125" style="80" customWidth="1"/>
    <col min="13059" max="13059" width="8.7109375" style="80" customWidth="1"/>
    <col min="13060" max="13067" width="6" style="80" customWidth="1"/>
    <col min="13068" max="13070" width="7.42578125" style="80" customWidth="1"/>
    <col min="13071" max="13071" width="7.85546875" style="80" customWidth="1"/>
    <col min="13072" max="13074" width="7.42578125" style="80" customWidth="1"/>
    <col min="13075" max="13075" width="8" style="80" customWidth="1"/>
    <col min="13076" max="13076" width="12.28515625" style="80" customWidth="1"/>
    <col min="13077" max="13311" width="9.140625" style="80"/>
    <col min="13312" max="13312" width="3.7109375" style="80" customWidth="1"/>
    <col min="13313" max="13313" width="29.7109375" style="80" customWidth="1"/>
    <col min="13314" max="13314" width="8.42578125" style="80" customWidth="1"/>
    <col min="13315" max="13315" width="8.7109375" style="80" customWidth="1"/>
    <col min="13316" max="13323" width="6" style="80" customWidth="1"/>
    <col min="13324" max="13326" width="7.42578125" style="80" customWidth="1"/>
    <col min="13327" max="13327" width="7.85546875" style="80" customWidth="1"/>
    <col min="13328" max="13330" width="7.42578125" style="80" customWidth="1"/>
    <col min="13331" max="13331" width="8" style="80" customWidth="1"/>
    <col min="13332" max="13332" width="12.28515625" style="80" customWidth="1"/>
    <col min="13333" max="13567" width="9.140625" style="80"/>
    <col min="13568" max="13568" width="3.7109375" style="80" customWidth="1"/>
    <col min="13569" max="13569" width="29.7109375" style="80" customWidth="1"/>
    <col min="13570" max="13570" width="8.42578125" style="80" customWidth="1"/>
    <col min="13571" max="13571" width="8.7109375" style="80" customWidth="1"/>
    <col min="13572" max="13579" width="6" style="80" customWidth="1"/>
    <col min="13580" max="13582" width="7.42578125" style="80" customWidth="1"/>
    <col min="13583" max="13583" width="7.85546875" style="80" customWidth="1"/>
    <col min="13584" max="13586" width="7.42578125" style="80" customWidth="1"/>
    <col min="13587" max="13587" width="8" style="80" customWidth="1"/>
    <col min="13588" max="13588" width="12.28515625" style="80" customWidth="1"/>
    <col min="13589" max="13823" width="9.140625" style="80"/>
    <col min="13824" max="13824" width="3.7109375" style="80" customWidth="1"/>
    <col min="13825" max="13825" width="29.7109375" style="80" customWidth="1"/>
    <col min="13826" max="13826" width="8.42578125" style="80" customWidth="1"/>
    <col min="13827" max="13827" width="8.7109375" style="80" customWidth="1"/>
    <col min="13828" max="13835" width="6" style="80" customWidth="1"/>
    <col min="13836" max="13838" width="7.42578125" style="80" customWidth="1"/>
    <col min="13839" max="13839" width="7.85546875" style="80" customWidth="1"/>
    <col min="13840" max="13842" width="7.42578125" style="80" customWidth="1"/>
    <col min="13843" max="13843" width="8" style="80" customWidth="1"/>
    <col min="13844" max="13844" width="12.28515625" style="80" customWidth="1"/>
    <col min="13845" max="14079" width="9.140625" style="80"/>
    <col min="14080" max="14080" width="3.7109375" style="80" customWidth="1"/>
    <col min="14081" max="14081" width="29.7109375" style="80" customWidth="1"/>
    <col min="14082" max="14082" width="8.42578125" style="80" customWidth="1"/>
    <col min="14083" max="14083" width="8.7109375" style="80" customWidth="1"/>
    <col min="14084" max="14091" width="6" style="80" customWidth="1"/>
    <col min="14092" max="14094" width="7.42578125" style="80" customWidth="1"/>
    <col min="14095" max="14095" width="7.85546875" style="80" customWidth="1"/>
    <col min="14096" max="14098" width="7.42578125" style="80" customWidth="1"/>
    <col min="14099" max="14099" width="8" style="80" customWidth="1"/>
    <col min="14100" max="14100" width="12.28515625" style="80" customWidth="1"/>
    <col min="14101" max="14335" width="9.140625" style="80"/>
    <col min="14336" max="14336" width="3.7109375" style="80" customWidth="1"/>
    <col min="14337" max="14337" width="29.7109375" style="80" customWidth="1"/>
    <col min="14338" max="14338" width="8.42578125" style="80" customWidth="1"/>
    <col min="14339" max="14339" width="8.7109375" style="80" customWidth="1"/>
    <col min="14340" max="14347" width="6" style="80" customWidth="1"/>
    <col min="14348" max="14350" width="7.42578125" style="80" customWidth="1"/>
    <col min="14351" max="14351" width="7.85546875" style="80" customWidth="1"/>
    <col min="14352" max="14354" width="7.42578125" style="80" customWidth="1"/>
    <col min="14355" max="14355" width="8" style="80" customWidth="1"/>
    <col min="14356" max="14356" width="12.28515625" style="80" customWidth="1"/>
    <col min="14357" max="14591" width="9.140625" style="80"/>
    <col min="14592" max="14592" width="3.7109375" style="80" customWidth="1"/>
    <col min="14593" max="14593" width="29.7109375" style="80" customWidth="1"/>
    <col min="14594" max="14594" width="8.42578125" style="80" customWidth="1"/>
    <col min="14595" max="14595" width="8.7109375" style="80" customWidth="1"/>
    <col min="14596" max="14603" width="6" style="80" customWidth="1"/>
    <col min="14604" max="14606" width="7.42578125" style="80" customWidth="1"/>
    <col min="14607" max="14607" width="7.85546875" style="80" customWidth="1"/>
    <col min="14608" max="14610" width="7.42578125" style="80" customWidth="1"/>
    <col min="14611" max="14611" width="8" style="80" customWidth="1"/>
    <col min="14612" max="14612" width="12.28515625" style="80" customWidth="1"/>
    <col min="14613" max="14847" width="9.140625" style="80"/>
    <col min="14848" max="14848" width="3.7109375" style="80" customWidth="1"/>
    <col min="14849" max="14849" width="29.7109375" style="80" customWidth="1"/>
    <col min="14850" max="14850" width="8.42578125" style="80" customWidth="1"/>
    <col min="14851" max="14851" width="8.7109375" style="80" customWidth="1"/>
    <col min="14852" max="14859" width="6" style="80" customWidth="1"/>
    <col min="14860" max="14862" width="7.42578125" style="80" customWidth="1"/>
    <col min="14863" max="14863" width="7.85546875" style="80" customWidth="1"/>
    <col min="14864" max="14866" width="7.42578125" style="80" customWidth="1"/>
    <col min="14867" max="14867" width="8" style="80" customWidth="1"/>
    <col min="14868" max="14868" width="12.28515625" style="80" customWidth="1"/>
    <col min="14869" max="15103" width="9.140625" style="80"/>
    <col min="15104" max="15104" width="3.7109375" style="80" customWidth="1"/>
    <col min="15105" max="15105" width="29.7109375" style="80" customWidth="1"/>
    <col min="15106" max="15106" width="8.42578125" style="80" customWidth="1"/>
    <col min="15107" max="15107" width="8.7109375" style="80" customWidth="1"/>
    <col min="15108" max="15115" width="6" style="80" customWidth="1"/>
    <col min="15116" max="15118" width="7.42578125" style="80" customWidth="1"/>
    <col min="15119" max="15119" width="7.85546875" style="80" customWidth="1"/>
    <col min="15120" max="15122" width="7.42578125" style="80" customWidth="1"/>
    <col min="15123" max="15123" width="8" style="80" customWidth="1"/>
    <col min="15124" max="15124" width="12.28515625" style="80" customWidth="1"/>
    <col min="15125" max="15359" width="9.140625" style="80"/>
    <col min="15360" max="15360" width="3.7109375" style="80" customWidth="1"/>
    <col min="15361" max="15361" width="29.7109375" style="80" customWidth="1"/>
    <col min="15362" max="15362" width="8.42578125" style="80" customWidth="1"/>
    <col min="15363" max="15363" width="8.7109375" style="80" customWidth="1"/>
    <col min="15364" max="15371" width="6" style="80" customWidth="1"/>
    <col min="15372" max="15374" width="7.42578125" style="80" customWidth="1"/>
    <col min="15375" max="15375" width="7.85546875" style="80" customWidth="1"/>
    <col min="15376" max="15378" width="7.42578125" style="80" customWidth="1"/>
    <col min="15379" max="15379" width="8" style="80" customWidth="1"/>
    <col min="15380" max="15380" width="12.28515625" style="80" customWidth="1"/>
    <col min="15381" max="15615" width="9.140625" style="80"/>
    <col min="15616" max="15616" width="3.7109375" style="80" customWidth="1"/>
    <col min="15617" max="15617" width="29.7109375" style="80" customWidth="1"/>
    <col min="15618" max="15618" width="8.42578125" style="80" customWidth="1"/>
    <col min="15619" max="15619" width="8.7109375" style="80" customWidth="1"/>
    <col min="15620" max="15627" width="6" style="80" customWidth="1"/>
    <col min="15628" max="15630" width="7.42578125" style="80" customWidth="1"/>
    <col min="15631" max="15631" width="7.85546875" style="80" customWidth="1"/>
    <col min="15632" max="15634" width="7.42578125" style="80" customWidth="1"/>
    <col min="15635" max="15635" width="8" style="80" customWidth="1"/>
    <col min="15636" max="15636" width="12.28515625" style="80" customWidth="1"/>
    <col min="15637" max="15871" width="9.140625" style="80"/>
    <col min="15872" max="15872" width="3.7109375" style="80" customWidth="1"/>
    <col min="15873" max="15873" width="29.7109375" style="80" customWidth="1"/>
    <col min="15874" max="15874" width="8.42578125" style="80" customWidth="1"/>
    <col min="15875" max="15875" width="8.7109375" style="80" customWidth="1"/>
    <col min="15876" max="15883" width="6" style="80" customWidth="1"/>
    <col min="15884" max="15886" width="7.42578125" style="80" customWidth="1"/>
    <col min="15887" max="15887" width="7.85546875" style="80" customWidth="1"/>
    <col min="15888" max="15890" width="7.42578125" style="80" customWidth="1"/>
    <col min="15891" max="15891" width="8" style="80" customWidth="1"/>
    <col min="15892" max="15892" width="12.28515625" style="80" customWidth="1"/>
    <col min="15893" max="16127" width="9.140625" style="80"/>
    <col min="16128" max="16128" width="3.7109375" style="80" customWidth="1"/>
    <col min="16129" max="16129" width="29.7109375" style="80" customWidth="1"/>
    <col min="16130" max="16130" width="8.42578125" style="80" customWidth="1"/>
    <col min="16131" max="16131" width="8.7109375" style="80" customWidth="1"/>
    <col min="16132" max="16139" width="6" style="80" customWidth="1"/>
    <col min="16140" max="16142" width="7.42578125" style="80" customWidth="1"/>
    <col min="16143" max="16143" width="7.85546875" style="80" customWidth="1"/>
    <col min="16144" max="16146" width="7.42578125" style="80" customWidth="1"/>
    <col min="16147" max="16147" width="8" style="80" customWidth="1"/>
    <col min="16148" max="16148" width="12.28515625" style="80" customWidth="1"/>
    <col min="16149" max="16384" width="9.140625" style="80"/>
  </cols>
  <sheetData>
    <row r="1" spans="1:21" s="73" customFormat="1" ht="17.25" customHeight="1">
      <c r="A1" s="71"/>
      <c r="B1" s="71"/>
      <c r="C1" s="71"/>
      <c r="D1" s="71"/>
      <c r="E1" s="71"/>
      <c r="F1" s="71"/>
      <c r="G1" s="71"/>
      <c r="H1" s="71"/>
      <c r="I1" s="71"/>
      <c r="J1" s="71"/>
      <c r="K1" s="71"/>
      <c r="L1" s="71"/>
      <c r="M1" s="941" t="s">
        <v>938</v>
      </c>
      <c r="N1" s="941"/>
      <c r="O1" s="941"/>
      <c r="P1" s="941"/>
      <c r="Q1" s="941"/>
      <c r="R1" s="71"/>
      <c r="S1" s="71"/>
      <c r="T1" s="71"/>
      <c r="U1" s="72"/>
    </row>
    <row r="2" spans="1:21" s="73" customFormat="1" ht="15">
      <c r="A2" s="71"/>
      <c r="B2" s="71"/>
      <c r="C2" s="71"/>
      <c r="D2" s="71"/>
      <c r="E2" s="71"/>
      <c r="F2" s="71"/>
      <c r="G2" s="71"/>
      <c r="H2" s="71"/>
      <c r="I2" s="71"/>
      <c r="J2" s="71"/>
      <c r="K2" s="71"/>
      <c r="L2" s="71"/>
      <c r="M2" s="71"/>
      <c r="N2" s="71"/>
      <c r="O2" s="71"/>
      <c r="P2" s="71"/>
      <c r="Q2" s="71"/>
      <c r="R2" s="71"/>
      <c r="S2" s="71"/>
      <c r="T2" s="71"/>
      <c r="U2" s="71"/>
    </row>
    <row r="3" spans="1:21" s="73" customFormat="1" ht="18" customHeight="1">
      <c r="A3" s="71"/>
      <c r="B3" s="942"/>
      <c r="C3" s="942"/>
      <c r="D3" s="942"/>
      <c r="E3" s="942"/>
      <c r="F3" s="942"/>
      <c r="G3" s="942"/>
      <c r="H3" s="942"/>
      <c r="I3" s="942"/>
      <c r="J3" s="942"/>
      <c r="K3" s="942"/>
      <c r="L3" s="942"/>
      <c r="M3" s="942"/>
      <c r="N3" s="942"/>
      <c r="O3" s="942"/>
      <c r="P3" s="942"/>
      <c r="Q3" s="942"/>
      <c r="R3" s="743"/>
      <c r="S3" s="743"/>
      <c r="T3" s="743"/>
      <c r="U3" s="74"/>
    </row>
    <row r="4" spans="1:21" s="73" customFormat="1" ht="17.25" customHeight="1">
      <c r="A4" s="71"/>
      <c r="B4" s="943" t="s">
        <v>213</v>
      </c>
      <c r="C4" s="943"/>
      <c r="D4" s="943"/>
      <c r="E4" s="943"/>
      <c r="F4" s="943"/>
      <c r="G4" s="943"/>
      <c r="H4" s="943"/>
      <c r="I4" s="943"/>
      <c r="J4" s="943"/>
      <c r="K4" s="943"/>
      <c r="L4" s="943"/>
      <c r="M4" s="943"/>
      <c r="N4" s="943"/>
      <c r="O4" s="943"/>
      <c r="P4" s="943"/>
      <c r="Q4" s="943"/>
      <c r="R4" s="744"/>
      <c r="S4" s="744"/>
      <c r="T4" s="744"/>
      <c r="U4" s="75"/>
    </row>
    <row r="5" spans="1:21" s="73" customFormat="1" ht="15.75" customHeight="1">
      <c r="A5" s="71"/>
      <c r="B5" s="943"/>
      <c r="C5" s="943"/>
      <c r="D5" s="943"/>
      <c r="E5" s="943"/>
      <c r="F5" s="943"/>
      <c r="G5" s="943"/>
      <c r="H5" s="943"/>
      <c r="I5" s="943"/>
      <c r="J5" s="943"/>
      <c r="K5" s="943"/>
      <c r="L5" s="943"/>
      <c r="M5" s="943"/>
      <c r="N5" s="943"/>
      <c r="O5" s="943"/>
      <c r="P5" s="943"/>
      <c r="Q5" s="943"/>
      <c r="R5" s="744"/>
      <c r="S5" s="744"/>
      <c r="T5" s="744"/>
      <c r="U5" s="75"/>
    </row>
    <row r="6" spans="1:21" s="73" customFormat="1" ht="12" customHeight="1">
      <c r="A6" s="76"/>
      <c r="B6" s="76"/>
      <c r="C6" s="76"/>
      <c r="D6" s="76"/>
      <c r="E6" s="745"/>
      <c r="F6" s="76"/>
      <c r="G6" s="76"/>
      <c r="H6" s="71"/>
      <c r="I6" s="71"/>
      <c r="J6" s="71"/>
      <c r="K6" s="71"/>
      <c r="L6" s="71"/>
      <c r="M6" s="71"/>
      <c r="N6" s="71"/>
      <c r="O6" s="71"/>
      <c r="P6" s="71"/>
      <c r="Q6" s="71"/>
      <c r="R6" s="745"/>
      <c r="S6" s="745"/>
      <c r="T6" s="745"/>
      <c r="U6" s="71"/>
    </row>
    <row r="7" spans="1:21" s="73" customFormat="1" ht="12" customHeight="1">
      <c r="A7" s="935"/>
      <c r="B7" s="935"/>
      <c r="C7" s="935"/>
      <c r="D7" s="935"/>
      <c r="E7" s="935"/>
      <c r="F7" s="935"/>
      <c r="G7" s="935"/>
      <c r="H7" s="71"/>
      <c r="I7" s="71"/>
      <c r="J7" s="71"/>
      <c r="K7" s="71"/>
      <c r="L7" s="71"/>
      <c r="M7" s="71"/>
      <c r="N7" s="71"/>
      <c r="O7" s="71"/>
      <c r="P7" s="71"/>
      <c r="Q7" s="71"/>
      <c r="R7" s="71"/>
      <c r="S7" s="71"/>
      <c r="T7" s="71"/>
      <c r="U7" s="71"/>
    </row>
    <row r="8" spans="1:21" s="73" customFormat="1" ht="15.75">
      <c r="A8" s="944" t="s">
        <v>989</v>
      </c>
      <c r="B8" s="944"/>
      <c r="C8" s="944"/>
      <c r="D8" s="944"/>
      <c r="E8" s="944"/>
      <c r="F8" s="944"/>
      <c r="G8" s="944"/>
      <c r="H8" s="944"/>
      <c r="I8" s="944"/>
      <c r="J8" s="944"/>
      <c r="K8" s="944"/>
      <c r="L8" s="944"/>
      <c r="M8" s="944"/>
      <c r="N8" s="944"/>
      <c r="O8" s="557" t="s">
        <v>987</v>
      </c>
      <c r="P8" s="78"/>
      <c r="Q8" s="78"/>
      <c r="R8" s="78"/>
      <c r="S8" s="78"/>
      <c r="T8" s="78"/>
      <c r="U8" s="72"/>
    </row>
    <row r="9" spans="1:21" s="73" customFormat="1" ht="15">
      <c r="A9" s="78"/>
      <c r="B9" s="78"/>
      <c r="C9" s="78"/>
      <c r="D9" s="78"/>
      <c r="E9" s="78"/>
      <c r="F9" s="78"/>
      <c r="G9" s="78"/>
      <c r="H9" s="77"/>
      <c r="I9" s="77"/>
      <c r="J9" s="77"/>
      <c r="K9" s="77"/>
      <c r="L9" s="77"/>
      <c r="M9" s="77"/>
      <c r="N9" s="77"/>
      <c r="O9" s="77"/>
      <c r="P9" s="77"/>
      <c r="Q9" s="77"/>
      <c r="R9" s="78"/>
      <c r="S9" s="78"/>
      <c r="T9" s="78"/>
      <c r="U9" s="77"/>
    </row>
    <row r="10" spans="1:21" s="73" customFormat="1" ht="15" customHeight="1">
      <c r="A10" s="898" t="s">
        <v>1152</v>
      </c>
      <c r="B10" s="898"/>
      <c r="C10" s="898"/>
      <c r="D10" s="898"/>
      <c r="E10" s="898"/>
      <c r="F10" s="898"/>
      <c r="G10" s="898"/>
      <c r="H10" s="898"/>
      <c r="I10" s="6"/>
      <c r="J10" s="78"/>
      <c r="K10" s="78"/>
      <c r="L10" s="78"/>
      <c r="M10" s="936" t="s">
        <v>214</v>
      </c>
      <c r="N10" s="936"/>
      <c r="O10" s="936"/>
      <c r="P10" s="936"/>
      <c r="Q10" s="936"/>
      <c r="R10" s="747"/>
      <c r="S10" s="747"/>
      <c r="T10" s="747"/>
      <c r="U10" s="72"/>
    </row>
    <row r="11" spans="1:21" s="73" customFormat="1" ht="15.75" thickBot="1">
      <c r="A11" s="77"/>
      <c r="B11" s="77"/>
      <c r="C11" s="77"/>
      <c r="D11" s="77"/>
      <c r="E11" s="77"/>
      <c r="F11" s="77"/>
      <c r="G11" s="77"/>
      <c r="H11" s="77"/>
      <c r="I11" s="77"/>
      <c r="J11" s="77"/>
      <c r="K11" s="77"/>
      <c r="L11" s="77"/>
      <c r="M11" s="77"/>
      <c r="N11" s="77"/>
      <c r="O11" s="77"/>
      <c r="P11" s="77"/>
      <c r="Q11" s="77"/>
      <c r="R11" s="77"/>
      <c r="S11" s="77"/>
      <c r="T11" s="77"/>
      <c r="U11" s="77"/>
    </row>
    <row r="12" spans="1:21" ht="21" customHeight="1" thickBot="1">
      <c r="A12" s="774"/>
      <c r="B12" s="949" t="s">
        <v>215</v>
      </c>
      <c r="C12" s="950"/>
      <c r="D12" s="950"/>
      <c r="E12" s="950"/>
      <c r="F12" s="950"/>
      <c r="G12" s="950"/>
      <c r="H12" s="950"/>
      <c r="I12" s="950"/>
      <c r="J12" s="950"/>
      <c r="K12" s="950"/>
      <c r="L12" s="950"/>
      <c r="M12" s="950"/>
      <c r="N12" s="950"/>
      <c r="O12" s="950"/>
      <c r="P12" s="950"/>
      <c r="Q12" s="950"/>
      <c r="R12" s="950"/>
      <c r="S12" s="950"/>
      <c r="T12" s="951"/>
      <c r="U12" s="79"/>
    </row>
    <row r="13" spans="1:21" ht="45" customHeight="1">
      <c r="A13" s="937"/>
      <c r="B13" s="939" t="s">
        <v>56</v>
      </c>
      <c r="C13" s="945" t="s">
        <v>225</v>
      </c>
      <c r="D13" s="945"/>
      <c r="E13" s="945"/>
      <c r="F13" s="952" t="s">
        <v>1205</v>
      </c>
      <c r="G13" s="952"/>
      <c r="H13" s="952" t="s">
        <v>1206</v>
      </c>
      <c r="I13" s="952"/>
      <c r="J13" s="945" t="s">
        <v>216</v>
      </c>
      <c r="K13" s="945"/>
      <c r="L13" s="945"/>
      <c r="M13" s="945"/>
      <c r="N13" s="945" t="s">
        <v>217</v>
      </c>
      <c r="O13" s="945"/>
      <c r="P13" s="945"/>
      <c r="Q13" s="945"/>
      <c r="R13" s="945" t="s">
        <v>1207</v>
      </c>
      <c r="S13" s="945"/>
      <c r="T13" s="946"/>
      <c r="U13" s="81"/>
    </row>
    <row r="14" spans="1:21" ht="45" customHeight="1">
      <c r="A14" s="938"/>
      <c r="B14" s="940"/>
      <c r="C14" s="947"/>
      <c r="D14" s="947"/>
      <c r="E14" s="947"/>
      <c r="F14" s="953"/>
      <c r="G14" s="953"/>
      <c r="H14" s="953"/>
      <c r="I14" s="953"/>
      <c r="J14" s="947"/>
      <c r="K14" s="947"/>
      <c r="L14" s="947"/>
      <c r="M14" s="947"/>
      <c r="N14" s="947"/>
      <c r="O14" s="947"/>
      <c r="P14" s="947"/>
      <c r="Q14" s="947"/>
      <c r="R14" s="947"/>
      <c r="S14" s="947"/>
      <c r="T14" s="948"/>
      <c r="U14" s="81"/>
    </row>
    <row r="15" spans="1:21" ht="45" customHeight="1">
      <c r="A15" s="938"/>
      <c r="B15" s="940"/>
      <c r="C15" s="947" t="s">
        <v>1203</v>
      </c>
      <c r="D15" s="947"/>
      <c r="E15" s="762" t="s">
        <v>1204</v>
      </c>
      <c r="F15" s="953"/>
      <c r="G15" s="953"/>
      <c r="H15" s="953"/>
      <c r="I15" s="953"/>
      <c r="J15" s="947"/>
      <c r="K15" s="947"/>
      <c r="L15" s="947"/>
      <c r="M15" s="947"/>
      <c r="N15" s="947"/>
      <c r="O15" s="947"/>
      <c r="P15" s="947"/>
      <c r="Q15" s="947"/>
      <c r="R15" s="947" t="s">
        <v>1203</v>
      </c>
      <c r="S15" s="947"/>
      <c r="T15" s="764" t="s">
        <v>1204</v>
      </c>
      <c r="U15" s="81"/>
    </row>
    <row r="16" spans="1:21" ht="58.5" customHeight="1">
      <c r="A16" s="938"/>
      <c r="B16" s="940"/>
      <c r="C16" s="82" t="s">
        <v>218</v>
      </c>
      <c r="D16" s="82" t="s">
        <v>226</v>
      </c>
      <c r="E16" s="746" t="s">
        <v>218</v>
      </c>
      <c r="F16" s="95" t="s">
        <v>218</v>
      </c>
      <c r="G16" s="95" t="s">
        <v>226</v>
      </c>
      <c r="H16" s="95" t="s">
        <v>218</v>
      </c>
      <c r="I16" s="95" t="s">
        <v>226</v>
      </c>
      <c r="J16" s="83" t="s">
        <v>219</v>
      </c>
      <c r="K16" s="84" t="s">
        <v>220</v>
      </c>
      <c r="L16" s="84" t="s">
        <v>221</v>
      </c>
      <c r="M16" s="84" t="s">
        <v>222</v>
      </c>
      <c r="N16" s="83" t="s">
        <v>219</v>
      </c>
      <c r="O16" s="84" t="s">
        <v>220</v>
      </c>
      <c r="P16" s="84" t="s">
        <v>221</v>
      </c>
      <c r="Q16" s="84" t="s">
        <v>222</v>
      </c>
      <c r="R16" s="746" t="s">
        <v>218</v>
      </c>
      <c r="S16" s="746" t="s">
        <v>226</v>
      </c>
      <c r="T16" s="765" t="s">
        <v>218</v>
      </c>
      <c r="U16" s="85"/>
    </row>
    <row r="17" spans="1:22" ht="51" customHeight="1">
      <c r="A17" s="86">
        <v>1</v>
      </c>
      <c r="B17" s="87" t="s">
        <v>223</v>
      </c>
      <c r="C17" s="776">
        <v>35</v>
      </c>
      <c r="D17" s="775">
        <v>284908</v>
      </c>
      <c r="E17" s="769"/>
      <c r="F17" s="776">
        <v>35</v>
      </c>
      <c r="G17" s="775">
        <v>284908</v>
      </c>
      <c r="H17" s="776">
        <f>+H19+H20+H21+H22</f>
        <v>33</v>
      </c>
      <c r="I17" s="775">
        <f>+I19+I20+I21+I22</f>
        <v>296330</v>
      </c>
      <c r="J17" s="780">
        <f>+K17+L17+M17</f>
        <v>103773.45180000001</v>
      </c>
      <c r="K17" s="779">
        <f>+K19+K20+K21+K22</f>
        <v>39448.620000000003</v>
      </c>
      <c r="L17" s="779">
        <f>+L19+L20+L21+L22</f>
        <v>58936.8318</v>
      </c>
      <c r="M17" s="779">
        <f>+M19+M20+M21+M22</f>
        <v>5388</v>
      </c>
      <c r="N17" s="780">
        <f>+O17+P17+Q17</f>
        <v>102805.54550000001</v>
      </c>
      <c r="O17" s="779">
        <f>+O19+O20+O21</f>
        <v>39448.620000000003</v>
      </c>
      <c r="P17" s="779">
        <f>+P19+P20+P21</f>
        <v>57968.925499999998</v>
      </c>
      <c r="Q17" s="779">
        <f>+Q19+Q20+Q21</f>
        <v>5388</v>
      </c>
      <c r="R17" s="776">
        <f>+R19+R20+R21+R22</f>
        <v>33</v>
      </c>
      <c r="S17" s="775">
        <f>+S19+S20+S21+S22</f>
        <v>296330</v>
      </c>
      <c r="T17" s="584"/>
      <c r="U17" s="88"/>
    </row>
    <row r="18" spans="1:22" ht="13.5" customHeight="1">
      <c r="A18" s="86"/>
      <c r="B18" s="87" t="s">
        <v>229</v>
      </c>
      <c r="C18" s="773"/>
      <c r="D18" s="773"/>
      <c r="E18" s="770"/>
      <c r="F18" s="773"/>
      <c r="G18" s="773"/>
      <c r="H18" s="773"/>
      <c r="I18" s="773"/>
      <c r="J18" s="781"/>
      <c r="K18" s="485"/>
      <c r="L18" s="485"/>
      <c r="M18" s="485"/>
      <c r="N18" s="781"/>
      <c r="O18" s="485"/>
      <c r="P18" s="485"/>
      <c r="Q18" s="485"/>
      <c r="R18" s="773"/>
      <c r="S18" s="773"/>
      <c r="T18" s="766"/>
      <c r="U18" s="88"/>
      <c r="V18" s="583"/>
    </row>
    <row r="19" spans="1:22" ht="15">
      <c r="A19" s="89">
        <v>1.1000000000000001</v>
      </c>
      <c r="B19" s="90" t="s">
        <v>228</v>
      </c>
      <c r="C19" s="776">
        <v>13</v>
      </c>
      <c r="D19" s="775">
        <v>113735</v>
      </c>
      <c r="E19" s="771"/>
      <c r="F19" s="776">
        <v>13</v>
      </c>
      <c r="G19" s="775">
        <v>113735</v>
      </c>
      <c r="H19" s="776">
        <v>13</v>
      </c>
      <c r="I19" s="775">
        <v>113735</v>
      </c>
      <c r="J19" s="780">
        <f>+K19+L19+M19</f>
        <v>37691.498299999999</v>
      </c>
      <c r="K19" s="763">
        <v>12129.939999999999</v>
      </c>
      <c r="L19" s="763">
        <v>23849.558300000001</v>
      </c>
      <c r="M19" s="763">
        <v>1712</v>
      </c>
      <c r="N19" s="780">
        <f>+O19+P19+Q19</f>
        <v>37269.823999999993</v>
      </c>
      <c r="O19" s="763">
        <v>12129.939999999999</v>
      </c>
      <c r="P19" s="763">
        <f>+'[1]დიზელი     '!$AI$35</f>
        <v>23427.883999999998</v>
      </c>
      <c r="Q19" s="763">
        <v>1712</v>
      </c>
      <c r="R19" s="776">
        <v>13</v>
      </c>
      <c r="S19" s="775">
        <v>113735</v>
      </c>
      <c r="T19" s="767"/>
      <c r="U19" s="88"/>
      <c r="V19" s="583"/>
    </row>
    <row r="20" spans="1:22" ht="21" customHeight="1">
      <c r="A20" s="89">
        <v>1.2</v>
      </c>
      <c r="B20" s="96" t="s">
        <v>227</v>
      </c>
      <c r="C20" s="776">
        <v>10</v>
      </c>
      <c r="D20" s="775">
        <v>103667</v>
      </c>
      <c r="E20" s="771"/>
      <c r="F20" s="776">
        <v>10</v>
      </c>
      <c r="G20" s="775">
        <v>103667</v>
      </c>
      <c r="H20" s="776">
        <v>10</v>
      </c>
      <c r="I20" s="775">
        <v>114667</v>
      </c>
      <c r="J20" s="780">
        <f>+K20+L20+M20</f>
        <v>42145.565600000002</v>
      </c>
      <c r="K20" s="763">
        <v>17573.170000000002</v>
      </c>
      <c r="L20" s="763">
        <v>21836.3956</v>
      </c>
      <c r="M20" s="763">
        <v>2736</v>
      </c>
      <c r="N20" s="780">
        <f t="shared" ref="N20:N22" si="0">+O20+P20+Q20</f>
        <v>41264.972900000008</v>
      </c>
      <c r="O20" s="763">
        <v>17573.170000000002</v>
      </c>
      <c r="P20" s="763">
        <f>+'[1]დიზელი     '!$AI$36</f>
        <v>20955.802900000002</v>
      </c>
      <c r="Q20" s="763">
        <v>2736</v>
      </c>
      <c r="R20" s="776">
        <v>10</v>
      </c>
      <c r="S20" s="775">
        <v>114667</v>
      </c>
      <c r="T20" s="767"/>
      <c r="U20" s="88"/>
      <c r="V20" s="583"/>
    </row>
    <row r="21" spans="1:22" ht="31.5" customHeight="1">
      <c r="A21" s="89">
        <v>1.3</v>
      </c>
      <c r="B21" s="91" t="s">
        <v>230</v>
      </c>
      <c r="C21" s="776">
        <v>10</v>
      </c>
      <c r="D21" s="775">
        <v>65142</v>
      </c>
      <c r="E21" s="771"/>
      <c r="F21" s="776">
        <v>10</v>
      </c>
      <c r="G21" s="775">
        <v>65142</v>
      </c>
      <c r="H21" s="776">
        <v>8</v>
      </c>
      <c r="I21" s="775">
        <f>65142+422</f>
        <v>65564</v>
      </c>
      <c r="J21" s="780">
        <f>+K21+L21+M21</f>
        <v>23936.387900000002</v>
      </c>
      <c r="K21" s="763">
        <v>9745.51</v>
      </c>
      <c r="L21" s="763">
        <v>13250.877899999999</v>
      </c>
      <c r="M21" s="763">
        <v>940</v>
      </c>
      <c r="N21" s="780">
        <f t="shared" si="0"/>
        <v>24270.748599999999</v>
      </c>
      <c r="O21" s="763">
        <v>9745.51</v>
      </c>
      <c r="P21" s="763">
        <f>+'[1]დიზელი     '!$AI$37</f>
        <v>13585.238600000001</v>
      </c>
      <c r="Q21" s="763">
        <v>940</v>
      </c>
      <c r="R21" s="776">
        <v>8</v>
      </c>
      <c r="S21" s="775">
        <f>65142+422</f>
        <v>65564</v>
      </c>
      <c r="T21" s="767"/>
      <c r="U21" s="88"/>
      <c r="V21" s="583"/>
    </row>
    <row r="22" spans="1:22" ht="21" customHeight="1" thickBot="1">
      <c r="A22" s="585">
        <v>1.4</v>
      </c>
      <c r="B22" s="586" t="s">
        <v>224</v>
      </c>
      <c r="C22" s="778">
        <v>2</v>
      </c>
      <c r="D22" s="777">
        <v>2364</v>
      </c>
      <c r="E22" s="772"/>
      <c r="F22" s="778">
        <v>2</v>
      </c>
      <c r="G22" s="777">
        <v>2364</v>
      </c>
      <c r="H22" s="778">
        <v>2</v>
      </c>
      <c r="I22" s="777">
        <v>2364</v>
      </c>
      <c r="J22" s="782"/>
      <c r="K22" s="624"/>
      <c r="L22" s="624"/>
      <c r="M22" s="624"/>
      <c r="N22" s="782">
        <f t="shared" si="0"/>
        <v>0</v>
      </c>
      <c r="O22" s="624"/>
      <c r="P22" s="624"/>
      <c r="Q22" s="587"/>
      <c r="R22" s="778">
        <v>2</v>
      </c>
      <c r="S22" s="777">
        <v>2364</v>
      </c>
      <c r="T22" s="768"/>
      <c r="U22" s="88"/>
    </row>
    <row r="23" spans="1:22" ht="7.5" customHeight="1">
      <c r="A23" s="92"/>
      <c r="B23" s="92"/>
      <c r="C23" s="93"/>
      <c r="D23" s="93"/>
      <c r="E23" s="93"/>
      <c r="F23" s="93"/>
      <c r="G23" s="93"/>
      <c r="H23" s="93"/>
      <c r="I23" s="93"/>
      <c r="J23" s="93"/>
      <c r="K23" s="93"/>
      <c r="L23" s="93"/>
      <c r="M23" s="93"/>
      <c r="N23" s="93"/>
      <c r="O23" s="93"/>
      <c r="P23" s="93"/>
      <c r="Q23" s="93"/>
      <c r="R23" s="93"/>
      <c r="S23" s="93"/>
      <c r="T23" s="93"/>
      <c r="U23" s="93"/>
    </row>
    <row r="24" spans="1:22" ht="19.5" customHeight="1">
      <c r="A24" s="8" t="s">
        <v>49</v>
      </c>
      <c r="B24" s="8"/>
      <c r="C24" s="8"/>
      <c r="D24" s="8"/>
      <c r="E24" s="8"/>
      <c r="F24" s="9"/>
      <c r="G24" s="9"/>
      <c r="H24" s="94"/>
      <c r="I24" s="94"/>
      <c r="J24" s="902" t="s">
        <v>1155</v>
      </c>
      <c r="K24" s="902"/>
      <c r="L24" s="94"/>
      <c r="M24" s="94"/>
      <c r="N24" s="94"/>
      <c r="O24" s="94"/>
      <c r="P24" s="94"/>
      <c r="Q24" s="94"/>
      <c r="R24" s="8"/>
      <c r="S24" s="8"/>
      <c r="T24" s="8"/>
      <c r="U24" s="94"/>
    </row>
    <row r="25" spans="1:22" ht="6.75" customHeight="1">
      <c r="A25" s="10"/>
      <c r="B25" s="10"/>
      <c r="C25" s="10"/>
      <c r="D25" s="10"/>
      <c r="E25" s="10"/>
      <c r="F25" s="9"/>
      <c r="G25" s="9"/>
      <c r="H25" s="94"/>
      <c r="I25" s="94"/>
      <c r="J25" s="94"/>
      <c r="K25" s="94"/>
      <c r="L25" s="94"/>
      <c r="M25" s="94"/>
      <c r="N25" s="94"/>
      <c r="O25" s="94"/>
      <c r="P25" s="94"/>
      <c r="Q25" s="94"/>
      <c r="R25" s="10"/>
      <c r="S25" s="10"/>
      <c r="T25" s="10"/>
      <c r="U25" s="94"/>
    </row>
    <row r="26" spans="1:22" ht="19.5" customHeight="1">
      <c r="A26" s="8" t="s">
        <v>50</v>
      </c>
      <c r="B26" s="8"/>
      <c r="C26" s="8"/>
      <c r="D26" s="8"/>
      <c r="E26" s="8"/>
      <c r="F26" s="9"/>
      <c r="G26" s="9"/>
      <c r="H26" s="94"/>
      <c r="I26" s="94"/>
      <c r="J26" s="902" t="s">
        <v>1155</v>
      </c>
      <c r="K26" s="902"/>
      <c r="L26" s="94"/>
      <c r="M26" s="94"/>
      <c r="N26" s="94"/>
      <c r="O26" s="698"/>
      <c r="P26" s="94"/>
      <c r="Q26" s="94"/>
      <c r="R26" s="8"/>
      <c r="S26" s="8"/>
      <c r="T26" s="8"/>
      <c r="U26" s="94"/>
    </row>
    <row r="27" spans="1:22" ht="6.75" customHeight="1">
      <c r="A27" s="935"/>
      <c r="B27" s="935"/>
      <c r="C27" s="935"/>
      <c r="D27" s="935"/>
      <c r="E27" s="935"/>
      <c r="F27" s="935"/>
      <c r="G27" s="935"/>
      <c r="H27" s="94"/>
      <c r="I27" s="94"/>
      <c r="J27" s="94"/>
      <c r="K27" s="94"/>
      <c r="L27" s="94"/>
      <c r="M27" s="94"/>
      <c r="N27" s="94"/>
      <c r="O27" s="94"/>
      <c r="Q27" s="94"/>
      <c r="R27" s="94"/>
      <c r="S27" s="94"/>
      <c r="T27" s="94"/>
      <c r="U27" s="94"/>
    </row>
    <row r="28" spans="1:22" ht="19.5" customHeight="1">
      <c r="A28" s="8" t="s">
        <v>51</v>
      </c>
      <c r="B28" s="8"/>
      <c r="C28" s="71"/>
      <c r="D28" s="71"/>
      <c r="E28" s="71"/>
      <c r="F28" s="71"/>
      <c r="G28" s="71"/>
      <c r="H28" s="94"/>
      <c r="I28" s="94"/>
      <c r="J28" s="94"/>
      <c r="K28" s="94"/>
      <c r="L28" s="94"/>
      <c r="M28" s="94"/>
      <c r="N28" s="94"/>
      <c r="O28" s="94"/>
      <c r="P28" s="94"/>
      <c r="Q28" s="94"/>
      <c r="R28" s="71"/>
      <c r="S28" s="71"/>
      <c r="T28" s="71"/>
      <c r="U28" s="94"/>
    </row>
    <row r="29" spans="1:22" ht="19.5" customHeight="1">
      <c r="A29" s="94"/>
      <c r="B29" s="94"/>
      <c r="C29" s="94"/>
      <c r="D29" s="94"/>
      <c r="E29" s="94"/>
      <c r="F29" s="94"/>
      <c r="G29" s="94"/>
      <c r="H29" s="94"/>
      <c r="I29" s="94"/>
      <c r="J29" s="94"/>
      <c r="K29" s="94"/>
      <c r="L29" s="94"/>
      <c r="M29" s="94"/>
      <c r="N29" s="94"/>
      <c r="O29" s="94"/>
      <c r="P29" s="94"/>
      <c r="Q29" s="94"/>
      <c r="R29" s="94"/>
      <c r="S29" s="94"/>
      <c r="T29" s="94"/>
      <c r="U29" s="94"/>
    </row>
    <row r="30" spans="1:22" ht="19.5" customHeight="1">
      <c r="A30" s="94"/>
      <c r="B30" s="94"/>
      <c r="C30" s="94"/>
      <c r="D30" s="94"/>
      <c r="E30" s="94"/>
      <c r="F30" s="94"/>
      <c r="G30" s="94"/>
      <c r="H30" s="94"/>
      <c r="I30" s="94"/>
      <c r="J30" s="94"/>
      <c r="K30" s="94"/>
      <c r="L30" s="94"/>
      <c r="M30" s="94"/>
      <c r="N30" s="94"/>
      <c r="O30" s="94"/>
      <c r="P30" s="94"/>
      <c r="Q30" s="94"/>
      <c r="R30" s="94"/>
      <c r="S30" s="94"/>
      <c r="T30" s="94"/>
      <c r="U30" s="94"/>
    </row>
    <row r="31" spans="1:22" ht="19.5" customHeight="1"/>
  </sheetData>
  <mergeCells count="21">
    <mergeCell ref="R13:T14"/>
    <mergeCell ref="R15:S15"/>
    <mergeCell ref="B12:T12"/>
    <mergeCell ref="J24:K24"/>
    <mergeCell ref="J26:K26"/>
    <mergeCell ref="C13:E14"/>
    <mergeCell ref="C15:D15"/>
    <mergeCell ref="F13:G15"/>
    <mergeCell ref="H13:I15"/>
    <mergeCell ref="J13:M15"/>
    <mergeCell ref="N13:Q15"/>
    <mergeCell ref="M1:Q1"/>
    <mergeCell ref="B3:Q3"/>
    <mergeCell ref="B4:Q5"/>
    <mergeCell ref="A7:G7"/>
    <mergeCell ref="A8:N8"/>
    <mergeCell ref="A27:G27"/>
    <mergeCell ref="M10:Q10"/>
    <mergeCell ref="A13:A16"/>
    <mergeCell ref="B13:B16"/>
    <mergeCell ref="A10:H10"/>
  </mergeCells>
  <pageMargins left="0.14000000000000001" right="0.14000000000000001" top="0.18" bottom="0.17" header="0.15" footer="0.14000000000000001"/>
  <pageSetup scale="74" orientation="landscape" r:id="rId1"/>
  <colBreaks count="1" manualBreakCount="1">
    <brk id="20" max="1048575" man="1"/>
  </colBreaks>
  <ignoredErrors>
    <ignoredError sqref="J17" formula="1"/>
  </ignoredError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D81"/>
  <sheetViews>
    <sheetView topLeftCell="A3" zoomScaleNormal="100" workbookViewId="0">
      <selection sqref="A1:XFD1048576"/>
    </sheetView>
  </sheetViews>
  <sheetFormatPr defaultRowHeight="12.75"/>
  <cols>
    <col min="1" max="1" width="4.7109375" style="484" bestFit="1" customWidth="1"/>
    <col min="2" max="2" width="61.5703125" style="452" customWidth="1"/>
    <col min="3" max="3" width="12.7109375" style="425" customWidth="1"/>
    <col min="4" max="4" width="12.7109375" style="425" bestFit="1" customWidth="1"/>
    <col min="5" max="5" width="6.28515625" style="425" customWidth="1"/>
    <col min="6" max="6" width="11.42578125" style="425" bestFit="1" customWidth="1"/>
    <col min="7" max="7" width="7.42578125" style="425" customWidth="1"/>
    <col min="8" max="8" width="6.85546875" style="425" customWidth="1"/>
    <col min="9" max="9" width="5.28515625" style="425" customWidth="1"/>
    <col min="10" max="10" width="9.140625" style="425" customWidth="1"/>
    <col min="11" max="11" width="7.140625" style="425" bestFit="1" customWidth="1"/>
    <col min="12" max="12" width="6.85546875" style="425" customWidth="1"/>
    <col min="13" max="13" width="6" style="425" customWidth="1"/>
    <col min="14" max="14" width="11.28515625" style="425" bestFit="1" customWidth="1"/>
    <col min="15" max="15" width="9.5703125" style="425" bestFit="1" customWidth="1"/>
    <col min="16" max="16" width="11.28515625" style="425" bestFit="1" customWidth="1"/>
    <col min="17" max="17" width="11.140625" style="425" bestFit="1" customWidth="1"/>
    <col min="18" max="18" width="11.140625" style="425" customWidth="1"/>
    <col min="19" max="19" width="12.7109375" style="425" bestFit="1" customWidth="1"/>
    <col min="20" max="20" width="9.140625" style="425"/>
    <col min="21" max="21" width="17.42578125" style="425" bestFit="1" customWidth="1"/>
    <col min="22" max="22" width="9.140625" style="425"/>
    <col min="23" max="23" width="9.28515625" style="425" bestFit="1" customWidth="1"/>
    <col min="24" max="16384" width="9.140625" style="425"/>
  </cols>
  <sheetData>
    <row r="1" spans="1:23" ht="18.75" customHeight="1">
      <c r="A1" s="955" t="s">
        <v>790</v>
      </c>
      <c r="B1" s="955"/>
      <c r="C1" s="955"/>
      <c r="D1" s="955"/>
      <c r="E1" s="955"/>
      <c r="F1" s="955"/>
      <c r="G1" s="955"/>
      <c r="H1" s="955"/>
      <c r="I1" s="955"/>
      <c r="J1" s="955"/>
      <c r="K1" s="955"/>
      <c r="L1" s="955"/>
      <c r="M1" s="955"/>
      <c r="N1" s="955"/>
      <c r="O1" s="558"/>
    </row>
    <row r="2" spans="1:23" ht="20.25" customHeight="1">
      <c r="A2" s="956" t="s">
        <v>973</v>
      </c>
      <c r="B2" s="956"/>
      <c r="C2" s="956"/>
      <c r="D2" s="957"/>
      <c r="E2" s="957"/>
      <c r="F2" s="957"/>
      <c r="G2" s="957"/>
      <c r="H2" s="957"/>
      <c r="I2" s="957"/>
      <c r="J2" s="957"/>
      <c r="K2" s="957"/>
      <c r="L2" s="957"/>
      <c r="M2" s="957"/>
      <c r="N2" s="957"/>
      <c r="O2" s="563"/>
    </row>
    <row r="3" spans="1:23" ht="46.5" customHeight="1">
      <c r="A3" s="958" t="s">
        <v>791</v>
      </c>
      <c r="B3" s="960" t="s">
        <v>56</v>
      </c>
      <c r="C3" s="426" t="s">
        <v>1202</v>
      </c>
      <c r="D3" s="962" t="s">
        <v>792</v>
      </c>
      <c r="E3" s="963"/>
      <c r="F3" s="963"/>
      <c r="G3" s="963"/>
      <c r="H3" s="963"/>
      <c r="I3" s="963"/>
      <c r="J3" s="963"/>
      <c r="K3" s="963"/>
      <c r="L3" s="963"/>
      <c r="M3" s="963"/>
      <c r="N3" s="963"/>
      <c r="O3" s="963"/>
      <c r="P3" s="963"/>
      <c r="Q3" s="963"/>
      <c r="R3" s="963"/>
      <c r="S3" s="964"/>
    </row>
    <row r="4" spans="1:23" ht="27" customHeight="1">
      <c r="A4" s="959"/>
      <c r="B4" s="961"/>
      <c r="C4" s="427" t="s">
        <v>535</v>
      </c>
      <c r="D4" s="570" t="s">
        <v>793</v>
      </c>
      <c r="E4" s="428" t="s">
        <v>794</v>
      </c>
      <c r="F4" s="428" t="s">
        <v>795</v>
      </c>
      <c r="G4" s="428" t="s">
        <v>796</v>
      </c>
      <c r="H4" s="428" t="s">
        <v>797</v>
      </c>
      <c r="I4" s="428" t="s">
        <v>798</v>
      </c>
      <c r="J4" s="428" t="s">
        <v>799</v>
      </c>
      <c r="K4" s="428" t="s">
        <v>800</v>
      </c>
      <c r="L4" s="428" t="s">
        <v>801</v>
      </c>
      <c r="M4" s="428" t="s">
        <v>802</v>
      </c>
      <c r="N4" s="428" t="s">
        <v>803</v>
      </c>
      <c r="O4" s="428" t="s">
        <v>1014</v>
      </c>
      <c r="P4" s="428" t="s">
        <v>1015</v>
      </c>
      <c r="Q4" s="428" t="s">
        <v>1026</v>
      </c>
      <c r="R4" s="428" t="s">
        <v>1133</v>
      </c>
      <c r="S4" s="428" t="s">
        <v>1181</v>
      </c>
    </row>
    <row r="5" spans="1:23" s="431" customFormat="1" ht="12">
      <c r="A5" s="480">
        <v>1</v>
      </c>
      <c r="B5" s="430">
        <v>2</v>
      </c>
      <c r="C5" s="429">
        <v>3</v>
      </c>
      <c r="D5" s="429">
        <v>4</v>
      </c>
      <c r="E5" s="429">
        <v>5</v>
      </c>
      <c r="F5" s="429">
        <v>6</v>
      </c>
      <c r="G5" s="429">
        <v>7</v>
      </c>
      <c r="H5" s="429">
        <v>8</v>
      </c>
      <c r="I5" s="429">
        <v>9</v>
      </c>
      <c r="J5" s="429">
        <v>10</v>
      </c>
      <c r="K5" s="429">
        <v>11</v>
      </c>
      <c r="L5" s="429">
        <v>12</v>
      </c>
      <c r="M5" s="429">
        <v>13</v>
      </c>
      <c r="N5" s="429">
        <v>14</v>
      </c>
      <c r="O5" s="429">
        <v>15</v>
      </c>
      <c r="P5" s="429">
        <v>16</v>
      </c>
      <c r="Q5" s="429">
        <v>17</v>
      </c>
      <c r="R5" s="429">
        <v>18</v>
      </c>
      <c r="S5" s="429">
        <v>18</v>
      </c>
    </row>
    <row r="6" spans="1:23" s="435" customFormat="1" ht="12" customHeight="1">
      <c r="A6" s="481" t="s">
        <v>1</v>
      </c>
      <c r="B6" s="432" t="s">
        <v>804</v>
      </c>
      <c r="C6" s="433">
        <f>+C7+C14+C25+C29+C30+C31+C32+C33+C34+C13+C12</f>
        <v>138939.87</v>
      </c>
      <c r="D6" s="433">
        <f>+D9+D14+D25+D29+D30+D31+D32+D33+D34</f>
        <v>88593</v>
      </c>
      <c r="E6" s="433">
        <f t="shared" ref="E6:P6" si="0">+E9+E14+E25+E29+E30+E31+E32+E33+E34</f>
        <v>0</v>
      </c>
      <c r="F6" s="433">
        <f t="shared" si="0"/>
        <v>7790</v>
      </c>
      <c r="G6" s="433">
        <f t="shared" si="0"/>
        <v>0</v>
      </c>
      <c r="H6" s="433">
        <f t="shared" si="0"/>
        <v>122</v>
      </c>
      <c r="I6" s="433">
        <f t="shared" si="0"/>
        <v>0</v>
      </c>
      <c r="J6" s="433">
        <f t="shared" si="0"/>
        <v>7191.87</v>
      </c>
      <c r="K6" s="433">
        <f t="shared" si="0"/>
        <v>0</v>
      </c>
      <c r="L6" s="433">
        <f t="shared" si="0"/>
        <v>282</v>
      </c>
      <c r="M6" s="433">
        <f t="shared" si="0"/>
        <v>0</v>
      </c>
      <c r="N6" s="433">
        <f t="shared" si="0"/>
        <v>1000</v>
      </c>
      <c r="O6" s="433">
        <f t="shared" si="0"/>
        <v>280</v>
      </c>
      <c r="P6" s="433">
        <f t="shared" si="0"/>
        <v>1208</v>
      </c>
      <c r="Q6" s="433">
        <f>+Q9+Q14+Q25+Q29+Q30+Q31+Q32+Q33+Q34+Q13</f>
        <v>3014</v>
      </c>
      <c r="R6" s="433">
        <f>+R9+R14+R25+R29+R30+R31+R32+R33+R34+R13</f>
        <v>5647</v>
      </c>
      <c r="S6" s="433">
        <f>+S9+S14+S25+S29+S30+S31+S32+S33+S34+S13</f>
        <v>12115</v>
      </c>
    </row>
    <row r="7" spans="1:23" s="435" customFormat="1" ht="12" customHeight="1">
      <c r="A7" s="481" t="s">
        <v>2</v>
      </c>
      <c r="B7" s="436" t="s">
        <v>805</v>
      </c>
      <c r="C7" s="439">
        <f>+C8+C9+C10+C11</f>
        <v>11768</v>
      </c>
      <c r="D7" s="433"/>
      <c r="E7" s="433"/>
      <c r="F7" s="433"/>
      <c r="G7" s="433"/>
      <c r="H7" s="433"/>
      <c r="I7" s="433"/>
      <c r="J7" s="433"/>
      <c r="K7" s="433"/>
      <c r="L7" s="433"/>
      <c r="M7" s="433"/>
      <c r="N7" s="433"/>
      <c r="O7" s="433"/>
      <c r="P7" s="433"/>
      <c r="Q7" s="433"/>
      <c r="R7" s="433"/>
      <c r="S7" s="433"/>
    </row>
    <row r="8" spans="1:23" s="435" customFormat="1" ht="12" customHeight="1">
      <c r="A8" s="481" t="s">
        <v>3</v>
      </c>
      <c r="B8" s="437" t="s">
        <v>211</v>
      </c>
      <c r="C8" s="628">
        <f>+D8+E8+F8+G8+H8+I8+J8+K8+L8+M8+N8+O8+P8+S8+Q8</f>
        <v>0</v>
      </c>
      <c r="D8" s="433"/>
      <c r="E8" s="433"/>
      <c r="F8" s="433"/>
      <c r="G8" s="433"/>
      <c r="H8" s="433"/>
      <c r="I8" s="433"/>
      <c r="J8" s="433"/>
      <c r="K8" s="433"/>
      <c r="L8" s="433"/>
      <c r="M8" s="433"/>
      <c r="N8" s="433"/>
      <c r="O8" s="433"/>
      <c r="P8" s="433"/>
      <c r="Q8" s="433"/>
      <c r="R8" s="433"/>
      <c r="S8" s="433"/>
    </row>
    <row r="9" spans="1:23" s="631" customFormat="1" ht="12" customHeight="1">
      <c r="A9" s="626" t="s">
        <v>4</v>
      </c>
      <c r="B9" s="627" t="s">
        <v>806</v>
      </c>
      <c r="C9" s="628">
        <f>+D9+E9+F9+G9+H9+I9+J9+K9+L9+M9+N9+O9+P9+S9+Q9+R9</f>
        <v>11768</v>
      </c>
      <c r="D9" s="629"/>
      <c r="E9" s="629"/>
      <c r="F9" s="629"/>
      <c r="G9" s="629"/>
      <c r="H9" s="629"/>
      <c r="I9" s="629"/>
      <c r="J9" s="629"/>
      <c r="K9" s="629"/>
      <c r="L9" s="628">
        <v>282</v>
      </c>
      <c r="M9" s="628"/>
      <c r="N9" s="628">
        <v>1000</v>
      </c>
      <c r="O9" s="628"/>
      <c r="P9" s="628">
        <f>90+926</f>
        <v>1016</v>
      </c>
      <c r="Q9" s="628">
        <f>1137+156+605</f>
        <v>1898</v>
      </c>
      <c r="R9" s="628">
        <f>1918+2548+994+97</f>
        <v>5557</v>
      </c>
      <c r="S9" s="628">
        <f>53+691+380+891</f>
        <v>2015</v>
      </c>
      <c r="T9" s="630"/>
      <c r="W9" s="630"/>
    </row>
    <row r="10" spans="1:23" s="435" customFormat="1" ht="12" customHeight="1">
      <c r="A10" s="481" t="s">
        <v>5</v>
      </c>
      <c r="B10" s="437" t="s">
        <v>807</v>
      </c>
      <c r="C10" s="628">
        <f t="shared" ref="C10:C37" si="1">+D10+E10+F10+G10+H10+I10+J10+K10+L10+M10+N10+O10+P10+S10+Q10+R10</f>
        <v>0</v>
      </c>
      <c r="D10" s="433"/>
      <c r="E10" s="433"/>
      <c r="F10" s="433"/>
      <c r="G10" s="433"/>
      <c r="H10" s="433"/>
      <c r="I10" s="433"/>
      <c r="J10" s="433"/>
      <c r="K10" s="433"/>
      <c r="L10" s="433"/>
      <c r="M10" s="433"/>
      <c r="N10" s="433"/>
      <c r="O10" s="433"/>
      <c r="P10" s="433"/>
      <c r="Q10" s="433"/>
      <c r="R10" s="433"/>
      <c r="S10" s="433"/>
    </row>
    <row r="11" spans="1:23" s="435" customFormat="1" ht="12" customHeight="1">
      <c r="A11" s="481" t="s">
        <v>6</v>
      </c>
      <c r="B11" s="437" t="s">
        <v>808</v>
      </c>
      <c r="C11" s="628">
        <f t="shared" si="1"/>
        <v>0</v>
      </c>
      <c r="D11" s="433"/>
      <c r="E11" s="433"/>
      <c r="F11" s="433"/>
      <c r="G11" s="433"/>
      <c r="H11" s="433"/>
      <c r="I11" s="433"/>
      <c r="J11" s="433"/>
      <c r="K11" s="433"/>
      <c r="L11" s="433"/>
      <c r="M11" s="433"/>
      <c r="N11" s="433"/>
      <c r="O11" s="433"/>
      <c r="P11" s="433"/>
      <c r="Q11" s="433"/>
      <c r="R11" s="433"/>
      <c r="S11" s="433"/>
    </row>
    <row r="12" spans="1:23" ht="12" customHeight="1">
      <c r="A12" s="481" t="s">
        <v>7</v>
      </c>
      <c r="B12" s="438" t="s">
        <v>809</v>
      </c>
      <c r="C12" s="628">
        <f t="shared" si="1"/>
        <v>11697</v>
      </c>
      <c r="D12" s="439"/>
      <c r="E12" s="439"/>
      <c r="F12" s="439"/>
      <c r="G12" s="439"/>
      <c r="H12" s="439"/>
      <c r="I12" s="439"/>
      <c r="J12" s="439"/>
      <c r="K12" s="439"/>
      <c r="L12" s="439"/>
      <c r="M12" s="439"/>
      <c r="N12" s="439"/>
      <c r="O12" s="439"/>
      <c r="P12" s="439"/>
      <c r="Q12" s="439">
        <v>279</v>
      </c>
      <c r="R12" s="439"/>
      <c r="S12" s="439">
        <f>579+133+10985-279</f>
        <v>11418</v>
      </c>
    </row>
    <row r="13" spans="1:23" ht="12" customHeight="1">
      <c r="A13" s="481" t="s">
        <v>8</v>
      </c>
      <c r="B13" s="437" t="s">
        <v>565</v>
      </c>
      <c r="C13" s="628">
        <f t="shared" si="1"/>
        <v>123</v>
      </c>
      <c r="D13" s="439"/>
      <c r="E13" s="439"/>
      <c r="F13" s="439"/>
      <c r="G13" s="439"/>
      <c r="H13" s="439"/>
      <c r="I13" s="439"/>
      <c r="J13" s="439"/>
      <c r="K13" s="439"/>
      <c r="L13" s="439"/>
      <c r="M13" s="439"/>
      <c r="N13" s="439"/>
      <c r="O13" s="439"/>
      <c r="P13" s="439"/>
      <c r="Q13" s="439">
        <v>33</v>
      </c>
      <c r="R13" s="439">
        <v>90</v>
      </c>
      <c r="S13" s="439"/>
    </row>
    <row r="14" spans="1:23" ht="12" customHeight="1">
      <c r="A14" s="481" t="s">
        <v>9</v>
      </c>
      <c r="B14" s="437" t="s">
        <v>810</v>
      </c>
      <c r="C14" s="628">
        <f t="shared" si="1"/>
        <v>8703.869999999999</v>
      </c>
      <c r="D14" s="439">
        <f t="shared" ref="D14:N14" si="2">+D15+D16+D17+D18+D19+D20+D21+D22+D23+D24</f>
        <v>0</v>
      </c>
      <c r="E14" s="439">
        <f t="shared" si="2"/>
        <v>0</v>
      </c>
      <c r="F14" s="439">
        <f t="shared" si="2"/>
        <v>0</v>
      </c>
      <c r="G14" s="439">
        <f t="shared" si="2"/>
        <v>0</v>
      </c>
      <c r="H14" s="439">
        <f t="shared" si="2"/>
        <v>0</v>
      </c>
      <c r="I14" s="439">
        <f t="shared" si="2"/>
        <v>0</v>
      </c>
      <c r="J14" s="439">
        <f t="shared" si="2"/>
        <v>7120.87</v>
      </c>
      <c r="K14" s="439">
        <f t="shared" si="2"/>
        <v>0</v>
      </c>
      <c r="L14" s="439">
        <f t="shared" si="2"/>
        <v>0</v>
      </c>
      <c r="M14" s="439">
        <f t="shared" si="2"/>
        <v>0</v>
      </c>
      <c r="N14" s="439">
        <f t="shared" si="2"/>
        <v>0</v>
      </c>
      <c r="O14" s="439">
        <f t="shared" ref="O14" si="3">+O15+O16+O17+O18+O19+O20+O21+O22+O23+O24</f>
        <v>0</v>
      </c>
      <c r="P14" s="439">
        <f t="shared" ref="P14" si="4">+P15+P16+P17+P18+P19+P20+P21+P22+P23+P24</f>
        <v>0</v>
      </c>
      <c r="Q14" s="439">
        <f>+Q15+Q16+Q17+Q18+Q19+Q20+Q21+Q22+Q23+Q24</f>
        <v>1083</v>
      </c>
      <c r="R14" s="439">
        <f>+R15+R16+R17+R18+R19+R20+R21+R22+R23+R24</f>
        <v>0</v>
      </c>
      <c r="S14" s="439">
        <f>+S15+S16+S17+S18+S19+S20+S21+S22+S23+S24</f>
        <v>500</v>
      </c>
    </row>
    <row r="15" spans="1:23" s="441" customFormat="1" ht="12" customHeight="1">
      <c r="A15" s="481" t="s">
        <v>10</v>
      </c>
      <c r="B15" s="440" t="s">
        <v>811</v>
      </c>
      <c r="C15" s="628">
        <f t="shared" si="1"/>
        <v>1083</v>
      </c>
      <c r="D15" s="439"/>
      <c r="E15" s="439"/>
      <c r="F15" s="439"/>
      <c r="G15" s="439"/>
      <c r="H15" s="439"/>
      <c r="I15" s="439"/>
      <c r="J15" s="439"/>
      <c r="K15" s="439"/>
      <c r="L15" s="439"/>
      <c r="M15" s="439"/>
      <c r="N15" s="439"/>
      <c r="O15" s="439"/>
      <c r="P15" s="439"/>
      <c r="Q15" s="439">
        <v>1083</v>
      </c>
      <c r="R15" s="439"/>
      <c r="S15" s="439"/>
    </row>
    <row r="16" spans="1:23" s="441" customFormat="1" ht="12" customHeight="1">
      <c r="A16" s="481" t="s">
        <v>14</v>
      </c>
      <c r="B16" s="440" t="s">
        <v>812</v>
      </c>
      <c r="C16" s="628">
        <f t="shared" si="1"/>
        <v>0</v>
      </c>
      <c r="D16" s="439"/>
      <c r="E16" s="439"/>
      <c r="F16" s="439"/>
      <c r="G16" s="439"/>
      <c r="H16" s="439"/>
      <c r="I16" s="439"/>
      <c r="J16" s="439"/>
      <c r="K16" s="439"/>
      <c r="L16" s="439"/>
      <c r="M16" s="439"/>
      <c r="N16" s="439"/>
      <c r="O16" s="439"/>
      <c r="P16" s="439"/>
      <c r="Q16" s="439"/>
      <c r="R16" s="439"/>
      <c r="S16" s="439"/>
    </row>
    <row r="17" spans="1:19" s="441" customFormat="1" ht="12" customHeight="1">
      <c r="A17" s="481" t="s">
        <v>15</v>
      </c>
      <c r="B17" s="442" t="s">
        <v>813</v>
      </c>
      <c r="C17" s="628">
        <f t="shared" si="1"/>
        <v>6118.87</v>
      </c>
      <c r="D17" s="439"/>
      <c r="E17" s="439"/>
      <c r="F17" s="439"/>
      <c r="G17" s="439"/>
      <c r="H17" s="439"/>
      <c r="I17" s="439"/>
      <c r="J17" s="439">
        <v>6118.87</v>
      </c>
      <c r="K17" s="439"/>
      <c r="L17" s="439"/>
      <c r="M17" s="439"/>
      <c r="N17" s="439"/>
      <c r="O17" s="439"/>
      <c r="P17" s="439"/>
      <c r="Q17" s="439"/>
      <c r="R17" s="439"/>
      <c r="S17" s="439"/>
    </row>
    <row r="18" spans="1:19" s="441" customFormat="1" ht="12" customHeight="1">
      <c r="A18" s="481" t="s">
        <v>16</v>
      </c>
      <c r="B18" s="442" t="s">
        <v>814</v>
      </c>
      <c r="C18" s="628">
        <f t="shared" si="1"/>
        <v>0</v>
      </c>
      <c r="D18" s="439"/>
      <c r="E18" s="439"/>
      <c r="F18" s="439"/>
      <c r="G18" s="439"/>
      <c r="H18" s="439"/>
      <c r="I18" s="439"/>
      <c r="J18" s="439"/>
      <c r="K18" s="439"/>
      <c r="L18" s="439"/>
      <c r="M18" s="439"/>
      <c r="N18" s="439"/>
      <c r="O18" s="439"/>
      <c r="P18" s="439"/>
      <c r="Q18" s="439"/>
      <c r="R18" s="439"/>
      <c r="S18" s="439"/>
    </row>
    <row r="19" spans="1:19" s="441" customFormat="1" ht="12" customHeight="1">
      <c r="A19" s="481" t="s">
        <v>17</v>
      </c>
      <c r="B19" s="442" t="s">
        <v>815</v>
      </c>
      <c r="C19" s="628">
        <f t="shared" si="1"/>
        <v>542</v>
      </c>
      <c r="D19" s="439"/>
      <c r="E19" s="439"/>
      <c r="F19" s="439"/>
      <c r="G19" s="439"/>
      <c r="H19" s="439"/>
      <c r="I19" s="439"/>
      <c r="J19" s="439">
        <v>542</v>
      </c>
      <c r="K19" s="439"/>
      <c r="L19" s="439"/>
      <c r="M19" s="439"/>
      <c r="N19" s="439"/>
      <c r="O19" s="439"/>
      <c r="P19" s="439"/>
      <c r="Q19" s="439"/>
      <c r="R19" s="439"/>
      <c r="S19" s="439"/>
    </row>
    <row r="20" spans="1:19" s="441" customFormat="1" ht="12" customHeight="1">
      <c r="A20" s="481" t="s">
        <v>18</v>
      </c>
      <c r="B20" s="442" t="s">
        <v>816</v>
      </c>
      <c r="C20" s="628">
        <f t="shared" si="1"/>
        <v>460</v>
      </c>
      <c r="D20" s="439"/>
      <c r="E20" s="439"/>
      <c r="F20" s="439"/>
      <c r="G20" s="439"/>
      <c r="H20" s="439"/>
      <c r="I20" s="439"/>
      <c r="J20" s="439">
        <v>460</v>
      </c>
      <c r="K20" s="439"/>
      <c r="L20" s="439"/>
      <c r="M20" s="439"/>
      <c r="N20" s="439"/>
      <c r="O20" s="439"/>
      <c r="P20" s="439"/>
      <c r="Q20" s="439"/>
      <c r="R20" s="439"/>
      <c r="S20" s="439"/>
    </row>
    <row r="21" spans="1:19" s="441" customFormat="1" ht="12" customHeight="1">
      <c r="A21" s="481" t="s">
        <v>11</v>
      </c>
      <c r="B21" s="442" t="s">
        <v>817</v>
      </c>
      <c r="C21" s="628">
        <f t="shared" si="1"/>
        <v>0</v>
      </c>
      <c r="D21" s="439"/>
      <c r="E21" s="439"/>
      <c r="F21" s="439"/>
      <c r="G21" s="439"/>
      <c r="H21" s="439"/>
      <c r="I21" s="439"/>
      <c r="J21" s="439"/>
      <c r="K21" s="439"/>
      <c r="L21" s="439"/>
      <c r="M21" s="439"/>
      <c r="N21" s="439"/>
      <c r="O21" s="439"/>
      <c r="P21" s="439"/>
      <c r="Q21" s="439"/>
      <c r="R21" s="439"/>
      <c r="S21" s="439"/>
    </row>
    <row r="22" spans="1:19" s="441" customFormat="1" ht="12" customHeight="1">
      <c r="A22" s="481" t="s">
        <v>12</v>
      </c>
      <c r="B22" s="442" t="s">
        <v>818</v>
      </c>
      <c r="C22" s="628">
        <f t="shared" si="1"/>
        <v>500</v>
      </c>
      <c r="D22" s="439"/>
      <c r="E22" s="439"/>
      <c r="F22" s="439"/>
      <c r="G22" s="439"/>
      <c r="H22" s="439"/>
      <c r="I22" s="439"/>
      <c r="J22" s="439"/>
      <c r="K22" s="439"/>
      <c r="L22" s="439"/>
      <c r="M22" s="439"/>
      <c r="N22" s="439"/>
      <c r="O22" s="439"/>
      <c r="P22" s="439"/>
      <c r="Q22" s="439"/>
      <c r="R22" s="439"/>
      <c r="S22" s="439">
        <v>500</v>
      </c>
    </row>
    <row r="23" spans="1:19" s="441" customFormat="1" ht="12" customHeight="1">
      <c r="A23" s="481" t="s">
        <v>13</v>
      </c>
      <c r="B23" s="442" t="s">
        <v>819</v>
      </c>
      <c r="C23" s="628">
        <f t="shared" si="1"/>
        <v>0</v>
      </c>
      <c r="D23" s="439"/>
      <c r="E23" s="439"/>
      <c r="F23" s="439"/>
      <c r="G23" s="439"/>
      <c r="H23" s="439"/>
      <c r="I23" s="439"/>
      <c r="J23" s="439"/>
      <c r="K23" s="439"/>
      <c r="L23" s="439"/>
      <c r="M23" s="439"/>
      <c r="N23" s="439"/>
      <c r="O23" s="439"/>
      <c r="P23" s="439"/>
      <c r="Q23" s="439"/>
      <c r="R23" s="439"/>
      <c r="S23" s="439"/>
    </row>
    <row r="24" spans="1:19" s="441" customFormat="1" ht="12" customHeight="1">
      <c r="A24" s="481" t="s">
        <v>19</v>
      </c>
      <c r="B24" s="442" t="s">
        <v>820</v>
      </c>
      <c r="C24" s="628">
        <f t="shared" si="1"/>
        <v>0</v>
      </c>
      <c r="D24" s="439"/>
      <c r="E24" s="439"/>
      <c r="F24" s="439"/>
      <c r="G24" s="439"/>
      <c r="H24" s="439"/>
      <c r="I24" s="439"/>
      <c r="J24" s="439"/>
      <c r="K24" s="439"/>
      <c r="L24" s="439"/>
      <c r="M24" s="439"/>
      <c r="N24" s="439"/>
      <c r="O24" s="439"/>
      <c r="P24" s="439"/>
      <c r="Q24" s="439"/>
      <c r="R24" s="439"/>
      <c r="S24" s="439"/>
    </row>
    <row r="25" spans="1:19" ht="12" customHeight="1">
      <c r="A25" s="481" t="s">
        <v>20</v>
      </c>
      <c r="B25" s="443" t="s">
        <v>821</v>
      </c>
      <c r="C25" s="628">
        <f t="shared" si="1"/>
        <v>0</v>
      </c>
      <c r="D25" s="439">
        <f t="shared" ref="D25:N25" si="5">+D26+D27+D28</f>
        <v>0</v>
      </c>
      <c r="E25" s="439">
        <f t="shared" si="5"/>
        <v>0</v>
      </c>
      <c r="F25" s="439">
        <f t="shared" si="5"/>
        <v>0</v>
      </c>
      <c r="G25" s="439">
        <f t="shared" si="5"/>
        <v>0</v>
      </c>
      <c r="H25" s="439">
        <f t="shared" si="5"/>
        <v>0</v>
      </c>
      <c r="I25" s="439">
        <f t="shared" si="5"/>
        <v>0</v>
      </c>
      <c r="J25" s="439">
        <f t="shared" si="5"/>
        <v>0</v>
      </c>
      <c r="K25" s="439">
        <f t="shared" si="5"/>
        <v>0</v>
      </c>
      <c r="L25" s="439">
        <f t="shared" si="5"/>
        <v>0</v>
      </c>
      <c r="M25" s="439">
        <f t="shared" si="5"/>
        <v>0</v>
      </c>
      <c r="N25" s="439">
        <f t="shared" si="5"/>
        <v>0</v>
      </c>
      <c r="O25" s="439">
        <f t="shared" ref="O25" si="6">+O26+O27+O28</f>
        <v>0</v>
      </c>
      <c r="P25" s="439">
        <f>+P26+P27+P28</f>
        <v>0</v>
      </c>
      <c r="Q25" s="439">
        <f t="shared" ref="Q25:S25" si="7">+Q26+Q27+Q28</f>
        <v>0</v>
      </c>
      <c r="R25" s="439">
        <f t="shared" ref="R25" si="8">+R26+R27+R28</f>
        <v>0</v>
      </c>
      <c r="S25" s="439">
        <f t="shared" si="7"/>
        <v>0</v>
      </c>
    </row>
    <row r="26" spans="1:19" ht="12" customHeight="1">
      <c r="A26" s="481" t="s">
        <v>22</v>
      </c>
      <c r="B26" s="442" t="s">
        <v>822</v>
      </c>
      <c r="C26" s="628">
        <f t="shared" si="1"/>
        <v>0</v>
      </c>
      <c r="D26" s="439"/>
      <c r="E26" s="439"/>
      <c r="F26" s="439"/>
      <c r="G26" s="439"/>
      <c r="H26" s="439"/>
      <c r="I26" s="439"/>
      <c r="J26" s="439"/>
      <c r="K26" s="439"/>
      <c r="L26" s="439"/>
      <c r="M26" s="439"/>
      <c r="N26" s="439"/>
      <c r="O26" s="439"/>
      <c r="P26" s="439"/>
      <c r="Q26" s="439"/>
      <c r="R26" s="439"/>
      <c r="S26" s="439"/>
    </row>
    <row r="27" spans="1:19" ht="12" customHeight="1">
      <c r="A27" s="481" t="s">
        <v>23</v>
      </c>
      <c r="B27" s="442" t="s">
        <v>823</v>
      </c>
      <c r="C27" s="628">
        <f t="shared" si="1"/>
        <v>0</v>
      </c>
      <c r="D27" s="439"/>
      <c r="E27" s="439"/>
      <c r="F27" s="439"/>
      <c r="G27" s="439"/>
      <c r="H27" s="439"/>
      <c r="I27" s="439"/>
      <c r="J27" s="439"/>
      <c r="K27" s="439"/>
      <c r="L27" s="439"/>
      <c r="M27" s="439"/>
      <c r="N27" s="439"/>
      <c r="O27" s="439"/>
      <c r="P27" s="439"/>
      <c r="Q27" s="439"/>
      <c r="R27" s="439"/>
      <c r="S27" s="439"/>
    </row>
    <row r="28" spans="1:19" ht="12" customHeight="1">
      <c r="A28" s="481" t="s">
        <v>24</v>
      </c>
      <c r="B28" s="442" t="s">
        <v>824</v>
      </c>
      <c r="C28" s="628">
        <f t="shared" si="1"/>
        <v>0</v>
      </c>
      <c r="D28" s="439"/>
      <c r="E28" s="439"/>
      <c r="F28" s="439"/>
      <c r="G28" s="439"/>
      <c r="H28" s="439"/>
      <c r="I28" s="439"/>
      <c r="J28" s="439"/>
      <c r="K28" s="439"/>
      <c r="L28" s="439"/>
      <c r="M28" s="439"/>
      <c r="N28" s="439"/>
      <c r="O28" s="439"/>
      <c r="P28" s="439"/>
      <c r="Q28" s="439"/>
      <c r="R28" s="439"/>
      <c r="S28" s="439"/>
    </row>
    <row r="29" spans="1:19" ht="12" customHeight="1">
      <c r="A29" s="481" t="s">
        <v>25</v>
      </c>
      <c r="B29" s="443" t="s">
        <v>825</v>
      </c>
      <c r="C29" s="628">
        <f t="shared" si="1"/>
        <v>96576</v>
      </c>
      <c r="D29" s="439">
        <v>88593</v>
      </c>
      <c r="E29" s="439"/>
      <c r="F29" s="439">
        <v>7790</v>
      </c>
      <c r="G29" s="439"/>
      <c r="H29" s="439">
        <v>122</v>
      </c>
      <c r="I29" s="439"/>
      <c r="J29" s="439">
        <v>71</v>
      </c>
      <c r="K29" s="439"/>
      <c r="L29" s="439"/>
      <c r="M29" s="439"/>
      <c r="N29" s="439"/>
      <c r="O29" s="439"/>
      <c r="P29" s="439"/>
      <c r="Q29" s="439"/>
      <c r="R29" s="439"/>
      <c r="S29" s="439"/>
    </row>
    <row r="30" spans="1:19" ht="12" customHeight="1">
      <c r="A30" s="481" t="s">
        <v>26</v>
      </c>
      <c r="B30" s="443" t="s">
        <v>211</v>
      </c>
      <c r="C30" s="628">
        <f t="shared" si="1"/>
        <v>0</v>
      </c>
      <c r="D30" s="439"/>
      <c r="E30" s="439"/>
      <c r="F30" s="439"/>
      <c r="G30" s="439"/>
      <c r="H30" s="439"/>
      <c r="I30" s="439"/>
      <c r="J30" s="439"/>
      <c r="K30" s="439"/>
      <c r="L30" s="439"/>
      <c r="M30" s="439"/>
      <c r="N30" s="439"/>
      <c r="O30" s="439"/>
      <c r="P30" s="439"/>
      <c r="Q30" s="439"/>
      <c r="R30" s="439"/>
      <c r="S30" s="439"/>
    </row>
    <row r="31" spans="1:19" ht="12" customHeight="1">
      <c r="A31" s="481" t="s">
        <v>27</v>
      </c>
      <c r="B31" s="443" t="s">
        <v>826</v>
      </c>
      <c r="C31" s="628">
        <f t="shared" si="1"/>
        <v>0</v>
      </c>
      <c r="D31" s="439"/>
      <c r="E31" s="439"/>
      <c r="F31" s="439"/>
      <c r="G31" s="439"/>
      <c r="H31" s="439"/>
      <c r="I31" s="439"/>
      <c r="J31" s="439"/>
      <c r="K31" s="439"/>
      <c r="L31" s="439"/>
      <c r="M31" s="439"/>
      <c r="N31" s="439"/>
      <c r="O31" s="439"/>
      <c r="P31" s="439"/>
      <c r="Q31" s="647"/>
      <c r="R31" s="647"/>
      <c r="S31" s="647"/>
    </row>
    <row r="32" spans="1:19" ht="12" customHeight="1">
      <c r="A32" s="481" t="s">
        <v>28</v>
      </c>
      <c r="B32" s="443" t="s">
        <v>827</v>
      </c>
      <c r="C32" s="628">
        <f t="shared" si="1"/>
        <v>472</v>
      </c>
      <c r="D32" s="439"/>
      <c r="E32" s="439"/>
      <c r="F32" s="439"/>
      <c r="G32" s="439"/>
      <c r="H32" s="439"/>
      <c r="I32" s="439"/>
      <c r="J32" s="439"/>
      <c r="K32" s="439"/>
      <c r="L32" s="439"/>
      <c r="M32" s="439"/>
      <c r="N32" s="439"/>
      <c r="O32" s="439">
        <v>280</v>
      </c>
      <c r="P32" s="439">
        <v>192</v>
      </c>
      <c r="Q32" s="439"/>
      <c r="R32" s="439"/>
      <c r="S32" s="439"/>
    </row>
    <row r="33" spans="1:16384" ht="12" customHeight="1">
      <c r="A33" s="481" t="s">
        <v>29</v>
      </c>
      <c r="B33" s="443" t="s">
        <v>148</v>
      </c>
      <c r="C33" s="628">
        <f t="shared" si="1"/>
        <v>9600</v>
      </c>
      <c r="D33" s="439"/>
      <c r="E33" s="439"/>
      <c r="F33" s="439"/>
      <c r="G33" s="439"/>
      <c r="H33" s="439"/>
      <c r="I33" s="439"/>
      <c r="J33" s="439"/>
      <c r="K33" s="439"/>
      <c r="L33" s="439"/>
      <c r="M33" s="439"/>
      <c r="N33" s="439"/>
      <c r="O33" s="439"/>
      <c r="P33" s="439"/>
      <c r="Q33" s="439"/>
      <c r="R33" s="439"/>
      <c r="S33" s="439">
        <v>9600</v>
      </c>
    </row>
    <row r="34" spans="1:16384" ht="30.75" customHeight="1">
      <c r="A34" s="481" t="s">
        <v>30</v>
      </c>
      <c r="B34" s="443" t="s">
        <v>828</v>
      </c>
      <c r="C34" s="628">
        <f t="shared" si="1"/>
        <v>0</v>
      </c>
      <c r="D34" s="439"/>
      <c r="E34" s="439"/>
      <c r="F34" s="439"/>
      <c r="G34" s="439"/>
      <c r="H34" s="439"/>
      <c r="I34" s="439"/>
      <c r="J34" s="439"/>
      <c r="K34" s="439"/>
      <c r="L34" s="439"/>
      <c r="M34" s="439"/>
      <c r="N34" s="439"/>
      <c r="O34" s="439"/>
      <c r="P34" s="439"/>
      <c r="Q34" s="439"/>
      <c r="R34" s="439"/>
      <c r="S34" s="439"/>
      <c r="U34" s="625"/>
    </row>
    <row r="35" spans="1:16384" ht="12" customHeight="1">
      <c r="A35" s="481" t="s">
        <v>31</v>
      </c>
      <c r="B35" s="444" t="s">
        <v>829</v>
      </c>
      <c r="C35" s="628">
        <f t="shared" si="1"/>
        <v>20128</v>
      </c>
      <c r="D35" s="439"/>
      <c r="E35" s="439"/>
      <c r="F35" s="439"/>
      <c r="G35" s="439"/>
      <c r="H35" s="439"/>
      <c r="I35" s="439"/>
      <c r="J35" s="439">
        <v>12084</v>
      </c>
      <c r="K35" s="439">
        <v>5455</v>
      </c>
      <c r="L35" s="439">
        <v>120</v>
      </c>
      <c r="M35" s="439">
        <v>235</v>
      </c>
      <c r="N35" s="439">
        <v>234</v>
      </c>
      <c r="O35" s="439">
        <v>1935</v>
      </c>
      <c r="P35" s="439"/>
      <c r="Q35" s="439">
        <v>65</v>
      </c>
      <c r="R35" s="439"/>
      <c r="S35" s="439"/>
      <c r="U35" s="761"/>
    </row>
    <row r="36" spans="1:16384" ht="12" customHeight="1">
      <c r="A36" s="481" t="s">
        <v>32</v>
      </c>
      <c r="B36" s="444" t="s">
        <v>830</v>
      </c>
      <c r="C36" s="628">
        <f t="shared" si="1"/>
        <v>0</v>
      </c>
      <c r="D36" s="439"/>
      <c r="E36" s="439"/>
      <c r="F36" s="439"/>
      <c r="G36" s="439"/>
      <c r="H36" s="439"/>
      <c r="I36" s="439"/>
      <c r="J36" s="439"/>
      <c r="K36" s="439"/>
      <c r="L36" s="439"/>
      <c r="M36" s="439"/>
      <c r="N36" s="439"/>
      <c r="O36" s="439"/>
      <c r="P36" s="439"/>
      <c r="Q36" s="439"/>
      <c r="R36" s="439"/>
      <c r="S36" s="439"/>
    </row>
    <row r="37" spans="1:16384" ht="12" customHeight="1">
      <c r="A37" s="481" t="s">
        <v>33</v>
      </c>
      <c r="B37" s="444" t="s">
        <v>831</v>
      </c>
      <c r="C37" s="628">
        <f t="shared" si="1"/>
        <v>0</v>
      </c>
      <c r="D37" s="439"/>
      <c r="E37" s="439"/>
      <c r="F37" s="439"/>
      <c r="G37" s="439"/>
      <c r="H37" s="439"/>
      <c r="I37" s="439"/>
      <c r="J37" s="439"/>
      <c r="K37" s="439"/>
      <c r="L37" s="439"/>
      <c r="M37" s="439"/>
      <c r="N37" s="439"/>
      <c r="O37" s="439"/>
      <c r="P37" s="439"/>
      <c r="Q37" s="439"/>
      <c r="R37" s="439"/>
      <c r="S37" s="439"/>
    </row>
    <row r="38" spans="1:16384" s="447" customFormat="1" ht="15" customHeight="1">
      <c r="A38" s="482"/>
      <c r="B38" s="445"/>
      <c r="C38" s="446"/>
      <c r="D38" s="446"/>
      <c r="E38" s="446"/>
      <c r="F38" s="446"/>
      <c r="G38" s="446"/>
      <c r="H38" s="446"/>
      <c r="I38" s="446"/>
      <c r="J38" s="446"/>
      <c r="K38" s="446"/>
      <c r="L38" s="446"/>
      <c r="M38" s="446"/>
      <c r="N38" s="446"/>
      <c r="O38" s="446"/>
    </row>
    <row r="39" spans="1:16384" s="447" customFormat="1" ht="15" customHeight="1">
      <c r="A39" s="482"/>
      <c r="B39" s="550" t="s">
        <v>974</v>
      </c>
      <c r="C39" s="94" t="s">
        <v>984</v>
      </c>
      <c r="D39" s="601" t="s">
        <v>1155</v>
      </c>
      <c r="E39" s="446"/>
      <c r="F39" s="446"/>
      <c r="G39" s="446"/>
      <c r="H39" s="446"/>
      <c r="I39" s="446"/>
      <c r="J39" s="446"/>
      <c r="K39" s="446"/>
      <c r="L39" s="446"/>
      <c r="M39" s="446"/>
      <c r="N39" s="446"/>
      <c r="O39" s="446"/>
    </row>
    <row r="40" spans="1:16384" s="447" customFormat="1" ht="15" customHeight="1">
      <c r="A40" s="8"/>
      <c r="B40" s="550" t="s">
        <v>50</v>
      </c>
      <c r="C40" s="94" t="s">
        <v>984</v>
      </c>
      <c r="D40" s="601" t="s">
        <v>1155</v>
      </c>
      <c r="E40" s="8"/>
      <c r="F40" s="8"/>
      <c r="G40" s="8"/>
      <c r="H40" s="8"/>
      <c r="I40" s="8"/>
      <c r="J40" s="8"/>
      <c r="K40" s="8"/>
      <c r="L40" s="8"/>
      <c r="M40" s="8"/>
      <c r="N40" s="8"/>
      <c r="O40" s="8"/>
      <c r="P40" s="8"/>
      <c r="Q40" s="760"/>
      <c r="R40" s="8"/>
      <c r="S40" s="8"/>
      <c r="T40" s="8"/>
      <c r="U40" s="8"/>
      <c r="V40" s="8"/>
      <c r="W40" s="8"/>
      <c r="X40" s="8"/>
      <c r="Y40" s="8"/>
      <c r="Z40" s="8"/>
      <c r="AA40" s="8"/>
      <c r="AB40" s="8"/>
      <c r="AC40" s="8"/>
      <c r="AD40" s="8"/>
      <c r="AE40" s="8"/>
      <c r="AF40" s="8"/>
      <c r="AG40" s="8"/>
      <c r="AH40" s="8"/>
      <c r="AI40" s="8"/>
      <c r="AJ40" s="8"/>
      <c r="AK40" s="8"/>
      <c r="AL40" s="8"/>
      <c r="AM40" s="8"/>
      <c r="AN40" s="8"/>
      <c r="AO40" s="8"/>
      <c r="AP40" s="8"/>
      <c r="AQ40" s="8"/>
      <c r="AR40" s="8"/>
      <c r="AS40" s="8"/>
      <c r="AT40" s="8"/>
      <c r="AU40" s="8"/>
      <c r="AV40" s="8"/>
      <c r="AW40" s="8"/>
      <c r="AX40" s="8"/>
      <c r="AY40" s="8"/>
      <c r="AZ40" s="8"/>
      <c r="BA40" s="8"/>
      <c r="BB40" s="8"/>
      <c r="BC40" s="8"/>
      <c r="BD40" s="8"/>
      <c r="BE40" s="8"/>
      <c r="BF40" s="8"/>
      <c r="BG40" s="8"/>
      <c r="BH40" s="8"/>
      <c r="BI40" s="8"/>
      <c r="BJ40" s="8"/>
      <c r="BK40" s="8"/>
      <c r="BL40" s="8"/>
      <c r="BM40" s="8"/>
      <c r="BN40" s="8"/>
      <c r="BO40" s="8"/>
      <c r="BP40" s="8"/>
      <c r="BQ40" s="8"/>
      <c r="BR40" s="8"/>
      <c r="BS40" s="8"/>
      <c r="BT40" s="8"/>
      <c r="BU40" s="8"/>
      <c r="BV40" s="8"/>
      <c r="BW40" s="8"/>
      <c r="BX40" s="8"/>
      <c r="BY40" s="8"/>
      <c r="BZ40" s="8"/>
      <c r="CA40" s="8"/>
      <c r="CB40" s="8"/>
      <c r="CC40" s="8"/>
      <c r="CD40" s="8"/>
      <c r="CE40" s="8"/>
      <c r="CF40" s="8"/>
      <c r="CG40" s="8"/>
      <c r="CH40" s="8"/>
      <c r="CI40" s="8"/>
      <c r="CJ40" s="8"/>
      <c r="CK40" s="8"/>
      <c r="CL40" s="8"/>
      <c r="CM40" s="8"/>
      <c r="CN40" s="8"/>
      <c r="CO40" s="8"/>
      <c r="CP40" s="8"/>
      <c r="CQ40" s="8"/>
      <c r="CR40" s="8"/>
      <c r="CS40" s="8"/>
      <c r="CT40" s="8"/>
      <c r="CU40" s="8"/>
      <c r="CV40" s="8"/>
      <c r="CW40" s="8"/>
      <c r="CX40" s="8"/>
      <c r="CY40" s="8"/>
      <c r="CZ40" s="8"/>
      <c r="DA40" s="8"/>
      <c r="DB40" s="8"/>
      <c r="DC40" s="8"/>
      <c r="DD40" s="8"/>
      <c r="DE40" s="8"/>
      <c r="DF40" s="8"/>
      <c r="DG40" s="8"/>
      <c r="DH40" s="8"/>
      <c r="DI40" s="8"/>
      <c r="DJ40" s="8"/>
      <c r="DK40" s="8"/>
      <c r="DL40" s="8"/>
      <c r="DM40" s="8"/>
      <c r="DN40" s="8"/>
      <c r="DO40" s="8"/>
      <c r="DP40" s="8"/>
      <c r="DQ40" s="8"/>
      <c r="DR40" s="8"/>
      <c r="DS40" s="8"/>
      <c r="DT40" s="8"/>
      <c r="DU40" s="8"/>
      <c r="DV40" s="8"/>
      <c r="DW40" s="8"/>
      <c r="DX40" s="8"/>
      <c r="DY40" s="8"/>
      <c r="DZ40" s="8"/>
      <c r="EA40" s="8"/>
      <c r="EB40" s="8"/>
      <c r="EC40" s="8"/>
      <c r="ED40" s="8"/>
      <c r="EE40" s="8"/>
      <c r="EF40" s="8"/>
      <c r="EG40" s="8"/>
      <c r="EH40" s="8"/>
      <c r="EI40" s="8"/>
      <c r="EJ40" s="8"/>
      <c r="EK40" s="8"/>
      <c r="EL40" s="8"/>
      <c r="EM40" s="8"/>
      <c r="EN40" s="8"/>
      <c r="EO40" s="8"/>
      <c r="EP40" s="8"/>
      <c r="EQ40" s="8"/>
      <c r="ER40" s="8"/>
      <c r="ES40" s="8"/>
      <c r="ET40" s="8"/>
      <c r="EU40" s="8"/>
      <c r="EV40" s="8"/>
      <c r="EW40" s="8"/>
      <c r="EX40" s="8"/>
      <c r="EY40" s="8"/>
      <c r="EZ40" s="8"/>
      <c r="FA40" s="8"/>
      <c r="FB40" s="8"/>
      <c r="FC40" s="8"/>
      <c r="FD40" s="8"/>
      <c r="FE40" s="8"/>
      <c r="FF40" s="8"/>
      <c r="FG40" s="8"/>
      <c r="FH40" s="8"/>
      <c r="FI40" s="8"/>
      <c r="FJ40" s="8"/>
      <c r="FK40" s="8"/>
      <c r="FL40" s="8"/>
      <c r="FM40" s="8"/>
      <c r="FN40" s="8"/>
      <c r="FO40" s="8"/>
      <c r="FP40" s="8"/>
      <c r="FQ40" s="8"/>
      <c r="FR40" s="8"/>
      <c r="FS40" s="8"/>
      <c r="FT40" s="8"/>
      <c r="FU40" s="8"/>
      <c r="FV40" s="8"/>
      <c r="FW40" s="8"/>
      <c r="FX40" s="8"/>
      <c r="FY40" s="8"/>
      <c r="FZ40" s="8"/>
      <c r="GA40" s="8"/>
      <c r="GB40" s="8"/>
      <c r="GC40" s="8"/>
      <c r="GD40" s="8"/>
      <c r="GE40" s="8"/>
      <c r="GF40" s="8"/>
      <c r="GG40" s="8"/>
      <c r="GH40" s="8"/>
      <c r="GI40" s="8"/>
      <c r="GJ40" s="8"/>
      <c r="GK40" s="8"/>
      <c r="GL40" s="8"/>
      <c r="GM40" s="8"/>
      <c r="GN40" s="8"/>
      <c r="GO40" s="8"/>
      <c r="GP40" s="8"/>
      <c r="GQ40" s="8"/>
      <c r="GR40" s="8"/>
      <c r="GS40" s="8"/>
      <c r="GT40" s="8"/>
      <c r="GU40" s="8"/>
      <c r="GV40" s="8"/>
      <c r="GW40" s="8"/>
      <c r="GX40" s="8"/>
      <c r="GY40" s="8"/>
      <c r="GZ40" s="8"/>
      <c r="HA40" s="8"/>
      <c r="HB40" s="8"/>
      <c r="HC40" s="8"/>
      <c r="HD40" s="8"/>
      <c r="HE40" s="8"/>
      <c r="HF40" s="8"/>
      <c r="HG40" s="8"/>
      <c r="HH40" s="8"/>
      <c r="HI40" s="8"/>
      <c r="HJ40" s="8"/>
      <c r="HK40" s="8"/>
      <c r="HL40" s="8"/>
      <c r="HM40" s="8"/>
      <c r="HN40" s="8"/>
      <c r="HO40" s="8"/>
      <c r="HP40" s="8"/>
      <c r="HQ40" s="8"/>
      <c r="HR40" s="8"/>
      <c r="HS40" s="8"/>
      <c r="HT40" s="8"/>
      <c r="HU40" s="8"/>
      <c r="HV40" s="8"/>
      <c r="HW40" s="8"/>
      <c r="HX40" s="8"/>
      <c r="HY40" s="8"/>
      <c r="HZ40" s="8"/>
      <c r="IA40" s="8"/>
      <c r="IB40" s="8"/>
      <c r="IC40" s="8"/>
      <c r="ID40" s="8"/>
      <c r="IE40" s="8"/>
      <c r="IF40" s="8"/>
      <c r="IG40" s="8"/>
      <c r="IH40" s="8"/>
      <c r="II40" s="8"/>
      <c r="IJ40" s="8"/>
      <c r="IK40" s="8"/>
      <c r="IL40" s="8"/>
      <c r="IM40" s="8"/>
      <c r="IN40" s="8"/>
      <c r="IO40" s="8"/>
      <c r="IP40" s="8"/>
      <c r="IQ40" s="8"/>
      <c r="IR40" s="8"/>
      <c r="IS40" s="8"/>
      <c r="IT40" s="8"/>
      <c r="IU40" s="8"/>
      <c r="IV40" s="8"/>
      <c r="IW40" s="8"/>
      <c r="IX40" s="8"/>
      <c r="IY40" s="8"/>
      <c r="IZ40" s="8"/>
      <c r="JA40" s="8"/>
      <c r="JB40" s="8"/>
      <c r="JC40" s="8"/>
      <c r="JD40" s="8"/>
      <c r="JE40" s="8"/>
      <c r="JF40" s="8"/>
      <c r="JG40" s="8"/>
      <c r="JH40" s="8"/>
      <c r="JI40" s="8"/>
      <c r="JJ40" s="8"/>
      <c r="JK40" s="8"/>
      <c r="JL40" s="8"/>
      <c r="JM40" s="8"/>
      <c r="JN40" s="8"/>
      <c r="JO40" s="8"/>
      <c r="JP40" s="8"/>
      <c r="JQ40" s="8"/>
      <c r="JR40" s="8"/>
      <c r="JS40" s="8"/>
      <c r="JT40" s="8"/>
      <c r="JU40" s="8"/>
      <c r="JV40" s="8"/>
      <c r="JW40" s="8"/>
      <c r="JX40" s="8"/>
      <c r="JY40" s="8"/>
      <c r="JZ40" s="8"/>
      <c r="KA40" s="8"/>
      <c r="KB40" s="8"/>
      <c r="KC40" s="8"/>
      <c r="KD40" s="8"/>
      <c r="KE40" s="8"/>
      <c r="KF40" s="8"/>
      <c r="KG40" s="8"/>
      <c r="KH40" s="8"/>
      <c r="KI40" s="8"/>
      <c r="KJ40" s="8"/>
      <c r="KK40" s="8"/>
      <c r="KL40" s="8"/>
      <c r="KM40" s="8"/>
      <c r="KN40" s="8"/>
      <c r="KO40" s="8"/>
      <c r="KP40" s="8"/>
      <c r="KQ40" s="8"/>
      <c r="KR40" s="8"/>
      <c r="KS40" s="8"/>
      <c r="KT40" s="8"/>
      <c r="KU40" s="8"/>
      <c r="KV40" s="8"/>
      <c r="KW40" s="8"/>
      <c r="KX40" s="8"/>
      <c r="KY40" s="8"/>
      <c r="KZ40" s="8"/>
      <c r="LA40" s="8"/>
      <c r="LB40" s="8"/>
      <c r="LC40" s="8"/>
      <c r="LD40" s="8"/>
      <c r="LE40" s="8"/>
      <c r="LF40" s="8"/>
      <c r="LG40" s="8"/>
      <c r="LH40" s="8"/>
      <c r="LI40" s="8"/>
      <c r="LJ40" s="8"/>
      <c r="LK40" s="8"/>
      <c r="LL40" s="8"/>
      <c r="LM40" s="8"/>
      <c r="LN40" s="8"/>
      <c r="LO40" s="8"/>
      <c r="LP40" s="8"/>
      <c r="LQ40" s="8"/>
      <c r="LR40" s="8"/>
      <c r="LS40" s="8"/>
      <c r="LT40" s="8"/>
      <c r="LU40" s="8"/>
      <c r="LV40" s="8"/>
      <c r="LW40" s="8"/>
      <c r="LX40" s="8"/>
      <c r="LY40" s="8"/>
      <c r="LZ40" s="8"/>
      <c r="MA40" s="8"/>
      <c r="MB40" s="8"/>
      <c r="MC40" s="8"/>
      <c r="MD40" s="8"/>
      <c r="ME40" s="8"/>
      <c r="MF40" s="8"/>
      <c r="MG40" s="8"/>
      <c r="MH40" s="8"/>
      <c r="MI40" s="8"/>
      <c r="MJ40" s="8"/>
      <c r="MK40" s="8"/>
      <c r="ML40" s="8"/>
      <c r="MM40" s="8"/>
      <c r="MN40" s="8"/>
      <c r="MO40" s="8"/>
      <c r="MP40" s="8"/>
      <c r="MQ40" s="8"/>
      <c r="MR40" s="8"/>
      <c r="MS40" s="8"/>
      <c r="MT40" s="8"/>
      <c r="MU40" s="8"/>
      <c r="MV40" s="8"/>
      <c r="MW40" s="8"/>
      <c r="MX40" s="8"/>
      <c r="MY40" s="8"/>
      <c r="MZ40" s="8"/>
      <c r="NA40" s="8"/>
      <c r="NB40" s="8"/>
      <c r="NC40" s="8"/>
      <c r="ND40" s="8"/>
      <c r="NE40" s="8"/>
      <c r="NF40" s="8"/>
      <c r="NG40" s="8"/>
      <c r="NH40" s="8"/>
      <c r="NI40" s="8"/>
      <c r="NJ40" s="8"/>
      <c r="NK40" s="8"/>
      <c r="NL40" s="8"/>
      <c r="NM40" s="8"/>
      <c r="NN40" s="8"/>
      <c r="NO40" s="8"/>
      <c r="NP40" s="8"/>
      <c r="NQ40" s="8"/>
      <c r="NR40" s="8"/>
      <c r="NS40" s="8"/>
      <c r="NT40" s="8"/>
      <c r="NU40" s="8"/>
      <c r="NV40" s="8"/>
      <c r="NW40" s="8"/>
      <c r="NX40" s="8"/>
      <c r="NY40" s="8"/>
      <c r="NZ40" s="8"/>
      <c r="OA40" s="8"/>
      <c r="OB40" s="8"/>
      <c r="OC40" s="8"/>
      <c r="OD40" s="8"/>
      <c r="OE40" s="8"/>
      <c r="OF40" s="8"/>
      <c r="OG40" s="8"/>
      <c r="OH40" s="8"/>
      <c r="OI40" s="8"/>
      <c r="OJ40" s="8"/>
      <c r="OK40" s="8"/>
      <c r="OL40" s="8"/>
      <c r="OM40" s="8"/>
      <c r="ON40" s="8"/>
      <c r="OO40" s="8"/>
      <c r="OP40" s="8"/>
      <c r="OQ40" s="8"/>
      <c r="OR40" s="8"/>
      <c r="OS40" s="8"/>
      <c r="OT40" s="8"/>
      <c r="OU40" s="8"/>
      <c r="OV40" s="8"/>
      <c r="OW40" s="8"/>
      <c r="OX40" s="8"/>
      <c r="OY40" s="8"/>
      <c r="OZ40" s="8"/>
      <c r="PA40" s="8"/>
      <c r="PB40" s="8"/>
      <c r="PC40" s="8"/>
      <c r="PD40" s="8"/>
      <c r="PE40" s="8"/>
      <c r="PF40" s="8"/>
      <c r="PG40" s="8"/>
      <c r="PH40" s="8"/>
      <c r="PI40" s="8"/>
      <c r="PJ40" s="8"/>
      <c r="PK40" s="8"/>
      <c r="PL40" s="8"/>
      <c r="PM40" s="8"/>
      <c r="PN40" s="8"/>
      <c r="PO40" s="8"/>
      <c r="PP40" s="8"/>
      <c r="PQ40" s="8"/>
      <c r="PR40" s="8"/>
      <c r="PS40" s="8"/>
      <c r="PT40" s="8"/>
      <c r="PU40" s="8"/>
      <c r="PV40" s="8"/>
      <c r="PW40" s="8"/>
      <c r="PX40" s="8"/>
      <c r="PY40" s="8"/>
      <c r="PZ40" s="8"/>
      <c r="QA40" s="8"/>
      <c r="QB40" s="8"/>
      <c r="QC40" s="8"/>
      <c r="QD40" s="8"/>
      <c r="QE40" s="8"/>
      <c r="QF40" s="8"/>
      <c r="QG40" s="8"/>
      <c r="QH40" s="8"/>
      <c r="QI40" s="8"/>
      <c r="QJ40" s="8"/>
      <c r="QK40" s="8"/>
      <c r="QL40" s="8"/>
      <c r="QM40" s="8"/>
      <c r="QN40" s="8"/>
      <c r="QO40" s="8"/>
      <c r="QP40" s="8"/>
      <c r="QQ40" s="8"/>
      <c r="QR40" s="8"/>
      <c r="QS40" s="8"/>
      <c r="QT40" s="8"/>
      <c r="QU40" s="8"/>
      <c r="QV40" s="8"/>
      <c r="QW40" s="8"/>
      <c r="QX40" s="8"/>
      <c r="QY40" s="8"/>
      <c r="QZ40" s="8"/>
      <c r="RA40" s="8"/>
      <c r="RB40" s="8"/>
      <c r="RC40" s="8"/>
      <c r="RD40" s="8"/>
      <c r="RE40" s="8"/>
      <c r="RF40" s="8"/>
      <c r="RG40" s="8"/>
      <c r="RH40" s="8"/>
      <c r="RI40" s="8"/>
      <c r="RJ40" s="8"/>
      <c r="RK40" s="8"/>
      <c r="RL40" s="8"/>
      <c r="RM40" s="8"/>
      <c r="RN40" s="8"/>
      <c r="RO40" s="8"/>
      <c r="RP40" s="8"/>
      <c r="RQ40" s="8"/>
      <c r="RR40" s="8"/>
      <c r="RS40" s="8"/>
      <c r="RT40" s="8"/>
      <c r="RU40" s="8"/>
      <c r="RV40" s="8"/>
      <c r="RW40" s="8"/>
      <c r="RX40" s="8"/>
      <c r="RY40" s="8"/>
      <c r="RZ40" s="8"/>
      <c r="SA40" s="8"/>
      <c r="SB40" s="8"/>
      <c r="SC40" s="8"/>
      <c r="SD40" s="8"/>
      <c r="SE40" s="8"/>
      <c r="SF40" s="8"/>
      <c r="SG40" s="8"/>
      <c r="SH40" s="8"/>
      <c r="SI40" s="8"/>
      <c r="SJ40" s="8"/>
      <c r="SK40" s="8"/>
      <c r="SL40" s="8"/>
      <c r="SM40" s="8"/>
      <c r="SN40" s="8"/>
      <c r="SO40" s="8"/>
      <c r="SP40" s="8"/>
      <c r="SQ40" s="8"/>
      <c r="SR40" s="8"/>
      <c r="SS40" s="8"/>
      <c r="ST40" s="8"/>
      <c r="SU40" s="8"/>
      <c r="SV40" s="8"/>
      <c r="SW40" s="8"/>
      <c r="SX40" s="8"/>
      <c r="SY40" s="8"/>
      <c r="SZ40" s="8"/>
      <c r="TA40" s="8"/>
      <c r="TB40" s="8"/>
      <c r="TC40" s="8"/>
      <c r="TD40" s="8"/>
      <c r="TE40" s="8"/>
      <c r="TF40" s="8"/>
      <c r="TG40" s="8"/>
      <c r="TH40" s="8"/>
      <c r="TI40" s="8"/>
      <c r="TJ40" s="8"/>
      <c r="TK40" s="8"/>
      <c r="TL40" s="8"/>
      <c r="TM40" s="8"/>
      <c r="TN40" s="8"/>
      <c r="TO40" s="8"/>
      <c r="TP40" s="8"/>
      <c r="TQ40" s="8"/>
      <c r="TR40" s="8"/>
      <c r="TS40" s="8"/>
      <c r="TT40" s="8"/>
      <c r="TU40" s="8"/>
      <c r="TV40" s="8"/>
      <c r="TW40" s="8"/>
      <c r="TX40" s="8"/>
      <c r="TY40" s="8"/>
      <c r="TZ40" s="8"/>
      <c r="UA40" s="8"/>
      <c r="UB40" s="8"/>
      <c r="UC40" s="8"/>
      <c r="UD40" s="8"/>
      <c r="UE40" s="8"/>
      <c r="UF40" s="8"/>
      <c r="UG40" s="8"/>
      <c r="UH40" s="8"/>
      <c r="UI40" s="8"/>
      <c r="UJ40" s="8"/>
      <c r="UK40" s="8"/>
      <c r="UL40" s="8"/>
      <c r="UM40" s="8"/>
      <c r="UN40" s="8"/>
      <c r="UO40" s="8"/>
      <c r="UP40" s="8"/>
      <c r="UQ40" s="8"/>
      <c r="UR40" s="8"/>
      <c r="US40" s="8"/>
      <c r="UT40" s="8"/>
      <c r="UU40" s="8"/>
      <c r="UV40" s="8"/>
      <c r="UW40" s="8"/>
      <c r="UX40" s="8"/>
      <c r="UY40" s="8"/>
      <c r="UZ40" s="8"/>
      <c r="VA40" s="8"/>
      <c r="VB40" s="8"/>
      <c r="VC40" s="8"/>
      <c r="VD40" s="8"/>
      <c r="VE40" s="8"/>
      <c r="VF40" s="8"/>
      <c r="VG40" s="8"/>
      <c r="VH40" s="8"/>
      <c r="VI40" s="8"/>
      <c r="VJ40" s="8"/>
      <c r="VK40" s="8"/>
      <c r="VL40" s="8"/>
      <c r="VM40" s="8"/>
      <c r="VN40" s="8"/>
      <c r="VO40" s="8"/>
      <c r="VP40" s="8"/>
      <c r="VQ40" s="8"/>
      <c r="VR40" s="8"/>
      <c r="VS40" s="8"/>
      <c r="VT40" s="8"/>
      <c r="VU40" s="8"/>
      <c r="VV40" s="8"/>
      <c r="VW40" s="8"/>
      <c r="VX40" s="8"/>
      <c r="VY40" s="8"/>
      <c r="VZ40" s="8"/>
      <c r="WA40" s="8"/>
      <c r="WB40" s="8"/>
      <c r="WC40" s="8"/>
      <c r="WD40" s="8"/>
      <c r="WE40" s="8"/>
      <c r="WF40" s="8"/>
      <c r="WG40" s="8"/>
      <c r="WH40" s="8"/>
      <c r="WI40" s="8"/>
      <c r="WJ40" s="8"/>
      <c r="WK40" s="8"/>
      <c r="WL40" s="8"/>
      <c r="WM40" s="8"/>
      <c r="WN40" s="8"/>
      <c r="WO40" s="8"/>
      <c r="WP40" s="8"/>
      <c r="WQ40" s="8"/>
      <c r="WR40" s="8"/>
      <c r="WS40" s="8"/>
      <c r="WT40" s="8"/>
      <c r="WU40" s="8"/>
      <c r="WV40" s="8"/>
      <c r="WW40" s="8"/>
      <c r="WX40" s="8"/>
      <c r="WY40" s="8"/>
      <c r="WZ40" s="8"/>
      <c r="XA40" s="8"/>
      <c r="XB40" s="8"/>
      <c r="XC40" s="8"/>
      <c r="XD40" s="8"/>
      <c r="XE40" s="8"/>
      <c r="XF40" s="8"/>
      <c r="XG40" s="8"/>
      <c r="XH40" s="8"/>
      <c r="XI40" s="8"/>
      <c r="XJ40" s="8"/>
      <c r="XK40" s="8"/>
      <c r="XL40" s="8"/>
      <c r="XM40" s="8"/>
      <c r="XN40" s="8"/>
      <c r="XO40" s="8"/>
      <c r="XP40" s="8"/>
      <c r="XQ40" s="8"/>
      <c r="XR40" s="8"/>
      <c r="XS40" s="8"/>
      <c r="XT40" s="8"/>
      <c r="XU40" s="8"/>
      <c r="XV40" s="8"/>
      <c r="XW40" s="8"/>
      <c r="XX40" s="8"/>
      <c r="XY40" s="8"/>
      <c r="XZ40" s="8"/>
      <c r="YA40" s="8"/>
      <c r="YB40" s="8"/>
      <c r="YC40" s="8"/>
      <c r="YD40" s="8"/>
      <c r="YE40" s="8"/>
      <c r="YF40" s="8"/>
      <c r="YG40" s="8"/>
      <c r="YH40" s="8"/>
      <c r="YI40" s="8"/>
      <c r="YJ40" s="8"/>
      <c r="YK40" s="8"/>
      <c r="YL40" s="8"/>
      <c r="YM40" s="8"/>
      <c r="YN40" s="8"/>
      <c r="YO40" s="8"/>
      <c r="YP40" s="8"/>
      <c r="YQ40" s="8"/>
      <c r="YR40" s="8"/>
      <c r="YS40" s="8"/>
      <c r="YT40" s="8"/>
      <c r="YU40" s="8"/>
      <c r="YV40" s="8"/>
      <c r="YW40" s="8"/>
      <c r="YX40" s="8"/>
      <c r="YY40" s="8"/>
      <c r="YZ40" s="8"/>
      <c r="ZA40" s="8"/>
      <c r="ZB40" s="8"/>
      <c r="ZC40" s="8"/>
      <c r="ZD40" s="8"/>
      <c r="ZE40" s="8"/>
      <c r="ZF40" s="8"/>
      <c r="ZG40" s="8"/>
      <c r="ZH40" s="8"/>
      <c r="ZI40" s="8"/>
      <c r="ZJ40" s="8"/>
      <c r="ZK40" s="8"/>
      <c r="ZL40" s="8"/>
      <c r="ZM40" s="8"/>
      <c r="ZN40" s="8"/>
      <c r="ZO40" s="8"/>
      <c r="ZP40" s="8"/>
      <c r="ZQ40" s="8"/>
      <c r="ZR40" s="8"/>
      <c r="ZS40" s="8"/>
      <c r="ZT40" s="8"/>
      <c r="ZU40" s="8"/>
      <c r="ZV40" s="8"/>
      <c r="ZW40" s="8"/>
      <c r="ZX40" s="8"/>
      <c r="ZY40" s="8"/>
      <c r="ZZ40" s="8"/>
      <c r="AAA40" s="8"/>
      <c r="AAB40" s="8"/>
      <c r="AAC40" s="8"/>
      <c r="AAD40" s="8"/>
      <c r="AAE40" s="8"/>
      <c r="AAF40" s="8"/>
      <c r="AAG40" s="8"/>
      <c r="AAH40" s="8"/>
      <c r="AAI40" s="8"/>
      <c r="AAJ40" s="8"/>
      <c r="AAK40" s="8"/>
      <c r="AAL40" s="8"/>
      <c r="AAM40" s="8"/>
      <c r="AAN40" s="8"/>
      <c r="AAO40" s="8"/>
      <c r="AAP40" s="8"/>
      <c r="AAQ40" s="8"/>
      <c r="AAR40" s="8"/>
      <c r="AAS40" s="8"/>
      <c r="AAT40" s="8"/>
      <c r="AAU40" s="8"/>
      <c r="AAV40" s="8"/>
      <c r="AAW40" s="8"/>
      <c r="AAX40" s="8"/>
      <c r="AAY40" s="8"/>
      <c r="AAZ40" s="8"/>
      <c r="ABA40" s="8"/>
      <c r="ABB40" s="8"/>
      <c r="ABC40" s="8"/>
      <c r="ABD40" s="8"/>
      <c r="ABE40" s="8"/>
      <c r="ABF40" s="8"/>
      <c r="ABG40" s="8"/>
      <c r="ABH40" s="8"/>
      <c r="ABI40" s="8"/>
      <c r="ABJ40" s="8"/>
      <c r="ABK40" s="8"/>
      <c r="ABL40" s="8"/>
      <c r="ABM40" s="8"/>
      <c r="ABN40" s="8"/>
      <c r="ABO40" s="8"/>
      <c r="ABP40" s="8"/>
      <c r="ABQ40" s="8"/>
      <c r="ABR40" s="8"/>
      <c r="ABS40" s="8"/>
      <c r="ABT40" s="8"/>
      <c r="ABU40" s="8"/>
      <c r="ABV40" s="8"/>
      <c r="ABW40" s="8"/>
      <c r="ABX40" s="8"/>
      <c r="ABY40" s="8"/>
      <c r="ABZ40" s="8"/>
      <c r="ACA40" s="8"/>
      <c r="ACB40" s="8"/>
      <c r="ACC40" s="8"/>
      <c r="ACD40" s="8"/>
      <c r="ACE40" s="8"/>
      <c r="ACF40" s="8"/>
      <c r="ACG40" s="8"/>
      <c r="ACH40" s="8"/>
      <c r="ACI40" s="8"/>
      <c r="ACJ40" s="8"/>
      <c r="ACK40" s="8"/>
      <c r="ACL40" s="8"/>
      <c r="ACM40" s="8"/>
      <c r="ACN40" s="8"/>
      <c r="ACO40" s="8"/>
      <c r="ACP40" s="8"/>
      <c r="ACQ40" s="8"/>
      <c r="ACR40" s="8"/>
      <c r="ACS40" s="8"/>
      <c r="ACT40" s="8"/>
      <c r="ACU40" s="8"/>
      <c r="ACV40" s="8"/>
      <c r="ACW40" s="8"/>
      <c r="ACX40" s="8"/>
      <c r="ACY40" s="8"/>
      <c r="ACZ40" s="8"/>
      <c r="ADA40" s="8"/>
      <c r="ADB40" s="8"/>
      <c r="ADC40" s="8"/>
      <c r="ADD40" s="8"/>
      <c r="ADE40" s="8"/>
      <c r="ADF40" s="8"/>
      <c r="ADG40" s="8"/>
      <c r="ADH40" s="8"/>
      <c r="ADI40" s="8"/>
      <c r="ADJ40" s="8"/>
      <c r="ADK40" s="8"/>
      <c r="ADL40" s="8"/>
      <c r="ADM40" s="8"/>
      <c r="ADN40" s="8"/>
      <c r="ADO40" s="8"/>
      <c r="ADP40" s="8"/>
      <c r="ADQ40" s="8"/>
      <c r="ADR40" s="8"/>
      <c r="ADS40" s="8"/>
      <c r="ADT40" s="8"/>
      <c r="ADU40" s="8"/>
      <c r="ADV40" s="8"/>
      <c r="ADW40" s="8"/>
      <c r="ADX40" s="8"/>
      <c r="ADY40" s="8"/>
      <c r="ADZ40" s="8"/>
      <c r="AEA40" s="8"/>
      <c r="AEB40" s="8"/>
      <c r="AEC40" s="8"/>
      <c r="AED40" s="8"/>
      <c r="AEE40" s="8"/>
      <c r="AEF40" s="8"/>
      <c r="AEG40" s="8"/>
      <c r="AEH40" s="8"/>
      <c r="AEI40" s="8"/>
      <c r="AEJ40" s="8"/>
      <c r="AEK40" s="8"/>
      <c r="AEL40" s="8"/>
      <c r="AEM40" s="8"/>
      <c r="AEN40" s="8"/>
      <c r="AEO40" s="8"/>
      <c r="AEP40" s="8"/>
      <c r="AEQ40" s="8"/>
      <c r="AER40" s="8"/>
      <c r="AES40" s="8"/>
      <c r="AET40" s="8"/>
      <c r="AEU40" s="8"/>
      <c r="AEV40" s="8"/>
      <c r="AEW40" s="8"/>
      <c r="AEX40" s="8"/>
      <c r="AEY40" s="8"/>
      <c r="AEZ40" s="8"/>
      <c r="AFA40" s="8"/>
      <c r="AFB40" s="8"/>
      <c r="AFC40" s="8"/>
      <c r="AFD40" s="8"/>
      <c r="AFE40" s="8"/>
      <c r="AFF40" s="8"/>
      <c r="AFG40" s="8"/>
      <c r="AFH40" s="8"/>
      <c r="AFI40" s="8"/>
      <c r="AFJ40" s="8"/>
      <c r="AFK40" s="8"/>
      <c r="AFL40" s="8"/>
      <c r="AFM40" s="8"/>
      <c r="AFN40" s="8"/>
      <c r="AFO40" s="8"/>
      <c r="AFP40" s="8"/>
      <c r="AFQ40" s="8"/>
      <c r="AFR40" s="8"/>
      <c r="AFS40" s="8"/>
      <c r="AFT40" s="8"/>
      <c r="AFU40" s="8"/>
      <c r="AFV40" s="8"/>
      <c r="AFW40" s="8"/>
      <c r="AFX40" s="8"/>
      <c r="AFY40" s="8"/>
      <c r="AFZ40" s="8"/>
      <c r="AGA40" s="8"/>
      <c r="AGB40" s="8"/>
      <c r="AGC40" s="8"/>
      <c r="AGD40" s="8"/>
      <c r="AGE40" s="8"/>
      <c r="AGF40" s="8"/>
      <c r="AGG40" s="8"/>
      <c r="AGH40" s="8"/>
      <c r="AGI40" s="8"/>
      <c r="AGJ40" s="8"/>
      <c r="AGK40" s="8"/>
      <c r="AGL40" s="8"/>
      <c r="AGM40" s="8"/>
      <c r="AGN40" s="8"/>
      <c r="AGO40" s="8"/>
      <c r="AGP40" s="8"/>
      <c r="AGQ40" s="8"/>
      <c r="AGR40" s="8"/>
      <c r="AGS40" s="8"/>
      <c r="AGT40" s="8"/>
      <c r="AGU40" s="8"/>
      <c r="AGV40" s="8"/>
      <c r="AGW40" s="8"/>
      <c r="AGX40" s="8"/>
      <c r="AGY40" s="8"/>
      <c r="AGZ40" s="8"/>
      <c r="AHA40" s="8"/>
      <c r="AHB40" s="8"/>
      <c r="AHC40" s="8"/>
      <c r="AHD40" s="8"/>
      <c r="AHE40" s="8"/>
      <c r="AHF40" s="8"/>
      <c r="AHG40" s="8"/>
      <c r="AHH40" s="8"/>
      <c r="AHI40" s="8"/>
      <c r="AHJ40" s="8"/>
      <c r="AHK40" s="8"/>
      <c r="AHL40" s="8"/>
      <c r="AHM40" s="8"/>
      <c r="AHN40" s="8"/>
      <c r="AHO40" s="8"/>
      <c r="AHP40" s="8"/>
      <c r="AHQ40" s="8"/>
      <c r="AHR40" s="8"/>
      <c r="AHS40" s="8"/>
      <c r="AHT40" s="8"/>
      <c r="AHU40" s="8"/>
      <c r="AHV40" s="8"/>
      <c r="AHW40" s="8"/>
      <c r="AHX40" s="8"/>
      <c r="AHY40" s="8"/>
      <c r="AHZ40" s="8"/>
      <c r="AIA40" s="8"/>
      <c r="AIB40" s="8"/>
      <c r="AIC40" s="8"/>
      <c r="AID40" s="8"/>
      <c r="AIE40" s="8"/>
      <c r="AIF40" s="8"/>
      <c r="AIG40" s="8"/>
      <c r="AIH40" s="8"/>
      <c r="AII40" s="8"/>
      <c r="AIJ40" s="8"/>
      <c r="AIK40" s="8"/>
      <c r="AIL40" s="8"/>
      <c r="AIM40" s="8"/>
      <c r="AIN40" s="8"/>
      <c r="AIO40" s="8"/>
      <c r="AIP40" s="8"/>
      <c r="AIQ40" s="8"/>
      <c r="AIR40" s="8"/>
      <c r="AIS40" s="8"/>
      <c r="AIT40" s="8"/>
      <c r="AIU40" s="8"/>
      <c r="AIV40" s="8"/>
      <c r="AIW40" s="8"/>
      <c r="AIX40" s="8"/>
      <c r="AIY40" s="8"/>
      <c r="AIZ40" s="8"/>
      <c r="AJA40" s="8"/>
      <c r="AJB40" s="8"/>
      <c r="AJC40" s="8"/>
      <c r="AJD40" s="8"/>
      <c r="AJE40" s="8"/>
      <c r="AJF40" s="8"/>
      <c r="AJG40" s="8"/>
      <c r="AJH40" s="8"/>
      <c r="AJI40" s="8"/>
      <c r="AJJ40" s="8"/>
      <c r="AJK40" s="8"/>
      <c r="AJL40" s="8"/>
      <c r="AJM40" s="8"/>
      <c r="AJN40" s="8"/>
      <c r="AJO40" s="8"/>
      <c r="AJP40" s="8"/>
      <c r="AJQ40" s="8"/>
      <c r="AJR40" s="8"/>
      <c r="AJS40" s="8"/>
      <c r="AJT40" s="8"/>
      <c r="AJU40" s="8"/>
      <c r="AJV40" s="8"/>
      <c r="AJW40" s="8"/>
      <c r="AJX40" s="8"/>
      <c r="AJY40" s="8"/>
      <c r="AJZ40" s="8"/>
      <c r="AKA40" s="8"/>
      <c r="AKB40" s="8"/>
      <c r="AKC40" s="8"/>
      <c r="AKD40" s="8"/>
      <c r="AKE40" s="8"/>
      <c r="AKF40" s="8"/>
      <c r="AKG40" s="8"/>
      <c r="AKH40" s="8"/>
      <c r="AKI40" s="8"/>
      <c r="AKJ40" s="8"/>
      <c r="AKK40" s="8"/>
      <c r="AKL40" s="8"/>
      <c r="AKM40" s="8"/>
      <c r="AKN40" s="8"/>
      <c r="AKO40" s="8"/>
      <c r="AKP40" s="8"/>
      <c r="AKQ40" s="8"/>
      <c r="AKR40" s="8"/>
      <c r="AKS40" s="8"/>
      <c r="AKT40" s="8"/>
      <c r="AKU40" s="8"/>
      <c r="AKV40" s="8"/>
      <c r="AKW40" s="8"/>
      <c r="AKX40" s="8"/>
      <c r="AKY40" s="8"/>
      <c r="AKZ40" s="8"/>
      <c r="ALA40" s="8"/>
      <c r="ALB40" s="8"/>
      <c r="ALC40" s="8"/>
      <c r="ALD40" s="8"/>
      <c r="ALE40" s="8"/>
      <c r="ALF40" s="8"/>
      <c r="ALG40" s="8"/>
      <c r="ALH40" s="8"/>
      <c r="ALI40" s="8"/>
      <c r="ALJ40" s="8"/>
      <c r="ALK40" s="8"/>
      <c r="ALL40" s="8"/>
      <c r="ALM40" s="8"/>
      <c r="ALN40" s="8"/>
      <c r="ALO40" s="8"/>
      <c r="ALP40" s="8"/>
      <c r="ALQ40" s="8"/>
      <c r="ALR40" s="8"/>
      <c r="ALS40" s="8"/>
      <c r="ALT40" s="8"/>
      <c r="ALU40" s="8"/>
      <c r="ALV40" s="8"/>
      <c r="ALW40" s="8"/>
      <c r="ALX40" s="8"/>
      <c r="ALY40" s="8"/>
      <c r="ALZ40" s="8"/>
      <c r="AMA40" s="8"/>
      <c r="AMB40" s="8"/>
      <c r="AMC40" s="8"/>
      <c r="AMD40" s="8"/>
      <c r="AME40" s="8"/>
      <c r="AMF40" s="8"/>
      <c r="AMG40" s="8"/>
      <c r="AMH40" s="8"/>
      <c r="AMI40" s="8"/>
      <c r="AMJ40" s="8"/>
      <c r="AMK40" s="8"/>
      <c r="AML40" s="8"/>
      <c r="AMM40" s="8"/>
      <c r="AMN40" s="8"/>
      <c r="AMO40" s="8"/>
      <c r="AMP40" s="8"/>
      <c r="AMQ40" s="8"/>
      <c r="AMR40" s="8"/>
      <c r="AMS40" s="8"/>
      <c r="AMT40" s="8"/>
      <c r="AMU40" s="8"/>
      <c r="AMV40" s="8"/>
      <c r="AMW40" s="8"/>
      <c r="AMX40" s="8"/>
      <c r="AMY40" s="8"/>
      <c r="AMZ40" s="8"/>
      <c r="ANA40" s="8"/>
      <c r="ANB40" s="8"/>
      <c r="ANC40" s="8"/>
      <c r="AND40" s="8"/>
      <c r="ANE40" s="8"/>
      <c r="ANF40" s="8"/>
      <c r="ANG40" s="8"/>
      <c r="ANH40" s="8"/>
      <c r="ANI40" s="8"/>
      <c r="ANJ40" s="8"/>
      <c r="ANK40" s="8"/>
      <c r="ANL40" s="8"/>
      <c r="ANM40" s="8"/>
      <c r="ANN40" s="8"/>
      <c r="ANO40" s="8"/>
      <c r="ANP40" s="8"/>
      <c r="ANQ40" s="8"/>
      <c r="ANR40" s="8"/>
      <c r="ANS40" s="8"/>
      <c r="ANT40" s="8"/>
      <c r="ANU40" s="8"/>
      <c r="ANV40" s="8"/>
      <c r="ANW40" s="8"/>
      <c r="ANX40" s="8"/>
      <c r="ANY40" s="8"/>
      <c r="ANZ40" s="8"/>
      <c r="AOA40" s="8"/>
      <c r="AOB40" s="8"/>
      <c r="AOC40" s="8"/>
      <c r="AOD40" s="8"/>
      <c r="AOE40" s="8"/>
      <c r="AOF40" s="8"/>
      <c r="AOG40" s="8"/>
      <c r="AOH40" s="8"/>
      <c r="AOI40" s="8"/>
      <c r="AOJ40" s="8"/>
      <c r="AOK40" s="8"/>
      <c r="AOL40" s="8"/>
      <c r="AOM40" s="8"/>
      <c r="AON40" s="8"/>
      <c r="AOO40" s="8"/>
      <c r="AOP40" s="8"/>
      <c r="AOQ40" s="8"/>
      <c r="AOR40" s="8"/>
      <c r="AOS40" s="8"/>
      <c r="AOT40" s="8"/>
      <c r="AOU40" s="8"/>
      <c r="AOV40" s="8"/>
      <c r="AOW40" s="8"/>
      <c r="AOX40" s="8"/>
      <c r="AOY40" s="8"/>
      <c r="AOZ40" s="8"/>
      <c r="APA40" s="8"/>
      <c r="APB40" s="8"/>
      <c r="APC40" s="8"/>
      <c r="APD40" s="8"/>
      <c r="APE40" s="8"/>
      <c r="APF40" s="8"/>
      <c r="APG40" s="8"/>
      <c r="APH40" s="8"/>
      <c r="API40" s="8"/>
      <c r="APJ40" s="8"/>
      <c r="APK40" s="8"/>
      <c r="APL40" s="8"/>
      <c r="APM40" s="8"/>
      <c r="APN40" s="8"/>
      <c r="APO40" s="8"/>
      <c r="APP40" s="8"/>
      <c r="APQ40" s="8"/>
      <c r="APR40" s="8"/>
      <c r="APS40" s="8"/>
      <c r="APT40" s="8"/>
      <c r="APU40" s="8"/>
      <c r="APV40" s="8"/>
      <c r="APW40" s="8"/>
      <c r="APX40" s="8"/>
      <c r="APY40" s="8"/>
      <c r="APZ40" s="8"/>
      <c r="AQA40" s="8"/>
      <c r="AQB40" s="8"/>
      <c r="AQC40" s="8"/>
      <c r="AQD40" s="8"/>
      <c r="AQE40" s="8"/>
      <c r="AQF40" s="8"/>
      <c r="AQG40" s="8"/>
      <c r="AQH40" s="8"/>
      <c r="AQI40" s="8"/>
      <c r="AQJ40" s="8"/>
      <c r="AQK40" s="8"/>
      <c r="AQL40" s="8"/>
      <c r="AQM40" s="8"/>
      <c r="AQN40" s="8"/>
      <c r="AQO40" s="8"/>
      <c r="AQP40" s="8"/>
      <c r="AQQ40" s="8"/>
      <c r="AQR40" s="8"/>
      <c r="AQS40" s="8"/>
      <c r="AQT40" s="8"/>
      <c r="AQU40" s="8"/>
      <c r="AQV40" s="8"/>
      <c r="AQW40" s="8"/>
      <c r="AQX40" s="8"/>
      <c r="AQY40" s="8"/>
      <c r="AQZ40" s="8"/>
      <c r="ARA40" s="8"/>
      <c r="ARB40" s="8"/>
      <c r="ARC40" s="8"/>
      <c r="ARD40" s="8"/>
      <c r="ARE40" s="8"/>
      <c r="ARF40" s="8"/>
      <c r="ARG40" s="8"/>
      <c r="ARH40" s="8"/>
      <c r="ARI40" s="8"/>
      <c r="ARJ40" s="8"/>
      <c r="ARK40" s="8"/>
      <c r="ARL40" s="8"/>
      <c r="ARM40" s="8"/>
      <c r="ARN40" s="8"/>
      <c r="ARO40" s="8"/>
      <c r="ARP40" s="8"/>
      <c r="ARQ40" s="8"/>
      <c r="ARR40" s="8"/>
      <c r="ARS40" s="8"/>
      <c r="ART40" s="8"/>
      <c r="ARU40" s="8"/>
      <c r="ARV40" s="8"/>
      <c r="ARW40" s="8"/>
      <c r="ARX40" s="8"/>
      <c r="ARY40" s="8"/>
      <c r="ARZ40" s="8"/>
      <c r="ASA40" s="8"/>
      <c r="ASB40" s="8"/>
      <c r="ASC40" s="8"/>
      <c r="ASD40" s="8"/>
      <c r="ASE40" s="8"/>
      <c r="ASF40" s="8"/>
      <c r="ASG40" s="8"/>
      <c r="ASH40" s="8"/>
      <c r="ASI40" s="8"/>
      <c r="ASJ40" s="8"/>
      <c r="ASK40" s="8"/>
      <c r="ASL40" s="8"/>
      <c r="ASM40" s="8"/>
      <c r="ASN40" s="8"/>
      <c r="ASO40" s="8"/>
      <c r="ASP40" s="8"/>
      <c r="ASQ40" s="8"/>
      <c r="ASR40" s="8"/>
      <c r="ASS40" s="8"/>
      <c r="AST40" s="8"/>
      <c r="ASU40" s="8"/>
      <c r="ASV40" s="8"/>
      <c r="ASW40" s="8"/>
      <c r="ASX40" s="8"/>
      <c r="ASY40" s="8"/>
      <c r="ASZ40" s="8"/>
      <c r="ATA40" s="8"/>
      <c r="ATB40" s="8"/>
      <c r="ATC40" s="8"/>
      <c r="ATD40" s="8"/>
      <c r="ATE40" s="8"/>
      <c r="ATF40" s="8"/>
      <c r="ATG40" s="8"/>
      <c r="ATH40" s="8"/>
      <c r="ATI40" s="8"/>
      <c r="ATJ40" s="8"/>
      <c r="ATK40" s="8"/>
      <c r="ATL40" s="8"/>
      <c r="ATM40" s="8"/>
      <c r="ATN40" s="8"/>
      <c r="ATO40" s="8"/>
      <c r="ATP40" s="8"/>
      <c r="ATQ40" s="8"/>
      <c r="ATR40" s="8"/>
      <c r="ATS40" s="8"/>
      <c r="ATT40" s="8"/>
      <c r="ATU40" s="8"/>
      <c r="ATV40" s="8"/>
      <c r="ATW40" s="8"/>
      <c r="ATX40" s="8"/>
      <c r="ATY40" s="8"/>
      <c r="ATZ40" s="8"/>
      <c r="AUA40" s="8"/>
      <c r="AUB40" s="8"/>
      <c r="AUC40" s="8"/>
      <c r="AUD40" s="8"/>
      <c r="AUE40" s="8"/>
      <c r="AUF40" s="8"/>
      <c r="AUG40" s="8"/>
      <c r="AUH40" s="8"/>
      <c r="AUI40" s="8"/>
      <c r="AUJ40" s="8"/>
      <c r="AUK40" s="8"/>
      <c r="AUL40" s="8"/>
      <c r="AUM40" s="8"/>
      <c r="AUN40" s="8"/>
      <c r="AUO40" s="8"/>
      <c r="AUP40" s="8"/>
      <c r="AUQ40" s="8"/>
      <c r="AUR40" s="8"/>
      <c r="AUS40" s="8"/>
      <c r="AUT40" s="8"/>
      <c r="AUU40" s="8"/>
      <c r="AUV40" s="8"/>
      <c r="AUW40" s="8"/>
      <c r="AUX40" s="8"/>
      <c r="AUY40" s="8"/>
      <c r="AUZ40" s="8"/>
      <c r="AVA40" s="8"/>
      <c r="AVB40" s="8"/>
      <c r="AVC40" s="8"/>
      <c r="AVD40" s="8"/>
      <c r="AVE40" s="8"/>
      <c r="AVF40" s="8"/>
      <c r="AVG40" s="8"/>
      <c r="AVH40" s="8"/>
      <c r="AVI40" s="8"/>
      <c r="AVJ40" s="8"/>
      <c r="AVK40" s="8"/>
      <c r="AVL40" s="8"/>
      <c r="AVM40" s="8"/>
      <c r="AVN40" s="8"/>
      <c r="AVO40" s="8"/>
      <c r="AVP40" s="8"/>
      <c r="AVQ40" s="8"/>
      <c r="AVR40" s="8"/>
      <c r="AVS40" s="8"/>
      <c r="AVT40" s="8"/>
      <c r="AVU40" s="8"/>
      <c r="AVV40" s="8"/>
      <c r="AVW40" s="8"/>
      <c r="AVX40" s="8"/>
      <c r="AVY40" s="8"/>
      <c r="AVZ40" s="8"/>
      <c r="AWA40" s="8"/>
      <c r="AWB40" s="8"/>
      <c r="AWC40" s="8"/>
      <c r="AWD40" s="8"/>
      <c r="AWE40" s="8"/>
      <c r="AWF40" s="8"/>
      <c r="AWG40" s="8"/>
      <c r="AWH40" s="8"/>
      <c r="AWI40" s="8"/>
      <c r="AWJ40" s="8"/>
      <c r="AWK40" s="8"/>
      <c r="AWL40" s="8"/>
      <c r="AWM40" s="8"/>
      <c r="AWN40" s="8"/>
      <c r="AWO40" s="8"/>
      <c r="AWP40" s="8"/>
      <c r="AWQ40" s="8"/>
      <c r="AWR40" s="8"/>
      <c r="AWS40" s="8"/>
      <c r="AWT40" s="8"/>
      <c r="AWU40" s="8"/>
      <c r="AWV40" s="8"/>
      <c r="AWW40" s="8"/>
      <c r="AWX40" s="8"/>
      <c r="AWY40" s="8"/>
      <c r="AWZ40" s="8"/>
      <c r="AXA40" s="8"/>
      <c r="AXB40" s="8"/>
      <c r="AXC40" s="8"/>
      <c r="AXD40" s="8"/>
      <c r="AXE40" s="8"/>
      <c r="AXF40" s="8"/>
      <c r="AXG40" s="8"/>
      <c r="AXH40" s="8"/>
      <c r="AXI40" s="8"/>
      <c r="AXJ40" s="8"/>
      <c r="AXK40" s="8"/>
      <c r="AXL40" s="8"/>
      <c r="AXM40" s="8"/>
      <c r="AXN40" s="8"/>
      <c r="AXO40" s="8"/>
      <c r="AXP40" s="8"/>
      <c r="AXQ40" s="8"/>
      <c r="AXR40" s="8"/>
      <c r="AXS40" s="8"/>
      <c r="AXT40" s="8"/>
      <c r="AXU40" s="8"/>
      <c r="AXV40" s="8"/>
      <c r="AXW40" s="8"/>
      <c r="AXX40" s="8"/>
      <c r="AXY40" s="8"/>
      <c r="AXZ40" s="8"/>
      <c r="AYA40" s="8"/>
      <c r="AYB40" s="8"/>
      <c r="AYC40" s="8"/>
      <c r="AYD40" s="8"/>
      <c r="AYE40" s="8"/>
      <c r="AYF40" s="8"/>
      <c r="AYG40" s="8"/>
      <c r="AYH40" s="8"/>
      <c r="AYI40" s="8"/>
      <c r="AYJ40" s="8"/>
      <c r="AYK40" s="8"/>
      <c r="AYL40" s="8"/>
      <c r="AYM40" s="8"/>
      <c r="AYN40" s="8"/>
      <c r="AYO40" s="8"/>
      <c r="AYP40" s="8"/>
      <c r="AYQ40" s="8"/>
      <c r="AYR40" s="8"/>
      <c r="AYS40" s="8"/>
      <c r="AYT40" s="8"/>
      <c r="AYU40" s="8"/>
      <c r="AYV40" s="8"/>
      <c r="AYW40" s="8"/>
      <c r="AYX40" s="8"/>
      <c r="AYY40" s="8"/>
      <c r="AYZ40" s="8"/>
      <c r="AZA40" s="8"/>
      <c r="AZB40" s="8"/>
      <c r="AZC40" s="8"/>
      <c r="AZD40" s="8"/>
      <c r="AZE40" s="8"/>
      <c r="AZF40" s="8"/>
      <c r="AZG40" s="8"/>
      <c r="AZH40" s="8"/>
      <c r="AZI40" s="8"/>
      <c r="AZJ40" s="8"/>
      <c r="AZK40" s="8"/>
      <c r="AZL40" s="8"/>
      <c r="AZM40" s="8"/>
      <c r="AZN40" s="8"/>
      <c r="AZO40" s="8"/>
      <c r="AZP40" s="8"/>
      <c r="AZQ40" s="8"/>
      <c r="AZR40" s="8"/>
      <c r="AZS40" s="8"/>
      <c r="AZT40" s="8"/>
      <c r="AZU40" s="8"/>
      <c r="AZV40" s="8"/>
      <c r="AZW40" s="8"/>
      <c r="AZX40" s="8"/>
      <c r="AZY40" s="8"/>
      <c r="AZZ40" s="8"/>
      <c r="BAA40" s="8"/>
      <c r="BAB40" s="8"/>
      <c r="BAC40" s="8"/>
      <c r="BAD40" s="8"/>
      <c r="BAE40" s="8"/>
      <c r="BAF40" s="8"/>
      <c r="BAG40" s="8"/>
      <c r="BAH40" s="8"/>
      <c r="BAI40" s="8"/>
      <c r="BAJ40" s="8"/>
      <c r="BAK40" s="8"/>
      <c r="BAL40" s="8"/>
      <c r="BAM40" s="8"/>
      <c r="BAN40" s="8"/>
      <c r="BAO40" s="8"/>
      <c r="BAP40" s="8"/>
      <c r="BAQ40" s="8"/>
      <c r="BAR40" s="8"/>
      <c r="BAS40" s="8"/>
      <c r="BAT40" s="8"/>
      <c r="BAU40" s="8"/>
      <c r="BAV40" s="8"/>
      <c r="BAW40" s="8"/>
      <c r="BAX40" s="8"/>
      <c r="BAY40" s="8"/>
      <c r="BAZ40" s="8"/>
      <c r="BBA40" s="8"/>
      <c r="BBB40" s="8"/>
      <c r="BBC40" s="8"/>
      <c r="BBD40" s="8"/>
      <c r="BBE40" s="8"/>
      <c r="BBF40" s="8"/>
      <c r="BBG40" s="8"/>
      <c r="BBH40" s="8"/>
      <c r="BBI40" s="8"/>
      <c r="BBJ40" s="8"/>
      <c r="BBK40" s="8"/>
      <c r="BBL40" s="8"/>
      <c r="BBM40" s="8"/>
      <c r="BBN40" s="8"/>
      <c r="BBO40" s="8"/>
      <c r="BBP40" s="8"/>
      <c r="BBQ40" s="8"/>
      <c r="BBR40" s="8"/>
      <c r="BBS40" s="8"/>
      <c r="BBT40" s="8"/>
      <c r="BBU40" s="8"/>
      <c r="BBV40" s="8"/>
      <c r="BBW40" s="8"/>
      <c r="BBX40" s="8"/>
      <c r="BBY40" s="8"/>
      <c r="BBZ40" s="8"/>
      <c r="BCA40" s="8"/>
      <c r="BCB40" s="8"/>
      <c r="BCC40" s="8"/>
      <c r="BCD40" s="8"/>
      <c r="BCE40" s="8"/>
      <c r="BCF40" s="8"/>
      <c r="BCG40" s="8"/>
      <c r="BCH40" s="8"/>
      <c r="BCI40" s="8"/>
      <c r="BCJ40" s="8"/>
      <c r="BCK40" s="8"/>
      <c r="BCL40" s="8"/>
      <c r="BCM40" s="8"/>
      <c r="BCN40" s="8"/>
      <c r="BCO40" s="8"/>
      <c r="BCP40" s="8"/>
      <c r="BCQ40" s="8"/>
      <c r="BCR40" s="8"/>
      <c r="BCS40" s="8"/>
      <c r="BCT40" s="8"/>
      <c r="BCU40" s="8"/>
      <c r="BCV40" s="8"/>
      <c r="BCW40" s="8"/>
      <c r="BCX40" s="8"/>
      <c r="BCY40" s="8"/>
      <c r="BCZ40" s="8"/>
      <c r="BDA40" s="8"/>
      <c r="BDB40" s="8"/>
      <c r="BDC40" s="8"/>
      <c r="BDD40" s="8"/>
      <c r="BDE40" s="8"/>
      <c r="BDF40" s="8"/>
      <c r="BDG40" s="8"/>
      <c r="BDH40" s="8"/>
      <c r="BDI40" s="8"/>
      <c r="BDJ40" s="8"/>
      <c r="BDK40" s="8"/>
      <c r="BDL40" s="8"/>
      <c r="BDM40" s="8"/>
      <c r="BDN40" s="8"/>
      <c r="BDO40" s="8"/>
      <c r="BDP40" s="8"/>
      <c r="BDQ40" s="8"/>
      <c r="BDR40" s="8"/>
      <c r="BDS40" s="8"/>
      <c r="BDT40" s="8"/>
      <c r="BDU40" s="8"/>
      <c r="BDV40" s="8"/>
      <c r="BDW40" s="8"/>
      <c r="BDX40" s="8"/>
      <c r="BDY40" s="8"/>
      <c r="BDZ40" s="8"/>
      <c r="BEA40" s="8"/>
      <c r="BEB40" s="8"/>
      <c r="BEC40" s="8"/>
      <c r="BED40" s="8"/>
      <c r="BEE40" s="8"/>
      <c r="BEF40" s="8"/>
      <c r="BEG40" s="8"/>
      <c r="BEH40" s="8"/>
      <c r="BEI40" s="8"/>
      <c r="BEJ40" s="8"/>
      <c r="BEK40" s="8"/>
      <c r="BEL40" s="8"/>
      <c r="BEM40" s="8"/>
      <c r="BEN40" s="8"/>
      <c r="BEO40" s="8"/>
      <c r="BEP40" s="8"/>
      <c r="BEQ40" s="8"/>
      <c r="BER40" s="8"/>
      <c r="BES40" s="8"/>
      <c r="BET40" s="8"/>
      <c r="BEU40" s="8"/>
      <c r="BEV40" s="8"/>
      <c r="BEW40" s="8"/>
      <c r="BEX40" s="8"/>
      <c r="BEY40" s="8"/>
      <c r="BEZ40" s="8"/>
      <c r="BFA40" s="8"/>
      <c r="BFB40" s="8"/>
      <c r="BFC40" s="8"/>
      <c r="BFD40" s="8"/>
      <c r="BFE40" s="8"/>
      <c r="BFF40" s="8"/>
      <c r="BFG40" s="8"/>
      <c r="BFH40" s="8"/>
      <c r="BFI40" s="8"/>
      <c r="BFJ40" s="8"/>
      <c r="BFK40" s="8"/>
      <c r="BFL40" s="8"/>
      <c r="BFM40" s="8"/>
      <c r="BFN40" s="8"/>
      <c r="BFO40" s="8"/>
      <c r="BFP40" s="8"/>
      <c r="BFQ40" s="8"/>
      <c r="BFR40" s="8"/>
      <c r="BFS40" s="8"/>
      <c r="BFT40" s="8"/>
      <c r="BFU40" s="8"/>
      <c r="BFV40" s="8"/>
      <c r="BFW40" s="8"/>
      <c r="BFX40" s="8"/>
      <c r="BFY40" s="8"/>
      <c r="BFZ40" s="8"/>
      <c r="BGA40" s="8"/>
      <c r="BGB40" s="8"/>
      <c r="BGC40" s="8"/>
      <c r="BGD40" s="8"/>
      <c r="BGE40" s="8"/>
      <c r="BGF40" s="8"/>
      <c r="BGG40" s="8"/>
      <c r="BGH40" s="8"/>
      <c r="BGI40" s="8"/>
      <c r="BGJ40" s="8"/>
      <c r="BGK40" s="8"/>
      <c r="BGL40" s="8"/>
      <c r="BGM40" s="8"/>
      <c r="BGN40" s="8"/>
      <c r="BGO40" s="8"/>
      <c r="BGP40" s="8"/>
      <c r="BGQ40" s="8"/>
      <c r="BGR40" s="8"/>
      <c r="BGS40" s="8"/>
      <c r="BGT40" s="8"/>
      <c r="BGU40" s="8"/>
      <c r="BGV40" s="8"/>
      <c r="BGW40" s="8"/>
      <c r="BGX40" s="8"/>
      <c r="BGY40" s="8"/>
      <c r="BGZ40" s="8"/>
      <c r="BHA40" s="8"/>
      <c r="BHB40" s="8"/>
      <c r="BHC40" s="8"/>
      <c r="BHD40" s="8"/>
      <c r="BHE40" s="8"/>
      <c r="BHF40" s="8"/>
      <c r="BHG40" s="8"/>
      <c r="BHH40" s="8"/>
      <c r="BHI40" s="8"/>
      <c r="BHJ40" s="8"/>
      <c r="BHK40" s="8"/>
      <c r="BHL40" s="8"/>
      <c r="BHM40" s="8"/>
      <c r="BHN40" s="8"/>
      <c r="BHO40" s="8"/>
      <c r="BHP40" s="8"/>
      <c r="BHQ40" s="8"/>
      <c r="BHR40" s="8"/>
      <c r="BHS40" s="8"/>
      <c r="BHT40" s="8"/>
      <c r="BHU40" s="8"/>
      <c r="BHV40" s="8"/>
      <c r="BHW40" s="8"/>
      <c r="BHX40" s="8"/>
      <c r="BHY40" s="8"/>
      <c r="BHZ40" s="8"/>
      <c r="BIA40" s="8"/>
      <c r="BIB40" s="8"/>
      <c r="BIC40" s="8"/>
      <c r="BID40" s="8"/>
      <c r="BIE40" s="8"/>
      <c r="BIF40" s="8"/>
      <c r="BIG40" s="8"/>
      <c r="BIH40" s="8"/>
      <c r="BII40" s="8"/>
      <c r="BIJ40" s="8"/>
      <c r="BIK40" s="8"/>
      <c r="BIL40" s="8"/>
      <c r="BIM40" s="8"/>
      <c r="BIN40" s="8"/>
      <c r="BIO40" s="8"/>
      <c r="BIP40" s="8"/>
      <c r="BIQ40" s="8"/>
      <c r="BIR40" s="8"/>
      <c r="BIS40" s="8"/>
      <c r="BIT40" s="8"/>
      <c r="BIU40" s="8"/>
      <c r="BIV40" s="8"/>
      <c r="BIW40" s="8"/>
      <c r="BIX40" s="8"/>
      <c r="BIY40" s="8"/>
      <c r="BIZ40" s="8"/>
      <c r="BJA40" s="8"/>
      <c r="BJB40" s="8"/>
      <c r="BJC40" s="8"/>
      <c r="BJD40" s="8"/>
      <c r="BJE40" s="8"/>
      <c r="BJF40" s="8"/>
      <c r="BJG40" s="8"/>
      <c r="BJH40" s="8"/>
      <c r="BJI40" s="8"/>
      <c r="BJJ40" s="8"/>
      <c r="BJK40" s="8"/>
      <c r="BJL40" s="8"/>
      <c r="BJM40" s="8"/>
      <c r="BJN40" s="8"/>
      <c r="BJO40" s="8"/>
      <c r="BJP40" s="8"/>
      <c r="BJQ40" s="8"/>
      <c r="BJR40" s="8"/>
      <c r="BJS40" s="8"/>
      <c r="BJT40" s="8"/>
      <c r="BJU40" s="8"/>
      <c r="BJV40" s="8"/>
      <c r="BJW40" s="8"/>
      <c r="BJX40" s="8"/>
      <c r="BJY40" s="8"/>
      <c r="BJZ40" s="8"/>
      <c r="BKA40" s="8"/>
      <c r="BKB40" s="8"/>
      <c r="BKC40" s="8"/>
      <c r="BKD40" s="8"/>
      <c r="BKE40" s="8"/>
      <c r="BKF40" s="8"/>
      <c r="BKG40" s="8"/>
      <c r="BKH40" s="8"/>
      <c r="BKI40" s="8"/>
      <c r="BKJ40" s="8"/>
      <c r="BKK40" s="8"/>
      <c r="BKL40" s="8"/>
      <c r="BKM40" s="8"/>
      <c r="BKN40" s="8"/>
      <c r="BKO40" s="8"/>
      <c r="BKP40" s="8"/>
      <c r="BKQ40" s="8"/>
      <c r="BKR40" s="8"/>
      <c r="BKS40" s="8"/>
      <c r="BKT40" s="8"/>
      <c r="BKU40" s="8"/>
      <c r="BKV40" s="8"/>
      <c r="BKW40" s="8"/>
      <c r="BKX40" s="8"/>
      <c r="BKY40" s="8"/>
      <c r="BKZ40" s="8"/>
      <c r="BLA40" s="8"/>
      <c r="BLB40" s="8"/>
      <c r="BLC40" s="8"/>
      <c r="BLD40" s="8"/>
      <c r="BLE40" s="8"/>
      <c r="BLF40" s="8"/>
      <c r="BLG40" s="8"/>
      <c r="BLH40" s="8"/>
      <c r="BLI40" s="8"/>
      <c r="BLJ40" s="8"/>
      <c r="BLK40" s="8"/>
      <c r="BLL40" s="8"/>
      <c r="BLM40" s="8"/>
      <c r="BLN40" s="8"/>
      <c r="BLO40" s="8"/>
      <c r="BLP40" s="8"/>
      <c r="BLQ40" s="8"/>
      <c r="BLR40" s="8"/>
      <c r="BLS40" s="8"/>
      <c r="BLT40" s="8"/>
      <c r="BLU40" s="8"/>
      <c r="BLV40" s="8"/>
      <c r="BLW40" s="8"/>
      <c r="BLX40" s="8"/>
      <c r="BLY40" s="8"/>
      <c r="BLZ40" s="8"/>
      <c r="BMA40" s="8"/>
      <c r="BMB40" s="8"/>
      <c r="BMC40" s="8"/>
      <c r="BMD40" s="8"/>
      <c r="BME40" s="8"/>
      <c r="BMF40" s="8"/>
      <c r="BMG40" s="8"/>
      <c r="BMH40" s="8"/>
      <c r="BMI40" s="8"/>
      <c r="BMJ40" s="8"/>
      <c r="BMK40" s="8"/>
      <c r="BML40" s="8"/>
      <c r="BMM40" s="8"/>
      <c r="BMN40" s="8"/>
      <c r="BMO40" s="8"/>
      <c r="BMP40" s="8"/>
      <c r="BMQ40" s="8"/>
      <c r="BMR40" s="8"/>
      <c r="BMS40" s="8"/>
      <c r="BMT40" s="8"/>
      <c r="BMU40" s="8"/>
      <c r="BMV40" s="8"/>
      <c r="BMW40" s="8"/>
      <c r="BMX40" s="8"/>
      <c r="BMY40" s="8"/>
      <c r="BMZ40" s="8"/>
      <c r="BNA40" s="8"/>
      <c r="BNB40" s="8"/>
      <c r="BNC40" s="8"/>
      <c r="BND40" s="8"/>
      <c r="BNE40" s="8"/>
      <c r="BNF40" s="8"/>
      <c r="BNG40" s="8"/>
      <c r="BNH40" s="8"/>
      <c r="BNI40" s="8"/>
      <c r="BNJ40" s="8"/>
      <c r="BNK40" s="8"/>
      <c r="BNL40" s="8"/>
      <c r="BNM40" s="8"/>
      <c r="BNN40" s="8"/>
      <c r="BNO40" s="8"/>
      <c r="BNP40" s="8"/>
      <c r="BNQ40" s="8"/>
      <c r="BNR40" s="8"/>
      <c r="BNS40" s="8"/>
      <c r="BNT40" s="8"/>
      <c r="BNU40" s="8"/>
      <c r="BNV40" s="8"/>
      <c r="BNW40" s="8"/>
      <c r="BNX40" s="8"/>
      <c r="BNY40" s="8"/>
      <c r="BNZ40" s="8"/>
      <c r="BOA40" s="8"/>
      <c r="BOB40" s="8"/>
      <c r="BOC40" s="8"/>
      <c r="BOD40" s="8"/>
      <c r="BOE40" s="8"/>
      <c r="BOF40" s="8"/>
      <c r="BOG40" s="8"/>
      <c r="BOH40" s="8"/>
      <c r="BOI40" s="8"/>
      <c r="BOJ40" s="8"/>
      <c r="BOK40" s="8"/>
      <c r="BOL40" s="8"/>
      <c r="BOM40" s="8"/>
      <c r="BON40" s="8"/>
      <c r="BOO40" s="8"/>
      <c r="BOP40" s="8"/>
      <c r="BOQ40" s="8"/>
      <c r="BOR40" s="8"/>
      <c r="BOS40" s="8"/>
      <c r="BOT40" s="8"/>
      <c r="BOU40" s="8"/>
      <c r="BOV40" s="8"/>
      <c r="BOW40" s="8"/>
      <c r="BOX40" s="8"/>
      <c r="BOY40" s="8"/>
      <c r="BOZ40" s="8"/>
      <c r="BPA40" s="8"/>
      <c r="BPB40" s="8"/>
      <c r="BPC40" s="8"/>
      <c r="BPD40" s="8"/>
      <c r="BPE40" s="8"/>
      <c r="BPF40" s="8"/>
      <c r="BPG40" s="8"/>
      <c r="BPH40" s="8"/>
      <c r="BPI40" s="8"/>
      <c r="BPJ40" s="8"/>
      <c r="BPK40" s="8"/>
      <c r="BPL40" s="8"/>
      <c r="BPM40" s="8"/>
      <c r="BPN40" s="8"/>
      <c r="BPO40" s="8"/>
      <c r="BPP40" s="8"/>
      <c r="BPQ40" s="8"/>
      <c r="BPR40" s="8"/>
      <c r="BPS40" s="8"/>
      <c r="BPT40" s="8"/>
      <c r="BPU40" s="8"/>
      <c r="BPV40" s="8"/>
      <c r="BPW40" s="8"/>
      <c r="BPX40" s="8"/>
      <c r="BPY40" s="8"/>
      <c r="BPZ40" s="8"/>
      <c r="BQA40" s="8"/>
      <c r="BQB40" s="8"/>
      <c r="BQC40" s="8"/>
      <c r="BQD40" s="8"/>
      <c r="BQE40" s="8"/>
      <c r="BQF40" s="8"/>
      <c r="BQG40" s="8"/>
      <c r="BQH40" s="8"/>
      <c r="BQI40" s="8"/>
      <c r="BQJ40" s="8"/>
      <c r="BQK40" s="8"/>
      <c r="BQL40" s="8"/>
      <c r="BQM40" s="8"/>
      <c r="BQN40" s="8"/>
      <c r="BQO40" s="8"/>
      <c r="BQP40" s="8"/>
      <c r="BQQ40" s="8"/>
      <c r="BQR40" s="8"/>
      <c r="BQS40" s="8"/>
      <c r="BQT40" s="8"/>
      <c r="BQU40" s="8"/>
      <c r="BQV40" s="8"/>
      <c r="BQW40" s="8"/>
      <c r="BQX40" s="8"/>
      <c r="BQY40" s="8"/>
      <c r="BQZ40" s="8"/>
      <c r="BRA40" s="8"/>
      <c r="BRB40" s="8"/>
      <c r="BRC40" s="8"/>
      <c r="BRD40" s="8"/>
      <c r="BRE40" s="8"/>
      <c r="BRF40" s="8"/>
      <c r="BRG40" s="8"/>
      <c r="BRH40" s="8"/>
      <c r="BRI40" s="8"/>
      <c r="BRJ40" s="8"/>
      <c r="BRK40" s="8"/>
      <c r="BRL40" s="8"/>
      <c r="BRM40" s="8"/>
      <c r="BRN40" s="8"/>
      <c r="BRO40" s="8"/>
      <c r="BRP40" s="8"/>
      <c r="BRQ40" s="8"/>
      <c r="BRR40" s="8"/>
      <c r="BRS40" s="8"/>
      <c r="BRT40" s="8"/>
      <c r="BRU40" s="8"/>
      <c r="BRV40" s="8"/>
      <c r="BRW40" s="8"/>
      <c r="BRX40" s="8"/>
      <c r="BRY40" s="8"/>
      <c r="BRZ40" s="8"/>
      <c r="BSA40" s="8"/>
      <c r="BSB40" s="8"/>
      <c r="BSC40" s="8"/>
      <c r="BSD40" s="8"/>
      <c r="BSE40" s="8"/>
      <c r="BSF40" s="8"/>
      <c r="BSG40" s="8"/>
      <c r="BSH40" s="8"/>
      <c r="BSI40" s="8"/>
      <c r="BSJ40" s="8"/>
      <c r="BSK40" s="8"/>
      <c r="BSL40" s="8"/>
      <c r="BSM40" s="8"/>
      <c r="BSN40" s="8"/>
      <c r="BSO40" s="8"/>
      <c r="BSP40" s="8"/>
      <c r="BSQ40" s="8"/>
      <c r="BSR40" s="8"/>
      <c r="BSS40" s="8"/>
      <c r="BST40" s="8"/>
      <c r="BSU40" s="8"/>
      <c r="BSV40" s="8"/>
      <c r="BSW40" s="8"/>
      <c r="BSX40" s="8"/>
      <c r="BSY40" s="8"/>
      <c r="BSZ40" s="8"/>
      <c r="BTA40" s="8"/>
      <c r="BTB40" s="8"/>
      <c r="BTC40" s="8"/>
      <c r="BTD40" s="8"/>
      <c r="BTE40" s="8"/>
      <c r="BTF40" s="8"/>
      <c r="BTG40" s="8"/>
      <c r="BTH40" s="8"/>
      <c r="BTI40" s="8"/>
      <c r="BTJ40" s="8"/>
      <c r="BTK40" s="8"/>
      <c r="BTL40" s="8"/>
      <c r="BTM40" s="8"/>
      <c r="BTN40" s="8"/>
      <c r="BTO40" s="8"/>
      <c r="BTP40" s="8"/>
      <c r="BTQ40" s="8"/>
      <c r="BTR40" s="8"/>
      <c r="BTS40" s="8"/>
      <c r="BTT40" s="8"/>
      <c r="BTU40" s="8"/>
      <c r="BTV40" s="8"/>
      <c r="BTW40" s="8"/>
      <c r="BTX40" s="8"/>
      <c r="BTY40" s="8"/>
      <c r="BTZ40" s="8"/>
      <c r="BUA40" s="8"/>
      <c r="BUB40" s="8"/>
      <c r="BUC40" s="8"/>
      <c r="BUD40" s="8"/>
      <c r="BUE40" s="8"/>
      <c r="BUF40" s="8"/>
      <c r="BUG40" s="8"/>
      <c r="BUH40" s="8"/>
      <c r="BUI40" s="8"/>
      <c r="BUJ40" s="8"/>
      <c r="BUK40" s="8"/>
      <c r="BUL40" s="8"/>
      <c r="BUM40" s="8"/>
      <c r="BUN40" s="8"/>
      <c r="BUO40" s="8"/>
      <c r="BUP40" s="8"/>
      <c r="BUQ40" s="8"/>
      <c r="BUR40" s="8"/>
      <c r="BUS40" s="8"/>
      <c r="BUT40" s="8"/>
      <c r="BUU40" s="8"/>
      <c r="BUV40" s="8"/>
      <c r="BUW40" s="8"/>
      <c r="BUX40" s="8"/>
      <c r="BUY40" s="8"/>
      <c r="BUZ40" s="8"/>
      <c r="BVA40" s="8"/>
      <c r="BVB40" s="8"/>
      <c r="BVC40" s="8"/>
      <c r="BVD40" s="8"/>
      <c r="BVE40" s="8"/>
      <c r="BVF40" s="8"/>
      <c r="BVG40" s="8"/>
      <c r="BVH40" s="8"/>
      <c r="BVI40" s="8"/>
      <c r="BVJ40" s="8"/>
      <c r="BVK40" s="8"/>
      <c r="BVL40" s="8"/>
      <c r="BVM40" s="8"/>
      <c r="BVN40" s="8"/>
      <c r="BVO40" s="8"/>
      <c r="BVP40" s="8"/>
      <c r="BVQ40" s="8"/>
      <c r="BVR40" s="8"/>
      <c r="BVS40" s="8"/>
      <c r="BVT40" s="8"/>
      <c r="BVU40" s="8"/>
      <c r="BVV40" s="8"/>
      <c r="BVW40" s="8"/>
      <c r="BVX40" s="8"/>
      <c r="BVY40" s="8"/>
      <c r="BVZ40" s="8"/>
      <c r="BWA40" s="8"/>
      <c r="BWB40" s="8"/>
      <c r="BWC40" s="8"/>
      <c r="BWD40" s="8"/>
      <c r="BWE40" s="8"/>
      <c r="BWF40" s="8"/>
      <c r="BWG40" s="8"/>
      <c r="BWH40" s="8"/>
      <c r="BWI40" s="8"/>
      <c r="BWJ40" s="8"/>
      <c r="BWK40" s="8"/>
      <c r="BWL40" s="8"/>
      <c r="BWM40" s="8"/>
      <c r="BWN40" s="8"/>
      <c r="BWO40" s="8"/>
      <c r="BWP40" s="8"/>
      <c r="BWQ40" s="8"/>
      <c r="BWR40" s="8"/>
      <c r="BWS40" s="8"/>
      <c r="BWT40" s="8"/>
      <c r="BWU40" s="8"/>
      <c r="BWV40" s="8"/>
      <c r="BWW40" s="8"/>
      <c r="BWX40" s="8"/>
      <c r="BWY40" s="8"/>
      <c r="BWZ40" s="8"/>
      <c r="BXA40" s="8"/>
      <c r="BXB40" s="8"/>
      <c r="BXC40" s="8"/>
      <c r="BXD40" s="8"/>
      <c r="BXE40" s="8"/>
      <c r="BXF40" s="8"/>
      <c r="BXG40" s="8"/>
      <c r="BXH40" s="8"/>
      <c r="BXI40" s="8"/>
      <c r="BXJ40" s="8"/>
      <c r="BXK40" s="8"/>
      <c r="BXL40" s="8"/>
      <c r="BXM40" s="8"/>
      <c r="BXN40" s="8"/>
      <c r="BXO40" s="8"/>
      <c r="BXP40" s="8"/>
      <c r="BXQ40" s="8"/>
      <c r="BXR40" s="8"/>
      <c r="BXS40" s="8"/>
      <c r="BXT40" s="8"/>
      <c r="BXU40" s="8"/>
      <c r="BXV40" s="8"/>
      <c r="BXW40" s="8"/>
      <c r="BXX40" s="8"/>
      <c r="BXY40" s="8"/>
      <c r="BXZ40" s="8"/>
      <c r="BYA40" s="8"/>
      <c r="BYB40" s="8"/>
      <c r="BYC40" s="8"/>
      <c r="BYD40" s="8"/>
      <c r="BYE40" s="8"/>
      <c r="BYF40" s="8"/>
      <c r="BYG40" s="8"/>
      <c r="BYH40" s="8"/>
      <c r="BYI40" s="8"/>
      <c r="BYJ40" s="8"/>
      <c r="BYK40" s="8"/>
      <c r="BYL40" s="8"/>
      <c r="BYM40" s="8"/>
      <c r="BYN40" s="8"/>
      <c r="BYO40" s="8"/>
      <c r="BYP40" s="8"/>
      <c r="BYQ40" s="8"/>
      <c r="BYR40" s="8"/>
      <c r="BYS40" s="8"/>
      <c r="BYT40" s="8"/>
      <c r="BYU40" s="8"/>
      <c r="BYV40" s="8"/>
      <c r="BYW40" s="8"/>
      <c r="BYX40" s="8"/>
      <c r="BYY40" s="8"/>
      <c r="BYZ40" s="8"/>
      <c r="BZA40" s="8"/>
      <c r="BZB40" s="8"/>
      <c r="BZC40" s="8"/>
      <c r="BZD40" s="8"/>
      <c r="BZE40" s="8"/>
      <c r="BZF40" s="8"/>
      <c r="BZG40" s="8"/>
      <c r="BZH40" s="8"/>
      <c r="BZI40" s="8"/>
      <c r="BZJ40" s="8"/>
      <c r="BZK40" s="8"/>
      <c r="BZL40" s="8"/>
      <c r="BZM40" s="8"/>
      <c r="BZN40" s="8"/>
      <c r="BZO40" s="8"/>
      <c r="BZP40" s="8"/>
      <c r="BZQ40" s="8"/>
      <c r="BZR40" s="8"/>
      <c r="BZS40" s="8"/>
      <c r="BZT40" s="8"/>
      <c r="BZU40" s="8"/>
      <c r="BZV40" s="8"/>
      <c r="BZW40" s="8"/>
      <c r="BZX40" s="8"/>
      <c r="BZY40" s="8"/>
      <c r="BZZ40" s="8"/>
      <c r="CAA40" s="8"/>
      <c r="CAB40" s="8"/>
      <c r="CAC40" s="8"/>
      <c r="CAD40" s="8"/>
      <c r="CAE40" s="8"/>
      <c r="CAF40" s="8"/>
      <c r="CAG40" s="8"/>
      <c r="CAH40" s="8"/>
      <c r="CAI40" s="8"/>
      <c r="CAJ40" s="8"/>
      <c r="CAK40" s="8"/>
      <c r="CAL40" s="8"/>
      <c r="CAM40" s="8"/>
      <c r="CAN40" s="8"/>
      <c r="CAO40" s="8"/>
      <c r="CAP40" s="8"/>
      <c r="CAQ40" s="8"/>
      <c r="CAR40" s="8"/>
      <c r="CAS40" s="8"/>
      <c r="CAT40" s="8"/>
      <c r="CAU40" s="8"/>
      <c r="CAV40" s="8"/>
      <c r="CAW40" s="8"/>
      <c r="CAX40" s="8"/>
      <c r="CAY40" s="8"/>
      <c r="CAZ40" s="8"/>
      <c r="CBA40" s="8"/>
      <c r="CBB40" s="8"/>
      <c r="CBC40" s="8"/>
      <c r="CBD40" s="8"/>
      <c r="CBE40" s="8"/>
      <c r="CBF40" s="8"/>
      <c r="CBG40" s="8"/>
      <c r="CBH40" s="8"/>
      <c r="CBI40" s="8"/>
      <c r="CBJ40" s="8"/>
      <c r="CBK40" s="8"/>
      <c r="CBL40" s="8"/>
      <c r="CBM40" s="8"/>
      <c r="CBN40" s="8"/>
      <c r="CBO40" s="8"/>
      <c r="CBP40" s="8"/>
      <c r="CBQ40" s="8"/>
      <c r="CBR40" s="8"/>
      <c r="CBS40" s="8"/>
      <c r="CBT40" s="8"/>
      <c r="CBU40" s="8"/>
      <c r="CBV40" s="8"/>
      <c r="CBW40" s="8"/>
      <c r="CBX40" s="8"/>
      <c r="CBY40" s="8"/>
      <c r="CBZ40" s="8"/>
      <c r="CCA40" s="8"/>
      <c r="CCB40" s="8"/>
      <c r="CCC40" s="8"/>
      <c r="CCD40" s="8"/>
      <c r="CCE40" s="8"/>
      <c r="CCF40" s="8"/>
      <c r="CCG40" s="8"/>
      <c r="CCH40" s="8"/>
      <c r="CCI40" s="8"/>
      <c r="CCJ40" s="8"/>
      <c r="CCK40" s="8"/>
      <c r="CCL40" s="8"/>
      <c r="CCM40" s="8"/>
      <c r="CCN40" s="8"/>
      <c r="CCO40" s="8"/>
      <c r="CCP40" s="8"/>
      <c r="CCQ40" s="8"/>
      <c r="CCR40" s="8"/>
      <c r="CCS40" s="8"/>
      <c r="CCT40" s="8"/>
      <c r="CCU40" s="8"/>
      <c r="CCV40" s="8"/>
      <c r="CCW40" s="8"/>
      <c r="CCX40" s="8"/>
      <c r="CCY40" s="8"/>
      <c r="CCZ40" s="8"/>
      <c r="CDA40" s="8"/>
      <c r="CDB40" s="8"/>
      <c r="CDC40" s="8"/>
      <c r="CDD40" s="8"/>
      <c r="CDE40" s="8"/>
      <c r="CDF40" s="8"/>
      <c r="CDG40" s="8"/>
      <c r="CDH40" s="8"/>
      <c r="CDI40" s="8"/>
      <c r="CDJ40" s="8"/>
      <c r="CDK40" s="8"/>
      <c r="CDL40" s="8"/>
      <c r="CDM40" s="8"/>
      <c r="CDN40" s="8"/>
      <c r="CDO40" s="8"/>
      <c r="CDP40" s="8"/>
      <c r="CDQ40" s="8"/>
      <c r="CDR40" s="8"/>
      <c r="CDS40" s="8"/>
      <c r="CDT40" s="8"/>
      <c r="CDU40" s="8"/>
      <c r="CDV40" s="8"/>
      <c r="CDW40" s="8"/>
      <c r="CDX40" s="8"/>
      <c r="CDY40" s="8"/>
      <c r="CDZ40" s="8"/>
      <c r="CEA40" s="8"/>
      <c r="CEB40" s="8"/>
      <c r="CEC40" s="8"/>
      <c r="CED40" s="8"/>
      <c r="CEE40" s="8"/>
      <c r="CEF40" s="8"/>
      <c r="CEG40" s="8"/>
      <c r="CEH40" s="8"/>
      <c r="CEI40" s="8"/>
      <c r="CEJ40" s="8"/>
      <c r="CEK40" s="8"/>
      <c r="CEL40" s="8"/>
      <c r="CEM40" s="8"/>
      <c r="CEN40" s="8"/>
      <c r="CEO40" s="8"/>
      <c r="CEP40" s="8"/>
      <c r="CEQ40" s="8"/>
      <c r="CER40" s="8"/>
      <c r="CES40" s="8"/>
      <c r="CET40" s="8"/>
      <c r="CEU40" s="8"/>
      <c r="CEV40" s="8"/>
      <c r="CEW40" s="8"/>
      <c r="CEX40" s="8"/>
      <c r="CEY40" s="8"/>
      <c r="CEZ40" s="8"/>
      <c r="CFA40" s="8"/>
      <c r="CFB40" s="8"/>
      <c r="CFC40" s="8"/>
      <c r="CFD40" s="8"/>
      <c r="CFE40" s="8"/>
      <c r="CFF40" s="8"/>
      <c r="CFG40" s="8"/>
      <c r="CFH40" s="8"/>
      <c r="CFI40" s="8"/>
      <c r="CFJ40" s="8"/>
      <c r="CFK40" s="8"/>
      <c r="CFL40" s="8"/>
      <c r="CFM40" s="8"/>
      <c r="CFN40" s="8"/>
      <c r="CFO40" s="8"/>
      <c r="CFP40" s="8"/>
      <c r="CFQ40" s="8"/>
      <c r="CFR40" s="8"/>
      <c r="CFS40" s="8"/>
      <c r="CFT40" s="8"/>
      <c r="CFU40" s="8"/>
      <c r="CFV40" s="8"/>
      <c r="CFW40" s="8"/>
      <c r="CFX40" s="8"/>
      <c r="CFY40" s="8"/>
      <c r="CFZ40" s="8"/>
      <c r="CGA40" s="8"/>
      <c r="CGB40" s="8"/>
      <c r="CGC40" s="8"/>
      <c r="CGD40" s="8"/>
      <c r="CGE40" s="8"/>
      <c r="CGF40" s="8"/>
      <c r="CGG40" s="8"/>
      <c r="CGH40" s="8"/>
      <c r="CGI40" s="8"/>
      <c r="CGJ40" s="8"/>
      <c r="CGK40" s="8"/>
      <c r="CGL40" s="8"/>
      <c r="CGM40" s="8"/>
      <c r="CGN40" s="8"/>
      <c r="CGO40" s="8"/>
      <c r="CGP40" s="8"/>
      <c r="CGQ40" s="8"/>
      <c r="CGR40" s="8"/>
      <c r="CGS40" s="8"/>
      <c r="CGT40" s="8"/>
      <c r="CGU40" s="8"/>
      <c r="CGV40" s="8"/>
      <c r="CGW40" s="8"/>
      <c r="CGX40" s="8"/>
      <c r="CGY40" s="8"/>
      <c r="CGZ40" s="8"/>
      <c r="CHA40" s="8"/>
      <c r="CHB40" s="8"/>
      <c r="CHC40" s="8"/>
      <c r="CHD40" s="8"/>
      <c r="CHE40" s="8"/>
      <c r="CHF40" s="8"/>
      <c r="CHG40" s="8"/>
      <c r="CHH40" s="8"/>
      <c r="CHI40" s="8"/>
      <c r="CHJ40" s="8"/>
      <c r="CHK40" s="8"/>
      <c r="CHL40" s="8"/>
      <c r="CHM40" s="8"/>
      <c r="CHN40" s="8"/>
      <c r="CHO40" s="8"/>
      <c r="CHP40" s="8"/>
      <c r="CHQ40" s="8"/>
      <c r="CHR40" s="8"/>
      <c r="CHS40" s="8"/>
      <c r="CHT40" s="8"/>
      <c r="CHU40" s="8"/>
      <c r="CHV40" s="8"/>
      <c r="CHW40" s="8"/>
      <c r="CHX40" s="8"/>
      <c r="CHY40" s="8"/>
      <c r="CHZ40" s="8"/>
      <c r="CIA40" s="8"/>
      <c r="CIB40" s="8"/>
      <c r="CIC40" s="8"/>
      <c r="CID40" s="8"/>
      <c r="CIE40" s="8"/>
      <c r="CIF40" s="8"/>
      <c r="CIG40" s="8"/>
      <c r="CIH40" s="8"/>
      <c r="CII40" s="8"/>
      <c r="CIJ40" s="8"/>
      <c r="CIK40" s="8"/>
      <c r="CIL40" s="8"/>
      <c r="CIM40" s="8"/>
      <c r="CIN40" s="8"/>
      <c r="CIO40" s="8"/>
      <c r="CIP40" s="8"/>
      <c r="CIQ40" s="8"/>
      <c r="CIR40" s="8"/>
      <c r="CIS40" s="8"/>
      <c r="CIT40" s="8"/>
      <c r="CIU40" s="8"/>
      <c r="CIV40" s="8"/>
      <c r="CIW40" s="8"/>
      <c r="CIX40" s="8"/>
      <c r="CIY40" s="8"/>
      <c r="CIZ40" s="8"/>
      <c r="CJA40" s="8"/>
      <c r="CJB40" s="8"/>
      <c r="CJC40" s="8"/>
      <c r="CJD40" s="8"/>
      <c r="CJE40" s="8"/>
      <c r="CJF40" s="8"/>
      <c r="CJG40" s="8"/>
      <c r="CJH40" s="8"/>
      <c r="CJI40" s="8"/>
      <c r="CJJ40" s="8"/>
      <c r="CJK40" s="8"/>
      <c r="CJL40" s="8"/>
      <c r="CJM40" s="8"/>
      <c r="CJN40" s="8"/>
      <c r="CJO40" s="8"/>
      <c r="CJP40" s="8"/>
      <c r="CJQ40" s="8"/>
      <c r="CJR40" s="8"/>
      <c r="CJS40" s="8"/>
      <c r="CJT40" s="8"/>
      <c r="CJU40" s="8"/>
      <c r="CJV40" s="8"/>
      <c r="CJW40" s="8"/>
      <c r="CJX40" s="8"/>
      <c r="CJY40" s="8"/>
      <c r="CJZ40" s="8"/>
      <c r="CKA40" s="8"/>
      <c r="CKB40" s="8"/>
      <c r="CKC40" s="8"/>
      <c r="CKD40" s="8"/>
      <c r="CKE40" s="8"/>
      <c r="CKF40" s="8"/>
      <c r="CKG40" s="8"/>
      <c r="CKH40" s="8"/>
      <c r="CKI40" s="8"/>
      <c r="CKJ40" s="8"/>
      <c r="CKK40" s="8"/>
      <c r="CKL40" s="8"/>
      <c r="CKM40" s="8"/>
      <c r="CKN40" s="8"/>
      <c r="CKO40" s="8"/>
      <c r="CKP40" s="8"/>
      <c r="CKQ40" s="8"/>
      <c r="CKR40" s="8"/>
      <c r="CKS40" s="8"/>
      <c r="CKT40" s="8"/>
      <c r="CKU40" s="8"/>
      <c r="CKV40" s="8"/>
      <c r="CKW40" s="8"/>
      <c r="CKX40" s="8"/>
      <c r="CKY40" s="8"/>
      <c r="CKZ40" s="8"/>
      <c r="CLA40" s="8"/>
      <c r="CLB40" s="8"/>
      <c r="CLC40" s="8"/>
      <c r="CLD40" s="8"/>
      <c r="CLE40" s="8"/>
      <c r="CLF40" s="8"/>
      <c r="CLG40" s="8"/>
      <c r="CLH40" s="8"/>
      <c r="CLI40" s="8"/>
      <c r="CLJ40" s="8"/>
      <c r="CLK40" s="8"/>
      <c r="CLL40" s="8"/>
      <c r="CLM40" s="8"/>
      <c r="CLN40" s="8"/>
      <c r="CLO40" s="8"/>
      <c r="CLP40" s="8"/>
      <c r="CLQ40" s="8"/>
      <c r="CLR40" s="8"/>
      <c r="CLS40" s="8"/>
      <c r="CLT40" s="8"/>
      <c r="CLU40" s="8"/>
      <c r="CLV40" s="8"/>
      <c r="CLW40" s="8"/>
      <c r="CLX40" s="8"/>
      <c r="CLY40" s="8"/>
      <c r="CLZ40" s="8"/>
      <c r="CMA40" s="8"/>
      <c r="CMB40" s="8"/>
      <c r="CMC40" s="8"/>
      <c r="CMD40" s="8"/>
      <c r="CME40" s="8"/>
      <c r="CMF40" s="8"/>
      <c r="CMG40" s="8"/>
      <c r="CMH40" s="8"/>
      <c r="CMI40" s="8"/>
      <c r="CMJ40" s="8"/>
      <c r="CMK40" s="8"/>
      <c r="CML40" s="8"/>
      <c r="CMM40" s="8"/>
      <c r="CMN40" s="8"/>
      <c r="CMO40" s="8"/>
      <c r="CMP40" s="8"/>
      <c r="CMQ40" s="8"/>
      <c r="CMR40" s="8"/>
      <c r="CMS40" s="8"/>
      <c r="CMT40" s="8"/>
      <c r="CMU40" s="8"/>
      <c r="CMV40" s="8"/>
      <c r="CMW40" s="8"/>
      <c r="CMX40" s="8"/>
      <c r="CMY40" s="8"/>
      <c r="CMZ40" s="8"/>
      <c r="CNA40" s="8"/>
      <c r="CNB40" s="8"/>
      <c r="CNC40" s="8"/>
      <c r="CND40" s="8"/>
      <c r="CNE40" s="8"/>
      <c r="CNF40" s="8"/>
      <c r="CNG40" s="8"/>
      <c r="CNH40" s="8"/>
      <c r="CNI40" s="8"/>
      <c r="CNJ40" s="8"/>
      <c r="CNK40" s="8"/>
      <c r="CNL40" s="8"/>
      <c r="CNM40" s="8"/>
      <c r="CNN40" s="8"/>
      <c r="CNO40" s="8"/>
      <c r="CNP40" s="8"/>
      <c r="CNQ40" s="8"/>
      <c r="CNR40" s="8"/>
      <c r="CNS40" s="8"/>
      <c r="CNT40" s="8"/>
      <c r="CNU40" s="8"/>
      <c r="CNV40" s="8"/>
      <c r="CNW40" s="8"/>
      <c r="CNX40" s="8"/>
      <c r="CNY40" s="8"/>
      <c r="CNZ40" s="8"/>
      <c r="COA40" s="8"/>
      <c r="COB40" s="8"/>
      <c r="COC40" s="8"/>
      <c r="COD40" s="8"/>
      <c r="COE40" s="8"/>
      <c r="COF40" s="8"/>
      <c r="COG40" s="8"/>
      <c r="COH40" s="8"/>
      <c r="COI40" s="8"/>
      <c r="COJ40" s="8"/>
      <c r="COK40" s="8"/>
      <c r="COL40" s="8"/>
      <c r="COM40" s="8"/>
      <c r="CON40" s="8"/>
      <c r="COO40" s="8"/>
      <c r="COP40" s="8"/>
      <c r="COQ40" s="8"/>
      <c r="COR40" s="8"/>
      <c r="COS40" s="8"/>
      <c r="COT40" s="8"/>
      <c r="COU40" s="8"/>
      <c r="COV40" s="8"/>
      <c r="COW40" s="8"/>
      <c r="COX40" s="8"/>
      <c r="COY40" s="8"/>
      <c r="COZ40" s="8"/>
      <c r="CPA40" s="8"/>
      <c r="CPB40" s="8"/>
      <c r="CPC40" s="8"/>
      <c r="CPD40" s="8"/>
      <c r="CPE40" s="8"/>
      <c r="CPF40" s="8"/>
      <c r="CPG40" s="8"/>
      <c r="CPH40" s="8"/>
      <c r="CPI40" s="8"/>
      <c r="CPJ40" s="8"/>
      <c r="CPK40" s="8"/>
      <c r="CPL40" s="8"/>
      <c r="CPM40" s="8"/>
      <c r="CPN40" s="8"/>
      <c r="CPO40" s="8"/>
      <c r="CPP40" s="8"/>
      <c r="CPQ40" s="8"/>
      <c r="CPR40" s="8"/>
      <c r="CPS40" s="8"/>
      <c r="CPT40" s="8"/>
      <c r="CPU40" s="8"/>
      <c r="CPV40" s="8"/>
      <c r="CPW40" s="8"/>
      <c r="CPX40" s="8"/>
      <c r="CPY40" s="8"/>
      <c r="CPZ40" s="8"/>
      <c r="CQA40" s="8"/>
      <c r="CQB40" s="8"/>
      <c r="CQC40" s="8"/>
      <c r="CQD40" s="8"/>
      <c r="CQE40" s="8"/>
      <c r="CQF40" s="8"/>
      <c r="CQG40" s="8"/>
      <c r="CQH40" s="8"/>
      <c r="CQI40" s="8"/>
      <c r="CQJ40" s="8"/>
      <c r="CQK40" s="8"/>
      <c r="CQL40" s="8"/>
      <c r="CQM40" s="8"/>
      <c r="CQN40" s="8"/>
      <c r="CQO40" s="8"/>
      <c r="CQP40" s="8"/>
      <c r="CQQ40" s="8"/>
      <c r="CQR40" s="8"/>
      <c r="CQS40" s="8"/>
      <c r="CQT40" s="8"/>
      <c r="CQU40" s="8"/>
      <c r="CQV40" s="8"/>
      <c r="CQW40" s="8"/>
      <c r="CQX40" s="8"/>
      <c r="CQY40" s="8"/>
      <c r="CQZ40" s="8"/>
      <c r="CRA40" s="8"/>
      <c r="CRB40" s="8"/>
      <c r="CRC40" s="8"/>
      <c r="CRD40" s="8"/>
      <c r="CRE40" s="8"/>
      <c r="CRF40" s="8"/>
      <c r="CRG40" s="8"/>
      <c r="CRH40" s="8"/>
      <c r="CRI40" s="8"/>
      <c r="CRJ40" s="8"/>
      <c r="CRK40" s="8"/>
      <c r="CRL40" s="8"/>
      <c r="CRM40" s="8"/>
      <c r="CRN40" s="8"/>
      <c r="CRO40" s="8"/>
      <c r="CRP40" s="8"/>
      <c r="CRQ40" s="8"/>
      <c r="CRR40" s="8"/>
      <c r="CRS40" s="8"/>
      <c r="CRT40" s="8"/>
      <c r="CRU40" s="8"/>
      <c r="CRV40" s="8"/>
      <c r="CRW40" s="8"/>
      <c r="CRX40" s="8"/>
      <c r="CRY40" s="8"/>
      <c r="CRZ40" s="8"/>
      <c r="CSA40" s="8"/>
      <c r="CSB40" s="8"/>
      <c r="CSC40" s="8"/>
      <c r="CSD40" s="8"/>
      <c r="CSE40" s="8"/>
      <c r="CSF40" s="8"/>
      <c r="CSG40" s="8"/>
      <c r="CSH40" s="8"/>
      <c r="CSI40" s="8"/>
      <c r="CSJ40" s="8"/>
      <c r="CSK40" s="8"/>
      <c r="CSL40" s="8"/>
      <c r="CSM40" s="8"/>
      <c r="CSN40" s="8"/>
      <c r="CSO40" s="8"/>
      <c r="CSP40" s="8"/>
      <c r="CSQ40" s="8"/>
      <c r="CSR40" s="8"/>
      <c r="CSS40" s="8"/>
      <c r="CST40" s="8"/>
      <c r="CSU40" s="8"/>
      <c r="CSV40" s="8"/>
      <c r="CSW40" s="8"/>
      <c r="CSX40" s="8"/>
      <c r="CSY40" s="8"/>
      <c r="CSZ40" s="8"/>
      <c r="CTA40" s="8"/>
      <c r="CTB40" s="8"/>
      <c r="CTC40" s="8"/>
      <c r="CTD40" s="8"/>
      <c r="CTE40" s="8"/>
      <c r="CTF40" s="8"/>
      <c r="CTG40" s="8"/>
      <c r="CTH40" s="8"/>
      <c r="CTI40" s="8"/>
      <c r="CTJ40" s="8"/>
      <c r="CTK40" s="8"/>
      <c r="CTL40" s="8"/>
      <c r="CTM40" s="8"/>
      <c r="CTN40" s="8"/>
      <c r="CTO40" s="8"/>
      <c r="CTP40" s="8"/>
      <c r="CTQ40" s="8"/>
      <c r="CTR40" s="8"/>
      <c r="CTS40" s="8"/>
      <c r="CTT40" s="8"/>
      <c r="CTU40" s="8"/>
      <c r="CTV40" s="8"/>
      <c r="CTW40" s="8"/>
      <c r="CTX40" s="8"/>
      <c r="CTY40" s="8"/>
      <c r="CTZ40" s="8"/>
      <c r="CUA40" s="8"/>
      <c r="CUB40" s="8"/>
      <c r="CUC40" s="8"/>
      <c r="CUD40" s="8"/>
      <c r="CUE40" s="8"/>
      <c r="CUF40" s="8"/>
      <c r="CUG40" s="8"/>
      <c r="CUH40" s="8"/>
      <c r="CUI40" s="8"/>
      <c r="CUJ40" s="8"/>
      <c r="CUK40" s="8"/>
      <c r="CUL40" s="8"/>
      <c r="CUM40" s="8"/>
      <c r="CUN40" s="8"/>
      <c r="CUO40" s="8"/>
      <c r="CUP40" s="8"/>
      <c r="CUQ40" s="8"/>
      <c r="CUR40" s="8"/>
      <c r="CUS40" s="8"/>
      <c r="CUT40" s="8"/>
      <c r="CUU40" s="8"/>
      <c r="CUV40" s="8"/>
      <c r="CUW40" s="8"/>
      <c r="CUX40" s="8"/>
      <c r="CUY40" s="8"/>
      <c r="CUZ40" s="8"/>
      <c r="CVA40" s="8"/>
      <c r="CVB40" s="8"/>
      <c r="CVC40" s="8"/>
      <c r="CVD40" s="8"/>
      <c r="CVE40" s="8"/>
      <c r="CVF40" s="8"/>
      <c r="CVG40" s="8"/>
      <c r="CVH40" s="8"/>
      <c r="CVI40" s="8"/>
      <c r="CVJ40" s="8"/>
      <c r="CVK40" s="8"/>
      <c r="CVL40" s="8"/>
      <c r="CVM40" s="8"/>
      <c r="CVN40" s="8"/>
      <c r="CVO40" s="8"/>
      <c r="CVP40" s="8"/>
      <c r="CVQ40" s="8"/>
      <c r="CVR40" s="8"/>
      <c r="CVS40" s="8"/>
      <c r="CVT40" s="8"/>
      <c r="CVU40" s="8"/>
      <c r="CVV40" s="8"/>
      <c r="CVW40" s="8"/>
      <c r="CVX40" s="8"/>
      <c r="CVY40" s="8"/>
      <c r="CVZ40" s="8"/>
      <c r="CWA40" s="8"/>
      <c r="CWB40" s="8"/>
      <c r="CWC40" s="8"/>
      <c r="CWD40" s="8"/>
      <c r="CWE40" s="8"/>
      <c r="CWF40" s="8"/>
      <c r="CWG40" s="8"/>
      <c r="CWH40" s="8"/>
      <c r="CWI40" s="8"/>
      <c r="CWJ40" s="8"/>
      <c r="CWK40" s="8"/>
      <c r="CWL40" s="8"/>
      <c r="CWM40" s="8"/>
      <c r="CWN40" s="8"/>
      <c r="CWO40" s="8"/>
      <c r="CWP40" s="8"/>
      <c r="CWQ40" s="8"/>
      <c r="CWR40" s="8"/>
      <c r="CWS40" s="8"/>
      <c r="CWT40" s="8"/>
      <c r="CWU40" s="8"/>
      <c r="CWV40" s="8"/>
      <c r="CWW40" s="8"/>
      <c r="CWX40" s="8"/>
      <c r="CWY40" s="8"/>
      <c r="CWZ40" s="8"/>
      <c r="CXA40" s="8"/>
      <c r="CXB40" s="8"/>
      <c r="CXC40" s="8"/>
      <c r="CXD40" s="8"/>
      <c r="CXE40" s="8"/>
      <c r="CXF40" s="8"/>
      <c r="CXG40" s="8"/>
      <c r="CXH40" s="8"/>
      <c r="CXI40" s="8"/>
      <c r="CXJ40" s="8"/>
      <c r="CXK40" s="8"/>
      <c r="CXL40" s="8"/>
      <c r="CXM40" s="8"/>
      <c r="CXN40" s="8"/>
      <c r="CXO40" s="8"/>
      <c r="CXP40" s="8"/>
      <c r="CXQ40" s="8"/>
      <c r="CXR40" s="8"/>
      <c r="CXS40" s="8"/>
      <c r="CXT40" s="8"/>
      <c r="CXU40" s="8"/>
      <c r="CXV40" s="8"/>
      <c r="CXW40" s="8"/>
      <c r="CXX40" s="8"/>
      <c r="CXY40" s="8"/>
      <c r="CXZ40" s="8"/>
      <c r="CYA40" s="8"/>
      <c r="CYB40" s="8"/>
      <c r="CYC40" s="8"/>
      <c r="CYD40" s="8"/>
      <c r="CYE40" s="8"/>
      <c r="CYF40" s="8"/>
      <c r="CYG40" s="8"/>
      <c r="CYH40" s="8"/>
      <c r="CYI40" s="8"/>
      <c r="CYJ40" s="8"/>
      <c r="CYK40" s="8"/>
      <c r="CYL40" s="8"/>
      <c r="CYM40" s="8"/>
      <c r="CYN40" s="8"/>
      <c r="CYO40" s="8"/>
      <c r="CYP40" s="8"/>
      <c r="CYQ40" s="8"/>
      <c r="CYR40" s="8"/>
      <c r="CYS40" s="8"/>
      <c r="CYT40" s="8"/>
      <c r="CYU40" s="8"/>
      <c r="CYV40" s="8"/>
      <c r="CYW40" s="8"/>
      <c r="CYX40" s="8"/>
      <c r="CYY40" s="8"/>
      <c r="CYZ40" s="8"/>
      <c r="CZA40" s="8"/>
      <c r="CZB40" s="8"/>
      <c r="CZC40" s="8"/>
      <c r="CZD40" s="8"/>
      <c r="CZE40" s="8"/>
      <c r="CZF40" s="8"/>
      <c r="CZG40" s="8"/>
      <c r="CZH40" s="8"/>
      <c r="CZI40" s="8"/>
      <c r="CZJ40" s="8"/>
      <c r="CZK40" s="8"/>
      <c r="CZL40" s="8"/>
      <c r="CZM40" s="8"/>
      <c r="CZN40" s="8"/>
      <c r="CZO40" s="8"/>
      <c r="CZP40" s="8"/>
      <c r="CZQ40" s="8"/>
      <c r="CZR40" s="8"/>
      <c r="CZS40" s="8"/>
      <c r="CZT40" s="8"/>
      <c r="CZU40" s="8"/>
      <c r="CZV40" s="8"/>
      <c r="CZW40" s="8"/>
      <c r="CZX40" s="8"/>
      <c r="CZY40" s="8"/>
      <c r="CZZ40" s="8"/>
      <c r="DAA40" s="8"/>
      <c r="DAB40" s="8"/>
      <c r="DAC40" s="8"/>
      <c r="DAD40" s="8"/>
      <c r="DAE40" s="8"/>
      <c r="DAF40" s="8"/>
      <c r="DAG40" s="8"/>
      <c r="DAH40" s="8"/>
      <c r="DAI40" s="8"/>
      <c r="DAJ40" s="8"/>
      <c r="DAK40" s="8"/>
      <c r="DAL40" s="8"/>
      <c r="DAM40" s="8"/>
      <c r="DAN40" s="8"/>
      <c r="DAO40" s="8"/>
      <c r="DAP40" s="8"/>
      <c r="DAQ40" s="8"/>
      <c r="DAR40" s="8"/>
      <c r="DAS40" s="8"/>
      <c r="DAT40" s="8"/>
      <c r="DAU40" s="8"/>
      <c r="DAV40" s="8"/>
      <c r="DAW40" s="8"/>
      <c r="DAX40" s="8"/>
      <c r="DAY40" s="8"/>
      <c r="DAZ40" s="8"/>
      <c r="DBA40" s="8"/>
      <c r="DBB40" s="8"/>
      <c r="DBC40" s="8"/>
      <c r="DBD40" s="8"/>
      <c r="DBE40" s="8"/>
      <c r="DBF40" s="8"/>
      <c r="DBG40" s="8"/>
      <c r="DBH40" s="8"/>
      <c r="DBI40" s="8"/>
      <c r="DBJ40" s="8"/>
      <c r="DBK40" s="8"/>
      <c r="DBL40" s="8"/>
      <c r="DBM40" s="8"/>
      <c r="DBN40" s="8"/>
      <c r="DBO40" s="8"/>
      <c r="DBP40" s="8"/>
      <c r="DBQ40" s="8"/>
      <c r="DBR40" s="8"/>
      <c r="DBS40" s="8"/>
      <c r="DBT40" s="8"/>
      <c r="DBU40" s="8"/>
      <c r="DBV40" s="8"/>
      <c r="DBW40" s="8"/>
      <c r="DBX40" s="8"/>
      <c r="DBY40" s="8"/>
      <c r="DBZ40" s="8"/>
      <c r="DCA40" s="8"/>
      <c r="DCB40" s="8"/>
      <c r="DCC40" s="8"/>
      <c r="DCD40" s="8"/>
      <c r="DCE40" s="8"/>
      <c r="DCF40" s="8"/>
      <c r="DCG40" s="8"/>
      <c r="DCH40" s="8"/>
      <c r="DCI40" s="8"/>
      <c r="DCJ40" s="8"/>
      <c r="DCK40" s="8"/>
      <c r="DCL40" s="8"/>
      <c r="DCM40" s="8"/>
      <c r="DCN40" s="8"/>
      <c r="DCO40" s="8"/>
      <c r="DCP40" s="8"/>
      <c r="DCQ40" s="8"/>
      <c r="DCR40" s="8"/>
      <c r="DCS40" s="8"/>
      <c r="DCT40" s="8"/>
      <c r="DCU40" s="8"/>
      <c r="DCV40" s="8"/>
      <c r="DCW40" s="8"/>
      <c r="DCX40" s="8"/>
      <c r="DCY40" s="8"/>
      <c r="DCZ40" s="8"/>
      <c r="DDA40" s="8"/>
      <c r="DDB40" s="8"/>
      <c r="DDC40" s="8"/>
      <c r="DDD40" s="8"/>
      <c r="DDE40" s="8"/>
      <c r="DDF40" s="8"/>
      <c r="DDG40" s="8"/>
      <c r="DDH40" s="8"/>
      <c r="DDI40" s="8"/>
      <c r="DDJ40" s="8"/>
      <c r="DDK40" s="8"/>
      <c r="DDL40" s="8"/>
      <c r="DDM40" s="8"/>
      <c r="DDN40" s="8"/>
      <c r="DDO40" s="8"/>
      <c r="DDP40" s="8"/>
      <c r="DDQ40" s="8"/>
      <c r="DDR40" s="8"/>
      <c r="DDS40" s="8"/>
      <c r="DDT40" s="8"/>
      <c r="DDU40" s="8"/>
      <c r="DDV40" s="8"/>
      <c r="DDW40" s="8"/>
      <c r="DDX40" s="8"/>
      <c r="DDY40" s="8"/>
      <c r="DDZ40" s="8"/>
      <c r="DEA40" s="8"/>
      <c r="DEB40" s="8"/>
      <c r="DEC40" s="8"/>
      <c r="DED40" s="8"/>
      <c r="DEE40" s="8"/>
      <c r="DEF40" s="8"/>
      <c r="DEG40" s="8"/>
      <c r="DEH40" s="8"/>
      <c r="DEI40" s="8"/>
      <c r="DEJ40" s="8"/>
      <c r="DEK40" s="8"/>
      <c r="DEL40" s="8"/>
      <c r="DEM40" s="8"/>
      <c r="DEN40" s="8"/>
      <c r="DEO40" s="8"/>
      <c r="DEP40" s="8"/>
      <c r="DEQ40" s="8"/>
      <c r="DER40" s="8"/>
      <c r="DES40" s="8"/>
      <c r="DET40" s="8"/>
      <c r="DEU40" s="8"/>
      <c r="DEV40" s="8"/>
      <c r="DEW40" s="8"/>
      <c r="DEX40" s="8"/>
      <c r="DEY40" s="8"/>
      <c r="DEZ40" s="8"/>
      <c r="DFA40" s="8"/>
      <c r="DFB40" s="8"/>
      <c r="DFC40" s="8"/>
      <c r="DFD40" s="8"/>
      <c r="DFE40" s="8"/>
      <c r="DFF40" s="8"/>
      <c r="DFG40" s="8"/>
      <c r="DFH40" s="8"/>
      <c r="DFI40" s="8"/>
      <c r="DFJ40" s="8"/>
      <c r="DFK40" s="8"/>
      <c r="DFL40" s="8"/>
      <c r="DFM40" s="8"/>
      <c r="DFN40" s="8"/>
      <c r="DFO40" s="8"/>
      <c r="DFP40" s="8"/>
      <c r="DFQ40" s="8"/>
      <c r="DFR40" s="8"/>
      <c r="DFS40" s="8"/>
      <c r="DFT40" s="8"/>
      <c r="DFU40" s="8"/>
      <c r="DFV40" s="8"/>
      <c r="DFW40" s="8"/>
      <c r="DFX40" s="8"/>
      <c r="DFY40" s="8"/>
      <c r="DFZ40" s="8"/>
      <c r="DGA40" s="8"/>
      <c r="DGB40" s="8"/>
      <c r="DGC40" s="8"/>
      <c r="DGD40" s="8"/>
      <c r="DGE40" s="8"/>
      <c r="DGF40" s="8"/>
      <c r="DGG40" s="8"/>
      <c r="DGH40" s="8"/>
      <c r="DGI40" s="8"/>
      <c r="DGJ40" s="8"/>
      <c r="DGK40" s="8"/>
      <c r="DGL40" s="8"/>
      <c r="DGM40" s="8"/>
      <c r="DGN40" s="8"/>
      <c r="DGO40" s="8"/>
      <c r="DGP40" s="8"/>
      <c r="DGQ40" s="8"/>
      <c r="DGR40" s="8"/>
      <c r="DGS40" s="8"/>
      <c r="DGT40" s="8"/>
      <c r="DGU40" s="8"/>
      <c r="DGV40" s="8"/>
      <c r="DGW40" s="8"/>
      <c r="DGX40" s="8"/>
      <c r="DGY40" s="8"/>
      <c r="DGZ40" s="8"/>
      <c r="DHA40" s="8"/>
      <c r="DHB40" s="8"/>
      <c r="DHC40" s="8"/>
      <c r="DHD40" s="8"/>
      <c r="DHE40" s="8"/>
      <c r="DHF40" s="8"/>
      <c r="DHG40" s="8"/>
      <c r="DHH40" s="8"/>
      <c r="DHI40" s="8"/>
      <c r="DHJ40" s="8"/>
      <c r="DHK40" s="8"/>
      <c r="DHL40" s="8"/>
      <c r="DHM40" s="8"/>
      <c r="DHN40" s="8"/>
      <c r="DHO40" s="8"/>
      <c r="DHP40" s="8"/>
      <c r="DHQ40" s="8"/>
      <c r="DHR40" s="8"/>
      <c r="DHS40" s="8"/>
      <c r="DHT40" s="8"/>
      <c r="DHU40" s="8"/>
      <c r="DHV40" s="8"/>
      <c r="DHW40" s="8"/>
      <c r="DHX40" s="8"/>
      <c r="DHY40" s="8"/>
      <c r="DHZ40" s="8"/>
      <c r="DIA40" s="8"/>
      <c r="DIB40" s="8"/>
      <c r="DIC40" s="8"/>
      <c r="DID40" s="8"/>
      <c r="DIE40" s="8"/>
      <c r="DIF40" s="8"/>
      <c r="DIG40" s="8"/>
      <c r="DIH40" s="8"/>
      <c r="DII40" s="8"/>
      <c r="DIJ40" s="8"/>
      <c r="DIK40" s="8"/>
      <c r="DIL40" s="8"/>
      <c r="DIM40" s="8"/>
      <c r="DIN40" s="8"/>
      <c r="DIO40" s="8"/>
      <c r="DIP40" s="8"/>
      <c r="DIQ40" s="8"/>
      <c r="DIR40" s="8"/>
      <c r="DIS40" s="8"/>
      <c r="DIT40" s="8"/>
      <c r="DIU40" s="8"/>
      <c r="DIV40" s="8"/>
      <c r="DIW40" s="8"/>
      <c r="DIX40" s="8"/>
      <c r="DIY40" s="8"/>
      <c r="DIZ40" s="8"/>
      <c r="DJA40" s="8"/>
      <c r="DJB40" s="8"/>
      <c r="DJC40" s="8"/>
      <c r="DJD40" s="8"/>
      <c r="DJE40" s="8"/>
      <c r="DJF40" s="8"/>
      <c r="DJG40" s="8"/>
      <c r="DJH40" s="8"/>
      <c r="DJI40" s="8"/>
      <c r="DJJ40" s="8"/>
      <c r="DJK40" s="8"/>
      <c r="DJL40" s="8"/>
      <c r="DJM40" s="8"/>
      <c r="DJN40" s="8"/>
      <c r="DJO40" s="8"/>
      <c r="DJP40" s="8"/>
      <c r="DJQ40" s="8"/>
      <c r="DJR40" s="8"/>
      <c r="DJS40" s="8"/>
      <c r="DJT40" s="8"/>
      <c r="DJU40" s="8"/>
      <c r="DJV40" s="8"/>
      <c r="DJW40" s="8"/>
      <c r="DJX40" s="8"/>
      <c r="DJY40" s="8"/>
      <c r="DJZ40" s="8"/>
      <c r="DKA40" s="8"/>
      <c r="DKB40" s="8"/>
      <c r="DKC40" s="8"/>
      <c r="DKD40" s="8"/>
      <c r="DKE40" s="8"/>
      <c r="DKF40" s="8"/>
      <c r="DKG40" s="8"/>
      <c r="DKH40" s="8"/>
      <c r="DKI40" s="8"/>
      <c r="DKJ40" s="8"/>
      <c r="DKK40" s="8"/>
      <c r="DKL40" s="8"/>
      <c r="DKM40" s="8"/>
      <c r="DKN40" s="8"/>
      <c r="DKO40" s="8"/>
      <c r="DKP40" s="8"/>
      <c r="DKQ40" s="8"/>
      <c r="DKR40" s="8"/>
      <c r="DKS40" s="8"/>
      <c r="DKT40" s="8"/>
      <c r="DKU40" s="8"/>
      <c r="DKV40" s="8"/>
      <c r="DKW40" s="8"/>
      <c r="DKX40" s="8"/>
      <c r="DKY40" s="8"/>
      <c r="DKZ40" s="8"/>
      <c r="DLA40" s="8"/>
      <c r="DLB40" s="8"/>
      <c r="DLC40" s="8"/>
      <c r="DLD40" s="8"/>
      <c r="DLE40" s="8"/>
      <c r="DLF40" s="8"/>
      <c r="DLG40" s="8"/>
      <c r="DLH40" s="8"/>
      <c r="DLI40" s="8"/>
      <c r="DLJ40" s="8"/>
      <c r="DLK40" s="8"/>
      <c r="DLL40" s="8"/>
      <c r="DLM40" s="8"/>
      <c r="DLN40" s="8"/>
      <c r="DLO40" s="8"/>
      <c r="DLP40" s="8"/>
      <c r="DLQ40" s="8"/>
      <c r="DLR40" s="8"/>
      <c r="DLS40" s="8"/>
      <c r="DLT40" s="8"/>
      <c r="DLU40" s="8"/>
      <c r="DLV40" s="8"/>
      <c r="DLW40" s="8"/>
      <c r="DLX40" s="8"/>
      <c r="DLY40" s="8"/>
      <c r="DLZ40" s="8"/>
      <c r="DMA40" s="8"/>
      <c r="DMB40" s="8"/>
      <c r="DMC40" s="8"/>
      <c r="DMD40" s="8"/>
      <c r="DME40" s="8"/>
      <c r="DMF40" s="8"/>
      <c r="DMG40" s="8"/>
      <c r="DMH40" s="8"/>
      <c r="DMI40" s="8"/>
      <c r="DMJ40" s="8"/>
      <c r="DMK40" s="8"/>
      <c r="DML40" s="8"/>
      <c r="DMM40" s="8"/>
      <c r="DMN40" s="8"/>
      <c r="DMO40" s="8"/>
      <c r="DMP40" s="8"/>
      <c r="DMQ40" s="8"/>
      <c r="DMR40" s="8"/>
      <c r="DMS40" s="8"/>
      <c r="DMT40" s="8"/>
      <c r="DMU40" s="8"/>
      <c r="DMV40" s="8"/>
      <c r="DMW40" s="8"/>
      <c r="DMX40" s="8"/>
      <c r="DMY40" s="8"/>
      <c r="DMZ40" s="8"/>
      <c r="DNA40" s="8"/>
      <c r="DNB40" s="8"/>
      <c r="DNC40" s="8"/>
      <c r="DND40" s="8"/>
      <c r="DNE40" s="8"/>
      <c r="DNF40" s="8"/>
      <c r="DNG40" s="8"/>
      <c r="DNH40" s="8"/>
      <c r="DNI40" s="8"/>
      <c r="DNJ40" s="8"/>
      <c r="DNK40" s="8"/>
      <c r="DNL40" s="8"/>
      <c r="DNM40" s="8"/>
      <c r="DNN40" s="8"/>
      <c r="DNO40" s="8"/>
      <c r="DNP40" s="8"/>
      <c r="DNQ40" s="8"/>
      <c r="DNR40" s="8"/>
      <c r="DNS40" s="8"/>
      <c r="DNT40" s="8"/>
      <c r="DNU40" s="8"/>
      <c r="DNV40" s="8"/>
      <c r="DNW40" s="8"/>
      <c r="DNX40" s="8"/>
      <c r="DNY40" s="8"/>
      <c r="DNZ40" s="8"/>
      <c r="DOA40" s="8"/>
      <c r="DOB40" s="8"/>
      <c r="DOC40" s="8"/>
      <c r="DOD40" s="8"/>
      <c r="DOE40" s="8"/>
      <c r="DOF40" s="8"/>
      <c r="DOG40" s="8"/>
      <c r="DOH40" s="8"/>
      <c r="DOI40" s="8"/>
      <c r="DOJ40" s="8"/>
      <c r="DOK40" s="8"/>
      <c r="DOL40" s="8"/>
      <c r="DOM40" s="8"/>
      <c r="DON40" s="8"/>
      <c r="DOO40" s="8"/>
      <c r="DOP40" s="8"/>
      <c r="DOQ40" s="8"/>
      <c r="DOR40" s="8"/>
      <c r="DOS40" s="8"/>
      <c r="DOT40" s="8"/>
      <c r="DOU40" s="8"/>
      <c r="DOV40" s="8"/>
      <c r="DOW40" s="8"/>
      <c r="DOX40" s="8"/>
      <c r="DOY40" s="8"/>
      <c r="DOZ40" s="8"/>
      <c r="DPA40" s="8"/>
      <c r="DPB40" s="8"/>
      <c r="DPC40" s="8"/>
      <c r="DPD40" s="8"/>
      <c r="DPE40" s="8"/>
      <c r="DPF40" s="8"/>
      <c r="DPG40" s="8"/>
      <c r="DPH40" s="8"/>
      <c r="DPI40" s="8"/>
      <c r="DPJ40" s="8"/>
      <c r="DPK40" s="8"/>
      <c r="DPL40" s="8"/>
      <c r="DPM40" s="8"/>
      <c r="DPN40" s="8"/>
      <c r="DPO40" s="8"/>
      <c r="DPP40" s="8"/>
      <c r="DPQ40" s="8"/>
      <c r="DPR40" s="8"/>
      <c r="DPS40" s="8"/>
      <c r="DPT40" s="8"/>
      <c r="DPU40" s="8"/>
      <c r="DPV40" s="8"/>
      <c r="DPW40" s="8"/>
      <c r="DPX40" s="8"/>
      <c r="DPY40" s="8"/>
      <c r="DPZ40" s="8"/>
      <c r="DQA40" s="8"/>
      <c r="DQB40" s="8"/>
      <c r="DQC40" s="8"/>
      <c r="DQD40" s="8"/>
      <c r="DQE40" s="8"/>
      <c r="DQF40" s="8"/>
      <c r="DQG40" s="8"/>
      <c r="DQH40" s="8"/>
      <c r="DQI40" s="8"/>
      <c r="DQJ40" s="8"/>
      <c r="DQK40" s="8"/>
      <c r="DQL40" s="8"/>
      <c r="DQM40" s="8"/>
      <c r="DQN40" s="8"/>
      <c r="DQO40" s="8"/>
      <c r="DQP40" s="8"/>
      <c r="DQQ40" s="8"/>
      <c r="DQR40" s="8"/>
      <c r="DQS40" s="8"/>
      <c r="DQT40" s="8"/>
      <c r="DQU40" s="8"/>
      <c r="DQV40" s="8"/>
      <c r="DQW40" s="8"/>
      <c r="DQX40" s="8"/>
      <c r="DQY40" s="8"/>
      <c r="DQZ40" s="8"/>
      <c r="DRA40" s="8"/>
      <c r="DRB40" s="8"/>
      <c r="DRC40" s="8"/>
      <c r="DRD40" s="8"/>
      <c r="DRE40" s="8"/>
      <c r="DRF40" s="8"/>
      <c r="DRG40" s="8"/>
      <c r="DRH40" s="8"/>
      <c r="DRI40" s="8"/>
      <c r="DRJ40" s="8"/>
      <c r="DRK40" s="8"/>
      <c r="DRL40" s="8"/>
      <c r="DRM40" s="8"/>
      <c r="DRN40" s="8"/>
      <c r="DRO40" s="8"/>
      <c r="DRP40" s="8"/>
      <c r="DRQ40" s="8"/>
      <c r="DRR40" s="8"/>
      <c r="DRS40" s="8"/>
      <c r="DRT40" s="8"/>
      <c r="DRU40" s="8"/>
      <c r="DRV40" s="8"/>
      <c r="DRW40" s="8"/>
      <c r="DRX40" s="8"/>
      <c r="DRY40" s="8"/>
      <c r="DRZ40" s="8"/>
      <c r="DSA40" s="8"/>
      <c r="DSB40" s="8"/>
      <c r="DSC40" s="8"/>
      <c r="DSD40" s="8"/>
      <c r="DSE40" s="8"/>
      <c r="DSF40" s="8"/>
      <c r="DSG40" s="8"/>
      <c r="DSH40" s="8"/>
      <c r="DSI40" s="8"/>
      <c r="DSJ40" s="8"/>
      <c r="DSK40" s="8"/>
      <c r="DSL40" s="8"/>
      <c r="DSM40" s="8"/>
      <c r="DSN40" s="8"/>
      <c r="DSO40" s="8"/>
      <c r="DSP40" s="8"/>
      <c r="DSQ40" s="8"/>
      <c r="DSR40" s="8"/>
      <c r="DSS40" s="8"/>
      <c r="DST40" s="8"/>
      <c r="DSU40" s="8"/>
      <c r="DSV40" s="8"/>
      <c r="DSW40" s="8"/>
      <c r="DSX40" s="8"/>
      <c r="DSY40" s="8"/>
      <c r="DSZ40" s="8"/>
      <c r="DTA40" s="8"/>
      <c r="DTB40" s="8"/>
      <c r="DTC40" s="8"/>
      <c r="DTD40" s="8"/>
      <c r="DTE40" s="8"/>
      <c r="DTF40" s="8"/>
      <c r="DTG40" s="8"/>
      <c r="DTH40" s="8"/>
      <c r="DTI40" s="8"/>
      <c r="DTJ40" s="8"/>
      <c r="DTK40" s="8"/>
      <c r="DTL40" s="8"/>
      <c r="DTM40" s="8"/>
      <c r="DTN40" s="8"/>
      <c r="DTO40" s="8"/>
      <c r="DTP40" s="8"/>
      <c r="DTQ40" s="8"/>
      <c r="DTR40" s="8"/>
      <c r="DTS40" s="8"/>
      <c r="DTT40" s="8"/>
      <c r="DTU40" s="8"/>
      <c r="DTV40" s="8"/>
      <c r="DTW40" s="8"/>
      <c r="DTX40" s="8"/>
      <c r="DTY40" s="8"/>
      <c r="DTZ40" s="8"/>
      <c r="DUA40" s="8"/>
      <c r="DUB40" s="8"/>
      <c r="DUC40" s="8"/>
      <c r="DUD40" s="8"/>
      <c r="DUE40" s="8"/>
      <c r="DUF40" s="8"/>
      <c r="DUG40" s="8"/>
      <c r="DUH40" s="8"/>
      <c r="DUI40" s="8"/>
      <c r="DUJ40" s="8"/>
      <c r="DUK40" s="8"/>
      <c r="DUL40" s="8"/>
      <c r="DUM40" s="8"/>
      <c r="DUN40" s="8"/>
      <c r="DUO40" s="8"/>
      <c r="DUP40" s="8"/>
      <c r="DUQ40" s="8"/>
      <c r="DUR40" s="8"/>
      <c r="DUS40" s="8"/>
      <c r="DUT40" s="8"/>
      <c r="DUU40" s="8"/>
      <c r="DUV40" s="8"/>
      <c r="DUW40" s="8"/>
      <c r="DUX40" s="8"/>
      <c r="DUY40" s="8"/>
      <c r="DUZ40" s="8"/>
      <c r="DVA40" s="8"/>
      <c r="DVB40" s="8"/>
      <c r="DVC40" s="8"/>
      <c r="DVD40" s="8"/>
      <c r="DVE40" s="8"/>
      <c r="DVF40" s="8"/>
      <c r="DVG40" s="8"/>
      <c r="DVH40" s="8"/>
      <c r="DVI40" s="8"/>
      <c r="DVJ40" s="8"/>
      <c r="DVK40" s="8"/>
      <c r="DVL40" s="8"/>
      <c r="DVM40" s="8"/>
      <c r="DVN40" s="8"/>
      <c r="DVO40" s="8"/>
      <c r="DVP40" s="8"/>
      <c r="DVQ40" s="8"/>
      <c r="DVR40" s="8"/>
      <c r="DVS40" s="8"/>
      <c r="DVT40" s="8"/>
      <c r="DVU40" s="8"/>
      <c r="DVV40" s="8"/>
      <c r="DVW40" s="8"/>
      <c r="DVX40" s="8"/>
      <c r="DVY40" s="8"/>
      <c r="DVZ40" s="8"/>
      <c r="DWA40" s="8"/>
      <c r="DWB40" s="8"/>
      <c r="DWC40" s="8"/>
      <c r="DWD40" s="8"/>
      <c r="DWE40" s="8"/>
      <c r="DWF40" s="8"/>
      <c r="DWG40" s="8"/>
      <c r="DWH40" s="8"/>
      <c r="DWI40" s="8"/>
      <c r="DWJ40" s="8"/>
      <c r="DWK40" s="8"/>
      <c r="DWL40" s="8"/>
      <c r="DWM40" s="8"/>
      <c r="DWN40" s="8"/>
      <c r="DWO40" s="8"/>
      <c r="DWP40" s="8"/>
      <c r="DWQ40" s="8"/>
      <c r="DWR40" s="8"/>
      <c r="DWS40" s="8"/>
      <c r="DWT40" s="8"/>
      <c r="DWU40" s="8"/>
      <c r="DWV40" s="8"/>
      <c r="DWW40" s="8"/>
      <c r="DWX40" s="8"/>
      <c r="DWY40" s="8"/>
      <c r="DWZ40" s="8"/>
      <c r="DXA40" s="8"/>
      <c r="DXB40" s="8"/>
      <c r="DXC40" s="8"/>
      <c r="DXD40" s="8"/>
      <c r="DXE40" s="8"/>
      <c r="DXF40" s="8"/>
      <c r="DXG40" s="8"/>
      <c r="DXH40" s="8"/>
      <c r="DXI40" s="8"/>
      <c r="DXJ40" s="8"/>
      <c r="DXK40" s="8"/>
      <c r="DXL40" s="8"/>
      <c r="DXM40" s="8"/>
      <c r="DXN40" s="8"/>
      <c r="DXO40" s="8"/>
      <c r="DXP40" s="8"/>
      <c r="DXQ40" s="8"/>
      <c r="DXR40" s="8"/>
      <c r="DXS40" s="8"/>
      <c r="DXT40" s="8"/>
      <c r="DXU40" s="8"/>
      <c r="DXV40" s="8"/>
      <c r="DXW40" s="8"/>
      <c r="DXX40" s="8"/>
      <c r="DXY40" s="8"/>
      <c r="DXZ40" s="8"/>
      <c r="DYA40" s="8"/>
      <c r="DYB40" s="8"/>
      <c r="DYC40" s="8"/>
      <c r="DYD40" s="8"/>
      <c r="DYE40" s="8"/>
      <c r="DYF40" s="8"/>
      <c r="DYG40" s="8"/>
      <c r="DYH40" s="8"/>
      <c r="DYI40" s="8"/>
      <c r="DYJ40" s="8"/>
      <c r="DYK40" s="8"/>
      <c r="DYL40" s="8"/>
      <c r="DYM40" s="8"/>
      <c r="DYN40" s="8"/>
      <c r="DYO40" s="8"/>
      <c r="DYP40" s="8"/>
      <c r="DYQ40" s="8"/>
      <c r="DYR40" s="8"/>
      <c r="DYS40" s="8"/>
      <c r="DYT40" s="8"/>
      <c r="DYU40" s="8"/>
      <c r="DYV40" s="8"/>
      <c r="DYW40" s="8"/>
      <c r="DYX40" s="8"/>
      <c r="DYY40" s="8"/>
      <c r="DYZ40" s="8"/>
      <c r="DZA40" s="8"/>
      <c r="DZB40" s="8"/>
      <c r="DZC40" s="8"/>
      <c r="DZD40" s="8"/>
      <c r="DZE40" s="8"/>
      <c r="DZF40" s="8"/>
      <c r="DZG40" s="8"/>
      <c r="DZH40" s="8"/>
      <c r="DZI40" s="8"/>
      <c r="DZJ40" s="8"/>
      <c r="DZK40" s="8"/>
      <c r="DZL40" s="8"/>
      <c r="DZM40" s="8"/>
      <c r="DZN40" s="8"/>
      <c r="DZO40" s="8"/>
      <c r="DZP40" s="8"/>
      <c r="DZQ40" s="8"/>
      <c r="DZR40" s="8"/>
      <c r="DZS40" s="8"/>
      <c r="DZT40" s="8"/>
      <c r="DZU40" s="8"/>
      <c r="DZV40" s="8"/>
      <c r="DZW40" s="8"/>
      <c r="DZX40" s="8"/>
      <c r="DZY40" s="8"/>
      <c r="DZZ40" s="8"/>
      <c r="EAA40" s="8"/>
      <c r="EAB40" s="8"/>
      <c r="EAC40" s="8"/>
      <c r="EAD40" s="8"/>
      <c r="EAE40" s="8"/>
      <c r="EAF40" s="8"/>
      <c r="EAG40" s="8"/>
      <c r="EAH40" s="8"/>
      <c r="EAI40" s="8"/>
      <c r="EAJ40" s="8"/>
      <c r="EAK40" s="8"/>
      <c r="EAL40" s="8"/>
      <c r="EAM40" s="8"/>
      <c r="EAN40" s="8"/>
      <c r="EAO40" s="8"/>
      <c r="EAP40" s="8"/>
      <c r="EAQ40" s="8"/>
      <c r="EAR40" s="8"/>
      <c r="EAS40" s="8"/>
      <c r="EAT40" s="8"/>
      <c r="EAU40" s="8"/>
      <c r="EAV40" s="8"/>
      <c r="EAW40" s="8"/>
      <c r="EAX40" s="8"/>
      <c r="EAY40" s="8"/>
      <c r="EAZ40" s="8"/>
      <c r="EBA40" s="8"/>
      <c r="EBB40" s="8"/>
      <c r="EBC40" s="8"/>
      <c r="EBD40" s="8"/>
      <c r="EBE40" s="8"/>
      <c r="EBF40" s="8"/>
      <c r="EBG40" s="8"/>
      <c r="EBH40" s="8"/>
      <c r="EBI40" s="8"/>
      <c r="EBJ40" s="8"/>
      <c r="EBK40" s="8"/>
      <c r="EBL40" s="8"/>
      <c r="EBM40" s="8"/>
      <c r="EBN40" s="8"/>
      <c r="EBO40" s="8"/>
      <c r="EBP40" s="8"/>
      <c r="EBQ40" s="8"/>
      <c r="EBR40" s="8"/>
      <c r="EBS40" s="8"/>
      <c r="EBT40" s="8"/>
      <c r="EBU40" s="8"/>
      <c r="EBV40" s="8"/>
      <c r="EBW40" s="8"/>
      <c r="EBX40" s="8"/>
      <c r="EBY40" s="8"/>
      <c r="EBZ40" s="8"/>
      <c r="ECA40" s="8"/>
      <c r="ECB40" s="8"/>
      <c r="ECC40" s="8"/>
      <c r="ECD40" s="8"/>
      <c r="ECE40" s="8"/>
      <c r="ECF40" s="8"/>
      <c r="ECG40" s="8"/>
      <c r="ECH40" s="8"/>
      <c r="ECI40" s="8"/>
      <c r="ECJ40" s="8"/>
      <c r="ECK40" s="8"/>
      <c r="ECL40" s="8"/>
      <c r="ECM40" s="8"/>
      <c r="ECN40" s="8"/>
      <c r="ECO40" s="8"/>
      <c r="ECP40" s="8"/>
      <c r="ECQ40" s="8"/>
      <c r="ECR40" s="8"/>
      <c r="ECS40" s="8"/>
      <c r="ECT40" s="8"/>
      <c r="ECU40" s="8"/>
      <c r="ECV40" s="8"/>
      <c r="ECW40" s="8"/>
      <c r="ECX40" s="8"/>
      <c r="ECY40" s="8"/>
      <c r="ECZ40" s="8"/>
      <c r="EDA40" s="8"/>
      <c r="EDB40" s="8"/>
      <c r="EDC40" s="8"/>
      <c r="EDD40" s="8"/>
      <c r="EDE40" s="8"/>
      <c r="EDF40" s="8"/>
      <c r="EDG40" s="8"/>
      <c r="EDH40" s="8"/>
      <c r="EDI40" s="8"/>
      <c r="EDJ40" s="8"/>
      <c r="EDK40" s="8"/>
      <c r="EDL40" s="8"/>
      <c r="EDM40" s="8"/>
      <c r="EDN40" s="8"/>
      <c r="EDO40" s="8"/>
      <c r="EDP40" s="8"/>
      <c r="EDQ40" s="8"/>
      <c r="EDR40" s="8"/>
      <c r="EDS40" s="8"/>
      <c r="EDT40" s="8"/>
      <c r="EDU40" s="8"/>
      <c r="EDV40" s="8"/>
      <c r="EDW40" s="8"/>
      <c r="EDX40" s="8"/>
      <c r="EDY40" s="8"/>
      <c r="EDZ40" s="8"/>
      <c r="EEA40" s="8"/>
      <c r="EEB40" s="8"/>
      <c r="EEC40" s="8"/>
      <c r="EED40" s="8"/>
      <c r="EEE40" s="8"/>
      <c r="EEF40" s="8"/>
      <c r="EEG40" s="8"/>
      <c r="EEH40" s="8"/>
      <c r="EEI40" s="8"/>
      <c r="EEJ40" s="8"/>
      <c r="EEK40" s="8"/>
      <c r="EEL40" s="8"/>
      <c r="EEM40" s="8"/>
      <c r="EEN40" s="8"/>
      <c r="EEO40" s="8"/>
      <c r="EEP40" s="8"/>
      <c r="EEQ40" s="8"/>
      <c r="EER40" s="8"/>
      <c r="EES40" s="8"/>
      <c r="EET40" s="8"/>
      <c r="EEU40" s="8"/>
      <c r="EEV40" s="8"/>
      <c r="EEW40" s="8"/>
      <c r="EEX40" s="8"/>
      <c r="EEY40" s="8"/>
      <c r="EEZ40" s="8"/>
      <c r="EFA40" s="8"/>
      <c r="EFB40" s="8"/>
      <c r="EFC40" s="8"/>
      <c r="EFD40" s="8"/>
      <c r="EFE40" s="8"/>
      <c r="EFF40" s="8"/>
      <c r="EFG40" s="8"/>
      <c r="EFH40" s="8"/>
      <c r="EFI40" s="8"/>
      <c r="EFJ40" s="8"/>
      <c r="EFK40" s="8"/>
      <c r="EFL40" s="8"/>
      <c r="EFM40" s="8"/>
      <c r="EFN40" s="8"/>
      <c r="EFO40" s="8"/>
      <c r="EFP40" s="8"/>
      <c r="EFQ40" s="8"/>
      <c r="EFR40" s="8"/>
      <c r="EFS40" s="8"/>
      <c r="EFT40" s="8"/>
      <c r="EFU40" s="8"/>
      <c r="EFV40" s="8"/>
      <c r="EFW40" s="8"/>
      <c r="EFX40" s="8"/>
      <c r="EFY40" s="8"/>
      <c r="EFZ40" s="8"/>
      <c r="EGA40" s="8"/>
      <c r="EGB40" s="8"/>
      <c r="EGC40" s="8"/>
      <c r="EGD40" s="8"/>
      <c r="EGE40" s="8"/>
      <c r="EGF40" s="8"/>
      <c r="EGG40" s="8"/>
      <c r="EGH40" s="8"/>
      <c r="EGI40" s="8"/>
      <c r="EGJ40" s="8"/>
      <c r="EGK40" s="8"/>
      <c r="EGL40" s="8"/>
      <c r="EGM40" s="8"/>
      <c r="EGN40" s="8"/>
      <c r="EGO40" s="8"/>
      <c r="EGP40" s="8"/>
      <c r="EGQ40" s="8"/>
      <c r="EGR40" s="8"/>
      <c r="EGS40" s="8"/>
      <c r="EGT40" s="8"/>
      <c r="EGU40" s="8"/>
      <c r="EGV40" s="8"/>
      <c r="EGW40" s="8"/>
      <c r="EGX40" s="8"/>
      <c r="EGY40" s="8"/>
      <c r="EGZ40" s="8"/>
      <c r="EHA40" s="8"/>
      <c r="EHB40" s="8"/>
      <c r="EHC40" s="8"/>
      <c r="EHD40" s="8"/>
      <c r="EHE40" s="8"/>
      <c r="EHF40" s="8"/>
      <c r="EHG40" s="8"/>
      <c r="EHH40" s="8"/>
      <c r="EHI40" s="8"/>
      <c r="EHJ40" s="8"/>
      <c r="EHK40" s="8"/>
      <c r="EHL40" s="8"/>
      <c r="EHM40" s="8"/>
      <c r="EHN40" s="8"/>
      <c r="EHO40" s="8"/>
      <c r="EHP40" s="8"/>
      <c r="EHQ40" s="8"/>
      <c r="EHR40" s="8"/>
      <c r="EHS40" s="8"/>
      <c r="EHT40" s="8"/>
      <c r="EHU40" s="8"/>
      <c r="EHV40" s="8"/>
      <c r="EHW40" s="8"/>
      <c r="EHX40" s="8"/>
      <c r="EHY40" s="8"/>
      <c r="EHZ40" s="8"/>
      <c r="EIA40" s="8"/>
      <c r="EIB40" s="8"/>
      <c r="EIC40" s="8"/>
      <c r="EID40" s="8"/>
      <c r="EIE40" s="8"/>
      <c r="EIF40" s="8"/>
      <c r="EIG40" s="8"/>
      <c r="EIH40" s="8"/>
      <c r="EII40" s="8"/>
      <c r="EIJ40" s="8"/>
      <c r="EIK40" s="8"/>
      <c r="EIL40" s="8"/>
      <c r="EIM40" s="8"/>
      <c r="EIN40" s="8"/>
      <c r="EIO40" s="8"/>
      <c r="EIP40" s="8"/>
      <c r="EIQ40" s="8"/>
      <c r="EIR40" s="8"/>
      <c r="EIS40" s="8"/>
      <c r="EIT40" s="8"/>
      <c r="EIU40" s="8"/>
      <c r="EIV40" s="8"/>
      <c r="EIW40" s="8"/>
      <c r="EIX40" s="8"/>
      <c r="EIY40" s="8"/>
      <c r="EIZ40" s="8"/>
      <c r="EJA40" s="8"/>
      <c r="EJB40" s="8"/>
      <c r="EJC40" s="8"/>
      <c r="EJD40" s="8"/>
      <c r="EJE40" s="8"/>
      <c r="EJF40" s="8"/>
      <c r="EJG40" s="8"/>
      <c r="EJH40" s="8"/>
      <c r="EJI40" s="8"/>
      <c r="EJJ40" s="8"/>
      <c r="EJK40" s="8"/>
      <c r="EJL40" s="8"/>
      <c r="EJM40" s="8"/>
      <c r="EJN40" s="8"/>
      <c r="EJO40" s="8"/>
      <c r="EJP40" s="8"/>
      <c r="EJQ40" s="8"/>
      <c r="EJR40" s="8"/>
      <c r="EJS40" s="8"/>
      <c r="EJT40" s="8"/>
      <c r="EJU40" s="8"/>
      <c r="EJV40" s="8"/>
      <c r="EJW40" s="8"/>
      <c r="EJX40" s="8"/>
      <c r="EJY40" s="8"/>
      <c r="EJZ40" s="8"/>
      <c r="EKA40" s="8"/>
      <c r="EKB40" s="8"/>
      <c r="EKC40" s="8"/>
      <c r="EKD40" s="8"/>
      <c r="EKE40" s="8"/>
      <c r="EKF40" s="8"/>
      <c r="EKG40" s="8"/>
      <c r="EKH40" s="8"/>
      <c r="EKI40" s="8"/>
      <c r="EKJ40" s="8"/>
      <c r="EKK40" s="8"/>
      <c r="EKL40" s="8"/>
      <c r="EKM40" s="8"/>
      <c r="EKN40" s="8"/>
      <c r="EKO40" s="8"/>
      <c r="EKP40" s="8"/>
      <c r="EKQ40" s="8"/>
      <c r="EKR40" s="8"/>
      <c r="EKS40" s="8"/>
      <c r="EKT40" s="8"/>
      <c r="EKU40" s="8"/>
      <c r="EKV40" s="8"/>
      <c r="EKW40" s="8"/>
      <c r="EKX40" s="8"/>
      <c r="EKY40" s="8"/>
      <c r="EKZ40" s="8"/>
      <c r="ELA40" s="8"/>
      <c r="ELB40" s="8"/>
      <c r="ELC40" s="8"/>
      <c r="ELD40" s="8"/>
      <c r="ELE40" s="8"/>
      <c r="ELF40" s="8"/>
      <c r="ELG40" s="8"/>
      <c r="ELH40" s="8"/>
      <c r="ELI40" s="8"/>
      <c r="ELJ40" s="8"/>
      <c r="ELK40" s="8"/>
      <c r="ELL40" s="8"/>
      <c r="ELM40" s="8"/>
      <c r="ELN40" s="8"/>
      <c r="ELO40" s="8"/>
      <c r="ELP40" s="8"/>
      <c r="ELQ40" s="8"/>
      <c r="ELR40" s="8"/>
      <c r="ELS40" s="8"/>
      <c r="ELT40" s="8"/>
      <c r="ELU40" s="8"/>
      <c r="ELV40" s="8"/>
      <c r="ELW40" s="8"/>
      <c r="ELX40" s="8"/>
      <c r="ELY40" s="8"/>
      <c r="ELZ40" s="8"/>
      <c r="EMA40" s="8"/>
      <c r="EMB40" s="8"/>
      <c r="EMC40" s="8"/>
      <c r="EMD40" s="8"/>
      <c r="EME40" s="8"/>
      <c r="EMF40" s="8"/>
      <c r="EMG40" s="8"/>
      <c r="EMH40" s="8"/>
      <c r="EMI40" s="8"/>
      <c r="EMJ40" s="8"/>
      <c r="EMK40" s="8"/>
      <c r="EML40" s="8"/>
      <c r="EMM40" s="8"/>
      <c r="EMN40" s="8"/>
      <c r="EMO40" s="8"/>
      <c r="EMP40" s="8"/>
      <c r="EMQ40" s="8"/>
      <c r="EMR40" s="8"/>
      <c r="EMS40" s="8"/>
      <c r="EMT40" s="8"/>
      <c r="EMU40" s="8"/>
      <c r="EMV40" s="8"/>
      <c r="EMW40" s="8"/>
      <c r="EMX40" s="8"/>
      <c r="EMY40" s="8"/>
      <c r="EMZ40" s="8"/>
      <c r="ENA40" s="8"/>
      <c r="ENB40" s="8"/>
      <c r="ENC40" s="8"/>
      <c r="END40" s="8"/>
      <c r="ENE40" s="8"/>
      <c r="ENF40" s="8"/>
      <c r="ENG40" s="8"/>
      <c r="ENH40" s="8"/>
      <c r="ENI40" s="8"/>
      <c r="ENJ40" s="8"/>
      <c r="ENK40" s="8"/>
      <c r="ENL40" s="8"/>
      <c r="ENM40" s="8"/>
      <c r="ENN40" s="8"/>
      <c r="ENO40" s="8"/>
      <c r="ENP40" s="8"/>
      <c r="ENQ40" s="8"/>
      <c r="ENR40" s="8"/>
      <c r="ENS40" s="8"/>
      <c r="ENT40" s="8"/>
      <c r="ENU40" s="8"/>
      <c r="ENV40" s="8"/>
      <c r="ENW40" s="8"/>
      <c r="ENX40" s="8"/>
      <c r="ENY40" s="8"/>
      <c r="ENZ40" s="8"/>
      <c r="EOA40" s="8"/>
      <c r="EOB40" s="8"/>
      <c r="EOC40" s="8"/>
      <c r="EOD40" s="8"/>
      <c r="EOE40" s="8"/>
      <c r="EOF40" s="8"/>
      <c r="EOG40" s="8"/>
      <c r="EOH40" s="8"/>
      <c r="EOI40" s="8"/>
      <c r="EOJ40" s="8"/>
      <c r="EOK40" s="8"/>
      <c r="EOL40" s="8"/>
      <c r="EOM40" s="8"/>
      <c r="EON40" s="8"/>
      <c r="EOO40" s="8"/>
      <c r="EOP40" s="8"/>
      <c r="EOQ40" s="8"/>
      <c r="EOR40" s="8"/>
      <c r="EOS40" s="8"/>
      <c r="EOT40" s="8"/>
      <c r="EOU40" s="8"/>
      <c r="EOV40" s="8"/>
      <c r="EOW40" s="8"/>
      <c r="EOX40" s="8"/>
      <c r="EOY40" s="8"/>
      <c r="EOZ40" s="8"/>
      <c r="EPA40" s="8"/>
      <c r="EPB40" s="8"/>
      <c r="EPC40" s="8"/>
      <c r="EPD40" s="8"/>
      <c r="EPE40" s="8"/>
      <c r="EPF40" s="8"/>
      <c r="EPG40" s="8"/>
      <c r="EPH40" s="8"/>
      <c r="EPI40" s="8"/>
      <c r="EPJ40" s="8"/>
      <c r="EPK40" s="8"/>
      <c r="EPL40" s="8"/>
      <c r="EPM40" s="8"/>
      <c r="EPN40" s="8"/>
      <c r="EPO40" s="8"/>
      <c r="EPP40" s="8"/>
      <c r="EPQ40" s="8"/>
      <c r="EPR40" s="8"/>
      <c r="EPS40" s="8"/>
      <c r="EPT40" s="8"/>
      <c r="EPU40" s="8"/>
      <c r="EPV40" s="8"/>
      <c r="EPW40" s="8"/>
      <c r="EPX40" s="8"/>
      <c r="EPY40" s="8"/>
      <c r="EPZ40" s="8"/>
      <c r="EQA40" s="8"/>
      <c r="EQB40" s="8"/>
      <c r="EQC40" s="8"/>
      <c r="EQD40" s="8"/>
      <c r="EQE40" s="8"/>
      <c r="EQF40" s="8"/>
      <c r="EQG40" s="8"/>
      <c r="EQH40" s="8"/>
      <c r="EQI40" s="8"/>
      <c r="EQJ40" s="8"/>
      <c r="EQK40" s="8"/>
      <c r="EQL40" s="8"/>
      <c r="EQM40" s="8"/>
      <c r="EQN40" s="8"/>
      <c r="EQO40" s="8"/>
      <c r="EQP40" s="8"/>
      <c r="EQQ40" s="8"/>
      <c r="EQR40" s="8"/>
      <c r="EQS40" s="8"/>
      <c r="EQT40" s="8"/>
      <c r="EQU40" s="8"/>
      <c r="EQV40" s="8"/>
      <c r="EQW40" s="8"/>
      <c r="EQX40" s="8"/>
      <c r="EQY40" s="8"/>
      <c r="EQZ40" s="8"/>
      <c r="ERA40" s="8"/>
      <c r="ERB40" s="8"/>
      <c r="ERC40" s="8"/>
      <c r="ERD40" s="8"/>
      <c r="ERE40" s="8"/>
      <c r="ERF40" s="8"/>
      <c r="ERG40" s="8"/>
      <c r="ERH40" s="8"/>
      <c r="ERI40" s="8"/>
      <c r="ERJ40" s="8"/>
      <c r="ERK40" s="8"/>
      <c r="ERL40" s="8"/>
      <c r="ERM40" s="8"/>
      <c r="ERN40" s="8"/>
      <c r="ERO40" s="8"/>
      <c r="ERP40" s="8"/>
      <c r="ERQ40" s="8"/>
      <c r="ERR40" s="8"/>
      <c r="ERS40" s="8"/>
      <c r="ERT40" s="8"/>
      <c r="ERU40" s="8"/>
      <c r="ERV40" s="8"/>
      <c r="ERW40" s="8"/>
      <c r="ERX40" s="8"/>
      <c r="ERY40" s="8"/>
      <c r="ERZ40" s="8"/>
      <c r="ESA40" s="8"/>
      <c r="ESB40" s="8"/>
      <c r="ESC40" s="8"/>
      <c r="ESD40" s="8"/>
      <c r="ESE40" s="8"/>
      <c r="ESF40" s="8"/>
      <c r="ESG40" s="8"/>
      <c r="ESH40" s="8"/>
      <c r="ESI40" s="8"/>
      <c r="ESJ40" s="8"/>
      <c r="ESK40" s="8"/>
      <c r="ESL40" s="8"/>
      <c r="ESM40" s="8"/>
      <c r="ESN40" s="8"/>
      <c r="ESO40" s="8"/>
      <c r="ESP40" s="8"/>
      <c r="ESQ40" s="8"/>
      <c r="ESR40" s="8"/>
      <c r="ESS40" s="8"/>
      <c r="EST40" s="8"/>
      <c r="ESU40" s="8"/>
      <c r="ESV40" s="8"/>
      <c r="ESW40" s="8"/>
      <c r="ESX40" s="8"/>
      <c r="ESY40" s="8"/>
      <c r="ESZ40" s="8"/>
      <c r="ETA40" s="8"/>
      <c r="ETB40" s="8"/>
      <c r="ETC40" s="8"/>
      <c r="ETD40" s="8"/>
      <c r="ETE40" s="8"/>
      <c r="ETF40" s="8"/>
      <c r="ETG40" s="8"/>
      <c r="ETH40" s="8"/>
      <c r="ETI40" s="8"/>
      <c r="ETJ40" s="8"/>
      <c r="ETK40" s="8"/>
      <c r="ETL40" s="8"/>
      <c r="ETM40" s="8"/>
      <c r="ETN40" s="8"/>
      <c r="ETO40" s="8"/>
      <c r="ETP40" s="8"/>
      <c r="ETQ40" s="8"/>
      <c r="ETR40" s="8"/>
      <c r="ETS40" s="8"/>
      <c r="ETT40" s="8"/>
      <c r="ETU40" s="8"/>
      <c r="ETV40" s="8"/>
      <c r="ETW40" s="8"/>
      <c r="ETX40" s="8"/>
      <c r="ETY40" s="8"/>
      <c r="ETZ40" s="8"/>
      <c r="EUA40" s="8"/>
      <c r="EUB40" s="8"/>
      <c r="EUC40" s="8"/>
      <c r="EUD40" s="8"/>
      <c r="EUE40" s="8"/>
      <c r="EUF40" s="8"/>
      <c r="EUG40" s="8"/>
      <c r="EUH40" s="8"/>
      <c r="EUI40" s="8"/>
      <c r="EUJ40" s="8"/>
      <c r="EUK40" s="8"/>
      <c r="EUL40" s="8"/>
      <c r="EUM40" s="8"/>
      <c r="EUN40" s="8"/>
      <c r="EUO40" s="8"/>
      <c r="EUP40" s="8"/>
      <c r="EUQ40" s="8"/>
      <c r="EUR40" s="8"/>
      <c r="EUS40" s="8"/>
      <c r="EUT40" s="8"/>
      <c r="EUU40" s="8"/>
      <c r="EUV40" s="8"/>
      <c r="EUW40" s="8"/>
      <c r="EUX40" s="8"/>
      <c r="EUY40" s="8"/>
      <c r="EUZ40" s="8"/>
      <c r="EVA40" s="8"/>
      <c r="EVB40" s="8"/>
      <c r="EVC40" s="8"/>
      <c r="EVD40" s="8"/>
      <c r="EVE40" s="8"/>
      <c r="EVF40" s="8"/>
      <c r="EVG40" s="8"/>
      <c r="EVH40" s="8"/>
      <c r="EVI40" s="8"/>
      <c r="EVJ40" s="8"/>
      <c r="EVK40" s="8"/>
      <c r="EVL40" s="8"/>
      <c r="EVM40" s="8"/>
      <c r="EVN40" s="8"/>
      <c r="EVO40" s="8"/>
      <c r="EVP40" s="8"/>
      <c r="EVQ40" s="8"/>
      <c r="EVR40" s="8"/>
      <c r="EVS40" s="8"/>
      <c r="EVT40" s="8"/>
      <c r="EVU40" s="8"/>
      <c r="EVV40" s="8"/>
      <c r="EVW40" s="8"/>
      <c r="EVX40" s="8"/>
      <c r="EVY40" s="8"/>
      <c r="EVZ40" s="8"/>
      <c r="EWA40" s="8"/>
      <c r="EWB40" s="8"/>
      <c r="EWC40" s="8"/>
      <c r="EWD40" s="8"/>
      <c r="EWE40" s="8"/>
      <c r="EWF40" s="8"/>
      <c r="EWG40" s="8"/>
      <c r="EWH40" s="8"/>
      <c r="EWI40" s="8"/>
      <c r="EWJ40" s="8"/>
      <c r="EWK40" s="8"/>
      <c r="EWL40" s="8"/>
      <c r="EWM40" s="8"/>
      <c r="EWN40" s="8"/>
      <c r="EWO40" s="8"/>
      <c r="EWP40" s="8"/>
      <c r="EWQ40" s="8"/>
      <c r="EWR40" s="8"/>
      <c r="EWS40" s="8"/>
      <c r="EWT40" s="8"/>
      <c r="EWU40" s="8"/>
      <c r="EWV40" s="8"/>
      <c r="EWW40" s="8"/>
      <c r="EWX40" s="8"/>
      <c r="EWY40" s="8"/>
      <c r="EWZ40" s="8"/>
      <c r="EXA40" s="8"/>
      <c r="EXB40" s="8"/>
      <c r="EXC40" s="8"/>
      <c r="EXD40" s="8"/>
      <c r="EXE40" s="8"/>
      <c r="EXF40" s="8"/>
      <c r="EXG40" s="8"/>
      <c r="EXH40" s="8"/>
      <c r="EXI40" s="8"/>
      <c r="EXJ40" s="8"/>
      <c r="EXK40" s="8"/>
      <c r="EXL40" s="8"/>
      <c r="EXM40" s="8"/>
      <c r="EXN40" s="8"/>
      <c r="EXO40" s="8"/>
      <c r="EXP40" s="8"/>
      <c r="EXQ40" s="8"/>
      <c r="EXR40" s="8"/>
      <c r="EXS40" s="8"/>
      <c r="EXT40" s="8"/>
      <c r="EXU40" s="8"/>
      <c r="EXV40" s="8"/>
      <c r="EXW40" s="8"/>
      <c r="EXX40" s="8"/>
      <c r="EXY40" s="8"/>
      <c r="EXZ40" s="8"/>
      <c r="EYA40" s="8"/>
      <c r="EYB40" s="8"/>
      <c r="EYC40" s="8"/>
      <c r="EYD40" s="8"/>
      <c r="EYE40" s="8"/>
      <c r="EYF40" s="8"/>
      <c r="EYG40" s="8"/>
      <c r="EYH40" s="8"/>
      <c r="EYI40" s="8"/>
      <c r="EYJ40" s="8"/>
      <c r="EYK40" s="8"/>
      <c r="EYL40" s="8"/>
      <c r="EYM40" s="8"/>
      <c r="EYN40" s="8"/>
      <c r="EYO40" s="8"/>
      <c r="EYP40" s="8"/>
      <c r="EYQ40" s="8"/>
      <c r="EYR40" s="8"/>
      <c r="EYS40" s="8"/>
      <c r="EYT40" s="8"/>
      <c r="EYU40" s="8"/>
      <c r="EYV40" s="8"/>
      <c r="EYW40" s="8"/>
      <c r="EYX40" s="8"/>
      <c r="EYY40" s="8"/>
      <c r="EYZ40" s="8"/>
      <c r="EZA40" s="8"/>
      <c r="EZB40" s="8"/>
      <c r="EZC40" s="8"/>
      <c r="EZD40" s="8"/>
      <c r="EZE40" s="8"/>
      <c r="EZF40" s="8"/>
      <c r="EZG40" s="8"/>
      <c r="EZH40" s="8"/>
      <c r="EZI40" s="8"/>
      <c r="EZJ40" s="8"/>
      <c r="EZK40" s="8"/>
      <c r="EZL40" s="8"/>
      <c r="EZM40" s="8"/>
      <c r="EZN40" s="8"/>
      <c r="EZO40" s="8"/>
      <c r="EZP40" s="8"/>
      <c r="EZQ40" s="8"/>
      <c r="EZR40" s="8"/>
      <c r="EZS40" s="8"/>
      <c r="EZT40" s="8"/>
      <c r="EZU40" s="8"/>
      <c r="EZV40" s="8"/>
      <c r="EZW40" s="8"/>
      <c r="EZX40" s="8"/>
      <c r="EZY40" s="8"/>
      <c r="EZZ40" s="8"/>
      <c r="FAA40" s="8"/>
      <c r="FAB40" s="8"/>
      <c r="FAC40" s="8"/>
      <c r="FAD40" s="8"/>
      <c r="FAE40" s="8"/>
      <c r="FAF40" s="8"/>
      <c r="FAG40" s="8"/>
      <c r="FAH40" s="8"/>
      <c r="FAI40" s="8"/>
      <c r="FAJ40" s="8"/>
      <c r="FAK40" s="8"/>
      <c r="FAL40" s="8"/>
      <c r="FAM40" s="8"/>
      <c r="FAN40" s="8"/>
      <c r="FAO40" s="8"/>
      <c r="FAP40" s="8"/>
      <c r="FAQ40" s="8"/>
      <c r="FAR40" s="8"/>
      <c r="FAS40" s="8"/>
      <c r="FAT40" s="8"/>
      <c r="FAU40" s="8"/>
      <c r="FAV40" s="8"/>
      <c r="FAW40" s="8"/>
      <c r="FAX40" s="8"/>
      <c r="FAY40" s="8"/>
      <c r="FAZ40" s="8"/>
      <c r="FBA40" s="8"/>
      <c r="FBB40" s="8"/>
      <c r="FBC40" s="8"/>
      <c r="FBD40" s="8"/>
      <c r="FBE40" s="8"/>
      <c r="FBF40" s="8"/>
      <c r="FBG40" s="8"/>
      <c r="FBH40" s="8"/>
      <c r="FBI40" s="8"/>
      <c r="FBJ40" s="8"/>
      <c r="FBK40" s="8"/>
      <c r="FBL40" s="8"/>
      <c r="FBM40" s="8"/>
      <c r="FBN40" s="8"/>
      <c r="FBO40" s="8"/>
      <c r="FBP40" s="8"/>
      <c r="FBQ40" s="8"/>
      <c r="FBR40" s="8"/>
      <c r="FBS40" s="8"/>
      <c r="FBT40" s="8"/>
      <c r="FBU40" s="8"/>
      <c r="FBV40" s="8"/>
      <c r="FBW40" s="8"/>
      <c r="FBX40" s="8"/>
      <c r="FBY40" s="8"/>
      <c r="FBZ40" s="8"/>
      <c r="FCA40" s="8"/>
      <c r="FCB40" s="8"/>
      <c r="FCC40" s="8"/>
      <c r="FCD40" s="8"/>
      <c r="FCE40" s="8"/>
      <c r="FCF40" s="8"/>
      <c r="FCG40" s="8"/>
      <c r="FCH40" s="8"/>
      <c r="FCI40" s="8"/>
      <c r="FCJ40" s="8"/>
      <c r="FCK40" s="8"/>
      <c r="FCL40" s="8"/>
      <c r="FCM40" s="8"/>
      <c r="FCN40" s="8"/>
      <c r="FCO40" s="8"/>
      <c r="FCP40" s="8"/>
      <c r="FCQ40" s="8"/>
      <c r="FCR40" s="8"/>
      <c r="FCS40" s="8"/>
      <c r="FCT40" s="8"/>
      <c r="FCU40" s="8"/>
      <c r="FCV40" s="8"/>
      <c r="FCW40" s="8"/>
      <c r="FCX40" s="8"/>
      <c r="FCY40" s="8"/>
      <c r="FCZ40" s="8"/>
      <c r="FDA40" s="8"/>
      <c r="FDB40" s="8"/>
      <c r="FDC40" s="8"/>
      <c r="FDD40" s="8"/>
      <c r="FDE40" s="8"/>
      <c r="FDF40" s="8"/>
      <c r="FDG40" s="8"/>
      <c r="FDH40" s="8"/>
      <c r="FDI40" s="8"/>
      <c r="FDJ40" s="8"/>
      <c r="FDK40" s="8"/>
      <c r="FDL40" s="8"/>
      <c r="FDM40" s="8"/>
      <c r="FDN40" s="8"/>
      <c r="FDO40" s="8"/>
      <c r="FDP40" s="8"/>
      <c r="FDQ40" s="8"/>
      <c r="FDR40" s="8"/>
      <c r="FDS40" s="8"/>
      <c r="FDT40" s="8"/>
      <c r="FDU40" s="8"/>
      <c r="FDV40" s="8"/>
      <c r="FDW40" s="8"/>
      <c r="FDX40" s="8"/>
      <c r="FDY40" s="8"/>
      <c r="FDZ40" s="8"/>
      <c r="FEA40" s="8"/>
      <c r="FEB40" s="8"/>
      <c r="FEC40" s="8"/>
      <c r="FED40" s="8"/>
      <c r="FEE40" s="8"/>
      <c r="FEF40" s="8"/>
      <c r="FEG40" s="8"/>
      <c r="FEH40" s="8"/>
      <c r="FEI40" s="8"/>
      <c r="FEJ40" s="8"/>
      <c r="FEK40" s="8"/>
      <c r="FEL40" s="8"/>
      <c r="FEM40" s="8"/>
      <c r="FEN40" s="8"/>
      <c r="FEO40" s="8"/>
      <c r="FEP40" s="8"/>
      <c r="FEQ40" s="8"/>
      <c r="FER40" s="8"/>
      <c r="FES40" s="8"/>
      <c r="FET40" s="8"/>
      <c r="FEU40" s="8"/>
      <c r="FEV40" s="8"/>
      <c r="FEW40" s="8"/>
      <c r="FEX40" s="8"/>
      <c r="FEY40" s="8"/>
      <c r="FEZ40" s="8"/>
      <c r="FFA40" s="8"/>
      <c r="FFB40" s="8"/>
      <c r="FFC40" s="8"/>
      <c r="FFD40" s="8"/>
      <c r="FFE40" s="8"/>
      <c r="FFF40" s="8"/>
      <c r="FFG40" s="8"/>
      <c r="FFH40" s="8"/>
      <c r="FFI40" s="8"/>
      <c r="FFJ40" s="8"/>
      <c r="FFK40" s="8"/>
      <c r="FFL40" s="8"/>
      <c r="FFM40" s="8"/>
      <c r="FFN40" s="8"/>
      <c r="FFO40" s="8"/>
      <c r="FFP40" s="8"/>
      <c r="FFQ40" s="8"/>
      <c r="FFR40" s="8"/>
      <c r="FFS40" s="8"/>
      <c r="FFT40" s="8"/>
      <c r="FFU40" s="8"/>
      <c r="FFV40" s="8"/>
      <c r="FFW40" s="8"/>
      <c r="FFX40" s="8"/>
      <c r="FFY40" s="8"/>
      <c r="FFZ40" s="8"/>
      <c r="FGA40" s="8"/>
      <c r="FGB40" s="8"/>
      <c r="FGC40" s="8"/>
      <c r="FGD40" s="8"/>
      <c r="FGE40" s="8"/>
      <c r="FGF40" s="8"/>
      <c r="FGG40" s="8"/>
      <c r="FGH40" s="8"/>
      <c r="FGI40" s="8"/>
      <c r="FGJ40" s="8"/>
      <c r="FGK40" s="8"/>
      <c r="FGL40" s="8"/>
      <c r="FGM40" s="8"/>
      <c r="FGN40" s="8"/>
      <c r="FGO40" s="8"/>
      <c r="FGP40" s="8"/>
      <c r="FGQ40" s="8"/>
      <c r="FGR40" s="8"/>
      <c r="FGS40" s="8"/>
      <c r="FGT40" s="8"/>
      <c r="FGU40" s="8"/>
      <c r="FGV40" s="8"/>
      <c r="FGW40" s="8"/>
      <c r="FGX40" s="8"/>
      <c r="FGY40" s="8"/>
      <c r="FGZ40" s="8"/>
      <c r="FHA40" s="8"/>
      <c r="FHB40" s="8"/>
      <c r="FHC40" s="8"/>
      <c r="FHD40" s="8"/>
      <c r="FHE40" s="8"/>
      <c r="FHF40" s="8"/>
      <c r="FHG40" s="8"/>
      <c r="FHH40" s="8"/>
      <c r="FHI40" s="8"/>
      <c r="FHJ40" s="8"/>
      <c r="FHK40" s="8"/>
      <c r="FHL40" s="8"/>
      <c r="FHM40" s="8"/>
      <c r="FHN40" s="8"/>
      <c r="FHO40" s="8"/>
      <c r="FHP40" s="8"/>
      <c r="FHQ40" s="8"/>
      <c r="FHR40" s="8"/>
      <c r="FHS40" s="8"/>
      <c r="FHT40" s="8"/>
      <c r="FHU40" s="8"/>
      <c r="FHV40" s="8"/>
      <c r="FHW40" s="8"/>
      <c r="FHX40" s="8"/>
      <c r="FHY40" s="8"/>
      <c r="FHZ40" s="8"/>
      <c r="FIA40" s="8"/>
      <c r="FIB40" s="8"/>
      <c r="FIC40" s="8"/>
      <c r="FID40" s="8"/>
      <c r="FIE40" s="8"/>
      <c r="FIF40" s="8"/>
      <c r="FIG40" s="8"/>
      <c r="FIH40" s="8"/>
      <c r="FII40" s="8"/>
      <c r="FIJ40" s="8"/>
      <c r="FIK40" s="8"/>
      <c r="FIL40" s="8"/>
      <c r="FIM40" s="8"/>
      <c r="FIN40" s="8"/>
      <c r="FIO40" s="8"/>
      <c r="FIP40" s="8"/>
      <c r="FIQ40" s="8"/>
      <c r="FIR40" s="8"/>
      <c r="FIS40" s="8"/>
      <c r="FIT40" s="8"/>
      <c r="FIU40" s="8"/>
      <c r="FIV40" s="8"/>
      <c r="FIW40" s="8"/>
      <c r="FIX40" s="8"/>
      <c r="FIY40" s="8"/>
      <c r="FIZ40" s="8"/>
      <c r="FJA40" s="8"/>
      <c r="FJB40" s="8"/>
      <c r="FJC40" s="8"/>
      <c r="FJD40" s="8"/>
      <c r="FJE40" s="8"/>
      <c r="FJF40" s="8"/>
      <c r="FJG40" s="8"/>
      <c r="FJH40" s="8"/>
      <c r="FJI40" s="8"/>
      <c r="FJJ40" s="8"/>
      <c r="FJK40" s="8"/>
      <c r="FJL40" s="8"/>
      <c r="FJM40" s="8"/>
      <c r="FJN40" s="8"/>
      <c r="FJO40" s="8"/>
      <c r="FJP40" s="8"/>
      <c r="FJQ40" s="8"/>
      <c r="FJR40" s="8"/>
      <c r="FJS40" s="8"/>
      <c r="FJT40" s="8"/>
      <c r="FJU40" s="8"/>
      <c r="FJV40" s="8"/>
      <c r="FJW40" s="8"/>
      <c r="FJX40" s="8"/>
      <c r="FJY40" s="8"/>
      <c r="FJZ40" s="8"/>
      <c r="FKA40" s="8"/>
      <c r="FKB40" s="8"/>
      <c r="FKC40" s="8"/>
      <c r="FKD40" s="8"/>
      <c r="FKE40" s="8"/>
      <c r="FKF40" s="8"/>
      <c r="FKG40" s="8"/>
      <c r="FKH40" s="8"/>
      <c r="FKI40" s="8"/>
      <c r="FKJ40" s="8"/>
      <c r="FKK40" s="8"/>
      <c r="FKL40" s="8"/>
      <c r="FKM40" s="8"/>
      <c r="FKN40" s="8"/>
      <c r="FKO40" s="8"/>
      <c r="FKP40" s="8"/>
      <c r="FKQ40" s="8"/>
      <c r="FKR40" s="8"/>
      <c r="FKS40" s="8"/>
      <c r="FKT40" s="8"/>
      <c r="FKU40" s="8"/>
      <c r="FKV40" s="8"/>
      <c r="FKW40" s="8"/>
      <c r="FKX40" s="8"/>
      <c r="FKY40" s="8"/>
      <c r="FKZ40" s="8"/>
      <c r="FLA40" s="8"/>
      <c r="FLB40" s="8"/>
      <c r="FLC40" s="8"/>
      <c r="FLD40" s="8"/>
      <c r="FLE40" s="8"/>
      <c r="FLF40" s="8"/>
      <c r="FLG40" s="8"/>
      <c r="FLH40" s="8"/>
      <c r="FLI40" s="8"/>
      <c r="FLJ40" s="8"/>
      <c r="FLK40" s="8"/>
      <c r="FLL40" s="8"/>
      <c r="FLM40" s="8"/>
      <c r="FLN40" s="8"/>
      <c r="FLO40" s="8"/>
      <c r="FLP40" s="8"/>
      <c r="FLQ40" s="8"/>
      <c r="FLR40" s="8"/>
      <c r="FLS40" s="8"/>
      <c r="FLT40" s="8"/>
      <c r="FLU40" s="8"/>
      <c r="FLV40" s="8"/>
      <c r="FLW40" s="8"/>
      <c r="FLX40" s="8"/>
      <c r="FLY40" s="8"/>
      <c r="FLZ40" s="8"/>
      <c r="FMA40" s="8"/>
      <c r="FMB40" s="8"/>
      <c r="FMC40" s="8"/>
      <c r="FMD40" s="8"/>
      <c r="FME40" s="8"/>
      <c r="FMF40" s="8"/>
      <c r="FMG40" s="8"/>
      <c r="FMH40" s="8"/>
      <c r="FMI40" s="8"/>
      <c r="FMJ40" s="8"/>
      <c r="FMK40" s="8"/>
      <c r="FML40" s="8"/>
      <c r="FMM40" s="8"/>
      <c r="FMN40" s="8"/>
      <c r="FMO40" s="8"/>
      <c r="FMP40" s="8"/>
      <c r="FMQ40" s="8"/>
      <c r="FMR40" s="8"/>
      <c r="FMS40" s="8"/>
      <c r="FMT40" s="8"/>
      <c r="FMU40" s="8"/>
      <c r="FMV40" s="8"/>
      <c r="FMW40" s="8"/>
      <c r="FMX40" s="8"/>
      <c r="FMY40" s="8"/>
      <c r="FMZ40" s="8"/>
      <c r="FNA40" s="8"/>
      <c r="FNB40" s="8"/>
      <c r="FNC40" s="8"/>
      <c r="FND40" s="8"/>
      <c r="FNE40" s="8"/>
      <c r="FNF40" s="8"/>
      <c r="FNG40" s="8"/>
      <c r="FNH40" s="8"/>
      <c r="FNI40" s="8"/>
      <c r="FNJ40" s="8"/>
      <c r="FNK40" s="8"/>
      <c r="FNL40" s="8"/>
      <c r="FNM40" s="8"/>
      <c r="FNN40" s="8"/>
      <c r="FNO40" s="8"/>
      <c r="FNP40" s="8"/>
      <c r="FNQ40" s="8"/>
      <c r="FNR40" s="8"/>
      <c r="FNS40" s="8"/>
      <c r="FNT40" s="8"/>
      <c r="FNU40" s="8"/>
      <c r="FNV40" s="8"/>
      <c r="FNW40" s="8"/>
      <c r="FNX40" s="8"/>
      <c r="FNY40" s="8"/>
      <c r="FNZ40" s="8"/>
      <c r="FOA40" s="8"/>
      <c r="FOB40" s="8"/>
      <c r="FOC40" s="8"/>
      <c r="FOD40" s="8"/>
      <c r="FOE40" s="8"/>
      <c r="FOF40" s="8"/>
      <c r="FOG40" s="8"/>
      <c r="FOH40" s="8"/>
      <c r="FOI40" s="8"/>
      <c r="FOJ40" s="8"/>
      <c r="FOK40" s="8"/>
      <c r="FOL40" s="8"/>
      <c r="FOM40" s="8"/>
      <c r="FON40" s="8"/>
      <c r="FOO40" s="8"/>
      <c r="FOP40" s="8"/>
      <c r="FOQ40" s="8"/>
      <c r="FOR40" s="8"/>
      <c r="FOS40" s="8"/>
      <c r="FOT40" s="8"/>
      <c r="FOU40" s="8"/>
      <c r="FOV40" s="8"/>
      <c r="FOW40" s="8"/>
      <c r="FOX40" s="8"/>
      <c r="FOY40" s="8"/>
      <c r="FOZ40" s="8"/>
      <c r="FPA40" s="8"/>
      <c r="FPB40" s="8"/>
      <c r="FPC40" s="8"/>
      <c r="FPD40" s="8"/>
      <c r="FPE40" s="8"/>
      <c r="FPF40" s="8"/>
      <c r="FPG40" s="8"/>
      <c r="FPH40" s="8"/>
      <c r="FPI40" s="8"/>
      <c r="FPJ40" s="8"/>
      <c r="FPK40" s="8"/>
      <c r="FPL40" s="8"/>
      <c r="FPM40" s="8"/>
      <c r="FPN40" s="8"/>
      <c r="FPO40" s="8"/>
      <c r="FPP40" s="8"/>
      <c r="FPQ40" s="8"/>
      <c r="FPR40" s="8"/>
      <c r="FPS40" s="8"/>
      <c r="FPT40" s="8"/>
      <c r="FPU40" s="8"/>
      <c r="FPV40" s="8"/>
      <c r="FPW40" s="8"/>
      <c r="FPX40" s="8"/>
      <c r="FPY40" s="8"/>
      <c r="FPZ40" s="8"/>
      <c r="FQA40" s="8"/>
      <c r="FQB40" s="8"/>
      <c r="FQC40" s="8"/>
      <c r="FQD40" s="8"/>
      <c r="FQE40" s="8"/>
      <c r="FQF40" s="8"/>
      <c r="FQG40" s="8"/>
      <c r="FQH40" s="8"/>
      <c r="FQI40" s="8"/>
      <c r="FQJ40" s="8"/>
      <c r="FQK40" s="8"/>
      <c r="FQL40" s="8"/>
      <c r="FQM40" s="8"/>
      <c r="FQN40" s="8"/>
      <c r="FQO40" s="8"/>
      <c r="FQP40" s="8"/>
      <c r="FQQ40" s="8"/>
      <c r="FQR40" s="8"/>
      <c r="FQS40" s="8"/>
      <c r="FQT40" s="8"/>
      <c r="FQU40" s="8"/>
      <c r="FQV40" s="8"/>
      <c r="FQW40" s="8"/>
      <c r="FQX40" s="8"/>
      <c r="FQY40" s="8"/>
      <c r="FQZ40" s="8"/>
      <c r="FRA40" s="8"/>
      <c r="FRB40" s="8"/>
      <c r="FRC40" s="8"/>
      <c r="FRD40" s="8"/>
      <c r="FRE40" s="8"/>
      <c r="FRF40" s="8"/>
      <c r="FRG40" s="8"/>
      <c r="FRH40" s="8"/>
      <c r="FRI40" s="8"/>
      <c r="FRJ40" s="8"/>
      <c r="FRK40" s="8"/>
      <c r="FRL40" s="8"/>
      <c r="FRM40" s="8"/>
      <c r="FRN40" s="8"/>
      <c r="FRO40" s="8"/>
      <c r="FRP40" s="8"/>
      <c r="FRQ40" s="8"/>
      <c r="FRR40" s="8"/>
      <c r="FRS40" s="8"/>
      <c r="FRT40" s="8"/>
      <c r="FRU40" s="8"/>
      <c r="FRV40" s="8"/>
      <c r="FRW40" s="8"/>
      <c r="FRX40" s="8"/>
      <c r="FRY40" s="8"/>
      <c r="FRZ40" s="8"/>
      <c r="FSA40" s="8"/>
      <c r="FSB40" s="8"/>
      <c r="FSC40" s="8"/>
      <c r="FSD40" s="8"/>
      <c r="FSE40" s="8"/>
      <c r="FSF40" s="8"/>
      <c r="FSG40" s="8"/>
      <c r="FSH40" s="8"/>
      <c r="FSI40" s="8"/>
      <c r="FSJ40" s="8"/>
      <c r="FSK40" s="8"/>
      <c r="FSL40" s="8"/>
      <c r="FSM40" s="8"/>
      <c r="FSN40" s="8"/>
      <c r="FSO40" s="8"/>
      <c r="FSP40" s="8"/>
      <c r="FSQ40" s="8"/>
      <c r="FSR40" s="8"/>
      <c r="FSS40" s="8"/>
      <c r="FST40" s="8"/>
      <c r="FSU40" s="8"/>
      <c r="FSV40" s="8"/>
      <c r="FSW40" s="8"/>
      <c r="FSX40" s="8"/>
      <c r="FSY40" s="8"/>
      <c r="FSZ40" s="8"/>
      <c r="FTA40" s="8"/>
      <c r="FTB40" s="8"/>
      <c r="FTC40" s="8"/>
      <c r="FTD40" s="8"/>
      <c r="FTE40" s="8"/>
      <c r="FTF40" s="8"/>
      <c r="FTG40" s="8"/>
      <c r="FTH40" s="8"/>
      <c r="FTI40" s="8"/>
      <c r="FTJ40" s="8"/>
      <c r="FTK40" s="8"/>
      <c r="FTL40" s="8"/>
      <c r="FTM40" s="8"/>
      <c r="FTN40" s="8"/>
      <c r="FTO40" s="8"/>
      <c r="FTP40" s="8"/>
      <c r="FTQ40" s="8"/>
      <c r="FTR40" s="8"/>
      <c r="FTS40" s="8"/>
      <c r="FTT40" s="8"/>
      <c r="FTU40" s="8"/>
      <c r="FTV40" s="8"/>
      <c r="FTW40" s="8"/>
      <c r="FTX40" s="8"/>
      <c r="FTY40" s="8"/>
      <c r="FTZ40" s="8"/>
      <c r="FUA40" s="8"/>
      <c r="FUB40" s="8"/>
      <c r="FUC40" s="8"/>
      <c r="FUD40" s="8"/>
      <c r="FUE40" s="8"/>
      <c r="FUF40" s="8"/>
      <c r="FUG40" s="8"/>
      <c r="FUH40" s="8"/>
      <c r="FUI40" s="8"/>
      <c r="FUJ40" s="8"/>
      <c r="FUK40" s="8"/>
      <c r="FUL40" s="8"/>
      <c r="FUM40" s="8"/>
      <c r="FUN40" s="8"/>
      <c r="FUO40" s="8"/>
      <c r="FUP40" s="8"/>
      <c r="FUQ40" s="8"/>
      <c r="FUR40" s="8"/>
      <c r="FUS40" s="8"/>
      <c r="FUT40" s="8"/>
      <c r="FUU40" s="8"/>
      <c r="FUV40" s="8"/>
      <c r="FUW40" s="8"/>
      <c r="FUX40" s="8"/>
      <c r="FUY40" s="8"/>
      <c r="FUZ40" s="8"/>
      <c r="FVA40" s="8"/>
      <c r="FVB40" s="8"/>
      <c r="FVC40" s="8"/>
      <c r="FVD40" s="8"/>
      <c r="FVE40" s="8"/>
      <c r="FVF40" s="8"/>
      <c r="FVG40" s="8"/>
      <c r="FVH40" s="8"/>
      <c r="FVI40" s="8"/>
      <c r="FVJ40" s="8"/>
      <c r="FVK40" s="8"/>
      <c r="FVL40" s="8"/>
      <c r="FVM40" s="8"/>
      <c r="FVN40" s="8"/>
      <c r="FVO40" s="8"/>
      <c r="FVP40" s="8"/>
      <c r="FVQ40" s="8"/>
      <c r="FVR40" s="8"/>
      <c r="FVS40" s="8"/>
      <c r="FVT40" s="8"/>
      <c r="FVU40" s="8"/>
      <c r="FVV40" s="8"/>
      <c r="FVW40" s="8"/>
      <c r="FVX40" s="8"/>
      <c r="FVY40" s="8"/>
      <c r="FVZ40" s="8"/>
      <c r="FWA40" s="8"/>
      <c r="FWB40" s="8"/>
      <c r="FWC40" s="8"/>
      <c r="FWD40" s="8"/>
      <c r="FWE40" s="8"/>
      <c r="FWF40" s="8"/>
      <c r="FWG40" s="8"/>
      <c r="FWH40" s="8"/>
      <c r="FWI40" s="8"/>
      <c r="FWJ40" s="8"/>
      <c r="FWK40" s="8"/>
      <c r="FWL40" s="8"/>
      <c r="FWM40" s="8"/>
      <c r="FWN40" s="8"/>
      <c r="FWO40" s="8"/>
      <c r="FWP40" s="8"/>
      <c r="FWQ40" s="8"/>
      <c r="FWR40" s="8"/>
      <c r="FWS40" s="8"/>
      <c r="FWT40" s="8"/>
      <c r="FWU40" s="8"/>
      <c r="FWV40" s="8"/>
      <c r="FWW40" s="8"/>
      <c r="FWX40" s="8"/>
      <c r="FWY40" s="8"/>
      <c r="FWZ40" s="8"/>
      <c r="FXA40" s="8"/>
      <c r="FXB40" s="8"/>
      <c r="FXC40" s="8"/>
      <c r="FXD40" s="8"/>
      <c r="FXE40" s="8"/>
      <c r="FXF40" s="8"/>
      <c r="FXG40" s="8"/>
      <c r="FXH40" s="8"/>
      <c r="FXI40" s="8"/>
      <c r="FXJ40" s="8"/>
      <c r="FXK40" s="8"/>
      <c r="FXL40" s="8"/>
      <c r="FXM40" s="8"/>
      <c r="FXN40" s="8"/>
      <c r="FXO40" s="8"/>
      <c r="FXP40" s="8"/>
      <c r="FXQ40" s="8"/>
      <c r="FXR40" s="8"/>
      <c r="FXS40" s="8"/>
      <c r="FXT40" s="8"/>
      <c r="FXU40" s="8"/>
      <c r="FXV40" s="8"/>
      <c r="FXW40" s="8"/>
      <c r="FXX40" s="8"/>
      <c r="FXY40" s="8"/>
      <c r="FXZ40" s="8"/>
      <c r="FYA40" s="8"/>
      <c r="FYB40" s="8"/>
      <c r="FYC40" s="8"/>
      <c r="FYD40" s="8"/>
      <c r="FYE40" s="8"/>
      <c r="FYF40" s="8"/>
      <c r="FYG40" s="8"/>
      <c r="FYH40" s="8"/>
      <c r="FYI40" s="8"/>
      <c r="FYJ40" s="8"/>
      <c r="FYK40" s="8"/>
      <c r="FYL40" s="8"/>
      <c r="FYM40" s="8"/>
      <c r="FYN40" s="8"/>
      <c r="FYO40" s="8"/>
      <c r="FYP40" s="8"/>
      <c r="FYQ40" s="8"/>
      <c r="FYR40" s="8"/>
      <c r="FYS40" s="8"/>
      <c r="FYT40" s="8"/>
      <c r="FYU40" s="8"/>
      <c r="FYV40" s="8"/>
      <c r="FYW40" s="8"/>
      <c r="FYX40" s="8"/>
      <c r="FYY40" s="8"/>
      <c r="FYZ40" s="8"/>
      <c r="FZA40" s="8"/>
      <c r="FZB40" s="8"/>
      <c r="FZC40" s="8"/>
      <c r="FZD40" s="8"/>
      <c r="FZE40" s="8"/>
      <c r="FZF40" s="8"/>
      <c r="FZG40" s="8"/>
      <c r="FZH40" s="8"/>
      <c r="FZI40" s="8"/>
      <c r="FZJ40" s="8"/>
      <c r="FZK40" s="8"/>
      <c r="FZL40" s="8"/>
      <c r="FZM40" s="8"/>
      <c r="FZN40" s="8"/>
      <c r="FZO40" s="8"/>
      <c r="FZP40" s="8"/>
      <c r="FZQ40" s="8"/>
      <c r="FZR40" s="8"/>
      <c r="FZS40" s="8"/>
      <c r="FZT40" s="8"/>
      <c r="FZU40" s="8"/>
      <c r="FZV40" s="8"/>
      <c r="FZW40" s="8"/>
      <c r="FZX40" s="8"/>
      <c r="FZY40" s="8"/>
      <c r="FZZ40" s="8"/>
      <c r="GAA40" s="8"/>
      <c r="GAB40" s="8"/>
      <c r="GAC40" s="8"/>
      <c r="GAD40" s="8"/>
      <c r="GAE40" s="8"/>
      <c r="GAF40" s="8"/>
      <c r="GAG40" s="8"/>
      <c r="GAH40" s="8"/>
      <c r="GAI40" s="8"/>
      <c r="GAJ40" s="8"/>
      <c r="GAK40" s="8"/>
      <c r="GAL40" s="8"/>
      <c r="GAM40" s="8"/>
      <c r="GAN40" s="8"/>
      <c r="GAO40" s="8"/>
      <c r="GAP40" s="8"/>
      <c r="GAQ40" s="8"/>
      <c r="GAR40" s="8"/>
      <c r="GAS40" s="8"/>
      <c r="GAT40" s="8"/>
      <c r="GAU40" s="8"/>
      <c r="GAV40" s="8"/>
      <c r="GAW40" s="8"/>
      <c r="GAX40" s="8"/>
      <c r="GAY40" s="8"/>
      <c r="GAZ40" s="8"/>
      <c r="GBA40" s="8"/>
      <c r="GBB40" s="8"/>
      <c r="GBC40" s="8"/>
      <c r="GBD40" s="8"/>
      <c r="GBE40" s="8"/>
      <c r="GBF40" s="8"/>
      <c r="GBG40" s="8"/>
      <c r="GBH40" s="8"/>
      <c r="GBI40" s="8"/>
      <c r="GBJ40" s="8"/>
      <c r="GBK40" s="8"/>
      <c r="GBL40" s="8"/>
      <c r="GBM40" s="8"/>
      <c r="GBN40" s="8"/>
      <c r="GBO40" s="8"/>
      <c r="GBP40" s="8"/>
      <c r="GBQ40" s="8"/>
      <c r="GBR40" s="8"/>
      <c r="GBS40" s="8"/>
      <c r="GBT40" s="8"/>
      <c r="GBU40" s="8"/>
      <c r="GBV40" s="8"/>
      <c r="GBW40" s="8"/>
      <c r="GBX40" s="8"/>
      <c r="GBY40" s="8"/>
      <c r="GBZ40" s="8"/>
      <c r="GCA40" s="8"/>
      <c r="GCB40" s="8"/>
      <c r="GCC40" s="8"/>
      <c r="GCD40" s="8"/>
      <c r="GCE40" s="8"/>
      <c r="GCF40" s="8"/>
      <c r="GCG40" s="8"/>
      <c r="GCH40" s="8"/>
      <c r="GCI40" s="8"/>
      <c r="GCJ40" s="8"/>
      <c r="GCK40" s="8"/>
      <c r="GCL40" s="8"/>
      <c r="GCM40" s="8"/>
      <c r="GCN40" s="8"/>
      <c r="GCO40" s="8"/>
      <c r="GCP40" s="8"/>
      <c r="GCQ40" s="8"/>
      <c r="GCR40" s="8"/>
      <c r="GCS40" s="8"/>
      <c r="GCT40" s="8"/>
      <c r="GCU40" s="8"/>
      <c r="GCV40" s="8"/>
      <c r="GCW40" s="8"/>
      <c r="GCX40" s="8"/>
      <c r="GCY40" s="8"/>
      <c r="GCZ40" s="8"/>
      <c r="GDA40" s="8"/>
      <c r="GDB40" s="8"/>
      <c r="GDC40" s="8"/>
      <c r="GDD40" s="8"/>
      <c r="GDE40" s="8"/>
      <c r="GDF40" s="8"/>
      <c r="GDG40" s="8"/>
      <c r="GDH40" s="8"/>
      <c r="GDI40" s="8"/>
      <c r="GDJ40" s="8"/>
      <c r="GDK40" s="8"/>
      <c r="GDL40" s="8"/>
      <c r="GDM40" s="8"/>
      <c r="GDN40" s="8"/>
      <c r="GDO40" s="8"/>
      <c r="GDP40" s="8"/>
      <c r="GDQ40" s="8"/>
      <c r="GDR40" s="8"/>
      <c r="GDS40" s="8"/>
      <c r="GDT40" s="8"/>
      <c r="GDU40" s="8"/>
      <c r="GDV40" s="8"/>
      <c r="GDW40" s="8"/>
      <c r="GDX40" s="8"/>
      <c r="GDY40" s="8"/>
      <c r="GDZ40" s="8"/>
      <c r="GEA40" s="8"/>
      <c r="GEB40" s="8"/>
      <c r="GEC40" s="8"/>
      <c r="GED40" s="8"/>
      <c r="GEE40" s="8"/>
      <c r="GEF40" s="8"/>
      <c r="GEG40" s="8"/>
      <c r="GEH40" s="8"/>
      <c r="GEI40" s="8"/>
      <c r="GEJ40" s="8"/>
      <c r="GEK40" s="8"/>
      <c r="GEL40" s="8"/>
      <c r="GEM40" s="8"/>
      <c r="GEN40" s="8"/>
      <c r="GEO40" s="8"/>
      <c r="GEP40" s="8"/>
      <c r="GEQ40" s="8"/>
      <c r="GER40" s="8"/>
      <c r="GES40" s="8"/>
      <c r="GET40" s="8"/>
      <c r="GEU40" s="8"/>
      <c r="GEV40" s="8"/>
      <c r="GEW40" s="8"/>
      <c r="GEX40" s="8"/>
      <c r="GEY40" s="8"/>
      <c r="GEZ40" s="8"/>
      <c r="GFA40" s="8"/>
      <c r="GFB40" s="8"/>
      <c r="GFC40" s="8"/>
      <c r="GFD40" s="8"/>
      <c r="GFE40" s="8"/>
      <c r="GFF40" s="8"/>
      <c r="GFG40" s="8"/>
      <c r="GFH40" s="8"/>
      <c r="GFI40" s="8"/>
      <c r="GFJ40" s="8"/>
      <c r="GFK40" s="8"/>
      <c r="GFL40" s="8"/>
      <c r="GFM40" s="8"/>
      <c r="GFN40" s="8"/>
      <c r="GFO40" s="8"/>
      <c r="GFP40" s="8"/>
      <c r="GFQ40" s="8"/>
      <c r="GFR40" s="8"/>
      <c r="GFS40" s="8"/>
      <c r="GFT40" s="8"/>
      <c r="GFU40" s="8"/>
      <c r="GFV40" s="8"/>
      <c r="GFW40" s="8"/>
      <c r="GFX40" s="8"/>
      <c r="GFY40" s="8"/>
      <c r="GFZ40" s="8"/>
      <c r="GGA40" s="8"/>
      <c r="GGB40" s="8"/>
      <c r="GGC40" s="8"/>
      <c r="GGD40" s="8"/>
      <c r="GGE40" s="8"/>
      <c r="GGF40" s="8"/>
      <c r="GGG40" s="8"/>
      <c r="GGH40" s="8"/>
      <c r="GGI40" s="8"/>
      <c r="GGJ40" s="8"/>
      <c r="GGK40" s="8"/>
      <c r="GGL40" s="8"/>
      <c r="GGM40" s="8"/>
      <c r="GGN40" s="8"/>
      <c r="GGO40" s="8"/>
      <c r="GGP40" s="8"/>
      <c r="GGQ40" s="8"/>
      <c r="GGR40" s="8"/>
      <c r="GGS40" s="8"/>
      <c r="GGT40" s="8"/>
      <c r="GGU40" s="8"/>
      <c r="GGV40" s="8"/>
      <c r="GGW40" s="8"/>
      <c r="GGX40" s="8"/>
      <c r="GGY40" s="8"/>
      <c r="GGZ40" s="8"/>
      <c r="GHA40" s="8"/>
      <c r="GHB40" s="8"/>
      <c r="GHC40" s="8"/>
      <c r="GHD40" s="8"/>
      <c r="GHE40" s="8"/>
      <c r="GHF40" s="8"/>
      <c r="GHG40" s="8"/>
      <c r="GHH40" s="8"/>
      <c r="GHI40" s="8"/>
      <c r="GHJ40" s="8"/>
      <c r="GHK40" s="8"/>
      <c r="GHL40" s="8"/>
      <c r="GHM40" s="8"/>
      <c r="GHN40" s="8"/>
      <c r="GHO40" s="8"/>
      <c r="GHP40" s="8"/>
      <c r="GHQ40" s="8"/>
      <c r="GHR40" s="8"/>
      <c r="GHS40" s="8"/>
      <c r="GHT40" s="8"/>
      <c r="GHU40" s="8"/>
      <c r="GHV40" s="8"/>
      <c r="GHW40" s="8"/>
      <c r="GHX40" s="8"/>
      <c r="GHY40" s="8"/>
      <c r="GHZ40" s="8"/>
      <c r="GIA40" s="8"/>
      <c r="GIB40" s="8"/>
      <c r="GIC40" s="8"/>
      <c r="GID40" s="8"/>
      <c r="GIE40" s="8"/>
      <c r="GIF40" s="8"/>
      <c r="GIG40" s="8"/>
      <c r="GIH40" s="8"/>
      <c r="GII40" s="8"/>
      <c r="GIJ40" s="8"/>
      <c r="GIK40" s="8"/>
      <c r="GIL40" s="8"/>
      <c r="GIM40" s="8"/>
      <c r="GIN40" s="8"/>
      <c r="GIO40" s="8"/>
      <c r="GIP40" s="8"/>
      <c r="GIQ40" s="8"/>
      <c r="GIR40" s="8"/>
      <c r="GIS40" s="8"/>
      <c r="GIT40" s="8"/>
      <c r="GIU40" s="8"/>
      <c r="GIV40" s="8"/>
      <c r="GIW40" s="8"/>
      <c r="GIX40" s="8"/>
      <c r="GIY40" s="8"/>
      <c r="GIZ40" s="8"/>
      <c r="GJA40" s="8"/>
      <c r="GJB40" s="8"/>
      <c r="GJC40" s="8"/>
      <c r="GJD40" s="8"/>
      <c r="GJE40" s="8"/>
      <c r="GJF40" s="8"/>
      <c r="GJG40" s="8"/>
      <c r="GJH40" s="8"/>
      <c r="GJI40" s="8"/>
      <c r="GJJ40" s="8"/>
      <c r="GJK40" s="8"/>
      <c r="GJL40" s="8"/>
      <c r="GJM40" s="8"/>
      <c r="GJN40" s="8"/>
      <c r="GJO40" s="8"/>
      <c r="GJP40" s="8"/>
      <c r="GJQ40" s="8"/>
      <c r="GJR40" s="8"/>
      <c r="GJS40" s="8"/>
      <c r="GJT40" s="8"/>
      <c r="GJU40" s="8"/>
      <c r="GJV40" s="8"/>
      <c r="GJW40" s="8"/>
      <c r="GJX40" s="8"/>
      <c r="GJY40" s="8"/>
      <c r="GJZ40" s="8"/>
      <c r="GKA40" s="8"/>
      <c r="GKB40" s="8"/>
      <c r="GKC40" s="8"/>
      <c r="GKD40" s="8"/>
      <c r="GKE40" s="8"/>
      <c r="GKF40" s="8"/>
      <c r="GKG40" s="8"/>
      <c r="GKH40" s="8"/>
      <c r="GKI40" s="8"/>
      <c r="GKJ40" s="8"/>
      <c r="GKK40" s="8"/>
      <c r="GKL40" s="8"/>
      <c r="GKM40" s="8"/>
      <c r="GKN40" s="8"/>
      <c r="GKO40" s="8"/>
      <c r="GKP40" s="8"/>
      <c r="GKQ40" s="8"/>
      <c r="GKR40" s="8"/>
      <c r="GKS40" s="8"/>
      <c r="GKT40" s="8"/>
      <c r="GKU40" s="8"/>
      <c r="GKV40" s="8"/>
      <c r="GKW40" s="8"/>
      <c r="GKX40" s="8"/>
      <c r="GKY40" s="8"/>
      <c r="GKZ40" s="8"/>
      <c r="GLA40" s="8"/>
      <c r="GLB40" s="8"/>
      <c r="GLC40" s="8"/>
      <c r="GLD40" s="8"/>
      <c r="GLE40" s="8"/>
      <c r="GLF40" s="8"/>
      <c r="GLG40" s="8"/>
      <c r="GLH40" s="8"/>
      <c r="GLI40" s="8"/>
      <c r="GLJ40" s="8"/>
      <c r="GLK40" s="8"/>
      <c r="GLL40" s="8"/>
      <c r="GLM40" s="8"/>
      <c r="GLN40" s="8"/>
      <c r="GLO40" s="8"/>
      <c r="GLP40" s="8"/>
      <c r="GLQ40" s="8"/>
      <c r="GLR40" s="8"/>
      <c r="GLS40" s="8"/>
      <c r="GLT40" s="8"/>
      <c r="GLU40" s="8"/>
      <c r="GLV40" s="8"/>
      <c r="GLW40" s="8"/>
      <c r="GLX40" s="8"/>
      <c r="GLY40" s="8"/>
      <c r="GLZ40" s="8"/>
      <c r="GMA40" s="8"/>
      <c r="GMB40" s="8"/>
      <c r="GMC40" s="8"/>
      <c r="GMD40" s="8"/>
      <c r="GME40" s="8"/>
      <c r="GMF40" s="8"/>
      <c r="GMG40" s="8"/>
      <c r="GMH40" s="8"/>
      <c r="GMI40" s="8"/>
      <c r="GMJ40" s="8"/>
      <c r="GMK40" s="8"/>
      <c r="GML40" s="8"/>
      <c r="GMM40" s="8"/>
      <c r="GMN40" s="8"/>
      <c r="GMO40" s="8"/>
      <c r="GMP40" s="8"/>
      <c r="GMQ40" s="8"/>
      <c r="GMR40" s="8"/>
      <c r="GMS40" s="8"/>
      <c r="GMT40" s="8"/>
      <c r="GMU40" s="8"/>
      <c r="GMV40" s="8"/>
      <c r="GMW40" s="8"/>
      <c r="GMX40" s="8"/>
      <c r="GMY40" s="8"/>
      <c r="GMZ40" s="8"/>
      <c r="GNA40" s="8"/>
      <c r="GNB40" s="8"/>
      <c r="GNC40" s="8"/>
      <c r="GND40" s="8"/>
      <c r="GNE40" s="8"/>
      <c r="GNF40" s="8"/>
      <c r="GNG40" s="8"/>
      <c r="GNH40" s="8"/>
      <c r="GNI40" s="8"/>
      <c r="GNJ40" s="8"/>
      <c r="GNK40" s="8"/>
      <c r="GNL40" s="8"/>
      <c r="GNM40" s="8"/>
      <c r="GNN40" s="8"/>
      <c r="GNO40" s="8"/>
      <c r="GNP40" s="8"/>
      <c r="GNQ40" s="8"/>
      <c r="GNR40" s="8"/>
      <c r="GNS40" s="8"/>
      <c r="GNT40" s="8"/>
      <c r="GNU40" s="8"/>
      <c r="GNV40" s="8"/>
      <c r="GNW40" s="8"/>
      <c r="GNX40" s="8"/>
      <c r="GNY40" s="8"/>
      <c r="GNZ40" s="8"/>
      <c r="GOA40" s="8"/>
      <c r="GOB40" s="8"/>
      <c r="GOC40" s="8"/>
      <c r="GOD40" s="8"/>
      <c r="GOE40" s="8"/>
      <c r="GOF40" s="8"/>
      <c r="GOG40" s="8"/>
      <c r="GOH40" s="8"/>
      <c r="GOI40" s="8"/>
      <c r="GOJ40" s="8"/>
      <c r="GOK40" s="8"/>
      <c r="GOL40" s="8"/>
      <c r="GOM40" s="8"/>
      <c r="GON40" s="8"/>
      <c r="GOO40" s="8"/>
      <c r="GOP40" s="8"/>
      <c r="GOQ40" s="8"/>
      <c r="GOR40" s="8"/>
      <c r="GOS40" s="8"/>
      <c r="GOT40" s="8"/>
      <c r="GOU40" s="8"/>
      <c r="GOV40" s="8"/>
      <c r="GOW40" s="8"/>
      <c r="GOX40" s="8"/>
      <c r="GOY40" s="8"/>
      <c r="GOZ40" s="8"/>
      <c r="GPA40" s="8"/>
      <c r="GPB40" s="8"/>
      <c r="GPC40" s="8"/>
      <c r="GPD40" s="8"/>
      <c r="GPE40" s="8"/>
      <c r="GPF40" s="8"/>
      <c r="GPG40" s="8"/>
      <c r="GPH40" s="8"/>
      <c r="GPI40" s="8"/>
      <c r="GPJ40" s="8"/>
      <c r="GPK40" s="8"/>
      <c r="GPL40" s="8"/>
      <c r="GPM40" s="8"/>
      <c r="GPN40" s="8"/>
      <c r="GPO40" s="8"/>
      <c r="GPP40" s="8"/>
      <c r="GPQ40" s="8"/>
      <c r="GPR40" s="8"/>
      <c r="GPS40" s="8"/>
      <c r="GPT40" s="8"/>
      <c r="GPU40" s="8"/>
      <c r="GPV40" s="8"/>
      <c r="GPW40" s="8"/>
      <c r="GPX40" s="8"/>
      <c r="GPY40" s="8"/>
      <c r="GPZ40" s="8"/>
      <c r="GQA40" s="8"/>
      <c r="GQB40" s="8"/>
      <c r="GQC40" s="8"/>
      <c r="GQD40" s="8"/>
      <c r="GQE40" s="8"/>
      <c r="GQF40" s="8"/>
      <c r="GQG40" s="8"/>
      <c r="GQH40" s="8"/>
      <c r="GQI40" s="8"/>
      <c r="GQJ40" s="8"/>
      <c r="GQK40" s="8"/>
      <c r="GQL40" s="8"/>
      <c r="GQM40" s="8"/>
      <c r="GQN40" s="8"/>
      <c r="GQO40" s="8"/>
      <c r="GQP40" s="8"/>
      <c r="GQQ40" s="8"/>
      <c r="GQR40" s="8"/>
      <c r="GQS40" s="8"/>
      <c r="GQT40" s="8"/>
      <c r="GQU40" s="8"/>
      <c r="GQV40" s="8"/>
      <c r="GQW40" s="8"/>
      <c r="GQX40" s="8"/>
      <c r="GQY40" s="8"/>
      <c r="GQZ40" s="8"/>
      <c r="GRA40" s="8"/>
      <c r="GRB40" s="8"/>
      <c r="GRC40" s="8"/>
      <c r="GRD40" s="8"/>
      <c r="GRE40" s="8"/>
      <c r="GRF40" s="8"/>
      <c r="GRG40" s="8"/>
      <c r="GRH40" s="8"/>
      <c r="GRI40" s="8"/>
      <c r="GRJ40" s="8"/>
      <c r="GRK40" s="8"/>
      <c r="GRL40" s="8"/>
      <c r="GRM40" s="8"/>
      <c r="GRN40" s="8"/>
      <c r="GRO40" s="8"/>
      <c r="GRP40" s="8"/>
      <c r="GRQ40" s="8"/>
      <c r="GRR40" s="8"/>
      <c r="GRS40" s="8"/>
      <c r="GRT40" s="8"/>
      <c r="GRU40" s="8"/>
      <c r="GRV40" s="8"/>
      <c r="GRW40" s="8"/>
      <c r="GRX40" s="8"/>
      <c r="GRY40" s="8"/>
      <c r="GRZ40" s="8"/>
      <c r="GSA40" s="8"/>
      <c r="GSB40" s="8"/>
      <c r="GSC40" s="8"/>
      <c r="GSD40" s="8"/>
      <c r="GSE40" s="8"/>
      <c r="GSF40" s="8"/>
      <c r="GSG40" s="8"/>
      <c r="GSH40" s="8"/>
      <c r="GSI40" s="8"/>
      <c r="GSJ40" s="8"/>
      <c r="GSK40" s="8"/>
      <c r="GSL40" s="8"/>
      <c r="GSM40" s="8"/>
      <c r="GSN40" s="8"/>
      <c r="GSO40" s="8"/>
      <c r="GSP40" s="8"/>
      <c r="GSQ40" s="8"/>
      <c r="GSR40" s="8"/>
      <c r="GSS40" s="8"/>
      <c r="GST40" s="8"/>
      <c r="GSU40" s="8"/>
      <c r="GSV40" s="8"/>
      <c r="GSW40" s="8"/>
      <c r="GSX40" s="8"/>
      <c r="GSY40" s="8"/>
      <c r="GSZ40" s="8"/>
      <c r="GTA40" s="8"/>
      <c r="GTB40" s="8"/>
      <c r="GTC40" s="8"/>
      <c r="GTD40" s="8"/>
      <c r="GTE40" s="8"/>
      <c r="GTF40" s="8"/>
      <c r="GTG40" s="8"/>
      <c r="GTH40" s="8"/>
      <c r="GTI40" s="8"/>
      <c r="GTJ40" s="8"/>
      <c r="GTK40" s="8"/>
      <c r="GTL40" s="8"/>
      <c r="GTM40" s="8"/>
      <c r="GTN40" s="8"/>
      <c r="GTO40" s="8"/>
      <c r="GTP40" s="8"/>
      <c r="GTQ40" s="8"/>
      <c r="GTR40" s="8"/>
      <c r="GTS40" s="8"/>
      <c r="GTT40" s="8"/>
      <c r="GTU40" s="8"/>
      <c r="GTV40" s="8"/>
      <c r="GTW40" s="8"/>
      <c r="GTX40" s="8"/>
      <c r="GTY40" s="8"/>
      <c r="GTZ40" s="8"/>
      <c r="GUA40" s="8"/>
      <c r="GUB40" s="8"/>
      <c r="GUC40" s="8"/>
      <c r="GUD40" s="8"/>
      <c r="GUE40" s="8"/>
      <c r="GUF40" s="8"/>
      <c r="GUG40" s="8"/>
      <c r="GUH40" s="8"/>
      <c r="GUI40" s="8"/>
      <c r="GUJ40" s="8"/>
      <c r="GUK40" s="8"/>
      <c r="GUL40" s="8"/>
      <c r="GUM40" s="8"/>
      <c r="GUN40" s="8"/>
      <c r="GUO40" s="8"/>
      <c r="GUP40" s="8"/>
      <c r="GUQ40" s="8"/>
      <c r="GUR40" s="8"/>
      <c r="GUS40" s="8"/>
      <c r="GUT40" s="8"/>
      <c r="GUU40" s="8"/>
      <c r="GUV40" s="8"/>
      <c r="GUW40" s="8"/>
      <c r="GUX40" s="8"/>
      <c r="GUY40" s="8"/>
      <c r="GUZ40" s="8"/>
      <c r="GVA40" s="8"/>
      <c r="GVB40" s="8"/>
      <c r="GVC40" s="8"/>
      <c r="GVD40" s="8"/>
      <c r="GVE40" s="8"/>
      <c r="GVF40" s="8"/>
      <c r="GVG40" s="8"/>
      <c r="GVH40" s="8"/>
      <c r="GVI40" s="8"/>
      <c r="GVJ40" s="8"/>
      <c r="GVK40" s="8"/>
      <c r="GVL40" s="8"/>
      <c r="GVM40" s="8"/>
      <c r="GVN40" s="8"/>
      <c r="GVO40" s="8"/>
      <c r="GVP40" s="8"/>
      <c r="GVQ40" s="8"/>
      <c r="GVR40" s="8"/>
      <c r="GVS40" s="8"/>
      <c r="GVT40" s="8"/>
      <c r="GVU40" s="8"/>
      <c r="GVV40" s="8"/>
      <c r="GVW40" s="8"/>
      <c r="GVX40" s="8"/>
      <c r="GVY40" s="8"/>
      <c r="GVZ40" s="8"/>
      <c r="GWA40" s="8"/>
      <c r="GWB40" s="8"/>
      <c r="GWC40" s="8"/>
      <c r="GWD40" s="8"/>
      <c r="GWE40" s="8"/>
      <c r="GWF40" s="8"/>
      <c r="GWG40" s="8"/>
      <c r="GWH40" s="8"/>
      <c r="GWI40" s="8"/>
      <c r="GWJ40" s="8"/>
      <c r="GWK40" s="8"/>
      <c r="GWL40" s="8"/>
      <c r="GWM40" s="8"/>
      <c r="GWN40" s="8"/>
      <c r="GWO40" s="8"/>
      <c r="GWP40" s="8"/>
      <c r="GWQ40" s="8"/>
      <c r="GWR40" s="8"/>
      <c r="GWS40" s="8"/>
      <c r="GWT40" s="8"/>
      <c r="GWU40" s="8"/>
      <c r="GWV40" s="8"/>
      <c r="GWW40" s="8"/>
      <c r="GWX40" s="8"/>
      <c r="GWY40" s="8"/>
      <c r="GWZ40" s="8"/>
      <c r="GXA40" s="8"/>
      <c r="GXB40" s="8"/>
      <c r="GXC40" s="8"/>
      <c r="GXD40" s="8"/>
      <c r="GXE40" s="8"/>
      <c r="GXF40" s="8"/>
      <c r="GXG40" s="8"/>
      <c r="GXH40" s="8"/>
      <c r="GXI40" s="8"/>
      <c r="GXJ40" s="8"/>
      <c r="GXK40" s="8"/>
      <c r="GXL40" s="8"/>
      <c r="GXM40" s="8"/>
      <c r="GXN40" s="8"/>
      <c r="GXO40" s="8"/>
      <c r="GXP40" s="8"/>
      <c r="GXQ40" s="8"/>
      <c r="GXR40" s="8"/>
      <c r="GXS40" s="8"/>
      <c r="GXT40" s="8"/>
      <c r="GXU40" s="8"/>
      <c r="GXV40" s="8"/>
      <c r="GXW40" s="8"/>
      <c r="GXX40" s="8"/>
      <c r="GXY40" s="8"/>
      <c r="GXZ40" s="8"/>
      <c r="GYA40" s="8"/>
      <c r="GYB40" s="8"/>
      <c r="GYC40" s="8"/>
      <c r="GYD40" s="8"/>
      <c r="GYE40" s="8"/>
      <c r="GYF40" s="8"/>
      <c r="GYG40" s="8"/>
      <c r="GYH40" s="8"/>
      <c r="GYI40" s="8"/>
      <c r="GYJ40" s="8"/>
      <c r="GYK40" s="8"/>
      <c r="GYL40" s="8"/>
      <c r="GYM40" s="8"/>
      <c r="GYN40" s="8"/>
      <c r="GYO40" s="8"/>
      <c r="GYP40" s="8"/>
      <c r="GYQ40" s="8"/>
      <c r="GYR40" s="8"/>
      <c r="GYS40" s="8"/>
      <c r="GYT40" s="8"/>
      <c r="GYU40" s="8"/>
      <c r="GYV40" s="8"/>
      <c r="GYW40" s="8"/>
      <c r="GYX40" s="8"/>
      <c r="GYY40" s="8"/>
      <c r="GYZ40" s="8"/>
      <c r="GZA40" s="8"/>
      <c r="GZB40" s="8"/>
      <c r="GZC40" s="8"/>
      <c r="GZD40" s="8"/>
      <c r="GZE40" s="8"/>
      <c r="GZF40" s="8"/>
      <c r="GZG40" s="8"/>
      <c r="GZH40" s="8"/>
      <c r="GZI40" s="8"/>
      <c r="GZJ40" s="8"/>
      <c r="GZK40" s="8"/>
      <c r="GZL40" s="8"/>
      <c r="GZM40" s="8"/>
      <c r="GZN40" s="8"/>
      <c r="GZO40" s="8"/>
      <c r="GZP40" s="8"/>
      <c r="GZQ40" s="8"/>
      <c r="GZR40" s="8"/>
      <c r="GZS40" s="8"/>
      <c r="GZT40" s="8"/>
      <c r="GZU40" s="8"/>
      <c r="GZV40" s="8"/>
      <c r="GZW40" s="8"/>
      <c r="GZX40" s="8"/>
      <c r="GZY40" s="8"/>
      <c r="GZZ40" s="8"/>
      <c r="HAA40" s="8"/>
      <c r="HAB40" s="8"/>
      <c r="HAC40" s="8"/>
      <c r="HAD40" s="8"/>
      <c r="HAE40" s="8"/>
      <c r="HAF40" s="8"/>
      <c r="HAG40" s="8"/>
      <c r="HAH40" s="8"/>
      <c r="HAI40" s="8"/>
      <c r="HAJ40" s="8"/>
      <c r="HAK40" s="8"/>
      <c r="HAL40" s="8"/>
      <c r="HAM40" s="8"/>
      <c r="HAN40" s="8"/>
      <c r="HAO40" s="8"/>
      <c r="HAP40" s="8"/>
      <c r="HAQ40" s="8"/>
      <c r="HAR40" s="8"/>
      <c r="HAS40" s="8"/>
      <c r="HAT40" s="8"/>
      <c r="HAU40" s="8"/>
      <c r="HAV40" s="8"/>
      <c r="HAW40" s="8"/>
      <c r="HAX40" s="8"/>
      <c r="HAY40" s="8"/>
      <c r="HAZ40" s="8"/>
      <c r="HBA40" s="8"/>
      <c r="HBB40" s="8"/>
      <c r="HBC40" s="8"/>
      <c r="HBD40" s="8"/>
      <c r="HBE40" s="8"/>
      <c r="HBF40" s="8"/>
      <c r="HBG40" s="8"/>
      <c r="HBH40" s="8"/>
      <c r="HBI40" s="8"/>
      <c r="HBJ40" s="8"/>
      <c r="HBK40" s="8"/>
      <c r="HBL40" s="8"/>
      <c r="HBM40" s="8"/>
      <c r="HBN40" s="8"/>
      <c r="HBO40" s="8"/>
      <c r="HBP40" s="8"/>
      <c r="HBQ40" s="8"/>
      <c r="HBR40" s="8"/>
      <c r="HBS40" s="8"/>
      <c r="HBT40" s="8"/>
      <c r="HBU40" s="8"/>
      <c r="HBV40" s="8"/>
      <c r="HBW40" s="8"/>
      <c r="HBX40" s="8"/>
      <c r="HBY40" s="8"/>
      <c r="HBZ40" s="8"/>
      <c r="HCA40" s="8"/>
      <c r="HCB40" s="8"/>
      <c r="HCC40" s="8"/>
      <c r="HCD40" s="8"/>
      <c r="HCE40" s="8"/>
      <c r="HCF40" s="8"/>
      <c r="HCG40" s="8"/>
      <c r="HCH40" s="8"/>
      <c r="HCI40" s="8"/>
      <c r="HCJ40" s="8"/>
      <c r="HCK40" s="8"/>
      <c r="HCL40" s="8"/>
      <c r="HCM40" s="8"/>
      <c r="HCN40" s="8"/>
      <c r="HCO40" s="8"/>
      <c r="HCP40" s="8"/>
      <c r="HCQ40" s="8"/>
      <c r="HCR40" s="8"/>
      <c r="HCS40" s="8"/>
      <c r="HCT40" s="8"/>
      <c r="HCU40" s="8"/>
      <c r="HCV40" s="8"/>
      <c r="HCW40" s="8"/>
      <c r="HCX40" s="8"/>
      <c r="HCY40" s="8"/>
      <c r="HCZ40" s="8"/>
      <c r="HDA40" s="8"/>
      <c r="HDB40" s="8"/>
      <c r="HDC40" s="8"/>
      <c r="HDD40" s="8"/>
      <c r="HDE40" s="8"/>
      <c r="HDF40" s="8"/>
      <c r="HDG40" s="8"/>
      <c r="HDH40" s="8"/>
      <c r="HDI40" s="8"/>
      <c r="HDJ40" s="8"/>
      <c r="HDK40" s="8"/>
      <c r="HDL40" s="8"/>
      <c r="HDM40" s="8"/>
      <c r="HDN40" s="8"/>
      <c r="HDO40" s="8"/>
      <c r="HDP40" s="8"/>
      <c r="HDQ40" s="8"/>
      <c r="HDR40" s="8"/>
      <c r="HDS40" s="8"/>
      <c r="HDT40" s="8"/>
      <c r="HDU40" s="8"/>
      <c r="HDV40" s="8"/>
      <c r="HDW40" s="8"/>
      <c r="HDX40" s="8"/>
      <c r="HDY40" s="8"/>
      <c r="HDZ40" s="8"/>
      <c r="HEA40" s="8"/>
      <c r="HEB40" s="8"/>
      <c r="HEC40" s="8"/>
      <c r="HED40" s="8"/>
      <c r="HEE40" s="8"/>
      <c r="HEF40" s="8"/>
      <c r="HEG40" s="8"/>
      <c r="HEH40" s="8"/>
      <c r="HEI40" s="8"/>
      <c r="HEJ40" s="8"/>
      <c r="HEK40" s="8"/>
      <c r="HEL40" s="8"/>
      <c r="HEM40" s="8"/>
      <c r="HEN40" s="8"/>
      <c r="HEO40" s="8"/>
      <c r="HEP40" s="8"/>
      <c r="HEQ40" s="8"/>
      <c r="HER40" s="8"/>
      <c r="HES40" s="8"/>
      <c r="HET40" s="8"/>
      <c r="HEU40" s="8"/>
      <c r="HEV40" s="8"/>
      <c r="HEW40" s="8"/>
      <c r="HEX40" s="8"/>
      <c r="HEY40" s="8"/>
      <c r="HEZ40" s="8"/>
      <c r="HFA40" s="8"/>
      <c r="HFB40" s="8"/>
      <c r="HFC40" s="8"/>
      <c r="HFD40" s="8"/>
      <c r="HFE40" s="8"/>
      <c r="HFF40" s="8"/>
      <c r="HFG40" s="8"/>
      <c r="HFH40" s="8"/>
      <c r="HFI40" s="8"/>
      <c r="HFJ40" s="8"/>
      <c r="HFK40" s="8"/>
      <c r="HFL40" s="8"/>
      <c r="HFM40" s="8"/>
      <c r="HFN40" s="8"/>
      <c r="HFO40" s="8"/>
      <c r="HFP40" s="8"/>
      <c r="HFQ40" s="8"/>
      <c r="HFR40" s="8"/>
      <c r="HFS40" s="8"/>
      <c r="HFT40" s="8"/>
      <c r="HFU40" s="8"/>
      <c r="HFV40" s="8"/>
      <c r="HFW40" s="8"/>
      <c r="HFX40" s="8"/>
      <c r="HFY40" s="8"/>
      <c r="HFZ40" s="8"/>
      <c r="HGA40" s="8"/>
      <c r="HGB40" s="8"/>
      <c r="HGC40" s="8"/>
      <c r="HGD40" s="8"/>
      <c r="HGE40" s="8"/>
      <c r="HGF40" s="8"/>
      <c r="HGG40" s="8"/>
      <c r="HGH40" s="8"/>
      <c r="HGI40" s="8"/>
      <c r="HGJ40" s="8"/>
      <c r="HGK40" s="8"/>
      <c r="HGL40" s="8"/>
      <c r="HGM40" s="8"/>
      <c r="HGN40" s="8"/>
      <c r="HGO40" s="8"/>
      <c r="HGP40" s="8"/>
      <c r="HGQ40" s="8"/>
      <c r="HGR40" s="8"/>
      <c r="HGS40" s="8"/>
      <c r="HGT40" s="8"/>
      <c r="HGU40" s="8"/>
      <c r="HGV40" s="8"/>
      <c r="HGW40" s="8"/>
      <c r="HGX40" s="8"/>
      <c r="HGY40" s="8"/>
      <c r="HGZ40" s="8"/>
      <c r="HHA40" s="8"/>
      <c r="HHB40" s="8"/>
      <c r="HHC40" s="8"/>
      <c r="HHD40" s="8"/>
      <c r="HHE40" s="8"/>
      <c r="HHF40" s="8"/>
      <c r="HHG40" s="8"/>
      <c r="HHH40" s="8"/>
      <c r="HHI40" s="8"/>
      <c r="HHJ40" s="8"/>
      <c r="HHK40" s="8"/>
      <c r="HHL40" s="8"/>
      <c r="HHM40" s="8"/>
      <c r="HHN40" s="8"/>
      <c r="HHO40" s="8"/>
      <c r="HHP40" s="8"/>
      <c r="HHQ40" s="8"/>
      <c r="HHR40" s="8"/>
      <c r="HHS40" s="8"/>
      <c r="HHT40" s="8"/>
      <c r="HHU40" s="8"/>
      <c r="HHV40" s="8"/>
      <c r="HHW40" s="8"/>
      <c r="HHX40" s="8"/>
      <c r="HHY40" s="8"/>
      <c r="HHZ40" s="8"/>
      <c r="HIA40" s="8"/>
      <c r="HIB40" s="8"/>
      <c r="HIC40" s="8"/>
      <c r="HID40" s="8"/>
      <c r="HIE40" s="8"/>
      <c r="HIF40" s="8"/>
      <c r="HIG40" s="8"/>
      <c r="HIH40" s="8"/>
      <c r="HII40" s="8"/>
      <c r="HIJ40" s="8"/>
      <c r="HIK40" s="8"/>
      <c r="HIL40" s="8"/>
      <c r="HIM40" s="8"/>
      <c r="HIN40" s="8"/>
      <c r="HIO40" s="8"/>
      <c r="HIP40" s="8"/>
      <c r="HIQ40" s="8"/>
      <c r="HIR40" s="8"/>
      <c r="HIS40" s="8"/>
      <c r="HIT40" s="8"/>
      <c r="HIU40" s="8"/>
      <c r="HIV40" s="8"/>
      <c r="HIW40" s="8"/>
      <c r="HIX40" s="8"/>
      <c r="HIY40" s="8"/>
      <c r="HIZ40" s="8"/>
      <c r="HJA40" s="8"/>
      <c r="HJB40" s="8"/>
      <c r="HJC40" s="8"/>
      <c r="HJD40" s="8"/>
      <c r="HJE40" s="8"/>
      <c r="HJF40" s="8"/>
      <c r="HJG40" s="8"/>
      <c r="HJH40" s="8"/>
      <c r="HJI40" s="8"/>
      <c r="HJJ40" s="8"/>
      <c r="HJK40" s="8"/>
      <c r="HJL40" s="8"/>
      <c r="HJM40" s="8"/>
      <c r="HJN40" s="8"/>
      <c r="HJO40" s="8"/>
      <c r="HJP40" s="8"/>
      <c r="HJQ40" s="8"/>
      <c r="HJR40" s="8"/>
      <c r="HJS40" s="8"/>
      <c r="HJT40" s="8"/>
      <c r="HJU40" s="8"/>
      <c r="HJV40" s="8"/>
      <c r="HJW40" s="8"/>
      <c r="HJX40" s="8"/>
      <c r="HJY40" s="8"/>
      <c r="HJZ40" s="8"/>
      <c r="HKA40" s="8"/>
      <c r="HKB40" s="8"/>
      <c r="HKC40" s="8"/>
      <c r="HKD40" s="8"/>
      <c r="HKE40" s="8"/>
      <c r="HKF40" s="8"/>
      <c r="HKG40" s="8"/>
      <c r="HKH40" s="8"/>
      <c r="HKI40" s="8"/>
      <c r="HKJ40" s="8"/>
      <c r="HKK40" s="8"/>
      <c r="HKL40" s="8"/>
      <c r="HKM40" s="8"/>
      <c r="HKN40" s="8"/>
      <c r="HKO40" s="8"/>
      <c r="HKP40" s="8"/>
      <c r="HKQ40" s="8"/>
      <c r="HKR40" s="8"/>
      <c r="HKS40" s="8"/>
      <c r="HKT40" s="8"/>
      <c r="HKU40" s="8"/>
      <c r="HKV40" s="8"/>
      <c r="HKW40" s="8"/>
      <c r="HKX40" s="8"/>
      <c r="HKY40" s="8"/>
      <c r="HKZ40" s="8"/>
      <c r="HLA40" s="8"/>
      <c r="HLB40" s="8"/>
      <c r="HLC40" s="8"/>
      <c r="HLD40" s="8"/>
      <c r="HLE40" s="8"/>
      <c r="HLF40" s="8"/>
      <c r="HLG40" s="8"/>
      <c r="HLH40" s="8"/>
      <c r="HLI40" s="8"/>
      <c r="HLJ40" s="8"/>
      <c r="HLK40" s="8"/>
      <c r="HLL40" s="8"/>
      <c r="HLM40" s="8"/>
      <c r="HLN40" s="8"/>
      <c r="HLO40" s="8"/>
      <c r="HLP40" s="8"/>
      <c r="HLQ40" s="8"/>
      <c r="HLR40" s="8"/>
      <c r="HLS40" s="8"/>
      <c r="HLT40" s="8"/>
      <c r="HLU40" s="8"/>
      <c r="HLV40" s="8"/>
      <c r="HLW40" s="8"/>
      <c r="HLX40" s="8"/>
      <c r="HLY40" s="8"/>
      <c r="HLZ40" s="8"/>
      <c r="HMA40" s="8"/>
      <c r="HMB40" s="8"/>
      <c r="HMC40" s="8"/>
      <c r="HMD40" s="8"/>
      <c r="HME40" s="8"/>
      <c r="HMF40" s="8"/>
      <c r="HMG40" s="8"/>
      <c r="HMH40" s="8"/>
      <c r="HMI40" s="8"/>
      <c r="HMJ40" s="8"/>
      <c r="HMK40" s="8"/>
      <c r="HML40" s="8"/>
      <c r="HMM40" s="8"/>
      <c r="HMN40" s="8"/>
      <c r="HMO40" s="8"/>
      <c r="HMP40" s="8"/>
      <c r="HMQ40" s="8"/>
      <c r="HMR40" s="8"/>
      <c r="HMS40" s="8"/>
      <c r="HMT40" s="8"/>
      <c r="HMU40" s="8"/>
      <c r="HMV40" s="8"/>
      <c r="HMW40" s="8"/>
      <c r="HMX40" s="8"/>
      <c r="HMY40" s="8"/>
      <c r="HMZ40" s="8"/>
      <c r="HNA40" s="8"/>
      <c r="HNB40" s="8"/>
      <c r="HNC40" s="8"/>
      <c r="HND40" s="8"/>
      <c r="HNE40" s="8"/>
      <c r="HNF40" s="8"/>
      <c r="HNG40" s="8"/>
      <c r="HNH40" s="8"/>
      <c r="HNI40" s="8"/>
      <c r="HNJ40" s="8"/>
      <c r="HNK40" s="8"/>
      <c r="HNL40" s="8"/>
      <c r="HNM40" s="8"/>
      <c r="HNN40" s="8"/>
      <c r="HNO40" s="8"/>
      <c r="HNP40" s="8"/>
      <c r="HNQ40" s="8"/>
      <c r="HNR40" s="8"/>
      <c r="HNS40" s="8"/>
      <c r="HNT40" s="8"/>
      <c r="HNU40" s="8"/>
      <c r="HNV40" s="8"/>
      <c r="HNW40" s="8"/>
      <c r="HNX40" s="8"/>
      <c r="HNY40" s="8"/>
      <c r="HNZ40" s="8"/>
      <c r="HOA40" s="8"/>
      <c r="HOB40" s="8"/>
      <c r="HOC40" s="8"/>
      <c r="HOD40" s="8"/>
      <c r="HOE40" s="8"/>
      <c r="HOF40" s="8"/>
      <c r="HOG40" s="8"/>
      <c r="HOH40" s="8"/>
      <c r="HOI40" s="8"/>
      <c r="HOJ40" s="8"/>
      <c r="HOK40" s="8"/>
      <c r="HOL40" s="8"/>
      <c r="HOM40" s="8"/>
      <c r="HON40" s="8"/>
      <c r="HOO40" s="8"/>
      <c r="HOP40" s="8"/>
      <c r="HOQ40" s="8"/>
      <c r="HOR40" s="8"/>
      <c r="HOS40" s="8"/>
      <c r="HOT40" s="8"/>
      <c r="HOU40" s="8"/>
      <c r="HOV40" s="8"/>
      <c r="HOW40" s="8"/>
      <c r="HOX40" s="8"/>
      <c r="HOY40" s="8"/>
      <c r="HOZ40" s="8"/>
      <c r="HPA40" s="8"/>
      <c r="HPB40" s="8"/>
      <c r="HPC40" s="8"/>
      <c r="HPD40" s="8"/>
      <c r="HPE40" s="8"/>
      <c r="HPF40" s="8"/>
      <c r="HPG40" s="8"/>
      <c r="HPH40" s="8"/>
      <c r="HPI40" s="8"/>
      <c r="HPJ40" s="8"/>
      <c r="HPK40" s="8"/>
      <c r="HPL40" s="8"/>
      <c r="HPM40" s="8"/>
      <c r="HPN40" s="8"/>
      <c r="HPO40" s="8"/>
      <c r="HPP40" s="8"/>
      <c r="HPQ40" s="8"/>
      <c r="HPR40" s="8"/>
      <c r="HPS40" s="8"/>
      <c r="HPT40" s="8"/>
      <c r="HPU40" s="8"/>
      <c r="HPV40" s="8"/>
      <c r="HPW40" s="8"/>
      <c r="HPX40" s="8"/>
      <c r="HPY40" s="8"/>
      <c r="HPZ40" s="8"/>
      <c r="HQA40" s="8"/>
      <c r="HQB40" s="8"/>
      <c r="HQC40" s="8"/>
      <c r="HQD40" s="8"/>
      <c r="HQE40" s="8"/>
      <c r="HQF40" s="8"/>
      <c r="HQG40" s="8"/>
      <c r="HQH40" s="8"/>
      <c r="HQI40" s="8"/>
      <c r="HQJ40" s="8"/>
      <c r="HQK40" s="8"/>
      <c r="HQL40" s="8"/>
      <c r="HQM40" s="8"/>
      <c r="HQN40" s="8"/>
      <c r="HQO40" s="8"/>
      <c r="HQP40" s="8"/>
      <c r="HQQ40" s="8"/>
      <c r="HQR40" s="8"/>
      <c r="HQS40" s="8"/>
      <c r="HQT40" s="8"/>
      <c r="HQU40" s="8"/>
      <c r="HQV40" s="8"/>
      <c r="HQW40" s="8"/>
      <c r="HQX40" s="8"/>
      <c r="HQY40" s="8"/>
      <c r="HQZ40" s="8"/>
      <c r="HRA40" s="8"/>
      <c r="HRB40" s="8"/>
      <c r="HRC40" s="8"/>
      <c r="HRD40" s="8"/>
      <c r="HRE40" s="8"/>
      <c r="HRF40" s="8"/>
      <c r="HRG40" s="8"/>
      <c r="HRH40" s="8"/>
      <c r="HRI40" s="8"/>
      <c r="HRJ40" s="8"/>
      <c r="HRK40" s="8"/>
      <c r="HRL40" s="8"/>
      <c r="HRM40" s="8"/>
      <c r="HRN40" s="8"/>
      <c r="HRO40" s="8"/>
      <c r="HRP40" s="8"/>
      <c r="HRQ40" s="8"/>
      <c r="HRR40" s="8"/>
      <c r="HRS40" s="8"/>
      <c r="HRT40" s="8"/>
      <c r="HRU40" s="8"/>
      <c r="HRV40" s="8"/>
      <c r="HRW40" s="8"/>
      <c r="HRX40" s="8"/>
      <c r="HRY40" s="8"/>
      <c r="HRZ40" s="8"/>
      <c r="HSA40" s="8"/>
      <c r="HSB40" s="8"/>
      <c r="HSC40" s="8"/>
      <c r="HSD40" s="8"/>
      <c r="HSE40" s="8"/>
      <c r="HSF40" s="8"/>
      <c r="HSG40" s="8"/>
      <c r="HSH40" s="8"/>
      <c r="HSI40" s="8"/>
      <c r="HSJ40" s="8"/>
      <c r="HSK40" s="8"/>
      <c r="HSL40" s="8"/>
      <c r="HSM40" s="8"/>
      <c r="HSN40" s="8"/>
      <c r="HSO40" s="8"/>
      <c r="HSP40" s="8"/>
      <c r="HSQ40" s="8"/>
      <c r="HSR40" s="8"/>
      <c r="HSS40" s="8"/>
      <c r="HST40" s="8"/>
      <c r="HSU40" s="8"/>
      <c r="HSV40" s="8"/>
      <c r="HSW40" s="8"/>
      <c r="HSX40" s="8"/>
      <c r="HSY40" s="8"/>
      <c r="HSZ40" s="8"/>
      <c r="HTA40" s="8"/>
      <c r="HTB40" s="8"/>
      <c r="HTC40" s="8"/>
      <c r="HTD40" s="8"/>
      <c r="HTE40" s="8"/>
      <c r="HTF40" s="8"/>
      <c r="HTG40" s="8"/>
      <c r="HTH40" s="8"/>
      <c r="HTI40" s="8"/>
      <c r="HTJ40" s="8"/>
      <c r="HTK40" s="8"/>
      <c r="HTL40" s="8"/>
      <c r="HTM40" s="8"/>
      <c r="HTN40" s="8"/>
      <c r="HTO40" s="8"/>
      <c r="HTP40" s="8"/>
      <c r="HTQ40" s="8"/>
      <c r="HTR40" s="8"/>
      <c r="HTS40" s="8"/>
      <c r="HTT40" s="8"/>
      <c r="HTU40" s="8"/>
      <c r="HTV40" s="8"/>
      <c r="HTW40" s="8"/>
      <c r="HTX40" s="8"/>
      <c r="HTY40" s="8"/>
      <c r="HTZ40" s="8"/>
      <c r="HUA40" s="8"/>
      <c r="HUB40" s="8"/>
      <c r="HUC40" s="8"/>
      <c r="HUD40" s="8"/>
      <c r="HUE40" s="8"/>
      <c r="HUF40" s="8"/>
      <c r="HUG40" s="8"/>
      <c r="HUH40" s="8"/>
      <c r="HUI40" s="8"/>
      <c r="HUJ40" s="8"/>
      <c r="HUK40" s="8"/>
      <c r="HUL40" s="8"/>
      <c r="HUM40" s="8"/>
      <c r="HUN40" s="8"/>
      <c r="HUO40" s="8"/>
      <c r="HUP40" s="8"/>
      <c r="HUQ40" s="8"/>
      <c r="HUR40" s="8"/>
      <c r="HUS40" s="8"/>
      <c r="HUT40" s="8"/>
      <c r="HUU40" s="8"/>
      <c r="HUV40" s="8"/>
      <c r="HUW40" s="8"/>
      <c r="HUX40" s="8"/>
      <c r="HUY40" s="8"/>
      <c r="HUZ40" s="8"/>
      <c r="HVA40" s="8"/>
      <c r="HVB40" s="8"/>
      <c r="HVC40" s="8"/>
      <c r="HVD40" s="8"/>
      <c r="HVE40" s="8"/>
      <c r="HVF40" s="8"/>
      <c r="HVG40" s="8"/>
      <c r="HVH40" s="8"/>
      <c r="HVI40" s="8"/>
      <c r="HVJ40" s="8"/>
      <c r="HVK40" s="8"/>
      <c r="HVL40" s="8"/>
      <c r="HVM40" s="8"/>
      <c r="HVN40" s="8"/>
      <c r="HVO40" s="8"/>
      <c r="HVP40" s="8"/>
      <c r="HVQ40" s="8"/>
      <c r="HVR40" s="8"/>
      <c r="HVS40" s="8"/>
      <c r="HVT40" s="8"/>
      <c r="HVU40" s="8"/>
      <c r="HVV40" s="8"/>
      <c r="HVW40" s="8"/>
      <c r="HVX40" s="8"/>
      <c r="HVY40" s="8"/>
      <c r="HVZ40" s="8"/>
      <c r="HWA40" s="8"/>
      <c r="HWB40" s="8"/>
      <c r="HWC40" s="8"/>
      <c r="HWD40" s="8"/>
      <c r="HWE40" s="8"/>
      <c r="HWF40" s="8"/>
      <c r="HWG40" s="8"/>
      <c r="HWH40" s="8"/>
      <c r="HWI40" s="8"/>
      <c r="HWJ40" s="8"/>
      <c r="HWK40" s="8"/>
      <c r="HWL40" s="8"/>
      <c r="HWM40" s="8"/>
      <c r="HWN40" s="8"/>
      <c r="HWO40" s="8"/>
      <c r="HWP40" s="8"/>
      <c r="HWQ40" s="8"/>
      <c r="HWR40" s="8"/>
      <c r="HWS40" s="8"/>
      <c r="HWT40" s="8"/>
      <c r="HWU40" s="8"/>
      <c r="HWV40" s="8"/>
      <c r="HWW40" s="8"/>
      <c r="HWX40" s="8"/>
      <c r="HWY40" s="8"/>
      <c r="HWZ40" s="8"/>
      <c r="HXA40" s="8"/>
      <c r="HXB40" s="8"/>
      <c r="HXC40" s="8"/>
      <c r="HXD40" s="8"/>
      <c r="HXE40" s="8"/>
      <c r="HXF40" s="8"/>
      <c r="HXG40" s="8"/>
      <c r="HXH40" s="8"/>
      <c r="HXI40" s="8"/>
      <c r="HXJ40" s="8"/>
      <c r="HXK40" s="8"/>
      <c r="HXL40" s="8"/>
      <c r="HXM40" s="8"/>
      <c r="HXN40" s="8"/>
      <c r="HXO40" s="8"/>
      <c r="HXP40" s="8"/>
      <c r="HXQ40" s="8"/>
      <c r="HXR40" s="8"/>
      <c r="HXS40" s="8"/>
      <c r="HXT40" s="8"/>
      <c r="HXU40" s="8"/>
      <c r="HXV40" s="8"/>
      <c r="HXW40" s="8"/>
      <c r="HXX40" s="8"/>
      <c r="HXY40" s="8"/>
      <c r="HXZ40" s="8"/>
      <c r="HYA40" s="8"/>
      <c r="HYB40" s="8"/>
      <c r="HYC40" s="8"/>
      <c r="HYD40" s="8"/>
      <c r="HYE40" s="8"/>
      <c r="HYF40" s="8"/>
      <c r="HYG40" s="8"/>
      <c r="HYH40" s="8"/>
      <c r="HYI40" s="8"/>
      <c r="HYJ40" s="8"/>
      <c r="HYK40" s="8"/>
      <c r="HYL40" s="8"/>
      <c r="HYM40" s="8"/>
      <c r="HYN40" s="8"/>
      <c r="HYO40" s="8"/>
      <c r="HYP40" s="8"/>
      <c r="HYQ40" s="8"/>
      <c r="HYR40" s="8"/>
      <c r="HYS40" s="8"/>
      <c r="HYT40" s="8"/>
      <c r="HYU40" s="8"/>
      <c r="HYV40" s="8"/>
      <c r="HYW40" s="8"/>
      <c r="HYX40" s="8"/>
      <c r="HYY40" s="8"/>
      <c r="HYZ40" s="8"/>
      <c r="HZA40" s="8"/>
      <c r="HZB40" s="8"/>
      <c r="HZC40" s="8"/>
      <c r="HZD40" s="8"/>
      <c r="HZE40" s="8"/>
      <c r="HZF40" s="8"/>
      <c r="HZG40" s="8"/>
      <c r="HZH40" s="8"/>
      <c r="HZI40" s="8"/>
      <c r="HZJ40" s="8"/>
      <c r="HZK40" s="8"/>
      <c r="HZL40" s="8"/>
      <c r="HZM40" s="8"/>
      <c r="HZN40" s="8"/>
      <c r="HZO40" s="8"/>
      <c r="HZP40" s="8"/>
      <c r="HZQ40" s="8"/>
      <c r="HZR40" s="8"/>
      <c r="HZS40" s="8"/>
      <c r="HZT40" s="8"/>
      <c r="HZU40" s="8"/>
      <c r="HZV40" s="8"/>
      <c r="HZW40" s="8"/>
      <c r="HZX40" s="8"/>
      <c r="HZY40" s="8"/>
      <c r="HZZ40" s="8"/>
      <c r="IAA40" s="8"/>
      <c r="IAB40" s="8"/>
      <c r="IAC40" s="8"/>
      <c r="IAD40" s="8"/>
      <c r="IAE40" s="8"/>
      <c r="IAF40" s="8"/>
      <c r="IAG40" s="8"/>
      <c r="IAH40" s="8"/>
      <c r="IAI40" s="8"/>
      <c r="IAJ40" s="8"/>
      <c r="IAK40" s="8"/>
      <c r="IAL40" s="8"/>
      <c r="IAM40" s="8"/>
      <c r="IAN40" s="8"/>
      <c r="IAO40" s="8"/>
      <c r="IAP40" s="8"/>
      <c r="IAQ40" s="8"/>
      <c r="IAR40" s="8"/>
      <c r="IAS40" s="8"/>
      <c r="IAT40" s="8"/>
      <c r="IAU40" s="8"/>
      <c r="IAV40" s="8"/>
      <c r="IAW40" s="8"/>
      <c r="IAX40" s="8"/>
      <c r="IAY40" s="8"/>
      <c r="IAZ40" s="8"/>
      <c r="IBA40" s="8"/>
      <c r="IBB40" s="8"/>
      <c r="IBC40" s="8"/>
      <c r="IBD40" s="8"/>
      <c r="IBE40" s="8"/>
      <c r="IBF40" s="8"/>
      <c r="IBG40" s="8"/>
      <c r="IBH40" s="8"/>
      <c r="IBI40" s="8"/>
      <c r="IBJ40" s="8"/>
      <c r="IBK40" s="8"/>
      <c r="IBL40" s="8"/>
      <c r="IBM40" s="8"/>
      <c r="IBN40" s="8"/>
      <c r="IBO40" s="8"/>
      <c r="IBP40" s="8"/>
      <c r="IBQ40" s="8"/>
      <c r="IBR40" s="8"/>
      <c r="IBS40" s="8"/>
      <c r="IBT40" s="8"/>
      <c r="IBU40" s="8"/>
      <c r="IBV40" s="8"/>
      <c r="IBW40" s="8"/>
      <c r="IBX40" s="8"/>
      <c r="IBY40" s="8"/>
      <c r="IBZ40" s="8"/>
      <c r="ICA40" s="8"/>
      <c r="ICB40" s="8"/>
      <c r="ICC40" s="8"/>
      <c r="ICD40" s="8"/>
      <c r="ICE40" s="8"/>
      <c r="ICF40" s="8"/>
      <c r="ICG40" s="8"/>
      <c r="ICH40" s="8"/>
      <c r="ICI40" s="8"/>
      <c r="ICJ40" s="8"/>
      <c r="ICK40" s="8"/>
      <c r="ICL40" s="8"/>
      <c r="ICM40" s="8"/>
      <c r="ICN40" s="8"/>
      <c r="ICO40" s="8"/>
      <c r="ICP40" s="8"/>
      <c r="ICQ40" s="8"/>
      <c r="ICR40" s="8"/>
      <c r="ICS40" s="8"/>
      <c r="ICT40" s="8"/>
      <c r="ICU40" s="8"/>
      <c r="ICV40" s="8"/>
      <c r="ICW40" s="8"/>
      <c r="ICX40" s="8"/>
      <c r="ICY40" s="8"/>
      <c r="ICZ40" s="8"/>
      <c r="IDA40" s="8"/>
      <c r="IDB40" s="8"/>
      <c r="IDC40" s="8"/>
      <c r="IDD40" s="8"/>
      <c r="IDE40" s="8"/>
      <c r="IDF40" s="8"/>
      <c r="IDG40" s="8"/>
      <c r="IDH40" s="8"/>
      <c r="IDI40" s="8"/>
      <c r="IDJ40" s="8"/>
      <c r="IDK40" s="8"/>
      <c r="IDL40" s="8"/>
      <c r="IDM40" s="8"/>
      <c r="IDN40" s="8"/>
      <c r="IDO40" s="8"/>
      <c r="IDP40" s="8"/>
      <c r="IDQ40" s="8"/>
      <c r="IDR40" s="8"/>
      <c r="IDS40" s="8"/>
      <c r="IDT40" s="8"/>
      <c r="IDU40" s="8"/>
      <c r="IDV40" s="8"/>
      <c r="IDW40" s="8"/>
      <c r="IDX40" s="8"/>
      <c r="IDY40" s="8"/>
      <c r="IDZ40" s="8"/>
      <c r="IEA40" s="8"/>
      <c r="IEB40" s="8"/>
      <c r="IEC40" s="8"/>
      <c r="IED40" s="8"/>
      <c r="IEE40" s="8"/>
      <c r="IEF40" s="8"/>
      <c r="IEG40" s="8"/>
      <c r="IEH40" s="8"/>
      <c r="IEI40" s="8"/>
      <c r="IEJ40" s="8"/>
      <c r="IEK40" s="8"/>
      <c r="IEL40" s="8"/>
      <c r="IEM40" s="8"/>
      <c r="IEN40" s="8"/>
      <c r="IEO40" s="8"/>
      <c r="IEP40" s="8"/>
      <c r="IEQ40" s="8"/>
      <c r="IER40" s="8"/>
      <c r="IES40" s="8"/>
      <c r="IET40" s="8"/>
      <c r="IEU40" s="8"/>
      <c r="IEV40" s="8"/>
      <c r="IEW40" s="8"/>
      <c r="IEX40" s="8"/>
      <c r="IEY40" s="8"/>
      <c r="IEZ40" s="8"/>
      <c r="IFA40" s="8"/>
      <c r="IFB40" s="8"/>
      <c r="IFC40" s="8"/>
      <c r="IFD40" s="8"/>
      <c r="IFE40" s="8"/>
      <c r="IFF40" s="8"/>
      <c r="IFG40" s="8"/>
      <c r="IFH40" s="8"/>
      <c r="IFI40" s="8"/>
      <c r="IFJ40" s="8"/>
      <c r="IFK40" s="8"/>
      <c r="IFL40" s="8"/>
      <c r="IFM40" s="8"/>
      <c r="IFN40" s="8"/>
      <c r="IFO40" s="8"/>
      <c r="IFP40" s="8"/>
      <c r="IFQ40" s="8"/>
      <c r="IFR40" s="8"/>
      <c r="IFS40" s="8"/>
      <c r="IFT40" s="8"/>
      <c r="IFU40" s="8"/>
      <c r="IFV40" s="8"/>
      <c r="IFW40" s="8"/>
      <c r="IFX40" s="8"/>
      <c r="IFY40" s="8"/>
      <c r="IFZ40" s="8"/>
      <c r="IGA40" s="8"/>
      <c r="IGB40" s="8"/>
      <c r="IGC40" s="8"/>
      <c r="IGD40" s="8"/>
      <c r="IGE40" s="8"/>
      <c r="IGF40" s="8"/>
      <c r="IGG40" s="8"/>
      <c r="IGH40" s="8"/>
      <c r="IGI40" s="8"/>
      <c r="IGJ40" s="8"/>
      <c r="IGK40" s="8"/>
      <c r="IGL40" s="8"/>
      <c r="IGM40" s="8"/>
      <c r="IGN40" s="8"/>
      <c r="IGO40" s="8"/>
      <c r="IGP40" s="8"/>
      <c r="IGQ40" s="8"/>
      <c r="IGR40" s="8"/>
      <c r="IGS40" s="8"/>
      <c r="IGT40" s="8"/>
      <c r="IGU40" s="8"/>
      <c r="IGV40" s="8"/>
      <c r="IGW40" s="8"/>
      <c r="IGX40" s="8"/>
      <c r="IGY40" s="8"/>
      <c r="IGZ40" s="8"/>
      <c r="IHA40" s="8"/>
      <c r="IHB40" s="8"/>
      <c r="IHC40" s="8"/>
      <c r="IHD40" s="8"/>
      <c r="IHE40" s="8"/>
      <c r="IHF40" s="8"/>
      <c r="IHG40" s="8"/>
      <c r="IHH40" s="8"/>
      <c r="IHI40" s="8"/>
      <c r="IHJ40" s="8"/>
      <c r="IHK40" s="8"/>
      <c r="IHL40" s="8"/>
      <c r="IHM40" s="8"/>
      <c r="IHN40" s="8"/>
      <c r="IHO40" s="8"/>
      <c r="IHP40" s="8"/>
      <c r="IHQ40" s="8"/>
      <c r="IHR40" s="8"/>
      <c r="IHS40" s="8"/>
      <c r="IHT40" s="8"/>
      <c r="IHU40" s="8"/>
      <c r="IHV40" s="8"/>
      <c r="IHW40" s="8"/>
      <c r="IHX40" s="8"/>
      <c r="IHY40" s="8"/>
      <c r="IHZ40" s="8"/>
      <c r="IIA40" s="8"/>
      <c r="IIB40" s="8"/>
      <c r="IIC40" s="8"/>
      <c r="IID40" s="8"/>
      <c r="IIE40" s="8"/>
      <c r="IIF40" s="8"/>
      <c r="IIG40" s="8"/>
      <c r="IIH40" s="8"/>
      <c r="III40" s="8"/>
      <c r="IIJ40" s="8"/>
      <c r="IIK40" s="8"/>
      <c r="IIL40" s="8"/>
      <c r="IIM40" s="8"/>
      <c r="IIN40" s="8"/>
      <c r="IIO40" s="8"/>
      <c r="IIP40" s="8"/>
      <c r="IIQ40" s="8"/>
      <c r="IIR40" s="8"/>
      <c r="IIS40" s="8"/>
      <c r="IIT40" s="8"/>
      <c r="IIU40" s="8"/>
      <c r="IIV40" s="8"/>
      <c r="IIW40" s="8"/>
      <c r="IIX40" s="8"/>
      <c r="IIY40" s="8"/>
      <c r="IIZ40" s="8"/>
      <c r="IJA40" s="8"/>
      <c r="IJB40" s="8"/>
      <c r="IJC40" s="8"/>
      <c r="IJD40" s="8"/>
      <c r="IJE40" s="8"/>
      <c r="IJF40" s="8"/>
      <c r="IJG40" s="8"/>
      <c r="IJH40" s="8"/>
      <c r="IJI40" s="8"/>
      <c r="IJJ40" s="8"/>
      <c r="IJK40" s="8"/>
      <c r="IJL40" s="8"/>
      <c r="IJM40" s="8"/>
      <c r="IJN40" s="8"/>
      <c r="IJO40" s="8"/>
      <c r="IJP40" s="8"/>
      <c r="IJQ40" s="8"/>
      <c r="IJR40" s="8"/>
      <c r="IJS40" s="8"/>
      <c r="IJT40" s="8"/>
      <c r="IJU40" s="8"/>
      <c r="IJV40" s="8"/>
      <c r="IJW40" s="8"/>
      <c r="IJX40" s="8"/>
      <c r="IJY40" s="8"/>
      <c r="IJZ40" s="8"/>
      <c r="IKA40" s="8"/>
      <c r="IKB40" s="8"/>
      <c r="IKC40" s="8"/>
      <c r="IKD40" s="8"/>
      <c r="IKE40" s="8"/>
      <c r="IKF40" s="8"/>
      <c r="IKG40" s="8"/>
      <c r="IKH40" s="8"/>
      <c r="IKI40" s="8"/>
      <c r="IKJ40" s="8"/>
      <c r="IKK40" s="8"/>
      <c r="IKL40" s="8"/>
      <c r="IKM40" s="8"/>
      <c r="IKN40" s="8"/>
      <c r="IKO40" s="8"/>
      <c r="IKP40" s="8"/>
      <c r="IKQ40" s="8"/>
      <c r="IKR40" s="8"/>
      <c r="IKS40" s="8"/>
      <c r="IKT40" s="8"/>
      <c r="IKU40" s="8"/>
      <c r="IKV40" s="8"/>
      <c r="IKW40" s="8"/>
      <c r="IKX40" s="8"/>
      <c r="IKY40" s="8"/>
      <c r="IKZ40" s="8"/>
      <c r="ILA40" s="8"/>
      <c r="ILB40" s="8"/>
      <c r="ILC40" s="8"/>
      <c r="ILD40" s="8"/>
      <c r="ILE40" s="8"/>
      <c r="ILF40" s="8"/>
      <c r="ILG40" s="8"/>
      <c r="ILH40" s="8"/>
      <c r="ILI40" s="8"/>
      <c r="ILJ40" s="8"/>
      <c r="ILK40" s="8"/>
      <c r="ILL40" s="8"/>
      <c r="ILM40" s="8"/>
      <c r="ILN40" s="8"/>
      <c r="ILO40" s="8"/>
      <c r="ILP40" s="8"/>
      <c r="ILQ40" s="8"/>
      <c r="ILR40" s="8"/>
      <c r="ILS40" s="8"/>
      <c r="ILT40" s="8"/>
      <c r="ILU40" s="8"/>
      <c r="ILV40" s="8"/>
      <c r="ILW40" s="8"/>
      <c r="ILX40" s="8"/>
      <c r="ILY40" s="8"/>
      <c r="ILZ40" s="8"/>
      <c r="IMA40" s="8"/>
      <c r="IMB40" s="8"/>
      <c r="IMC40" s="8"/>
      <c r="IMD40" s="8"/>
      <c r="IME40" s="8"/>
      <c r="IMF40" s="8"/>
      <c r="IMG40" s="8"/>
      <c r="IMH40" s="8"/>
      <c r="IMI40" s="8"/>
      <c r="IMJ40" s="8"/>
      <c r="IMK40" s="8"/>
      <c r="IML40" s="8"/>
      <c r="IMM40" s="8"/>
      <c r="IMN40" s="8"/>
      <c r="IMO40" s="8"/>
      <c r="IMP40" s="8"/>
      <c r="IMQ40" s="8"/>
      <c r="IMR40" s="8"/>
      <c r="IMS40" s="8"/>
      <c r="IMT40" s="8"/>
      <c r="IMU40" s="8"/>
      <c r="IMV40" s="8"/>
      <c r="IMW40" s="8"/>
      <c r="IMX40" s="8"/>
      <c r="IMY40" s="8"/>
      <c r="IMZ40" s="8"/>
      <c r="INA40" s="8"/>
      <c r="INB40" s="8"/>
      <c r="INC40" s="8"/>
      <c r="IND40" s="8"/>
      <c r="INE40" s="8"/>
      <c r="INF40" s="8"/>
      <c r="ING40" s="8"/>
      <c r="INH40" s="8"/>
      <c r="INI40" s="8"/>
      <c r="INJ40" s="8"/>
      <c r="INK40" s="8"/>
      <c r="INL40" s="8"/>
      <c r="INM40" s="8"/>
      <c r="INN40" s="8"/>
      <c r="INO40" s="8"/>
      <c r="INP40" s="8"/>
      <c r="INQ40" s="8"/>
      <c r="INR40" s="8"/>
      <c r="INS40" s="8"/>
      <c r="INT40" s="8"/>
      <c r="INU40" s="8"/>
      <c r="INV40" s="8"/>
      <c r="INW40" s="8"/>
      <c r="INX40" s="8"/>
      <c r="INY40" s="8"/>
      <c r="INZ40" s="8"/>
      <c r="IOA40" s="8"/>
      <c r="IOB40" s="8"/>
      <c r="IOC40" s="8"/>
      <c r="IOD40" s="8"/>
      <c r="IOE40" s="8"/>
      <c r="IOF40" s="8"/>
      <c r="IOG40" s="8"/>
      <c r="IOH40" s="8"/>
      <c r="IOI40" s="8"/>
      <c r="IOJ40" s="8"/>
      <c r="IOK40" s="8"/>
      <c r="IOL40" s="8"/>
      <c r="IOM40" s="8"/>
      <c r="ION40" s="8"/>
      <c r="IOO40" s="8"/>
      <c r="IOP40" s="8"/>
      <c r="IOQ40" s="8"/>
      <c r="IOR40" s="8"/>
      <c r="IOS40" s="8"/>
      <c r="IOT40" s="8"/>
      <c r="IOU40" s="8"/>
      <c r="IOV40" s="8"/>
      <c r="IOW40" s="8"/>
      <c r="IOX40" s="8"/>
      <c r="IOY40" s="8"/>
      <c r="IOZ40" s="8"/>
      <c r="IPA40" s="8"/>
      <c r="IPB40" s="8"/>
      <c r="IPC40" s="8"/>
      <c r="IPD40" s="8"/>
      <c r="IPE40" s="8"/>
      <c r="IPF40" s="8"/>
      <c r="IPG40" s="8"/>
      <c r="IPH40" s="8"/>
      <c r="IPI40" s="8"/>
      <c r="IPJ40" s="8"/>
      <c r="IPK40" s="8"/>
      <c r="IPL40" s="8"/>
      <c r="IPM40" s="8"/>
      <c r="IPN40" s="8"/>
      <c r="IPO40" s="8"/>
      <c r="IPP40" s="8"/>
      <c r="IPQ40" s="8"/>
      <c r="IPR40" s="8"/>
      <c r="IPS40" s="8"/>
      <c r="IPT40" s="8"/>
      <c r="IPU40" s="8"/>
      <c r="IPV40" s="8"/>
      <c r="IPW40" s="8"/>
      <c r="IPX40" s="8"/>
      <c r="IPY40" s="8"/>
      <c r="IPZ40" s="8"/>
      <c r="IQA40" s="8"/>
      <c r="IQB40" s="8"/>
      <c r="IQC40" s="8"/>
      <c r="IQD40" s="8"/>
      <c r="IQE40" s="8"/>
      <c r="IQF40" s="8"/>
      <c r="IQG40" s="8"/>
      <c r="IQH40" s="8"/>
      <c r="IQI40" s="8"/>
      <c r="IQJ40" s="8"/>
      <c r="IQK40" s="8"/>
      <c r="IQL40" s="8"/>
      <c r="IQM40" s="8"/>
      <c r="IQN40" s="8"/>
      <c r="IQO40" s="8"/>
      <c r="IQP40" s="8"/>
      <c r="IQQ40" s="8"/>
      <c r="IQR40" s="8"/>
      <c r="IQS40" s="8"/>
      <c r="IQT40" s="8"/>
      <c r="IQU40" s="8"/>
      <c r="IQV40" s="8"/>
      <c r="IQW40" s="8"/>
      <c r="IQX40" s="8"/>
      <c r="IQY40" s="8"/>
      <c r="IQZ40" s="8"/>
      <c r="IRA40" s="8"/>
      <c r="IRB40" s="8"/>
      <c r="IRC40" s="8"/>
      <c r="IRD40" s="8"/>
      <c r="IRE40" s="8"/>
      <c r="IRF40" s="8"/>
      <c r="IRG40" s="8"/>
      <c r="IRH40" s="8"/>
      <c r="IRI40" s="8"/>
      <c r="IRJ40" s="8"/>
      <c r="IRK40" s="8"/>
      <c r="IRL40" s="8"/>
      <c r="IRM40" s="8"/>
      <c r="IRN40" s="8"/>
      <c r="IRO40" s="8"/>
      <c r="IRP40" s="8"/>
      <c r="IRQ40" s="8"/>
      <c r="IRR40" s="8"/>
      <c r="IRS40" s="8"/>
      <c r="IRT40" s="8"/>
      <c r="IRU40" s="8"/>
      <c r="IRV40" s="8"/>
      <c r="IRW40" s="8"/>
      <c r="IRX40" s="8"/>
      <c r="IRY40" s="8"/>
      <c r="IRZ40" s="8"/>
      <c r="ISA40" s="8"/>
      <c r="ISB40" s="8"/>
      <c r="ISC40" s="8"/>
      <c r="ISD40" s="8"/>
      <c r="ISE40" s="8"/>
      <c r="ISF40" s="8"/>
      <c r="ISG40" s="8"/>
      <c r="ISH40" s="8"/>
      <c r="ISI40" s="8"/>
      <c r="ISJ40" s="8"/>
      <c r="ISK40" s="8"/>
      <c r="ISL40" s="8"/>
      <c r="ISM40" s="8"/>
      <c r="ISN40" s="8"/>
      <c r="ISO40" s="8"/>
      <c r="ISP40" s="8"/>
      <c r="ISQ40" s="8"/>
      <c r="ISR40" s="8"/>
      <c r="ISS40" s="8"/>
      <c r="IST40" s="8"/>
      <c r="ISU40" s="8"/>
      <c r="ISV40" s="8"/>
      <c r="ISW40" s="8"/>
      <c r="ISX40" s="8"/>
      <c r="ISY40" s="8"/>
      <c r="ISZ40" s="8"/>
      <c r="ITA40" s="8"/>
      <c r="ITB40" s="8"/>
      <c r="ITC40" s="8"/>
      <c r="ITD40" s="8"/>
      <c r="ITE40" s="8"/>
      <c r="ITF40" s="8"/>
      <c r="ITG40" s="8"/>
      <c r="ITH40" s="8"/>
      <c r="ITI40" s="8"/>
      <c r="ITJ40" s="8"/>
      <c r="ITK40" s="8"/>
      <c r="ITL40" s="8"/>
      <c r="ITM40" s="8"/>
      <c r="ITN40" s="8"/>
      <c r="ITO40" s="8"/>
      <c r="ITP40" s="8"/>
      <c r="ITQ40" s="8"/>
      <c r="ITR40" s="8"/>
      <c r="ITS40" s="8"/>
      <c r="ITT40" s="8"/>
      <c r="ITU40" s="8"/>
      <c r="ITV40" s="8"/>
      <c r="ITW40" s="8"/>
      <c r="ITX40" s="8"/>
      <c r="ITY40" s="8"/>
      <c r="ITZ40" s="8"/>
      <c r="IUA40" s="8"/>
      <c r="IUB40" s="8"/>
      <c r="IUC40" s="8"/>
      <c r="IUD40" s="8"/>
      <c r="IUE40" s="8"/>
      <c r="IUF40" s="8"/>
      <c r="IUG40" s="8"/>
      <c r="IUH40" s="8"/>
      <c r="IUI40" s="8"/>
      <c r="IUJ40" s="8"/>
      <c r="IUK40" s="8"/>
      <c r="IUL40" s="8"/>
      <c r="IUM40" s="8"/>
      <c r="IUN40" s="8"/>
      <c r="IUO40" s="8"/>
      <c r="IUP40" s="8"/>
      <c r="IUQ40" s="8"/>
      <c r="IUR40" s="8"/>
      <c r="IUS40" s="8"/>
      <c r="IUT40" s="8"/>
      <c r="IUU40" s="8"/>
      <c r="IUV40" s="8"/>
      <c r="IUW40" s="8"/>
      <c r="IUX40" s="8"/>
      <c r="IUY40" s="8"/>
      <c r="IUZ40" s="8"/>
      <c r="IVA40" s="8"/>
      <c r="IVB40" s="8"/>
      <c r="IVC40" s="8"/>
      <c r="IVD40" s="8"/>
      <c r="IVE40" s="8"/>
      <c r="IVF40" s="8"/>
      <c r="IVG40" s="8"/>
      <c r="IVH40" s="8"/>
      <c r="IVI40" s="8"/>
      <c r="IVJ40" s="8"/>
      <c r="IVK40" s="8"/>
      <c r="IVL40" s="8"/>
      <c r="IVM40" s="8"/>
      <c r="IVN40" s="8"/>
      <c r="IVO40" s="8"/>
      <c r="IVP40" s="8"/>
      <c r="IVQ40" s="8"/>
      <c r="IVR40" s="8"/>
      <c r="IVS40" s="8"/>
      <c r="IVT40" s="8"/>
      <c r="IVU40" s="8"/>
      <c r="IVV40" s="8"/>
      <c r="IVW40" s="8"/>
      <c r="IVX40" s="8"/>
      <c r="IVY40" s="8"/>
      <c r="IVZ40" s="8"/>
      <c r="IWA40" s="8"/>
      <c r="IWB40" s="8"/>
      <c r="IWC40" s="8"/>
      <c r="IWD40" s="8"/>
      <c r="IWE40" s="8"/>
      <c r="IWF40" s="8"/>
      <c r="IWG40" s="8"/>
      <c r="IWH40" s="8"/>
      <c r="IWI40" s="8"/>
      <c r="IWJ40" s="8"/>
      <c r="IWK40" s="8"/>
      <c r="IWL40" s="8"/>
      <c r="IWM40" s="8"/>
      <c r="IWN40" s="8"/>
      <c r="IWO40" s="8"/>
      <c r="IWP40" s="8"/>
      <c r="IWQ40" s="8"/>
      <c r="IWR40" s="8"/>
      <c r="IWS40" s="8"/>
      <c r="IWT40" s="8"/>
      <c r="IWU40" s="8"/>
      <c r="IWV40" s="8"/>
      <c r="IWW40" s="8"/>
      <c r="IWX40" s="8"/>
      <c r="IWY40" s="8"/>
      <c r="IWZ40" s="8"/>
      <c r="IXA40" s="8"/>
      <c r="IXB40" s="8"/>
      <c r="IXC40" s="8"/>
      <c r="IXD40" s="8"/>
      <c r="IXE40" s="8"/>
      <c r="IXF40" s="8"/>
      <c r="IXG40" s="8"/>
      <c r="IXH40" s="8"/>
      <c r="IXI40" s="8"/>
      <c r="IXJ40" s="8"/>
      <c r="IXK40" s="8"/>
      <c r="IXL40" s="8"/>
      <c r="IXM40" s="8"/>
      <c r="IXN40" s="8"/>
      <c r="IXO40" s="8"/>
      <c r="IXP40" s="8"/>
      <c r="IXQ40" s="8"/>
      <c r="IXR40" s="8"/>
      <c r="IXS40" s="8"/>
      <c r="IXT40" s="8"/>
      <c r="IXU40" s="8"/>
      <c r="IXV40" s="8"/>
      <c r="IXW40" s="8"/>
      <c r="IXX40" s="8"/>
      <c r="IXY40" s="8"/>
      <c r="IXZ40" s="8"/>
      <c r="IYA40" s="8"/>
      <c r="IYB40" s="8"/>
      <c r="IYC40" s="8"/>
      <c r="IYD40" s="8"/>
      <c r="IYE40" s="8"/>
      <c r="IYF40" s="8"/>
      <c r="IYG40" s="8"/>
      <c r="IYH40" s="8"/>
      <c r="IYI40" s="8"/>
      <c r="IYJ40" s="8"/>
      <c r="IYK40" s="8"/>
      <c r="IYL40" s="8"/>
      <c r="IYM40" s="8"/>
      <c r="IYN40" s="8"/>
      <c r="IYO40" s="8"/>
      <c r="IYP40" s="8"/>
      <c r="IYQ40" s="8"/>
      <c r="IYR40" s="8"/>
      <c r="IYS40" s="8"/>
      <c r="IYT40" s="8"/>
      <c r="IYU40" s="8"/>
      <c r="IYV40" s="8"/>
      <c r="IYW40" s="8"/>
      <c r="IYX40" s="8"/>
      <c r="IYY40" s="8"/>
      <c r="IYZ40" s="8"/>
      <c r="IZA40" s="8"/>
      <c r="IZB40" s="8"/>
      <c r="IZC40" s="8"/>
      <c r="IZD40" s="8"/>
      <c r="IZE40" s="8"/>
      <c r="IZF40" s="8"/>
      <c r="IZG40" s="8"/>
      <c r="IZH40" s="8"/>
      <c r="IZI40" s="8"/>
      <c r="IZJ40" s="8"/>
      <c r="IZK40" s="8"/>
      <c r="IZL40" s="8"/>
      <c r="IZM40" s="8"/>
      <c r="IZN40" s="8"/>
      <c r="IZO40" s="8"/>
      <c r="IZP40" s="8"/>
      <c r="IZQ40" s="8"/>
      <c r="IZR40" s="8"/>
      <c r="IZS40" s="8"/>
      <c r="IZT40" s="8"/>
      <c r="IZU40" s="8"/>
      <c r="IZV40" s="8"/>
      <c r="IZW40" s="8"/>
      <c r="IZX40" s="8"/>
      <c r="IZY40" s="8"/>
      <c r="IZZ40" s="8"/>
      <c r="JAA40" s="8"/>
      <c r="JAB40" s="8"/>
      <c r="JAC40" s="8"/>
      <c r="JAD40" s="8"/>
      <c r="JAE40" s="8"/>
      <c r="JAF40" s="8"/>
      <c r="JAG40" s="8"/>
      <c r="JAH40" s="8"/>
      <c r="JAI40" s="8"/>
      <c r="JAJ40" s="8"/>
      <c r="JAK40" s="8"/>
      <c r="JAL40" s="8"/>
      <c r="JAM40" s="8"/>
      <c r="JAN40" s="8"/>
      <c r="JAO40" s="8"/>
      <c r="JAP40" s="8"/>
      <c r="JAQ40" s="8"/>
      <c r="JAR40" s="8"/>
      <c r="JAS40" s="8"/>
      <c r="JAT40" s="8"/>
      <c r="JAU40" s="8"/>
      <c r="JAV40" s="8"/>
      <c r="JAW40" s="8"/>
      <c r="JAX40" s="8"/>
      <c r="JAY40" s="8"/>
      <c r="JAZ40" s="8"/>
      <c r="JBA40" s="8"/>
      <c r="JBB40" s="8"/>
      <c r="JBC40" s="8"/>
      <c r="JBD40" s="8"/>
      <c r="JBE40" s="8"/>
      <c r="JBF40" s="8"/>
      <c r="JBG40" s="8"/>
      <c r="JBH40" s="8"/>
      <c r="JBI40" s="8"/>
      <c r="JBJ40" s="8"/>
      <c r="JBK40" s="8"/>
      <c r="JBL40" s="8"/>
      <c r="JBM40" s="8"/>
      <c r="JBN40" s="8"/>
      <c r="JBO40" s="8"/>
      <c r="JBP40" s="8"/>
      <c r="JBQ40" s="8"/>
      <c r="JBR40" s="8"/>
      <c r="JBS40" s="8"/>
      <c r="JBT40" s="8"/>
      <c r="JBU40" s="8"/>
      <c r="JBV40" s="8"/>
      <c r="JBW40" s="8"/>
      <c r="JBX40" s="8"/>
      <c r="JBY40" s="8"/>
      <c r="JBZ40" s="8"/>
      <c r="JCA40" s="8"/>
      <c r="JCB40" s="8"/>
      <c r="JCC40" s="8"/>
      <c r="JCD40" s="8"/>
      <c r="JCE40" s="8"/>
      <c r="JCF40" s="8"/>
      <c r="JCG40" s="8"/>
      <c r="JCH40" s="8"/>
      <c r="JCI40" s="8"/>
      <c r="JCJ40" s="8"/>
      <c r="JCK40" s="8"/>
      <c r="JCL40" s="8"/>
      <c r="JCM40" s="8"/>
      <c r="JCN40" s="8"/>
      <c r="JCO40" s="8"/>
      <c r="JCP40" s="8"/>
      <c r="JCQ40" s="8"/>
      <c r="JCR40" s="8"/>
      <c r="JCS40" s="8"/>
      <c r="JCT40" s="8"/>
      <c r="JCU40" s="8"/>
      <c r="JCV40" s="8"/>
      <c r="JCW40" s="8"/>
      <c r="JCX40" s="8"/>
      <c r="JCY40" s="8"/>
      <c r="JCZ40" s="8"/>
      <c r="JDA40" s="8"/>
      <c r="JDB40" s="8"/>
      <c r="JDC40" s="8"/>
      <c r="JDD40" s="8"/>
      <c r="JDE40" s="8"/>
      <c r="JDF40" s="8"/>
      <c r="JDG40" s="8"/>
      <c r="JDH40" s="8"/>
      <c r="JDI40" s="8"/>
      <c r="JDJ40" s="8"/>
      <c r="JDK40" s="8"/>
      <c r="JDL40" s="8"/>
      <c r="JDM40" s="8"/>
      <c r="JDN40" s="8"/>
      <c r="JDO40" s="8"/>
      <c r="JDP40" s="8"/>
      <c r="JDQ40" s="8"/>
      <c r="JDR40" s="8"/>
      <c r="JDS40" s="8"/>
      <c r="JDT40" s="8"/>
      <c r="JDU40" s="8"/>
      <c r="JDV40" s="8"/>
      <c r="JDW40" s="8"/>
      <c r="JDX40" s="8"/>
      <c r="JDY40" s="8"/>
      <c r="JDZ40" s="8"/>
      <c r="JEA40" s="8"/>
      <c r="JEB40" s="8"/>
      <c r="JEC40" s="8"/>
      <c r="JED40" s="8"/>
      <c r="JEE40" s="8"/>
      <c r="JEF40" s="8"/>
      <c r="JEG40" s="8"/>
      <c r="JEH40" s="8"/>
      <c r="JEI40" s="8"/>
      <c r="JEJ40" s="8"/>
      <c r="JEK40" s="8"/>
      <c r="JEL40" s="8"/>
      <c r="JEM40" s="8"/>
      <c r="JEN40" s="8"/>
      <c r="JEO40" s="8"/>
      <c r="JEP40" s="8"/>
      <c r="JEQ40" s="8"/>
      <c r="JER40" s="8"/>
      <c r="JES40" s="8"/>
      <c r="JET40" s="8"/>
      <c r="JEU40" s="8"/>
      <c r="JEV40" s="8"/>
      <c r="JEW40" s="8"/>
      <c r="JEX40" s="8"/>
      <c r="JEY40" s="8"/>
      <c r="JEZ40" s="8"/>
      <c r="JFA40" s="8"/>
      <c r="JFB40" s="8"/>
      <c r="JFC40" s="8"/>
      <c r="JFD40" s="8"/>
      <c r="JFE40" s="8"/>
      <c r="JFF40" s="8"/>
      <c r="JFG40" s="8"/>
      <c r="JFH40" s="8"/>
      <c r="JFI40" s="8"/>
      <c r="JFJ40" s="8"/>
      <c r="JFK40" s="8"/>
      <c r="JFL40" s="8"/>
      <c r="JFM40" s="8"/>
      <c r="JFN40" s="8"/>
      <c r="JFO40" s="8"/>
      <c r="JFP40" s="8"/>
      <c r="JFQ40" s="8"/>
      <c r="JFR40" s="8"/>
      <c r="JFS40" s="8"/>
      <c r="JFT40" s="8"/>
      <c r="JFU40" s="8"/>
      <c r="JFV40" s="8"/>
      <c r="JFW40" s="8"/>
      <c r="JFX40" s="8"/>
      <c r="JFY40" s="8"/>
      <c r="JFZ40" s="8"/>
      <c r="JGA40" s="8"/>
      <c r="JGB40" s="8"/>
      <c r="JGC40" s="8"/>
      <c r="JGD40" s="8"/>
      <c r="JGE40" s="8"/>
      <c r="JGF40" s="8"/>
      <c r="JGG40" s="8"/>
      <c r="JGH40" s="8"/>
      <c r="JGI40" s="8"/>
      <c r="JGJ40" s="8"/>
      <c r="JGK40" s="8"/>
      <c r="JGL40" s="8"/>
      <c r="JGM40" s="8"/>
      <c r="JGN40" s="8"/>
      <c r="JGO40" s="8"/>
      <c r="JGP40" s="8"/>
      <c r="JGQ40" s="8"/>
      <c r="JGR40" s="8"/>
      <c r="JGS40" s="8"/>
      <c r="JGT40" s="8"/>
      <c r="JGU40" s="8"/>
      <c r="JGV40" s="8"/>
      <c r="JGW40" s="8"/>
      <c r="JGX40" s="8"/>
      <c r="JGY40" s="8"/>
      <c r="JGZ40" s="8"/>
      <c r="JHA40" s="8"/>
      <c r="JHB40" s="8"/>
      <c r="JHC40" s="8"/>
      <c r="JHD40" s="8"/>
      <c r="JHE40" s="8"/>
      <c r="JHF40" s="8"/>
      <c r="JHG40" s="8"/>
      <c r="JHH40" s="8"/>
      <c r="JHI40" s="8"/>
      <c r="JHJ40" s="8"/>
      <c r="JHK40" s="8"/>
      <c r="JHL40" s="8"/>
      <c r="JHM40" s="8"/>
      <c r="JHN40" s="8"/>
      <c r="JHO40" s="8"/>
      <c r="JHP40" s="8"/>
      <c r="JHQ40" s="8"/>
      <c r="JHR40" s="8"/>
      <c r="JHS40" s="8"/>
      <c r="JHT40" s="8"/>
      <c r="JHU40" s="8"/>
      <c r="JHV40" s="8"/>
      <c r="JHW40" s="8"/>
      <c r="JHX40" s="8"/>
      <c r="JHY40" s="8"/>
      <c r="JHZ40" s="8"/>
      <c r="JIA40" s="8"/>
      <c r="JIB40" s="8"/>
      <c r="JIC40" s="8"/>
      <c r="JID40" s="8"/>
      <c r="JIE40" s="8"/>
      <c r="JIF40" s="8"/>
      <c r="JIG40" s="8"/>
      <c r="JIH40" s="8"/>
      <c r="JII40" s="8"/>
      <c r="JIJ40" s="8"/>
      <c r="JIK40" s="8"/>
      <c r="JIL40" s="8"/>
      <c r="JIM40" s="8"/>
      <c r="JIN40" s="8"/>
      <c r="JIO40" s="8"/>
      <c r="JIP40" s="8"/>
      <c r="JIQ40" s="8"/>
      <c r="JIR40" s="8"/>
      <c r="JIS40" s="8"/>
      <c r="JIT40" s="8"/>
      <c r="JIU40" s="8"/>
      <c r="JIV40" s="8"/>
      <c r="JIW40" s="8"/>
      <c r="JIX40" s="8"/>
      <c r="JIY40" s="8"/>
      <c r="JIZ40" s="8"/>
      <c r="JJA40" s="8"/>
      <c r="JJB40" s="8"/>
      <c r="JJC40" s="8"/>
      <c r="JJD40" s="8"/>
      <c r="JJE40" s="8"/>
      <c r="JJF40" s="8"/>
      <c r="JJG40" s="8"/>
      <c r="JJH40" s="8"/>
      <c r="JJI40" s="8"/>
      <c r="JJJ40" s="8"/>
      <c r="JJK40" s="8"/>
      <c r="JJL40" s="8"/>
      <c r="JJM40" s="8"/>
      <c r="JJN40" s="8"/>
      <c r="JJO40" s="8"/>
      <c r="JJP40" s="8"/>
      <c r="JJQ40" s="8"/>
      <c r="JJR40" s="8"/>
      <c r="JJS40" s="8"/>
      <c r="JJT40" s="8"/>
      <c r="JJU40" s="8"/>
      <c r="JJV40" s="8"/>
      <c r="JJW40" s="8"/>
      <c r="JJX40" s="8"/>
      <c r="JJY40" s="8"/>
      <c r="JJZ40" s="8"/>
      <c r="JKA40" s="8"/>
      <c r="JKB40" s="8"/>
      <c r="JKC40" s="8"/>
      <c r="JKD40" s="8"/>
      <c r="JKE40" s="8"/>
      <c r="JKF40" s="8"/>
      <c r="JKG40" s="8"/>
      <c r="JKH40" s="8"/>
      <c r="JKI40" s="8"/>
      <c r="JKJ40" s="8"/>
      <c r="JKK40" s="8"/>
      <c r="JKL40" s="8"/>
      <c r="JKM40" s="8"/>
      <c r="JKN40" s="8"/>
      <c r="JKO40" s="8"/>
      <c r="JKP40" s="8"/>
      <c r="JKQ40" s="8"/>
      <c r="JKR40" s="8"/>
      <c r="JKS40" s="8"/>
      <c r="JKT40" s="8"/>
      <c r="JKU40" s="8"/>
      <c r="JKV40" s="8"/>
      <c r="JKW40" s="8"/>
      <c r="JKX40" s="8"/>
      <c r="JKY40" s="8"/>
      <c r="JKZ40" s="8"/>
      <c r="JLA40" s="8"/>
      <c r="JLB40" s="8"/>
      <c r="JLC40" s="8"/>
      <c r="JLD40" s="8"/>
      <c r="JLE40" s="8"/>
      <c r="JLF40" s="8"/>
      <c r="JLG40" s="8"/>
      <c r="JLH40" s="8"/>
      <c r="JLI40" s="8"/>
      <c r="JLJ40" s="8"/>
      <c r="JLK40" s="8"/>
      <c r="JLL40" s="8"/>
      <c r="JLM40" s="8"/>
      <c r="JLN40" s="8"/>
      <c r="JLO40" s="8"/>
      <c r="JLP40" s="8"/>
      <c r="JLQ40" s="8"/>
      <c r="JLR40" s="8"/>
      <c r="JLS40" s="8"/>
      <c r="JLT40" s="8"/>
      <c r="JLU40" s="8"/>
      <c r="JLV40" s="8"/>
      <c r="JLW40" s="8"/>
      <c r="JLX40" s="8"/>
      <c r="JLY40" s="8"/>
      <c r="JLZ40" s="8"/>
      <c r="JMA40" s="8"/>
      <c r="JMB40" s="8"/>
      <c r="JMC40" s="8"/>
      <c r="JMD40" s="8"/>
      <c r="JME40" s="8"/>
      <c r="JMF40" s="8"/>
      <c r="JMG40" s="8"/>
      <c r="JMH40" s="8"/>
      <c r="JMI40" s="8"/>
      <c r="JMJ40" s="8"/>
      <c r="JMK40" s="8"/>
      <c r="JML40" s="8"/>
      <c r="JMM40" s="8"/>
      <c r="JMN40" s="8"/>
      <c r="JMO40" s="8"/>
      <c r="JMP40" s="8"/>
      <c r="JMQ40" s="8"/>
      <c r="JMR40" s="8"/>
      <c r="JMS40" s="8"/>
      <c r="JMT40" s="8"/>
      <c r="JMU40" s="8"/>
      <c r="JMV40" s="8"/>
      <c r="JMW40" s="8"/>
      <c r="JMX40" s="8"/>
      <c r="JMY40" s="8"/>
      <c r="JMZ40" s="8"/>
      <c r="JNA40" s="8"/>
      <c r="JNB40" s="8"/>
      <c r="JNC40" s="8"/>
      <c r="JND40" s="8"/>
      <c r="JNE40" s="8"/>
      <c r="JNF40" s="8"/>
      <c r="JNG40" s="8"/>
      <c r="JNH40" s="8"/>
      <c r="JNI40" s="8"/>
      <c r="JNJ40" s="8"/>
      <c r="JNK40" s="8"/>
      <c r="JNL40" s="8"/>
      <c r="JNM40" s="8"/>
      <c r="JNN40" s="8"/>
      <c r="JNO40" s="8"/>
      <c r="JNP40" s="8"/>
      <c r="JNQ40" s="8"/>
      <c r="JNR40" s="8"/>
      <c r="JNS40" s="8"/>
      <c r="JNT40" s="8"/>
      <c r="JNU40" s="8"/>
      <c r="JNV40" s="8"/>
      <c r="JNW40" s="8"/>
      <c r="JNX40" s="8"/>
      <c r="JNY40" s="8"/>
      <c r="JNZ40" s="8"/>
      <c r="JOA40" s="8"/>
      <c r="JOB40" s="8"/>
      <c r="JOC40" s="8"/>
      <c r="JOD40" s="8"/>
      <c r="JOE40" s="8"/>
      <c r="JOF40" s="8"/>
      <c r="JOG40" s="8"/>
      <c r="JOH40" s="8"/>
      <c r="JOI40" s="8"/>
      <c r="JOJ40" s="8"/>
      <c r="JOK40" s="8"/>
      <c r="JOL40" s="8"/>
      <c r="JOM40" s="8"/>
      <c r="JON40" s="8"/>
      <c r="JOO40" s="8"/>
      <c r="JOP40" s="8"/>
      <c r="JOQ40" s="8"/>
      <c r="JOR40" s="8"/>
      <c r="JOS40" s="8"/>
      <c r="JOT40" s="8"/>
      <c r="JOU40" s="8"/>
      <c r="JOV40" s="8"/>
      <c r="JOW40" s="8"/>
      <c r="JOX40" s="8"/>
      <c r="JOY40" s="8"/>
      <c r="JOZ40" s="8"/>
      <c r="JPA40" s="8"/>
      <c r="JPB40" s="8"/>
      <c r="JPC40" s="8"/>
      <c r="JPD40" s="8"/>
      <c r="JPE40" s="8"/>
      <c r="JPF40" s="8"/>
      <c r="JPG40" s="8"/>
      <c r="JPH40" s="8"/>
      <c r="JPI40" s="8"/>
      <c r="JPJ40" s="8"/>
      <c r="JPK40" s="8"/>
      <c r="JPL40" s="8"/>
      <c r="JPM40" s="8"/>
      <c r="JPN40" s="8"/>
      <c r="JPO40" s="8"/>
      <c r="JPP40" s="8"/>
      <c r="JPQ40" s="8"/>
      <c r="JPR40" s="8"/>
      <c r="JPS40" s="8"/>
      <c r="JPT40" s="8"/>
      <c r="JPU40" s="8"/>
      <c r="JPV40" s="8"/>
      <c r="JPW40" s="8"/>
      <c r="JPX40" s="8"/>
      <c r="JPY40" s="8"/>
      <c r="JPZ40" s="8"/>
      <c r="JQA40" s="8"/>
      <c r="JQB40" s="8"/>
      <c r="JQC40" s="8"/>
      <c r="JQD40" s="8"/>
      <c r="JQE40" s="8"/>
      <c r="JQF40" s="8"/>
      <c r="JQG40" s="8"/>
      <c r="JQH40" s="8"/>
      <c r="JQI40" s="8"/>
      <c r="JQJ40" s="8"/>
      <c r="JQK40" s="8"/>
      <c r="JQL40" s="8"/>
      <c r="JQM40" s="8"/>
      <c r="JQN40" s="8"/>
      <c r="JQO40" s="8"/>
      <c r="JQP40" s="8"/>
      <c r="JQQ40" s="8"/>
      <c r="JQR40" s="8"/>
      <c r="JQS40" s="8"/>
      <c r="JQT40" s="8"/>
      <c r="JQU40" s="8"/>
      <c r="JQV40" s="8"/>
      <c r="JQW40" s="8"/>
      <c r="JQX40" s="8"/>
      <c r="JQY40" s="8"/>
      <c r="JQZ40" s="8"/>
      <c r="JRA40" s="8"/>
      <c r="JRB40" s="8"/>
      <c r="JRC40" s="8"/>
      <c r="JRD40" s="8"/>
      <c r="JRE40" s="8"/>
      <c r="JRF40" s="8"/>
      <c r="JRG40" s="8"/>
      <c r="JRH40" s="8"/>
      <c r="JRI40" s="8"/>
      <c r="JRJ40" s="8"/>
      <c r="JRK40" s="8"/>
      <c r="JRL40" s="8"/>
      <c r="JRM40" s="8"/>
      <c r="JRN40" s="8"/>
      <c r="JRO40" s="8"/>
      <c r="JRP40" s="8"/>
      <c r="JRQ40" s="8"/>
      <c r="JRR40" s="8"/>
      <c r="JRS40" s="8"/>
      <c r="JRT40" s="8"/>
      <c r="JRU40" s="8"/>
      <c r="JRV40" s="8"/>
      <c r="JRW40" s="8"/>
      <c r="JRX40" s="8"/>
      <c r="JRY40" s="8"/>
      <c r="JRZ40" s="8"/>
      <c r="JSA40" s="8"/>
      <c r="JSB40" s="8"/>
      <c r="JSC40" s="8"/>
      <c r="JSD40" s="8"/>
      <c r="JSE40" s="8"/>
      <c r="JSF40" s="8"/>
      <c r="JSG40" s="8"/>
      <c r="JSH40" s="8"/>
      <c r="JSI40" s="8"/>
      <c r="JSJ40" s="8"/>
      <c r="JSK40" s="8"/>
      <c r="JSL40" s="8"/>
      <c r="JSM40" s="8"/>
      <c r="JSN40" s="8"/>
      <c r="JSO40" s="8"/>
      <c r="JSP40" s="8"/>
      <c r="JSQ40" s="8"/>
      <c r="JSR40" s="8"/>
      <c r="JSS40" s="8"/>
      <c r="JST40" s="8"/>
      <c r="JSU40" s="8"/>
      <c r="JSV40" s="8"/>
      <c r="JSW40" s="8"/>
      <c r="JSX40" s="8"/>
      <c r="JSY40" s="8"/>
      <c r="JSZ40" s="8"/>
      <c r="JTA40" s="8"/>
      <c r="JTB40" s="8"/>
      <c r="JTC40" s="8"/>
      <c r="JTD40" s="8"/>
      <c r="JTE40" s="8"/>
      <c r="JTF40" s="8"/>
      <c r="JTG40" s="8"/>
      <c r="JTH40" s="8"/>
      <c r="JTI40" s="8"/>
      <c r="JTJ40" s="8"/>
      <c r="JTK40" s="8"/>
      <c r="JTL40" s="8"/>
      <c r="JTM40" s="8"/>
      <c r="JTN40" s="8"/>
      <c r="JTO40" s="8"/>
      <c r="JTP40" s="8"/>
      <c r="JTQ40" s="8"/>
      <c r="JTR40" s="8"/>
      <c r="JTS40" s="8"/>
      <c r="JTT40" s="8"/>
      <c r="JTU40" s="8"/>
      <c r="JTV40" s="8"/>
      <c r="JTW40" s="8"/>
      <c r="JTX40" s="8"/>
      <c r="JTY40" s="8"/>
      <c r="JTZ40" s="8"/>
      <c r="JUA40" s="8"/>
      <c r="JUB40" s="8"/>
      <c r="JUC40" s="8"/>
      <c r="JUD40" s="8"/>
      <c r="JUE40" s="8"/>
      <c r="JUF40" s="8"/>
      <c r="JUG40" s="8"/>
      <c r="JUH40" s="8"/>
      <c r="JUI40" s="8"/>
      <c r="JUJ40" s="8"/>
      <c r="JUK40" s="8"/>
      <c r="JUL40" s="8"/>
      <c r="JUM40" s="8"/>
      <c r="JUN40" s="8"/>
      <c r="JUO40" s="8"/>
      <c r="JUP40" s="8"/>
      <c r="JUQ40" s="8"/>
      <c r="JUR40" s="8"/>
      <c r="JUS40" s="8"/>
      <c r="JUT40" s="8"/>
      <c r="JUU40" s="8"/>
      <c r="JUV40" s="8"/>
      <c r="JUW40" s="8"/>
      <c r="JUX40" s="8"/>
      <c r="JUY40" s="8"/>
      <c r="JUZ40" s="8"/>
      <c r="JVA40" s="8"/>
      <c r="JVB40" s="8"/>
      <c r="JVC40" s="8"/>
      <c r="JVD40" s="8"/>
      <c r="JVE40" s="8"/>
      <c r="JVF40" s="8"/>
      <c r="JVG40" s="8"/>
      <c r="JVH40" s="8"/>
      <c r="JVI40" s="8"/>
      <c r="JVJ40" s="8"/>
      <c r="JVK40" s="8"/>
      <c r="JVL40" s="8"/>
      <c r="JVM40" s="8"/>
      <c r="JVN40" s="8"/>
      <c r="JVO40" s="8"/>
      <c r="JVP40" s="8"/>
      <c r="JVQ40" s="8"/>
      <c r="JVR40" s="8"/>
      <c r="JVS40" s="8"/>
      <c r="JVT40" s="8"/>
      <c r="JVU40" s="8"/>
      <c r="JVV40" s="8"/>
      <c r="JVW40" s="8"/>
      <c r="JVX40" s="8"/>
      <c r="JVY40" s="8"/>
      <c r="JVZ40" s="8"/>
      <c r="JWA40" s="8"/>
      <c r="JWB40" s="8"/>
      <c r="JWC40" s="8"/>
      <c r="JWD40" s="8"/>
      <c r="JWE40" s="8"/>
      <c r="JWF40" s="8"/>
      <c r="JWG40" s="8"/>
      <c r="JWH40" s="8"/>
      <c r="JWI40" s="8"/>
      <c r="JWJ40" s="8"/>
      <c r="JWK40" s="8"/>
      <c r="JWL40" s="8"/>
      <c r="JWM40" s="8"/>
      <c r="JWN40" s="8"/>
      <c r="JWO40" s="8"/>
      <c r="JWP40" s="8"/>
      <c r="JWQ40" s="8"/>
      <c r="JWR40" s="8"/>
      <c r="JWS40" s="8"/>
      <c r="JWT40" s="8"/>
      <c r="JWU40" s="8"/>
      <c r="JWV40" s="8"/>
      <c r="JWW40" s="8"/>
      <c r="JWX40" s="8"/>
      <c r="JWY40" s="8"/>
      <c r="JWZ40" s="8"/>
      <c r="JXA40" s="8"/>
      <c r="JXB40" s="8"/>
      <c r="JXC40" s="8"/>
      <c r="JXD40" s="8"/>
      <c r="JXE40" s="8"/>
      <c r="JXF40" s="8"/>
      <c r="JXG40" s="8"/>
      <c r="JXH40" s="8"/>
      <c r="JXI40" s="8"/>
      <c r="JXJ40" s="8"/>
      <c r="JXK40" s="8"/>
      <c r="JXL40" s="8"/>
      <c r="JXM40" s="8"/>
      <c r="JXN40" s="8"/>
      <c r="JXO40" s="8"/>
      <c r="JXP40" s="8"/>
      <c r="JXQ40" s="8"/>
      <c r="JXR40" s="8"/>
      <c r="JXS40" s="8"/>
      <c r="JXT40" s="8"/>
      <c r="JXU40" s="8"/>
      <c r="JXV40" s="8"/>
      <c r="JXW40" s="8"/>
      <c r="JXX40" s="8"/>
      <c r="JXY40" s="8"/>
      <c r="JXZ40" s="8"/>
      <c r="JYA40" s="8"/>
      <c r="JYB40" s="8"/>
      <c r="JYC40" s="8"/>
      <c r="JYD40" s="8"/>
      <c r="JYE40" s="8"/>
      <c r="JYF40" s="8"/>
      <c r="JYG40" s="8"/>
      <c r="JYH40" s="8"/>
      <c r="JYI40" s="8"/>
      <c r="JYJ40" s="8"/>
      <c r="JYK40" s="8"/>
      <c r="JYL40" s="8"/>
      <c r="JYM40" s="8"/>
      <c r="JYN40" s="8"/>
      <c r="JYO40" s="8"/>
      <c r="JYP40" s="8"/>
      <c r="JYQ40" s="8"/>
      <c r="JYR40" s="8"/>
      <c r="JYS40" s="8"/>
      <c r="JYT40" s="8"/>
      <c r="JYU40" s="8"/>
      <c r="JYV40" s="8"/>
      <c r="JYW40" s="8"/>
      <c r="JYX40" s="8"/>
      <c r="JYY40" s="8"/>
      <c r="JYZ40" s="8"/>
      <c r="JZA40" s="8"/>
      <c r="JZB40" s="8"/>
      <c r="JZC40" s="8"/>
      <c r="JZD40" s="8"/>
      <c r="JZE40" s="8"/>
      <c r="JZF40" s="8"/>
      <c r="JZG40" s="8"/>
      <c r="JZH40" s="8"/>
      <c r="JZI40" s="8"/>
      <c r="JZJ40" s="8"/>
      <c r="JZK40" s="8"/>
      <c r="JZL40" s="8"/>
      <c r="JZM40" s="8"/>
      <c r="JZN40" s="8"/>
      <c r="JZO40" s="8"/>
      <c r="JZP40" s="8"/>
      <c r="JZQ40" s="8"/>
      <c r="JZR40" s="8"/>
      <c r="JZS40" s="8"/>
      <c r="JZT40" s="8"/>
      <c r="JZU40" s="8"/>
      <c r="JZV40" s="8"/>
      <c r="JZW40" s="8"/>
      <c r="JZX40" s="8"/>
      <c r="JZY40" s="8"/>
      <c r="JZZ40" s="8"/>
      <c r="KAA40" s="8"/>
      <c r="KAB40" s="8"/>
      <c r="KAC40" s="8"/>
      <c r="KAD40" s="8"/>
      <c r="KAE40" s="8"/>
      <c r="KAF40" s="8"/>
      <c r="KAG40" s="8"/>
      <c r="KAH40" s="8"/>
      <c r="KAI40" s="8"/>
      <c r="KAJ40" s="8"/>
      <c r="KAK40" s="8"/>
      <c r="KAL40" s="8"/>
      <c r="KAM40" s="8"/>
      <c r="KAN40" s="8"/>
      <c r="KAO40" s="8"/>
      <c r="KAP40" s="8"/>
      <c r="KAQ40" s="8"/>
      <c r="KAR40" s="8"/>
      <c r="KAS40" s="8"/>
      <c r="KAT40" s="8"/>
      <c r="KAU40" s="8"/>
      <c r="KAV40" s="8"/>
      <c r="KAW40" s="8"/>
      <c r="KAX40" s="8"/>
      <c r="KAY40" s="8"/>
      <c r="KAZ40" s="8"/>
      <c r="KBA40" s="8"/>
      <c r="KBB40" s="8"/>
      <c r="KBC40" s="8"/>
      <c r="KBD40" s="8"/>
      <c r="KBE40" s="8"/>
      <c r="KBF40" s="8"/>
      <c r="KBG40" s="8"/>
      <c r="KBH40" s="8"/>
      <c r="KBI40" s="8"/>
      <c r="KBJ40" s="8"/>
      <c r="KBK40" s="8"/>
      <c r="KBL40" s="8"/>
      <c r="KBM40" s="8"/>
      <c r="KBN40" s="8"/>
      <c r="KBO40" s="8"/>
      <c r="KBP40" s="8"/>
      <c r="KBQ40" s="8"/>
      <c r="KBR40" s="8"/>
      <c r="KBS40" s="8"/>
      <c r="KBT40" s="8"/>
      <c r="KBU40" s="8"/>
      <c r="KBV40" s="8"/>
      <c r="KBW40" s="8"/>
      <c r="KBX40" s="8"/>
      <c r="KBY40" s="8"/>
      <c r="KBZ40" s="8"/>
      <c r="KCA40" s="8"/>
      <c r="KCB40" s="8"/>
      <c r="KCC40" s="8"/>
      <c r="KCD40" s="8"/>
      <c r="KCE40" s="8"/>
      <c r="KCF40" s="8"/>
      <c r="KCG40" s="8"/>
      <c r="KCH40" s="8"/>
      <c r="KCI40" s="8"/>
      <c r="KCJ40" s="8"/>
      <c r="KCK40" s="8"/>
      <c r="KCL40" s="8"/>
      <c r="KCM40" s="8"/>
      <c r="KCN40" s="8"/>
      <c r="KCO40" s="8"/>
      <c r="KCP40" s="8"/>
      <c r="KCQ40" s="8"/>
      <c r="KCR40" s="8"/>
      <c r="KCS40" s="8"/>
      <c r="KCT40" s="8"/>
      <c r="KCU40" s="8"/>
      <c r="KCV40" s="8"/>
      <c r="KCW40" s="8"/>
      <c r="KCX40" s="8"/>
      <c r="KCY40" s="8"/>
      <c r="KCZ40" s="8"/>
      <c r="KDA40" s="8"/>
      <c r="KDB40" s="8"/>
      <c r="KDC40" s="8"/>
      <c r="KDD40" s="8"/>
      <c r="KDE40" s="8"/>
      <c r="KDF40" s="8"/>
      <c r="KDG40" s="8"/>
      <c r="KDH40" s="8"/>
      <c r="KDI40" s="8"/>
      <c r="KDJ40" s="8"/>
      <c r="KDK40" s="8"/>
      <c r="KDL40" s="8"/>
      <c r="KDM40" s="8"/>
      <c r="KDN40" s="8"/>
      <c r="KDO40" s="8"/>
      <c r="KDP40" s="8"/>
      <c r="KDQ40" s="8"/>
      <c r="KDR40" s="8"/>
      <c r="KDS40" s="8"/>
      <c r="KDT40" s="8"/>
      <c r="KDU40" s="8"/>
      <c r="KDV40" s="8"/>
      <c r="KDW40" s="8"/>
      <c r="KDX40" s="8"/>
      <c r="KDY40" s="8"/>
      <c r="KDZ40" s="8"/>
      <c r="KEA40" s="8"/>
      <c r="KEB40" s="8"/>
      <c r="KEC40" s="8"/>
      <c r="KED40" s="8"/>
      <c r="KEE40" s="8"/>
      <c r="KEF40" s="8"/>
      <c r="KEG40" s="8"/>
      <c r="KEH40" s="8"/>
      <c r="KEI40" s="8"/>
      <c r="KEJ40" s="8"/>
      <c r="KEK40" s="8"/>
      <c r="KEL40" s="8"/>
      <c r="KEM40" s="8"/>
      <c r="KEN40" s="8"/>
      <c r="KEO40" s="8"/>
      <c r="KEP40" s="8"/>
      <c r="KEQ40" s="8"/>
      <c r="KER40" s="8"/>
      <c r="KES40" s="8"/>
      <c r="KET40" s="8"/>
      <c r="KEU40" s="8"/>
      <c r="KEV40" s="8"/>
      <c r="KEW40" s="8"/>
      <c r="KEX40" s="8"/>
      <c r="KEY40" s="8"/>
      <c r="KEZ40" s="8"/>
      <c r="KFA40" s="8"/>
      <c r="KFB40" s="8"/>
      <c r="KFC40" s="8"/>
      <c r="KFD40" s="8"/>
      <c r="KFE40" s="8"/>
      <c r="KFF40" s="8"/>
      <c r="KFG40" s="8"/>
      <c r="KFH40" s="8"/>
      <c r="KFI40" s="8"/>
      <c r="KFJ40" s="8"/>
      <c r="KFK40" s="8"/>
      <c r="KFL40" s="8"/>
      <c r="KFM40" s="8"/>
      <c r="KFN40" s="8"/>
      <c r="KFO40" s="8"/>
      <c r="KFP40" s="8"/>
      <c r="KFQ40" s="8"/>
      <c r="KFR40" s="8"/>
      <c r="KFS40" s="8"/>
      <c r="KFT40" s="8"/>
      <c r="KFU40" s="8"/>
      <c r="KFV40" s="8"/>
      <c r="KFW40" s="8"/>
      <c r="KFX40" s="8"/>
      <c r="KFY40" s="8"/>
      <c r="KFZ40" s="8"/>
      <c r="KGA40" s="8"/>
      <c r="KGB40" s="8"/>
      <c r="KGC40" s="8"/>
      <c r="KGD40" s="8"/>
      <c r="KGE40" s="8"/>
      <c r="KGF40" s="8"/>
      <c r="KGG40" s="8"/>
      <c r="KGH40" s="8"/>
      <c r="KGI40" s="8"/>
      <c r="KGJ40" s="8"/>
      <c r="KGK40" s="8"/>
      <c r="KGL40" s="8"/>
      <c r="KGM40" s="8"/>
      <c r="KGN40" s="8"/>
      <c r="KGO40" s="8"/>
      <c r="KGP40" s="8"/>
      <c r="KGQ40" s="8"/>
      <c r="KGR40" s="8"/>
      <c r="KGS40" s="8"/>
      <c r="KGT40" s="8"/>
      <c r="KGU40" s="8"/>
      <c r="KGV40" s="8"/>
      <c r="KGW40" s="8"/>
      <c r="KGX40" s="8"/>
      <c r="KGY40" s="8"/>
      <c r="KGZ40" s="8"/>
      <c r="KHA40" s="8"/>
      <c r="KHB40" s="8"/>
      <c r="KHC40" s="8"/>
      <c r="KHD40" s="8"/>
      <c r="KHE40" s="8"/>
      <c r="KHF40" s="8"/>
      <c r="KHG40" s="8"/>
      <c r="KHH40" s="8"/>
      <c r="KHI40" s="8"/>
      <c r="KHJ40" s="8"/>
      <c r="KHK40" s="8"/>
      <c r="KHL40" s="8"/>
      <c r="KHM40" s="8"/>
      <c r="KHN40" s="8"/>
      <c r="KHO40" s="8"/>
      <c r="KHP40" s="8"/>
      <c r="KHQ40" s="8"/>
      <c r="KHR40" s="8"/>
      <c r="KHS40" s="8"/>
      <c r="KHT40" s="8"/>
      <c r="KHU40" s="8"/>
      <c r="KHV40" s="8"/>
      <c r="KHW40" s="8"/>
      <c r="KHX40" s="8"/>
      <c r="KHY40" s="8"/>
      <c r="KHZ40" s="8"/>
      <c r="KIA40" s="8"/>
      <c r="KIB40" s="8"/>
      <c r="KIC40" s="8"/>
      <c r="KID40" s="8"/>
      <c r="KIE40" s="8"/>
      <c r="KIF40" s="8"/>
      <c r="KIG40" s="8"/>
      <c r="KIH40" s="8"/>
      <c r="KII40" s="8"/>
      <c r="KIJ40" s="8"/>
      <c r="KIK40" s="8"/>
      <c r="KIL40" s="8"/>
      <c r="KIM40" s="8"/>
      <c r="KIN40" s="8"/>
      <c r="KIO40" s="8"/>
      <c r="KIP40" s="8"/>
      <c r="KIQ40" s="8"/>
      <c r="KIR40" s="8"/>
      <c r="KIS40" s="8"/>
      <c r="KIT40" s="8"/>
      <c r="KIU40" s="8"/>
      <c r="KIV40" s="8"/>
      <c r="KIW40" s="8"/>
      <c r="KIX40" s="8"/>
      <c r="KIY40" s="8"/>
      <c r="KIZ40" s="8"/>
      <c r="KJA40" s="8"/>
      <c r="KJB40" s="8"/>
      <c r="KJC40" s="8"/>
      <c r="KJD40" s="8"/>
      <c r="KJE40" s="8"/>
      <c r="KJF40" s="8"/>
      <c r="KJG40" s="8"/>
      <c r="KJH40" s="8"/>
      <c r="KJI40" s="8"/>
      <c r="KJJ40" s="8"/>
      <c r="KJK40" s="8"/>
      <c r="KJL40" s="8"/>
      <c r="KJM40" s="8"/>
      <c r="KJN40" s="8"/>
      <c r="KJO40" s="8"/>
      <c r="KJP40" s="8"/>
      <c r="KJQ40" s="8"/>
      <c r="KJR40" s="8"/>
      <c r="KJS40" s="8"/>
      <c r="KJT40" s="8"/>
      <c r="KJU40" s="8"/>
      <c r="KJV40" s="8"/>
      <c r="KJW40" s="8"/>
      <c r="KJX40" s="8"/>
      <c r="KJY40" s="8"/>
      <c r="KJZ40" s="8"/>
      <c r="KKA40" s="8"/>
      <c r="KKB40" s="8"/>
      <c r="KKC40" s="8"/>
      <c r="KKD40" s="8"/>
      <c r="KKE40" s="8"/>
      <c r="KKF40" s="8"/>
      <c r="KKG40" s="8"/>
      <c r="KKH40" s="8"/>
      <c r="KKI40" s="8"/>
      <c r="KKJ40" s="8"/>
      <c r="KKK40" s="8"/>
      <c r="KKL40" s="8"/>
      <c r="KKM40" s="8"/>
      <c r="KKN40" s="8"/>
      <c r="KKO40" s="8"/>
      <c r="KKP40" s="8"/>
      <c r="KKQ40" s="8"/>
      <c r="KKR40" s="8"/>
      <c r="KKS40" s="8"/>
      <c r="KKT40" s="8"/>
      <c r="KKU40" s="8"/>
      <c r="KKV40" s="8"/>
      <c r="KKW40" s="8"/>
      <c r="KKX40" s="8"/>
      <c r="KKY40" s="8"/>
      <c r="KKZ40" s="8"/>
      <c r="KLA40" s="8"/>
      <c r="KLB40" s="8"/>
      <c r="KLC40" s="8"/>
      <c r="KLD40" s="8"/>
      <c r="KLE40" s="8"/>
      <c r="KLF40" s="8"/>
      <c r="KLG40" s="8"/>
      <c r="KLH40" s="8"/>
      <c r="KLI40" s="8"/>
      <c r="KLJ40" s="8"/>
      <c r="KLK40" s="8"/>
      <c r="KLL40" s="8"/>
      <c r="KLM40" s="8"/>
      <c r="KLN40" s="8"/>
      <c r="KLO40" s="8"/>
      <c r="KLP40" s="8"/>
      <c r="KLQ40" s="8"/>
      <c r="KLR40" s="8"/>
      <c r="KLS40" s="8"/>
      <c r="KLT40" s="8"/>
      <c r="KLU40" s="8"/>
      <c r="KLV40" s="8"/>
      <c r="KLW40" s="8"/>
      <c r="KLX40" s="8"/>
      <c r="KLY40" s="8"/>
      <c r="KLZ40" s="8"/>
      <c r="KMA40" s="8"/>
      <c r="KMB40" s="8"/>
      <c r="KMC40" s="8"/>
      <c r="KMD40" s="8"/>
      <c r="KME40" s="8"/>
      <c r="KMF40" s="8"/>
      <c r="KMG40" s="8"/>
      <c r="KMH40" s="8"/>
      <c r="KMI40" s="8"/>
      <c r="KMJ40" s="8"/>
      <c r="KMK40" s="8"/>
      <c r="KML40" s="8"/>
      <c r="KMM40" s="8"/>
      <c r="KMN40" s="8"/>
      <c r="KMO40" s="8"/>
      <c r="KMP40" s="8"/>
      <c r="KMQ40" s="8"/>
      <c r="KMR40" s="8"/>
      <c r="KMS40" s="8"/>
      <c r="KMT40" s="8"/>
      <c r="KMU40" s="8"/>
      <c r="KMV40" s="8"/>
      <c r="KMW40" s="8"/>
      <c r="KMX40" s="8"/>
      <c r="KMY40" s="8"/>
      <c r="KMZ40" s="8"/>
      <c r="KNA40" s="8"/>
      <c r="KNB40" s="8"/>
      <c r="KNC40" s="8"/>
      <c r="KND40" s="8"/>
      <c r="KNE40" s="8"/>
      <c r="KNF40" s="8"/>
      <c r="KNG40" s="8"/>
      <c r="KNH40" s="8"/>
      <c r="KNI40" s="8"/>
      <c r="KNJ40" s="8"/>
      <c r="KNK40" s="8"/>
      <c r="KNL40" s="8"/>
      <c r="KNM40" s="8"/>
      <c r="KNN40" s="8"/>
      <c r="KNO40" s="8"/>
      <c r="KNP40" s="8"/>
      <c r="KNQ40" s="8"/>
      <c r="KNR40" s="8"/>
      <c r="KNS40" s="8"/>
      <c r="KNT40" s="8"/>
      <c r="KNU40" s="8"/>
      <c r="KNV40" s="8"/>
      <c r="KNW40" s="8"/>
      <c r="KNX40" s="8"/>
      <c r="KNY40" s="8"/>
      <c r="KNZ40" s="8"/>
      <c r="KOA40" s="8"/>
      <c r="KOB40" s="8"/>
      <c r="KOC40" s="8"/>
      <c r="KOD40" s="8"/>
      <c r="KOE40" s="8"/>
      <c r="KOF40" s="8"/>
      <c r="KOG40" s="8"/>
      <c r="KOH40" s="8"/>
      <c r="KOI40" s="8"/>
      <c r="KOJ40" s="8"/>
      <c r="KOK40" s="8"/>
      <c r="KOL40" s="8"/>
      <c r="KOM40" s="8"/>
      <c r="KON40" s="8"/>
      <c r="KOO40" s="8"/>
      <c r="KOP40" s="8"/>
      <c r="KOQ40" s="8"/>
      <c r="KOR40" s="8"/>
      <c r="KOS40" s="8"/>
      <c r="KOT40" s="8"/>
      <c r="KOU40" s="8"/>
      <c r="KOV40" s="8"/>
      <c r="KOW40" s="8"/>
      <c r="KOX40" s="8"/>
      <c r="KOY40" s="8"/>
      <c r="KOZ40" s="8"/>
      <c r="KPA40" s="8"/>
      <c r="KPB40" s="8"/>
      <c r="KPC40" s="8"/>
      <c r="KPD40" s="8"/>
      <c r="KPE40" s="8"/>
      <c r="KPF40" s="8"/>
      <c r="KPG40" s="8"/>
      <c r="KPH40" s="8"/>
      <c r="KPI40" s="8"/>
      <c r="KPJ40" s="8"/>
      <c r="KPK40" s="8"/>
      <c r="KPL40" s="8"/>
      <c r="KPM40" s="8"/>
      <c r="KPN40" s="8"/>
      <c r="KPO40" s="8"/>
      <c r="KPP40" s="8"/>
      <c r="KPQ40" s="8"/>
      <c r="KPR40" s="8"/>
      <c r="KPS40" s="8"/>
      <c r="KPT40" s="8"/>
      <c r="KPU40" s="8"/>
      <c r="KPV40" s="8"/>
      <c r="KPW40" s="8"/>
      <c r="KPX40" s="8"/>
      <c r="KPY40" s="8"/>
      <c r="KPZ40" s="8"/>
      <c r="KQA40" s="8"/>
      <c r="KQB40" s="8"/>
      <c r="KQC40" s="8"/>
      <c r="KQD40" s="8"/>
      <c r="KQE40" s="8"/>
      <c r="KQF40" s="8"/>
      <c r="KQG40" s="8"/>
      <c r="KQH40" s="8"/>
      <c r="KQI40" s="8"/>
      <c r="KQJ40" s="8"/>
      <c r="KQK40" s="8"/>
      <c r="KQL40" s="8"/>
      <c r="KQM40" s="8"/>
      <c r="KQN40" s="8"/>
      <c r="KQO40" s="8"/>
      <c r="KQP40" s="8"/>
      <c r="KQQ40" s="8"/>
      <c r="KQR40" s="8"/>
      <c r="KQS40" s="8"/>
      <c r="KQT40" s="8"/>
      <c r="KQU40" s="8"/>
      <c r="KQV40" s="8"/>
      <c r="KQW40" s="8"/>
      <c r="KQX40" s="8"/>
      <c r="KQY40" s="8"/>
      <c r="KQZ40" s="8"/>
      <c r="KRA40" s="8"/>
      <c r="KRB40" s="8"/>
      <c r="KRC40" s="8"/>
      <c r="KRD40" s="8"/>
      <c r="KRE40" s="8"/>
      <c r="KRF40" s="8"/>
      <c r="KRG40" s="8"/>
      <c r="KRH40" s="8"/>
      <c r="KRI40" s="8"/>
      <c r="KRJ40" s="8"/>
      <c r="KRK40" s="8"/>
      <c r="KRL40" s="8"/>
      <c r="KRM40" s="8"/>
      <c r="KRN40" s="8"/>
      <c r="KRO40" s="8"/>
      <c r="KRP40" s="8"/>
      <c r="KRQ40" s="8"/>
      <c r="KRR40" s="8"/>
      <c r="KRS40" s="8"/>
      <c r="KRT40" s="8"/>
      <c r="KRU40" s="8"/>
      <c r="KRV40" s="8"/>
      <c r="KRW40" s="8"/>
      <c r="KRX40" s="8"/>
      <c r="KRY40" s="8"/>
      <c r="KRZ40" s="8"/>
      <c r="KSA40" s="8"/>
      <c r="KSB40" s="8"/>
      <c r="KSC40" s="8"/>
      <c r="KSD40" s="8"/>
      <c r="KSE40" s="8"/>
      <c r="KSF40" s="8"/>
      <c r="KSG40" s="8"/>
      <c r="KSH40" s="8"/>
      <c r="KSI40" s="8"/>
      <c r="KSJ40" s="8"/>
      <c r="KSK40" s="8"/>
      <c r="KSL40" s="8"/>
      <c r="KSM40" s="8"/>
      <c r="KSN40" s="8"/>
      <c r="KSO40" s="8"/>
      <c r="KSP40" s="8"/>
      <c r="KSQ40" s="8"/>
      <c r="KSR40" s="8"/>
      <c r="KSS40" s="8"/>
      <c r="KST40" s="8"/>
      <c r="KSU40" s="8"/>
      <c r="KSV40" s="8"/>
      <c r="KSW40" s="8"/>
      <c r="KSX40" s="8"/>
      <c r="KSY40" s="8"/>
      <c r="KSZ40" s="8"/>
      <c r="KTA40" s="8"/>
      <c r="KTB40" s="8"/>
      <c r="KTC40" s="8"/>
      <c r="KTD40" s="8"/>
      <c r="KTE40" s="8"/>
      <c r="KTF40" s="8"/>
      <c r="KTG40" s="8"/>
      <c r="KTH40" s="8"/>
      <c r="KTI40" s="8"/>
      <c r="KTJ40" s="8"/>
      <c r="KTK40" s="8"/>
      <c r="KTL40" s="8"/>
      <c r="KTM40" s="8"/>
      <c r="KTN40" s="8"/>
      <c r="KTO40" s="8"/>
      <c r="KTP40" s="8"/>
      <c r="KTQ40" s="8"/>
      <c r="KTR40" s="8"/>
      <c r="KTS40" s="8"/>
      <c r="KTT40" s="8"/>
      <c r="KTU40" s="8"/>
      <c r="KTV40" s="8"/>
      <c r="KTW40" s="8"/>
      <c r="KTX40" s="8"/>
      <c r="KTY40" s="8"/>
      <c r="KTZ40" s="8"/>
      <c r="KUA40" s="8"/>
      <c r="KUB40" s="8"/>
      <c r="KUC40" s="8"/>
      <c r="KUD40" s="8"/>
      <c r="KUE40" s="8"/>
      <c r="KUF40" s="8"/>
      <c r="KUG40" s="8"/>
      <c r="KUH40" s="8"/>
      <c r="KUI40" s="8"/>
      <c r="KUJ40" s="8"/>
      <c r="KUK40" s="8"/>
      <c r="KUL40" s="8"/>
      <c r="KUM40" s="8"/>
      <c r="KUN40" s="8"/>
      <c r="KUO40" s="8"/>
      <c r="KUP40" s="8"/>
      <c r="KUQ40" s="8"/>
      <c r="KUR40" s="8"/>
      <c r="KUS40" s="8"/>
      <c r="KUT40" s="8"/>
      <c r="KUU40" s="8"/>
      <c r="KUV40" s="8"/>
      <c r="KUW40" s="8"/>
      <c r="KUX40" s="8"/>
      <c r="KUY40" s="8"/>
      <c r="KUZ40" s="8"/>
      <c r="KVA40" s="8"/>
      <c r="KVB40" s="8"/>
      <c r="KVC40" s="8"/>
      <c r="KVD40" s="8"/>
      <c r="KVE40" s="8"/>
      <c r="KVF40" s="8"/>
      <c r="KVG40" s="8"/>
      <c r="KVH40" s="8"/>
      <c r="KVI40" s="8"/>
      <c r="KVJ40" s="8"/>
      <c r="KVK40" s="8"/>
      <c r="KVL40" s="8"/>
      <c r="KVM40" s="8"/>
      <c r="KVN40" s="8"/>
      <c r="KVO40" s="8"/>
      <c r="KVP40" s="8"/>
      <c r="KVQ40" s="8"/>
      <c r="KVR40" s="8"/>
      <c r="KVS40" s="8"/>
      <c r="KVT40" s="8"/>
      <c r="KVU40" s="8"/>
      <c r="KVV40" s="8"/>
      <c r="KVW40" s="8"/>
      <c r="KVX40" s="8"/>
      <c r="KVY40" s="8"/>
      <c r="KVZ40" s="8"/>
      <c r="KWA40" s="8"/>
      <c r="KWB40" s="8"/>
      <c r="KWC40" s="8"/>
      <c r="KWD40" s="8"/>
      <c r="KWE40" s="8"/>
      <c r="KWF40" s="8"/>
      <c r="KWG40" s="8"/>
      <c r="KWH40" s="8"/>
      <c r="KWI40" s="8"/>
      <c r="KWJ40" s="8"/>
      <c r="KWK40" s="8"/>
      <c r="KWL40" s="8"/>
      <c r="KWM40" s="8"/>
      <c r="KWN40" s="8"/>
      <c r="KWO40" s="8"/>
      <c r="KWP40" s="8"/>
      <c r="KWQ40" s="8"/>
      <c r="KWR40" s="8"/>
      <c r="KWS40" s="8"/>
      <c r="KWT40" s="8"/>
      <c r="KWU40" s="8"/>
      <c r="KWV40" s="8"/>
      <c r="KWW40" s="8"/>
      <c r="KWX40" s="8"/>
      <c r="KWY40" s="8"/>
      <c r="KWZ40" s="8"/>
      <c r="KXA40" s="8"/>
      <c r="KXB40" s="8"/>
      <c r="KXC40" s="8"/>
      <c r="KXD40" s="8"/>
      <c r="KXE40" s="8"/>
      <c r="KXF40" s="8"/>
      <c r="KXG40" s="8"/>
      <c r="KXH40" s="8"/>
      <c r="KXI40" s="8"/>
      <c r="KXJ40" s="8"/>
      <c r="KXK40" s="8"/>
      <c r="KXL40" s="8"/>
      <c r="KXM40" s="8"/>
      <c r="KXN40" s="8"/>
      <c r="KXO40" s="8"/>
      <c r="KXP40" s="8"/>
      <c r="KXQ40" s="8"/>
      <c r="KXR40" s="8"/>
      <c r="KXS40" s="8"/>
      <c r="KXT40" s="8"/>
      <c r="KXU40" s="8"/>
      <c r="KXV40" s="8"/>
      <c r="KXW40" s="8"/>
      <c r="KXX40" s="8"/>
      <c r="KXY40" s="8"/>
      <c r="KXZ40" s="8"/>
      <c r="KYA40" s="8"/>
      <c r="KYB40" s="8"/>
      <c r="KYC40" s="8"/>
      <c r="KYD40" s="8"/>
      <c r="KYE40" s="8"/>
      <c r="KYF40" s="8"/>
      <c r="KYG40" s="8"/>
      <c r="KYH40" s="8"/>
      <c r="KYI40" s="8"/>
      <c r="KYJ40" s="8"/>
      <c r="KYK40" s="8"/>
      <c r="KYL40" s="8"/>
      <c r="KYM40" s="8"/>
      <c r="KYN40" s="8"/>
      <c r="KYO40" s="8"/>
      <c r="KYP40" s="8"/>
      <c r="KYQ40" s="8"/>
      <c r="KYR40" s="8"/>
      <c r="KYS40" s="8"/>
      <c r="KYT40" s="8"/>
      <c r="KYU40" s="8"/>
      <c r="KYV40" s="8"/>
      <c r="KYW40" s="8"/>
      <c r="KYX40" s="8"/>
      <c r="KYY40" s="8"/>
      <c r="KYZ40" s="8"/>
      <c r="KZA40" s="8"/>
      <c r="KZB40" s="8"/>
      <c r="KZC40" s="8"/>
      <c r="KZD40" s="8"/>
      <c r="KZE40" s="8"/>
      <c r="KZF40" s="8"/>
      <c r="KZG40" s="8"/>
      <c r="KZH40" s="8"/>
      <c r="KZI40" s="8"/>
      <c r="KZJ40" s="8"/>
      <c r="KZK40" s="8"/>
      <c r="KZL40" s="8"/>
      <c r="KZM40" s="8"/>
      <c r="KZN40" s="8"/>
      <c r="KZO40" s="8"/>
      <c r="KZP40" s="8"/>
      <c r="KZQ40" s="8"/>
      <c r="KZR40" s="8"/>
      <c r="KZS40" s="8"/>
      <c r="KZT40" s="8"/>
      <c r="KZU40" s="8"/>
      <c r="KZV40" s="8"/>
      <c r="KZW40" s="8"/>
      <c r="KZX40" s="8"/>
      <c r="KZY40" s="8"/>
      <c r="KZZ40" s="8"/>
      <c r="LAA40" s="8"/>
      <c r="LAB40" s="8"/>
      <c r="LAC40" s="8"/>
      <c r="LAD40" s="8"/>
      <c r="LAE40" s="8"/>
      <c r="LAF40" s="8"/>
      <c r="LAG40" s="8"/>
      <c r="LAH40" s="8"/>
      <c r="LAI40" s="8"/>
      <c r="LAJ40" s="8"/>
      <c r="LAK40" s="8"/>
      <c r="LAL40" s="8"/>
      <c r="LAM40" s="8"/>
      <c r="LAN40" s="8"/>
      <c r="LAO40" s="8"/>
      <c r="LAP40" s="8"/>
      <c r="LAQ40" s="8"/>
      <c r="LAR40" s="8"/>
      <c r="LAS40" s="8"/>
      <c r="LAT40" s="8"/>
      <c r="LAU40" s="8"/>
      <c r="LAV40" s="8"/>
      <c r="LAW40" s="8"/>
      <c r="LAX40" s="8"/>
      <c r="LAY40" s="8"/>
      <c r="LAZ40" s="8"/>
      <c r="LBA40" s="8"/>
      <c r="LBB40" s="8"/>
      <c r="LBC40" s="8"/>
      <c r="LBD40" s="8"/>
      <c r="LBE40" s="8"/>
      <c r="LBF40" s="8"/>
      <c r="LBG40" s="8"/>
      <c r="LBH40" s="8"/>
      <c r="LBI40" s="8"/>
      <c r="LBJ40" s="8"/>
      <c r="LBK40" s="8"/>
      <c r="LBL40" s="8"/>
      <c r="LBM40" s="8"/>
      <c r="LBN40" s="8"/>
      <c r="LBO40" s="8"/>
      <c r="LBP40" s="8"/>
      <c r="LBQ40" s="8"/>
      <c r="LBR40" s="8"/>
      <c r="LBS40" s="8"/>
      <c r="LBT40" s="8"/>
      <c r="LBU40" s="8"/>
      <c r="LBV40" s="8"/>
      <c r="LBW40" s="8"/>
      <c r="LBX40" s="8"/>
      <c r="LBY40" s="8"/>
      <c r="LBZ40" s="8"/>
      <c r="LCA40" s="8"/>
      <c r="LCB40" s="8"/>
      <c r="LCC40" s="8"/>
      <c r="LCD40" s="8"/>
      <c r="LCE40" s="8"/>
      <c r="LCF40" s="8"/>
      <c r="LCG40" s="8"/>
      <c r="LCH40" s="8"/>
      <c r="LCI40" s="8"/>
      <c r="LCJ40" s="8"/>
      <c r="LCK40" s="8"/>
      <c r="LCL40" s="8"/>
      <c r="LCM40" s="8"/>
      <c r="LCN40" s="8"/>
      <c r="LCO40" s="8"/>
      <c r="LCP40" s="8"/>
      <c r="LCQ40" s="8"/>
      <c r="LCR40" s="8"/>
      <c r="LCS40" s="8"/>
      <c r="LCT40" s="8"/>
      <c r="LCU40" s="8"/>
      <c r="LCV40" s="8"/>
      <c r="LCW40" s="8"/>
      <c r="LCX40" s="8"/>
      <c r="LCY40" s="8"/>
      <c r="LCZ40" s="8"/>
      <c r="LDA40" s="8"/>
      <c r="LDB40" s="8"/>
      <c r="LDC40" s="8"/>
      <c r="LDD40" s="8"/>
      <c r="LDE40" s="8"/>
      <c r="LDF40" s="8"/>
      <c r="LDG40" s="8"/>
      <c r="LDH40" s="8"/>
      <c r="LDI40" s="8"/>
      <c r="LDJ40" s="8"/>
      <c r="LDK40" s="8"/>
      <c r="LDL40" s="8"/>
      <c r="LDM40" s="8"/>
      <c r="LDN40" s="8"/>
      <c r="LDO40" s="8"/>
      <c r="LDP40" s="8"/>
      <c r="LDQ40" s="8"/>
      <c r="LDR40" s="8"/>
      <c r="LDS40" s="8"/>
      <c r="LDT40" s="8"/>
      <c r="LDU40" s="8"/>
      <c r="LDV40" s="8"/>
      <c r="LDW40" s="8"/>
      <c r="LDX40" s="8"/>
      <c r="LDY40" s="8"/>
      <c r="LDZ40" s="8"/>
      <c r="LEA40" s="8"/>
      <c r="LEB40" s="8"/>
      <c r="LEC40" s="8"/>
      <c r="LED40" s="8"/>
      <c r="LEE40" s="8"/>
      <c r="LEF40" s="8"/>
      <c r="LEG40" s="8"/>
      <c r="LEH40" s="8"/>
      <c r="LEI40" s="8"/>
      <c r="LEJ40" s="8"/>
      <c r="LEK40" s="8"/>
      <c r="LEL40" s="8"/>
      <c r="LEM40" s="8"/>
      <c r="LEN40" s="8"/>
      <c r="LEO40" s="8"/>
      <c r="LEP40" s="8"/>
      <c r="LEQ40" s="8"/>
      <c r="LER40" s="8"/>
      <c r="LES40" s="8"/>
      <c r="LET40" s="8"/>
      <c r="LEU40" s="8"/>
      <c r="LEV40" s="8"/>
      <c r="LEW40" s="8"/>
      <c r="LEX40" s="8"/>
      <c r="LEY40" s="8"/>
      <c r="LEZ40" s="8"/>
      <c r="LFA40" s="8"/>
      <c r="LFB40" s="8"/>
      <c r="LFC40" s="8"/>
      <c r="LFD40" s="8"/>
      <c r="LFE40" s="8"/>
      <c r="LFF40" s="8"/>
      <c r="LFG40" s="8"/>
      <c r="LFH40" s="8"/>
      <c r="LFI40" s="8"/>
      <c r="LFJ40" s="8"/>
      <c r="LFK40" s="8"/>
      <c r="LFL40" s="8"/>
      <c r="LFM40" s="8"/>
      <c r="LFN40" s="8"/>
      <c r="LFO40" s="8"/>
      <c r="LFP40" s="8"/>
      <c r="LFQ40" s="8"/>
      <c r="LFR40" s="8"/>
      <c r="LFS40" s="8"/>
      <c r="LFT40" s="8"/>
      <c r="LFU40" s="8"/>
      <c r="LFV40" s="8"/>
      <c r="LFW40" s="8"/>
      <c r="LFX40" s="8"/>
      <c r="LFY40" s="8"/>
      <c r="LFZ40" s="8"/>
      <c r="LGA40" s="8"/>
      <c r="LGB40" s="8"/>
      <c r="LGC40" s="8"/>
      <c r="LGD40" s="8"/>
      <c r="LGE40" s="8"/>
      <c r="LGF40" s="8"/>
      <c r="LGG40" s="8"/>
      <c r="LGH40" s="8"/>
      <c r="LGI40" s="8"/>
      <c r="LGJ40" s="8"/>
      <c r="LGK40" s="8"/>
      <c r="LGL40" s="8"/>
      <c r="LGM40" s="8"/>
      <c r="LGN40" s="8"/>
      <c r="LGO40" s="8"/>
      <c r="LGP40" s="8"/>
      <c r="LGQ40" s="8"/>
      <c r="LGR40" s="8"/>
      <c r="LGS40" s="8"/>
      <c r="LGT40" s="8"/>
      <c r="LGU40" s="8"/>
      <c r="LGV40" s="8"/>
      <c r="LGW40" s="8"/>
      <c r="LGX40" s="8"/>
      <c r="LGY40" s="8"/>
      <c r="LGZ40" s="8"/>
      <c r="LHA40" s="8"/>
      <c r="LHB40" s="8"/>
      <c r="LHC40" s="8"/>
      <c r="LHD40" s="8"/>
      <c r="LHE40" s="8"/>
      <c r="LHF40" s="8"/>
      <c r="LHG40" s="8"/>
      <c r="LHH40" s="8"/>
      <c r="LHI40" s="8"/>
      <c r="LHJ40" s="8"/>
      <c r="LHK40" s="8"/>
      <c r="LHL40" s="8"/>
      <c r="LHM40" s="8"/>
      <c r="LHN40" s="8"/>
      <c r="LHO40" s="8"/>
      <c r="LHP40" s="8"/>
      <c r="LHQ40" s="8"/>
      <c r="LHR40" s="8"/>
      <c r="LHS40" s="8"/>
      <c r="LHT40" s="8"/>
      <c r="LHU40" s="8"/>
      <c r="LHV40" s="8"/>
      <c r="LHW40" s="8"/>
      <c r="LHX40" s="8"/>
      <c r="LHY40" s="8"/>
      <c r="LHZ40" s="8"/>
      <c r="LIA40" s="8"/>
      <c r="LIB40" s="8"/>
      <c r="LIC40" s="8"/>
      <c r="LID40" s="8"/>
      <c r="LIE40" s="8"/>
      <c r="LIF40" s="8"/>
      <c r="LIG40" s="8"/>
      <c r="LIH40" s="8"/>
      <c r="LII40" s="8"/>
      <c r="LIJ40" s="8"/>
      <c r="LIK40" s="8"/>
      <c r="LIL40" s="8"/>
      <c r="LIM40" s="8"/>
      <c r="LIN40" s="8"/>
      <c r="LIO40" s="8"/>
      <c r="LIP40" s="8"/>
      <c r="LIQ40" s="8"/>
      <c r="LIR40" s="8"/>
      <c r="LIS40" s="8"/>
      <c r="LIT40" s="8"/>
      <c r="LIU40" s="8"/>
      <c r="LIV40" s="8"/>
      <c r="LIW40" s="8"/>
      <c r="LIX40" s="8"/>
      <c r="LIY40" s="8"/>
      <c r="LIZ40" s="8"/>
      <c r="LJA40" s="8"/>
      <c r="LJB40" s="8"/>
      <c r="LJC40" s="8"/>
      <c r="LJD40" s="8"/>
      <c r="LJE40" s="8"/>
      <c r="LJF40" s="8"/>
      <c r="LJG40" s="8"/>
      <c r="LJH40" s="8"/>
      <c r="LJI40" s="8"/>
      <c r="LJJ40" s="8"/>
      <c r="LJK40" s="8"/>
      <c r="LJL40" s="8"/>
      <c r="LJM40" s="8"/>
      <c r="LJN40" s="8"/>
      <c r="LJO40" s="8"/>
      <c r="LJP40" s="8"/>
      <c r="LJQ40" s="8"/>
      <c r="LJR40" s="8"/>
      <c r="LJS40" s="8"/>
      <c r="LJT40" s="8"/>
      <c r="LJU40" s="8"/>
      <c r="LJV40" s="8"/>
      <c r="LJW40" s="8"/>
      <c r="LJX40" s="8"/>
      <c r="LJY40" s="8"/>
      <c r="LJZ40" s="8"/>
      <c r="LKA40" s="8"/>
      <c r="LKB40" s="8"/>
      <c r="LKC40" s="8"/>
      <c r="LKD40" s="8"/>
      <c r="LKE40" s="8"/>
      <c r="LKF40" s="8"/>
      <c r="LKG40" s="8"/>
      <c r="LKH40" s="8"/>
      <c r="LKI40" s="8"/>
      <c r="LKJ40" s="8"/>
      <c r="LKK40" s="8"/>
      <c r="LKL40" s="8"/>
      <c r="LKM40" s="8"/>
      <c r="LKN40" s="8"/>
      <c r="LKO40" s="8"/>
      <c r="LKP40" s="8"/>
      <c r="LKQ40" s="8"/>
      <c r="LKR40" s="8"/>
      <c r="LKS40" s="8"/>
      <c r="LKT40" s="8"/>
      <c r="LKU40" s="8"/>
      <c r="LKV40" s="8"/>
      <c r="LKW40" s="8"/>
      <c r="LKX40" s="8"/>
      <c r="LKY40" s="8"/>
      <c r="LKZ40" s="8"/>
      <c r="LLA40" s="8"/>
      <c r="LLB40" s="8"/>
      <c r="LLC40" s="8"/>
      <c r="LLD40" s="8"/>
      <c r="LLE40" s="8"/>
      <c r="LLF40" s="8"/>
      <c r="LLG40" s="8"/>
      <c r="LLH40" s="8"/>
      <c r="LLI40" s="8"/>
      <c r="LLJ40" s="8"/>
      <c r="LLK40" s="8"/>
      <c r="LLL40" s="8"/>
      <c r="LLM40" s="8"/>
      <c r="LLN40" s="8"/>
      <c r="LLO40" s="8"/>
      <c r="LLP40" s="8"/>
      <c r="LLQ40" s="8"/>
      <c r="LLR40" s="8"/>
      <c r="LLS40" s="8"/>
      <c r="LLT40" s="8"/>
      <c r="LLU40" s="8"/>
      <c r="LLV40" s="8"/>
      <c r="LLW40" s="8"/>
      <c r="LLX40" s="8"/>
      <c r="LLY40" s="8"/>
      <c r="LLZ40" s="8"/>
      <c r="LMA40" s="8"/>
      <c r="LMB40" s="8"/>
      <c r="LMC40" s="8"/>
      <c r="LMD40" s="8"/>
      <c r="LME40" s="8"/>
      <c r="LMF40" s="8"/>
      <c r="LMG40" s="8"/>
      <c r="LMH40" s="8"/>
      <c r="LMI40" s="8"/>
      <c r="LMJ40" s="8"/>
      <c r="LMK40" s="8"/>
      <c r="LML40" s="8"/>
      <c r="LMM40" s="8"/>
      <c r="LMN40" s="8"/>
      <c r="LMO40" s="8"/>
      <c r="LMP40" s="8"/>
      <c r="LMQ40" s="8"/>
      <c r="LMR40" s="8"/>
      <c r="LMS40" s="8"/>
      <c r="LMT40" s="8"/>
      <c r="LMU40" s="8"/>
      <c r="LMV40" s="8"/>
      <c r="LMW40" s="8"/>
      <c r="LMX40" s="8"/>
      <c r="LMY40" s="8"/>
      <c r="LMZ40" s="8"/>
      <c r="LNA40" s="8"/>
      <c r="LNB40" s="8"/>
      <c r="LNC40" s="8"/>
      <c r="LND40" s="8"/>
      <c r="LNE40" s="8"/>
      <c r="LNF40" s="8"/>
      <c r="LNG40" s="8"/>
      <c r="LNH40" s="8"/>
      <c r="LNI40" s="8"/>
      <c r="LNJ40" s="8"/>
      <c r="LNK40" s="8"/>
      <c r="LNL40" s="8"/>
      <c r="LNM40" s="8"/>
      <c r="LNN40" s="8"/>
      <c r="LNO40" s="8"/>
      <c r="LNP40" s="8"/>
      <c r="LNQ40" s="8"/>
      <c r="LNR40" s="8"/>
      <c r="LNS40" s="8"/>
      <c r="LNT40" s="8"/>
      <c r="LNU40" s="8"/>
      <c r="LNV40" s="8"/>
      <c r="LNW40" s="8"/>
      <c r="LNX40" s="8"/>
      <c r="LNY40" s="8"/>
      <c r="LNZ40" s="8"/>
      <c r="LOA40" s="8"/>
      <c r="LOB40" s="8"/>
      <c r="LOC40" s="8"/>
      <c r="LOD40" s="8"/>
      <c r="LOE40" s="8"/>
      <c r="LOF40" s="8"/>
      <c r="LOG40" s="8"/>
      <c r="LOH40" s="8"/>
      <c r="LOI40" s="8"/>
      <c r="LOJ40" s="8"/>
      <c r="LOK40" s="8"/>
      <c r="LOL40" s="8"/>
      <c r="LOM40" s="8"/>
      <c r="LON40" s="8"/>
      <c r="LOO40" s="8"/>
      <c r="LOP40" s="8"/>
      <c r="LOQ40" s="8"/>
      <c r="LOR40" s="8"/>
      <c r="LOS40" s="8"/>
      <c r="LOT40" s="8"/>
      <c r="LOU40" s="8"/>
      <c r="LOV40" s="8"/>
      <c r="LOW40" s="8"/>
      <c r="LOX40" s="8"/>
      <c r="LOY40" s="8"/>
      <c r="LOZ40" s="8"/>
      <c r="LPA40" s="8"/>
      <c r="LPB40" s="8"/>
      <c r="LPC40" s="8"/>
      <c r="LPD40" s="8"/>
      <c r="LPE40" s="8"/>
      <c r="LPF40" s="8"/>
      <c r="LPG40" s="8"/>
      <c r="LPH40" s="8"/>
      <c r="LPI40" s="8"/>
      <c r="LPJ40" s="8"/>
      <c r="LPK40" s="8"/>
      <c r="LPL40" s="8"/>
      <c r="LPM40" s="8"/>
      <c r="LPN40" s="8"/>
      <c r="LPO40" s="8"/>
      <c r="LPP40" s="8"/>
      <c r="LPQ40" s="8"/>
      <c r="LPR40" s="8"/>
      <c r="LPS40" s="8"/>
      <c r="LPT40" s="8"/>
      <c r="LPU40" s="8"/>
      <c r="LPV40" s="8"/>
      <c r="LPW40" s="8"/>
      <c r="LPX40" s="8"/>
      <c r="LPY40" s="8"/>
      <c r="LPZ40" s="8"/>
      <c r="LQA40" s="8"/>
      <c r="LQB40" s="8"/>
      <c r="LQC40" s="8"/>
      <c r="LQD40" s="8"/>
      <c r="LQE40" s="8"/>
      <c r="LQF40" s="8"/>
      <c r="LQG40" s="8"/>
      <c r="LQH40" s="8"/>
      <c r="LQI40" s="8"/>
      <c r="LQJ40" s="8"/>
      <c r="LQK40" s="8"/>
      <c r="LQL40" s="8"/>
      <c r="LQM40" s="8"/>
      <c r="LQN40" s="8"/>
      <c r="LQO40" s="8"/>
      <c r="LQP40" s="8"/>
      <c r="LQQ40" s="8"/>
      <c r="LQR40" s="8"/>
      <c r="LQS40" s="8"/>
      <c r="LQT40" s="8"/>
      <c r="LQU40" s="8"/>
      <c r="LQV40" s="8"/>
      <c r="LQW40" s="8"/>
      <c r="LQX40" s="8"/>
      <c r="LQY40" s="8"/>
      <c r="LQZ40" s="8"/>
      <c r="LRA40" s="8"/>
      <c r="LRB40" s="8"/>
      <c r="LRC40" s="8"/>
      <c r="LRD40" s="8"/>
      <c r="LRE40" s="8"/>
      <c r="LRF40" s="8"/>
      <c r="LRG40" s="8"/>
      <c r="LRH40" s="8"/>
      <c r="LRI40" s="8"/>
      <c r="LRJ40" s="8"/>
      <c r="LRK40" s="8"/>
      <c r="LRL40" s="8"/>
      <c r="LRM40" s="8"/>
      <c r="LRN40" s="8"/>
      <c r="LRO40" s="8"/>
      <c r="LRP40" s="8"/>
      <c r="LRQ40" s="8"/>
      <c r="LRR40" s="8"/>
      <c r="LRS40" s="8"/>
      <c r="LRT40" s="8"/>
      <c r="LRU40" s="8"/>
      <c r="LRV40" s="8"/>
      <c r="LRW40" s="8"/>
      <c r="LRX40" s="8"/>
      <c r="LRY40" s="8"/>
      <c r="LRZ40" s="8"/>
      <c r="LSA40" s="8"/>
      <c r="LSB40" s="8"/>
      <c r="LSC40" s="8"/>
      <c r="LSD40" s="8"/>
      <c r="LSE40" s="8"/>
      <c r="LSF40" s="8"/>
      <c r="LSG40" s="8"/>
      <c r="LSH40" s="8"/>
      <c r="LSI40" s="8"/>
      <c r="LSJ40" s="8"/>
      <c r="LSK40" s="8"/>
      <c r="LSL40" s="8"/>
      <c r="LSM40" s="8"/>
      <c r="LSN40" s="8"/>
      <c r="LSO40" s="8"/>
      <c r="LSP40" s="8"/>
      <c r="LSQ40" s="8"/>
      <c r="LSR40" s="8"/>
      <c r="LSS40" s="8"/>
      <c r="LST40" s="8"/>
      <c r="LSU40" s="8"/>
      <c r="LSV40" s="8"/>
      <c r="LSW40" s="8"/>
      <c r="LSX40" s="8"/>
      <c r="LSY40" s="8"/>
      <c r="LSZ40" s="8"/>
      <c r="LTA40" s="8"/>
      <c r="LTB40" s="8"/>
      <c r="LTC40" s="8"/>
      <c r="LTD40" s="8"/>
      <c r="LTE40" s="8"/>
      <c r="LTF40" s="8"/>
      <c r="LTG40" s="8"/>
      <c r="LTH40" s="8"/>
      <c r="LTI40" s="8"/>
      <c r="LTJ40" s="8"/>
      <c r="LTK40" s="8"/>
      <c r="LTL40" s="8"/>
      <c r="LTM40" s="8"/>
      <c r="LTN40" s="8"/>
      <c r="LTO40" s="8"/>
      <c r="LTP40" s="8"/>
      <c r="LTQ40" s="8"/>
      <c r="LTR40" s="8"/>
      <c r="LTS40" s="8"/>
      <c r="LTT40" s="8"/>
      <c r="LTU40" s="8"/>
      <c r="LTV40" s="8"/>
      <c r="LTW40" s="8"/>
      <c r="LTX40" s="8"/>
      <c r="LTY40" s="8"/>
      <c r="LTZ40" s="8"/>
      <c r="LUA40" s="8"/>
      <c r="LUB40" s="8"/>
      <c r="LUC40" s="8"/>
      <c r="LUD40" s="8"/>
      <c r="LUE40" s="8"/>
      <c r="LUF40" s="8"/>
      <c r="LUG40" s="8"/>
      <c r="LUH40" s="8"/>
      <c r="LUI40" s="8"/>
      <c r="LUJ40" s="8"/>
      <c r="LUK40" s="8"/>
      <c r="LUL40" s="8"/>
      <c r="LUM40" s="8"/>
      <c r="LUN40" s="8"/>
      <c r="LUO40" s="8"/>
      <c r="LUP40" s="8"/>
      <c r="LUQ40" s="8"/>
      <c r="LUR40" s="8"/>
      <c r="LUS40" s="8"/>
      <c r="LUT40" s="8"/>
      <c r="LUU40" s="8"/>
      <c r="LUV40" s="8"/>
      <c r="LUW40" s="8"/>
      <c r="LUX40" s="8"/>
      <c r="LUY40" s="8"/>
      <c r="LUZ40" s="8"/>
      <c r="LVA40" s="8"/>
      <c r="LVB40" s="8"/>
      <c r="LVC40" s="8"/>
      <c r="LVD40" s="8"/>
      <c r="LVE40" s="8"/>
      <c r="LVF40" s="8"/>
      <c r="LVG40" s="8"/>
      <c r="LVH40" s="8"/>
      <c r="LVI40" s="8"/>
      <c r="LVJ40" s="8"/>
      <c r="LVK40" s="8"/>
      <c r="LVL40" s="8"/>
      <c r="LVM40" s="8"/>
      <c r="LVN40" s="8"/>
      <c r="LVO40" s="8"/>
      <c r="LVP40" s="8"/>
      <c r="LVQ40" s="8"/>
      <c r="LVR40" s="8"/>
      <c r="LVS40" s="8"/>
      <c r="LVT40" s="8"/>
      <c r="LVU40" s="8"/>
      <c r="LVV40" s="8"/>
      <c r="LVW40" s="8"/>
      <c r="LVX40" s="8"/>
      <c r="LVY40" s="8"/>
      <c r="LVZ40" s="8"/>
      <c r="LWA40" s="8"/>
      <c r="LWB40" s="8"/>
      <c r="LWC40" s="8"/>
      <c r="LWD40" s="8"/>
      <c r="LWE40" s="8"/>
      <c r="LWF40" s="8"/>
      <c r="LWG40" s="8"/>
      <c r="LWH40" s="8"/>
      <c r="LWI40" s="8"/>
      <c r="LWJ40" s="8"/>
      <c r="LWK40" s="8"/>
      <c r="LWL40" s="8"/>
      <c r="LWM40" s="8"/>
      <c r="LWN40" s="8"/>
      <c r="LWO40" s="8"/>
      <c r="LWP40" s="8"/>
      <c r="LWQ40" s="8"/>
      <c r="LWR40" s="8"/>
      <c r="LWS40" s="8"/>
      <c r="LWT40" s="8"/>
      <c r="LWU40" s="8"/>
      <c r="LWV40" s="8"/>
      <c r="LWW40" s="8"/>
      <c r="LWX40" s="8"/>
      <c r="LWY40" s="8"/>
      <c r="LWZ40" s="8"/>
      <c r="LXA40" s="8"/>
      <c r="LXB40" s="8"/>
      <c r="LXC40" s="8"/>
      <c r="LXD40" s="8"/>
      <c r="LXE40" s="8"/>
      <c r="LXF40" s="8"/>
      <c r="LXG40" s="8"/>
      <c r="LXH40" s="8"/>
      <c r="LXI40" s="8"/>
      <c r="LXJ40" s="8"/>
      <c r="LXK40" s="8"/>
      <c r="LXL40" s="8"/>
      <c r="LXM40" s="8"/>
      <c r="LXN40" s="8"/>
      <c r="LXO40" s="8"/>
      <c r="LXP40" s="8"/>
      <c r="LXQ40" s="8"/>
      <c r="LXR40" s="8"/>
      <c r="LXS40" s="8"/>
      <c r="LXT40" s="8"/>
      <c r="LXU40" s="8"/>
      <c r="LXV40" s="8"/>
      <c r="LXW40" s="8"/>
      <c r="LXX40" s="8"/>
      <c r="LXY40" s="8"/>
      <c r="LXZ40" s="8"/>
      <c r="LYA40" s="8"/>
      <c r="LYB40" s="8"/>
      <c r="LYC40" s="8"/>
      <c r="LYD40" s="8"/>
      <c r="LYE40" s="8"/>
      <c r="LYF40" s="8"/>
      <c r="LYG40" s="8"/>
      <c r="LYH40" s="8"/>
      <c r="LYI40" s="8"/>
      <c r="LYJ40" s="8"/>
      <c r="LYK40" s="8"/>
      <c r="LYL40" s="8"/>
      <c r="LYM40" s="8"/>
      <c r="LYN40" s="8"/>
      <c r="LYO40" s="8"/>
      <c r="LYP40" s="8"/>
      <c r="LYQ40" s="8"/>
      <c r="LYR40" s="8"/>
      <c r="LYS40" s="8"/>
      <c r="LYT40" s="8"/>
      <c r="LYU40" s="8"/>
      <c r="LYV40" s="8"/>
      <c r="LYW40" s="8"/>
      <c r="LYX40" s="8"/>
      <c r="LYY40" s="8"/>
      <c r="LYZ40" s="8"/>
      <c r="LZA40" s="8"/>
      <c r="LZB40" s="8"/>
      <c r="LZC40" s="8"/>
      <c r="LZD40" s="8"/>
      <c r="LZE40" s="8"/>
      <c r="LZF40" s="8"/>
      <c r="LZG40" s="8"/>
      <c r="LZH40" s="8"/>
      <c r="LZI40" s="8"/>
      <c r="LZJ40" s="8"/>
      <c r="LZK40" s="8"/>
      <c r="LZL40" s="8"/>
      <c r="LZM40" s="8"/>
      <c r="LZN40" s="8"/>
      <c r="LZO40" s="8"/>
      <c r="LZP40" s="8"/>
      <c r="LZQ40" s="8"/>
      <c r="LZR40" s="8"/>
      <c r="LZS40" s="8"/>
      <c r="LZT40" s="8"/>
      <c r="LZU40" s="8"/>
      <c r="LZV40" s="8"/>
      <c r="LZW40" s="8"/>
      <c r="LZX40" s="8"/>
      <c r="LZY40" s="8"/>
      <c r="LZZ40" s="8"/>
      <c r="MAA40" s="8"/>
      <c r="MAB40" s="8"/>
      <c r="MAC40" s="8"/>
      <c r="MAD40" s="8"/>
      <c r="MAE40" s="8"/>
      <c r="MAF40" s="8"/>
      <c r="MAG40" s="8"/>
      <c r="MAH40" s="8"/>
      <c r="MAI40" s="8"/>
      <c r="MAJ40" s="8"/>
      <c r="MAK40" s="8"/>
      <c r="MAL40" s="8"/>
      <c r="MAM40" s="8"/>
      <c r="MAN40" s="8"/>
      <c r="MAO40" s="8"/>
      <c r="MAP40" s="8"/>
      <c r="MAQ40" s="8"/>
      <c r="MAR40" s="8"/>
      <c r="MAS40" s="8"/>
      <c r="MAT40" s="8"/>
      <c r="MAU40" s="8"/>
      <c r="MAV40" s="8"/>
      <c r="MAW40" s="8"/>
      <c r="MAX40" s="8"/>
      <c r="MAY40" s="8"/>
      <c r="MAZ40" s="8"/>
      <c r="MBA40" s="8"/>
      <c r="MBB40" s="8"/>
      <c r="MBC40" s="8"/>
      <c r="MBD40" s="8"/>
      <c r="MBE40" s="8"/>
      <c r="MBF40" s="8"/>
      <c r="MBG40" s="8"/>
      <c r="MBH40" s="8"/>
      <c r="MBI40" s="8"/>
      <c r="MBJ40" s="8"/>
      <c r="MBK40" s="8"/>
      <c r="MBL40" s="8"/>
      <c r="MBM40" s="8"/>
      <c r="MBN40" s="8"/>
      <c r="MBO40" s="8"/>
      <c r="MBP40" s="8"/>
      <c r="MBQ40" s="8"/>
      <c r="MBR40" s="8"/>
      <c r="MBS40" s="8"/>
      <c r="MBT40" s="8"/>
      <c r="MBU40" s="8"/>
      <c r="MBV40" s="8"/>
      <c r="MBW40" s="8"/>
      <c r="MBX40" s="8"/>
      <c r="MBY40" s="8"/>
      <c r="MBZ40" s="8"/>
      <c r="MCA40" s="8"/>
      <c r="MCB40" s="8"/>
      <c r="MCC40" s="8"/>
      <c r="MCD40" s="8"/>
      <c r="MCE40" s="8"/>
      <c r="MCF40" s="8"/>
      <c r="MCG40" s="8"/>
      <c r="MCH40" s="8"/>
      <c r="MCI40" s="8"/>
      <c r="MCJ40" s="8"/>
      <c r="MCK40" s="8"/>
      <c r="MCL40" s="8"/>
      <c r="MCM40" s="8"/>
      <c r="MCN40" s="8"/>
      <c r="MCO40" s="8"/>
      <c r="MCP40" s="8"/>
      <c r="MCQ40" s="8"/>
      <c r="MCR40" s="8"/>
      <c r="MCS40" s="8"/>
      <c r="MCT40" s="8"/>
      <c r="MCU40" s="8"/>
      <c r="MCV40" s="8"/>
      <c r="MCW40" s="8"/>
      <c r="MCX40" s="8"/>
      <c r="MCY40" s="8"/>
      <c r="MCZ40" s="8"/>
      <c r="MDA40" s="8"/>
      <c r="MDB40" s="8"/>
      <c r="MDC40" s="8"/>
      <c r="MDD40" s="8"/>
      <c r="MDE40" s="8"/>
      <c r="MDF40" s="8"/>
      <c r="MDG40" s="8"/>
      <c r="MDH40" s="8"/>
      <c r="MDI40" s="8"/>
      <c r="MDJ40" s="8"/>
      <c r="MDK40" s="8"/>
      <c r="MDL40" s="8"/>
      <c r="MDM40" s="8"/>
      <c r="MDN40" s="8"/>
      <c r="MDO40" s="8"/>
      <c r="MDP40" s="8"/>
      <c r="MDQ40" s="8"/>
      <c r="MDR40" s="8"/>
      <c r="MDS40" s="8"/>
      <c r="MDT40" s="8"/>
      <c r="MDU40" s="8"/>
      <c r="MDV40" s="8"/>
      <c r="MDW40" s="8"/>
      <c r="MDX40" s="8"/>
      <c r="MDY40" s="8"/>
      <c r="MDZ40" s="8"/>
      <c r="MEA40" s="8"/>
      <c r="MEB40" s="8"/>
      <c r="MEC40" s="8"/>
      <c r="MED40" s="8"/>
      <c r="MEE40" s="8"/>
      <c r="MEF40" s="8"/>
      <c r="MEG40" s="8"/>
      <c r="MEH40" s="8"/>
      <c r="MEI40" s="8"/>
      <c r="MEJ40" s="8"/>
      <c r="MEK40" s="8"/>
      <c r="MEL40" s="8"/>
      <c r="MEM40" s="8"/>
      <c r="MEN40" s="8"/>
      <c r="MEO40" s="8"/>
      <c r="MEP40" s="8"/>
      <c r="MEQ40" s="8"/>
      <c r="MER40" s="8"/>
      <c r="MES40" s="8"/>
      <c r="MET40" s="8"/>
      <c r="MEU40" s="8"/>
      <c r="MEV40" s="8"/>
      <c r="MEW40" s="8"/>
      <c r="MEX40" s="8"/>
      <c r="MEY40" s="8"/>
      <c r="MEZ40" s="8"/>
      <c r="MFA40" s="8"/>
      <c r="MFB40" s="8"/>
      <c r="MFC40" s="8"/>
      <c r="MFD40" s="8"/>
      <c r="MFE40" s="8"/>
      <c r="MFF40" s="8"/>
      <c r="MFG40" s="8"/>
      <c r="MFH40" s="8"/>
      <c r="MFI40" s="8"/>
      <c r="MFJ40" s="8"/>
      <c r="MFK40" s="8"/>
      <c r="MFL40" s="8"/>
      <c r="MFM40" s="8"/>
      <c r="MFN40" s="8"/>
      <c r="MFO40" s="8"/>
      <c r="MFP40" s="8"/>
      <c r="MFQ40" s="8"/>
      <c r="MFR40" s="8"/>
      <c r="MFS40" s="8"/>
      <c r="MFT40" s="8"/>
      <c r="MFU40" s="8"/>
      <c r="MFV40" s="8"/>
      <c r="MFW40" s="8"/>
      <c r="MFX40" s="8"/>
      <c r="MFY40" s="8"/>
      <c r="MFZ40" s="8"/>
      <c r="MGA40" s="8"/>
      <c r="MGB40" s="8"/>
      <c r="MGC40" s="8"/>
      <c r="MGD40" s="8"/>
      <c r="MGE40" s="8"/>
      <c r="MGF40" s="8"/>
      <c r="MGG40" s="8"/>
      <c r="MGH40" s="8"/>
      <c r="MGI40" s="8"/>
      <c r="MGJ40" s="8"/>
      <c r="MGK40" s="8"/>
      <c r="MGL40" s="8"/>
      <c r="MGM40" s="8"/>
      <c r="MGN40" s="8"/>
      <c r="MGO40" s="8"/>
      <c r="MGP40" s="8"/>
      <c r="MGQ40" s="8"/>
      <c r="MGR40" s="8"/>
      <c r="MGS40" s="8"/>
      <c r="MGT40" s="8"/>
      <c r="MGU40" s="8"/>
      <c r="MGV40" s="8"/>
      <c r="MGW40" s="8"/>
      <c r="MGX40" s="8"/>
      <c r="MGY40" s="8"/>
      <c r="MGZ40" s="8"/>
      <c r="MHA40" s="8"/>
      <c r="MHB40" s="8"/>
      <c r="MHC40" s="8"/>
      <c r="MHD40" s="8"/>
      <c r="MHE40" s="8"/>
      <c r="MHF40" s="8"/>
      <c r="MHG40" s="8"/>
      <c r="MHH40" s="8"/>
      <c r="MHI40" s="8"/>
      <c r="MHJ40" s="8"/>
      <c r="MHK40" s="8"/>
      <c r="MHL40" s="8"/>
      <c r="MHM40" s="8"/>
      <c r="MHN40" s="8"/>
      <c r="MHO40" s="8"/>
      <c r="MHP40" s="8"/>
      <c r="MHQ40" s="8"/>
      <c r="MHR40" s="8"/>
      <c r="MHS40" s="8"/>
      <c r="MHT40" s="8"/>
      <c r="MHU40" s="8"/>
      <c r="MHV40" s="8"/>
      <c r="MHW40" s="8"/>
      <c r="MHX40" s="8"/>
      <c r="MHY40" s="8"/>
      <c r="MHZ40" s="8"/>
      <c r="MIA40" s="8"/>
      <c r="MIB40" s="8"/>
      <c r="MIC40" s="8"/>
      <c r="MID40" s="8"/>
      <c r="MIE40" s="8"/>
      <c r="MIF40" s="8"/>
      <c r="MIG40" s="8"/>
      <c r="MIH40" s="8"/>
      <c r="MII40" s="8"/>
      <c r="MIJ40" s="8"/>
      <c r="MIK40" s="8"/>
      <c r="MIL40" s="8"/>
      <c r="MIM40" s="8"/>
      <c r="MIN40" s="8"/>
      <c r="MIO40" s="8"/>
      <c r="MIP40" s="8"/>
      <c r="MIQ40" s="8"/>
      <c r="MIR40" s="8"/>
      <c r="MIS40" s="8"/>
      <c r="MIT40" s="8"/>
      <c r="MIU40" s="8"/>
      <c r="MIV40" s="8"/>
      <c r="MIW40" s="8"/>
      <c r="MIX40" s="8"/>
      <c r="MIY40" s="8"/>
      <c r="MIZ40" s="8"/>
      <c r="MJA40" s="8"/>
      <c r="MJB40" s="8"/>
      <c r="MJC40" s="8"/>
      <c r="MJD40" s="8"/>
      <c r="MJE40" s="8"/>
      <c r="MJF40" s="8"/>
      <c r="MJG40" s="8"/>
      <c r="MJH40" s="8"/>
      <c r="MJI40" s="8"/>
      <c r="MJJ40" s="8"/>
      <c r="MJK40" s="8"/>
      <c r="MJL40" s="8"/>
      <c r="MJM40" s="8"/>
      <c r="MJN40" s="8"/>
      <c r="MJO40" s="8"/>
      <c r="MJP40" s="8"/>
      <c r="MJQ40" s="8"/>
      <c r="MJR40" s="8"/>
      <c r="MJS40" s="8"/>
      <c r="MJT40" s="8"/>
      <c r="MJU40" s="8"/>
      <c r="MJV40" s="8"/>
      <c r="MJW40" s="8"/>
      <c r="MJX40" s="8"/>
      <c r="MJY40" s="8"/>
      <c r="MJZ40" s="8"/>
      <c r="MKA40" s="8"/>
      <c r="MKB40" s="8"/>
      <c r="MKC40" s="8"/>
      <c r="MKD40" s="8"/>
      <c r="MKE40" s="8"/>
      <c r="MKF40" s="8"/>
      <c r="MKG40" s="8"/>
      <c r="MKH40" s="8"/>
      <c r="MKI40" s="8"/>
      <c r="MKJ40" s="8"/>
      <c r="MKK40" s="8"/>
      <c r="MKL40" s="8"/>
      <c r="MKM40" s="8"/>
      <c r="MKN40" s="8"/>
      <c r="MKO40" s="8"/>
      <c r="MKP40" s="8"/>
      <c r="MKQ40" s="8"/>
      <c r="MKR40" s="8"/>
      <c r="MKS40" s="8"/>
      <c r="MKT40" s="8"/>
      <c r="MKU40" s="8"/>
      <c r="MKV40" s="8"/>
      <c r="MKW40" s="8"/>
      <c r="MKX40" s="8"/>
      <c r="MKY40" s="8"/>
      <c r="MKZ40" s="8"/>
      <c r="MLA40" s="8"/>
      <c r="MLB40" s="8"/>
      <c r="MLC40" s="8"/>
      <c r="MLD40" s="8"/>
      <c r="MLE40" s="8"/>
      <c r="MLF40" s="8"/>
      <c r="MLG40" s="8"/>
      <c r="MLH40" s="8"/>
      <c r="MLI40" s="8"/>
      <c r="MLJ40" s="8"/>
      <c r="MLK40" s="8"/>
      <c r="MLL40" s="8"/>
      <c r="MLM40" s="8"/>
      <c r="MLN40" s="8"/>
      <c r="MLO40" s="8"/>
      <c r="MLP40" s="8"/>
      <c r="MLQ40" s="8"/>
      <c r="MLR40" s="8"/>
      <c r="MLS40" s="8"/>
      <c r="MLT40" s="8"/>
      <c r="MLU40" s="8"/>
      <c r="MLV40" s="8"/>
      <c r="MLW40" s="8"/>
      <c r="MLX40" s="8"/>
      <c r="MLY40" s="8"/>
      <c r="MLZ40" s="8"/>
      <c r="MMA40" s="8"/>
      <c r="MMB40" s="8"/>
      <c r="MMC40" s="8"/>
      <c r="MMD40" s="8"/>
      <c r="MME40" s="8"/>
      <c r="MMF40" s="8"/>
      <c r="MMG40" s="8"/>
      <c r="MMH40" s="8"/>
      <c r="MMI40" s="8"/>
      <c r="MMJ40" s="8"/>
      <c r="MMK40" s="8"/>
      <c r="MML40" s="8"/>
      <c r="MMM40" s="8"/>
      <c r="MMN40" s="8"/>
      <c r="MMO40" s="8"/>
      <c r="MMP40" s="8"/>
      <c r="MMQ40" s="8"/>
      <c r="MMR40" s="8"/>
      <c r="MMS40" s="8"/>
      <c r="MMT40" s="8"/>
      <c r="MMU40" s="8"/>
      <c r="MMV40" s="8"/>
      <c r="MMW40" s="8"/>
      <c r="MMX40" s="8"/>
      <c r="MMY40" s="8"/>
      <c r="MMZ40" s="8"/>
      <c r="MNA40" s="8"/>
      <c r="MNB40" s="8"/>
      <c r="MNC40" s="8"/>
      <c r="MND40" s="8"/>
      <c r="MNE40" s="8"/>
      <c r="MNF40" s="8"/>
      <c r="MNG40" s="8"/>
      <c r="MNH40" s="8"/>
      <c r="MNI40" s="8"/>
      <c r="MNJ40" s="8"/>
      <c r="MNK40" s="8"/>
      <c r="MNL40" s="8"/>
      <c r="MNM40" s="8"/>
      <c r="MNN40" s="8"/>
      <c r="MNO40" s="8"/>
      <c r="MNP40" s="8"/>
      <c r="MNQ40" s="8"/>
      <c r="MNR40" s="8"/>
      <c r="MNS40" s="8"/>
      <c r="MNT40" s="8"/>
      <c r="MNU40" s="8"/>
      <c r="MNV40" s="8"/>
      <c r="MNW40" s="8"/>
      <c r="MNX40" s="8"/>
      <c r="MNY40" s="8"/>
      <c r="MNZ40" s="8"/>
      <c r="MOA40" s="8"/>
      <c r="MOB40" s="8"/>
      <c r="MOC40" s="8"/>
      <c r="MOD40" s="8"/>
      <c r="MOE40" s="8"/>
      <c r="MOF40" s="8"/>
      <c r="MOG40" s="8"/>
      <c r="MOH40" s="8"/>
      <c r="MOI40" s="8"/>
      <c r="MOJ40" s="8"/>
      <c r="MOK40" s="8"/>
      <c r="MOL40" s="8"/>
      <c r="MOM40" s="8"/>
      <c r="MON40" s="8"/>
      <c r="MOO40" s="8"/>
      <c r="MOP40" s="8"/>
      <c r="MOQ40" s="8"/>
      <c r="MOR40" s="8"/>
      <c r="MOS40" s="8"/>
      <c r="MOT40" s="8"/>
      <c r="MOU40" s="8"/>
      <c r="MOV40" s="8"/>
      <c r="MOW40" s="8"/>
      <c r="MOX40" s="8"/>
      <c r="MOY40" s="8"/>
      <c r="MOZ40" s="8"/>
      <c r="MPA40" s="8"/>
      <c r="MPB40" s="8"/>
      <c r="MPC40" s="8"/>
      <c r="MPD40" s="8"/>
      <c r="MPE40" s="8"/>
      <c r="MPF40" s="8"/>
      <c r="MPG40" s="8"/>
      <c r="MPH40" s="8"/>
      <c r="MPI40" s="8"/>
      <c r="MPJ40" s="8"/>
      <c r="MPK40" s="8"/>
      <c r="MPL40" s="8"/>
      <c r="MPM40" s="8"/>
      <c r="MPN40" s="8"/>
      <c r="MPO40" s="8"/>
      <c r="MPP40" s="8"/>
      <c r="MPQ40" s="8"/>
      <c r="MPR40" s="8"/>
      <c r="MPS40" s="8"/>
      <c r="MPT40" s="8"/>
      <c r="MPU40" s="8"/>
      <c r="MPV40" s="8"/>
      <c r="MPW40" s="8"/>
      <c r="MPX40" s="8"/>
      <c r="MPY40" s="8"/>
      <c r="MPZ40" s="8"/>
      <c r="MQA40" s="8"/>
      <c r="MQB40" s="8"/>
      <c r="MQC40" s="8"/>
      <c r="MQD40" s="8"/>
      <c r="MQE40" s="8"/>
      <c r="MQF40" s="8"/>
      <c r="MQG40" s="8"/>
      <c r="MQH40" s="8"/>
      <c r="MQI40" s="8"/>
      <c r="MQJ40" s="8"/>
      <c r="MQK40" s="8"/>
      <c r="MQL40" s="8"/>
      <c r="MQM40" s="8"/>
      <c r="MQN40" s="8"/>
      <c r="MQO40" s="8"/>
      <c r="MQP40" s="8"/>
      <c r="MQQ40" s="8"/>
      <c r="MQR40" s="8"/>
      <c r="MQS40" s="8"/>
      <c r="MQT40" s="8"/>
      <c r="MQU40" s="8"/>
      <c r="MQV40" s="8"/>
      <c r="MQW40" s="8"/>
      <c r="MQX40" s="8"/>
      <c r="MQY40" s="8"/>
      <c r="MQZ40" s="8"/>
      <c r="MRA40" s="8"/>
      <c r="MRB40" s="8"/>
      <c r="MRC40" s="8"/>
      <c r="MRD40" s="8"/>
      <c r="MRE40" s="8"/>
      <c r="MRF40" s="8"/>
      <c r="MRG40" s="8"/>
      <c r="MRH40" s="8"/>
      <c r="MRI40" s="8"/>
      <c r="MRJ40" s="8"/>
      <c r="MRK40" s="8"/>
      <c r="MRL40" s="8"/>
      <c r="MRM40" s="8"/>
      <c r="MRN40" s="8"/>
      <c r="MRO40" s="8"/>
      <c r="MRP40" s="8"/>
      <c r="MRQ40" s="8"/>
      <c r="MRR40" s="8"/>
      <c r="MRS40" s="8"/>
      <c r="MRT40" s="8"/>
      <c r="MRU40" s="8"/>
      <c r="MRV40" s="8"/>
      <c r="MRW40" s="8"/>
      <c r="MRX40" s="8"/>
      <c r="MRY40" s="8"/>
      <c r="MRZ40" s="8"/>
      <c r="MSA40" s="8"/>
      <c r="MSB40" s="8"/>
      <c r="MSC40" s="8"/>
      <c r="MSD40" s="8"/>
      <c r="MSE40" s="8"/>
      <c r="MSF40" s="8"/>
      <c r="MSG40" s="8"/>
      <c r="MSH40" s="8"/>
      <c r="MSI40" s="8"/>
      <c r="MSJ40" s="8"/>
      <c r="MSK40" s="8"/>
      <c r="MSL40" s="8"/>
      <c r="MSM40" s="8"/>
      <c r="MSN40" s="8"/>
      <c r="MSO40" s="8"/>
      <c r="MSP40" s="8"/>
      <c r="MSQ40" s="8"/>
      <c r="MSR40" s="8"/>
      <c r="MSS40" s="8"/>
      <c r="MST40" s="8"/>
      <c r="MSU40" s="8"/>
      <c r="MSV40" s="8"/>
      <c r="MSW40" s="8"/>
      <c r="MSX40" s="8"/>
      <c r="MSY40" s="8"/>
      <c r="MSZ40" s="8"/>
      <c r="MTA40" s="8"/>
      <c r="MTB40" s="8"/>
      <c r="MTC40" s="8"/>
      <c r="MTD40" s="8"/>
      <c r="MTE40" s="8"/>
      <c r="MTF40" s="8"/>
      <c r="MTG40" s="8"/>
      <c r="MTH40" s="8"/>
      <c r="MTI40" s="8"/>
      <c r="MTJ40" s="8"/>
      <c r="MTK40" s="8"/>
      <c r="MTL40" s="8"/>
      <c r="MTM40" s="8"/>
      <c r="MTN40" s="8"/>
      <c r="MTO40" s="8"/>
      <c r="MTP40" s="8"/>
      <c r="MTQ40" s="8"/>
      <c r="MTR40" s="8"/>
      <c r="MTS40" s="8"/>
      <c r="MTT40" s="8"/>
      <c r="MTU40" s="8"/>
      <c r="MTV40" s="8"/>
      <c r="MTW40" s="8"/>
      <c r="MTX40" s="8"/>
      <c r="MTY40" s="8"/>
      <c r="MTZ40" s="8"/>
      <c r="MUA40" s="8"/>
      <c r="MUB40" s="8"/>
      <c r="MUC40" s="8"/>
      <c r="MUD40" s="8"/>
      <c r="MUE40" s="8"/>
      <c r="MUF40" s="8"/>
      <c r="MUG40" s="8"/>
      <c r="MUH40" s="8"/>
      <c r="MUI40" s="8"/>
      <c r="MUJ40" s="8"/>
      <c r="MUK40" s="8"/>
      <c r="MUL40" s="8"/>
      <c r="MUM40" s="8"/>
      <c r="MUN40" s="8"/>
      <c r="MUO40" s="8"/>
      <c r="MUP40" s="8"/>
      <c r="MUQ40" s="8"/>
      <c r="MUR40" s="8"/>
      <c r="MUS40" s="8"/>
      <c r="MUT40" s="8"/>
      <c r="MUU40" s="8"/>
      <c r="MUV40" s="8"/>
      <c r="MUW40" s="8"/>
      <c r="MUX40" s="8"/>
      <c r="MUY40" s="8"/>
      <c r="MUZ40" s="8"/>
      <c r="MVA40" s="8"/>
      <c r="MVB40" s="8"/>
      <c r="MVC40" s="8"/>
      <c r="MVD40" s="8"/>
      <c r="MVE40" s="8"/>
      <c r="MVF40" s="8"/>
      <c r="MVG40" s="8"/>
      <c r="MVH40" s="8"/>
      <c r="MVI40" s="8"/>
      <c r="MVJ40" s="8"/>
      <c r="MVK40" s="8"/>
      <c r="MVL40" s="8"/>
      <c r="MVM40" s="8"/>
      <c r="MVN40" s="8"/>
      <c r="MVO40" s="8"/>
      <c r="MVP40" s="8"/>
      <c r="MVQ40" s="8"/>
      <c r="MVR40" s="8"/>
      <c r="MVS40" s="8"/>
      <c r="MVT40" s="8"/>
      <c r="MVU40" s="8"/>
      <c r="MVV40" s="8"/>
      <c r="MVW40" s="8"/>
      <c r="MVX40" s="8"/>
      <c r="MVY40" s="8"/>
      <c r="MVZ40" s="8"/>
      <c r="MWA40" s="8"/>
      <c r="MWB40" s="8"/>
      <c r="MWC40" s="8"/>
      <c r="MWD40" s="8"/>
      <c r="MWE40" s="8"/>
      <c r="MWF40" s="8"/>
      <c r="MWG40" s="8"/>
      <c r="MWH40" s="8"/>
      <c r="MWI40" s="8"/>
      <c r="MWJ40" s="8"/>
      <c r="MWK40" s="8"/>
      <c r="MWL40" s="8"/>
      <c r="MWM40" s="8"/>
      <c r="MWN40" s="8"/>
      <c r="MWO40" s="8"/>
      <c r="MWP40" s="8"/>
      <c r="MWQ40" s="8"/>
      <c r="MWR40" s="8"/>
      <c r="MWS40" s="8"/>
      <c r="MWT40" s="8"/>
      <c r="MWU40" s="8"/>
      <c r="MWV40" s="8"/>
      <c r="MWW40" s="8"/>
      <c r="MWX40" s="8"/>
      <c r="MWY40" s="8"/>
      <c r="MWZ40" s="8"/>
      <c r="MXA40" s="8"/>
      <c r="MXB40" s="8"/>
      <c r="MXC40" s="8"/>
      <c r="MXD40" s="8"/>
      <c r="MXE40" s="8"/>
      <c r="MXF40" s="8"/>
      <c r="MXG40" s="8"/>
      <c r="MXH40" s="8"/>
      <c r="MXI40" s="8"/>
      <c r="MXJ40" s="8"/>
      <c r="MXK40" s="8"/>
      <c r="MXL40" s="8"/>
      <c r="MXM40" s="8"/>
      <c r="MXN40" s="8"/>
      <c r="MXO40" s="8"/>
      <c r="MXP40" s="8"/>
      <c r="MXQ40" s="8"/>
      <c r="MXR40" s="8"/>
      <c r="MXS40" s="8"/>
      <c r="MXT40" s="8"/>
      <c r="MXU40" s="8"/>
      <c r="MXV40" s="8"/>
      <c r="MXW40" s="8"/>
      <c r="MXX40" s="8"/>
      <c r="MXY40" s="8"/>
      <c r="MXZ40" s="8"/>
      <c r="MYA40" s="8"/>
      <c r="MYB40" s="8"/>
      <c r="MYC40" s="8"/>
      <c r="MYD40" s="8"/>
      <c r="MYE40" s="8"/>
      <c r="MYF40" s="8"/>
      <c r="MYG40" s="8"/>
      <c r="MYH40" s="8"/>
      <c r="MYI40" s="8"/>
      <c r="MYJ40" s="8"/>
      <c r="MYK40" s="8"/>
      <c r="MYL40" s="8"/>
      <c r="MYM40" s="8"/>
      <c r="MYN40" s="8"/>
      <c r="MYO40" s="8"/>
      <c r="MYP40" s="8"/>
      <c r="MYQ40" s="8"/>
      <c r="MYR40" s="8"/>
      <c r="MYS40" s="8"/>
      <c r="MYT40" s="8"/>
      <c r="MYU40" s="8"/>
      <c r="MYV40" s="8"/>
      <c r="MYW40" s="8"/>
      <c r="MYX40" s="8"/>
      <c r="MYY40" s="8"/>
      <c r="MYZ40" s="8"/>
      <c r="MZA40" s="8"/>
      <c r="MZB40" s="8"/>
      <c r="MZC40" s="8"/>
      <c r="MZD40" s="8"/>
      <c r="MZE40" s="8"/>
      <c r="MZF40" s="8"/>
      <c r="MZG40" s="8"/>
      <c r="MZH40" s="8"/>
      <c r="MZI40" s="8"/>
      <c r="MZJ40" s="8"/>
      <c r="MZK40" s="8"/>
      <c r="MZL40" s="8"/>
      <c r="MZM40" s="8"/>
      <c r="MZN40" s="8"/>
      <c r="MZO40" s="8"/>
      <c r="MZP40" s="8"/>
      <c r="MZQ40" s="8"/>
      <c r="MZR40" s="8"/>
      <c r="MZS40" s="8"/>
      <c r="MZT40" s="8"/>
      <c r="MZU40" s="8"/>
      <c r="MZV40" s="8"/>
      <c r="MZW40" s="8"/>
      <c r="MZX40" s="8"/>
      <c r="MZY40" s="8"/>
      <c r="MZZ40" s="8"/>
      <c r="NAA40" s="8"/>
      <c r="NAB40" s="8"/>
      <c r="NAC40" s="8"/>
      <c r="NAD40" s="8"/>
      <c r="NAE40" s="8"/>
      <c r="NAF40" s="8"/>
      <c r="NAG40" s="8"/>
      <c r="NAH40" s="8"/>
      <c r="NAI40" s="8"/>
      <c r="NAJ40" s="8"/>
      <c r="NAK40" s="8"/>
      <c r="NAL40" s="8"/>
      <c r="NAM40" s="8"/>
      <c r="NAN40" s="8"/>
      <c r="NAO40" s="8"/>
      <c r="NAP40" s="8"/>
      <c r="NAQ40" s="8"/>
      <c r="NAR40" s="8"/>
      <c r="NAS40" s="8"/>
      <c r="NAT40" s="8"/>
      <c r="NAU40" s="8"/>
      <c r="NAV40" s="8"/>
      <c r="NAW40" s="8"/>
      <c r="NAX40" s="8"/>
      <c r="NAY40" s="8"/>
      <c r="NAZ40" s="8"/>
      <c r="NBA40" s="8"/>
      <c r="NBB40" s="8"/>
      <c r="NBC40" s="8"/>
      <c r="NBD40" s="8"/>
      <c r="NBE40" s="8"/>
      <c r="NBF40" s="8"/>
      <c r="NBG40" s="8"/>
      <c r="NBH40" s="8"/>
      <c r="NBI40" s="8"/>
      <c r="NBJ40" s="8"/>
      <c r="NBK40" s="8"/>
      <c r="NBL40" s="8"/>
      <c r="NBM40" s="8"/>
      <c r="NBN40" s="8"/>
      <c r="NBO40" s="8"/>
      <c r="NBP40" s="8"/>
      <c r="NBQ40" s="8"/>
      <c r="NBR40" s="8"/>
      <c r="NBS40" s="8"/>
      <c r="NBT40" s="8"/>
      <c r="NBU40" s="8"/>
      <c r="NBV40" s="8"/>
      <c r="NBW40" s="8"/>
      <c r="NBX40" s="8"/>
      <c r="NBY40" s="8"/>
      <c r="NBZ40" s="8"/>
      <c r="NCA40" s="8"/>
      <c r="NCB40" s="8"/>
      <c r="NCC40" s="8"/>
      <c r="NCD40" s="8"/>
      <c r="NCE40" s="8"/>
      <c r="NCF40" s="8"/>
      <c r="NCG40" s="8"/>
      <c r="NCH40" s="8"/>
      <c r="NCI40" s="8"/>
      <c r="NCJ40" s="8"/>
      <c r="NCK40" s="8"/>
      <c r="NCL40" s="8"/>
      <c r="NCM40" s="8"/>
      <c r="NCN40" s="8"/>
      <c r="NCO40" s="8"/>
      <c r="NCP40" s="8"/>
      <c r="NCQ40" s="8"/>
      <c r="NCR40" s="8"/>
      <c r="NCS40" s="8"/>
      <c r="NCT40" s="8"/>
      <c r="NCU40" s="8"/>
      <c r="NCV40" s="8"/>
      <c r="NCW40" s="8"/>
      <c r="NCX40" s="8"/>
      <c r="NCY40" s="8"/>
      <c r="NCZ40" s="8"/>
      <c r="NDA40" s="8"/>
      <c r="NDB40" s="8"/>
      <c r="NDC40" s="8"/>
      <c r="NDD40" s="8"/>
      <c r="NDE40" s="8"/>
      <c r="NDF40" s="8"/>
      <c r="NDG40" s="8"/>
      <c r="NDH40" s="8"/>
      <c r="NDI40" s="8"/>
      <c r="NDJ40" s="8"/>
      <c r="NDK40" s="8"/>
      <c r="NDL40" s="8"/>
      <c r="NDM40" s="8"/>
      <c r="NDN40" s="8"/>
      <c r="NDO40" s="8"/>
      <c r="NDP40" s="8"/>
      <c r="NDQ40" s="8"/>
      <c r="NDR40" s="8"/>
      <c r="NDS40" s="8"/>
      <c r="NDT40" s="8"/>
      <c r="NDU40" s="8"/>
      <c r="NDV40" s="8"/>
      <c r="NDW40" s="8"/>
      <c r="NDX40" s="8"/>
      <c r="NDY40" s="8"/>
      <c r="NDZ40" s="8"/>
      <c r="NEA40" s="8"/>
      <c r="NEB40" s="8"/>
      <c r="NEC40" s="8"/>
      <c r="NED40" s="8"/>
      <c r="NEE40" s="8"/>
      <c r="NEF40" s="8"/>
      <c r="NEG40" s="8"/>
      <c r="NEH40" s="8"/>
      <c r="NEI40" s="8"/>
      <c r="NEJ40" s="8"/>
      <c r="NEK40" s="8"/>
      <c r="NEL40" s="8"/>
      <c r="NEM40" s="8"/>
      <c r="NEN40" s="8"/>
      <c r="NEO40" s="8"/>
      <c r="NEP40" s="8"/>
      <c r="NEQ40" s="8"/>
      <c r="NER40" s="8"/>
      <c r="NES40" s="8"/>
      <c r="NET40" s="8"/>
      <c r="NEU40" s="8"/>
      <c r="NEV40" s="8"/>
      <c r="NEW40" s="8"/>
      <c r="NEX40" s="8"/>
      <c r="NEY40" s="8"/>
      <c r="NEZ40" s="8"/>
      <c r="NFA40" s="8"/>
      <c r="NFB40" s="8"/>
      <c r="NFC40" s="8"/>
      <c r="NFD40" s="8"/>
      <c r="NFE40" s="8"/>
      <c r="NFF40" s="8"/>
      <c r="NFG40" s="8"/>
      <c r="NFH40" s="8"/>
      <c r="NFI40" s="8"/>
      <c r="NFJ40" s="8"/>
      <c r="NFK40" s="8"/>
      <c r="NFL40" s="8"/>
      <c r="NFM40" s="8"/>
      <c r="NFN40" s="8"/>
      <c r="NFO40" s="8"/>
      <c r="NFP40" s="8"/>
      <c r="NFQ40" s="8"/>
      <c r="NFR40" s="8"/>
      <c r="NFS40" s="8"/>
      <c r="NFT40" s="8"/>
      <c r="NFU40" s="8"/>
      <c r="NFV40" s="8"/>
      <c r="NFW40" s="8"/>
      <c r="NFX40" s="8"/>
      <c r="NFY40" s="8"/>
      <c r="NFZ40" s="8"/>
      <c r="NGA40" s="8"/>
      <c r="NGB40" s="8"/>
      <c r="NGC40" s="8"/>
      <c r="NGD40" s="8"/>
      <c r="NGE40" s="8"/>
      <c r="NGF40" s="8"/>
      <c r="NGG40" s="8"/>
      <c r="NGH40" s="8"/>
      <c r="NGI40" s="8"/>
      <c r="NGJ40" s="8"/>
      <c r="NGK40" s="8"/>
      <c r="NGL40" s="8"/>
      <c r="NGM40" s="8"/>
      <c r="NGN40" s="8"/>
      <c r="NGO40" s="8"/>
      <c r="NGP40" s="8"/>
      <c r="NGQ40" s="8"/>
      <c r="NGR40" s="8"/>
      <c r="NGS40" s="8"/>
      <c r="NGT40" s="8"/>
      <c r="NGU40" s="8"/>
      <c r="NGV40" s="8"/>
      <c r="NGW40" s="8"/>
      <c r="NGX40" s="8"/>
      <c r="NGY40" s="8"/>
      <c r="NGZ40" s="8"/>
      <c r="NHA40" s="8"/>
      <c r="NHB40" s="8"/>
      <c r="NHC40" s="8"/>
      <c r="NHD40" s="8"/>
      <c r="NHE40" s="8"/>
      <c r="NHF40" s="8"/>
      <c r="NHG40" s="8"/>
      <c r="NHH40" s="8"/>
      <c r="NHI40" s="8"/>
      <c r="NHJ40" s="8"/>
      <c r="NHK40" s="8"/>
      <c r="NHL40" s="8"/>
      <c r="NHM40" s="8"/>
      <c r="NHN40" s="8"/>
      <c r="NHO40" s="8"/>
      <c r="NHP40" s="8"/>
      <c r="NHQ40" s="8"/>
      <c r="NHR40" s="8"/>
      <c r="NHS40" s="8"/>
      <c r="NHT40" s="8"/>
      <c r="NHU40" s="8"/>
      <c r="NHV40" s="8"/>
      <c r="NHW40" s="8"/>
      <c r="NHX40" s="8"/>
      <c r="NHY40" s="8"/>
      <c r="NHZ40" s="8"/>
      <c r="NIA40" s="8"/>
      <c r="NIB40" s="8"/>
      <c r="NIC40" s="8"/>
      <c r="NID40" s="8"/>
      <c r="NIE40" s="8"/>
      <c r="NIF40" s="8"/>
      <c r="NIG40" s="8"/>
      <c r="NIH40" s="8"/>
      <c r="NII40" s="8"/>
      <c r="NIJ40" s="8"/>
      <c r="NIK40" s="8"/>
      <c r="NIL40" s="8"/>
      <c r="NIM40" s="8"/>
      <c r="NIN40" s="8"/>
      <c r="NIO40" s="8"/>
      <c r="NIP40" s="8"/>
      <c r="NIQ40" s="8"/>
      <c r="NIR40" s="8"/>
      <c r="NIS40" s="8"/>
      <c r="NIT40" s="8"/>
      <c r="NIU40" s="8"/>
      <c r="NIV40" s="8"/>
      <c r="NIW40" s="8"/>
      <c r="NIX40" s="8"/>
      <c r="NIY40" s="8"/>
      <c r="NIZ40" s="8"/>
      <c r="NJA40" s="8"/>
      <c r="NJB40" s="8"/>
      <c r="NJC40" s="8"/>
      <c r="NJD40" s="8"/>
      <c r="NJE40" s="8"/>
      <c r="NJF40" s="8"/>
      <c r="NJG40" s="8"/>
      <c r="NJH40" s="8"/>
      <c r="NJI40" s="8"/>
      <c r="NJJ40" s="8"/>
      <c r="NJK40" s="8"/>
      <c r="NJL40" s="8"/>
      <c r="NJM40" s="8"/>
      <c r="NJN40" s="8"/>
      <c r="NJO40" s="8"/>
      <c r="NJP40" s="8"/>
      <c r="NJQ40" s="8"/>
      <c r="NJR40" s="8"/>
      <c r="NJS40" s="8"/>
      <c r="NJT40" s="8"/>
      <c r="NJU40" s="8"/>
      <c r="NJV40" s="8"/>
      <c r="NJW40" s="8"/>
      <c r="NJX40" s="8"/>
      <c r="NJY40" s="8"/>
      <c r="NJZ40" s="8"/>
      <c r="NKA40" s="8"/>
      <c r="NKB40" s="8"/>
      <c r="NKC40" s="8"/>
      <c r="NKD40" s="8"/>
      <c r="NKE40" s="8"/>
      <c r="NKF40" s="8"/>
      <c r="NKG40" s="8"/>
      <c r="NKH40" s="8"/>
      <c r="NKI40" s="8"/>
      <c r="NKJ40" s="8"/>
      <c r="NKK40" s="8"/>
      <c r="NKL40" s="8"/>
      <c r="NKM40" s="8"/>
      <c r="NKN40" s="8"/>
      <c r="NKO40" s="8"/>
      <c r="NKP40" s="8"/>
      <c r="NKQ40" s="8"/>
      <c r="NKR40" s="8"/>
      <c r="NKS40" s="8"/>
      <c r="NKT40" s="8"/>
      <c r="NKU40" s="8"/>
      <c r="NKV40" s="8"/>
      <c r="NKW40" s="8"/>
      <c r="NKX40" s="8"/>
      <c r="NKY40" s="8"/>
      <c r="NKZ40" s="8"/>
      <c r="NLA40" s="8"/>
      <c r="NLB40" s="8"/>
      <c r="NLC40" s="8"/>
      <c r="NLD40" s="8"/>
      <c r="NLE40" s="8"/>
      <c r="NLF40" s="8"/>
      <c r="NLG40" s="8"/>
      <c r="NLH40" s="8"/>
      <c r="NLI40" s="8"/>
      <c r="NLJ40" s="8"/>
      <c r="NLK40" s="8"/>
      <c r="NLL40" s="8"/>
      <c r="NLM40" s="8"/>
      <c r="NLN40" s="8"/>
      <c r="NLO40" s="8"/>
      <c r="NLP40" s="8"/>
      <c r="NLQ40" s="8"/>
      <c r="NLR40" s="8"/>
      <c r="NLS40" s="8"/>
      <c r="NLT40" s="8"/>
      <c r="NLU40" s="8"/>
      <c r="NLV40" s="8"/>
      <c r="NLW40" s="8"/>
      <c r="NLX40" s="8"/>
      <c r="NLY40" s="8"/>
      <c r="NLZ40" s="8"/>
      <c r="NMA40" s="8"/>
      <c r="NMB40" s="8"/>
      <c r="NMC40" s="8"/>
      <c r="NMD40" s="8"/>
      <c r="NME40" s="8"/>
      <c r="NMF40" s="8"/>
      <c r="NMG40" s="8"/>
      <c r="NMH40" s="8"/>
      <c r="NMI40" s="8"/>
      <c r="NMJ40" s="8"/>
      <c r="NMK40" s="8"/>
      <c r="NML40" s="8"/>
      <c r="NMM40" s="8"/>
      <c r="NMN40" s="8"/>
      <c r="NMO40" s="8"/>
      <c r="NMP40" s="8"/>
      <c r="NMQ40" s="8"/>
      <c r="NMR40" s="8"/>
      <c r="NMS40" s="8"/>
      <c r="NMT40" s="8"/>
      <c r="NMU40" s="8"/>
      <c r="NMV40" s="8"/>
      <c r="NMW40" s="8"/>
      <c r="NMX40" s="8"/>
      <c r="NMY40" s="8"/>
      <c r="NMZ40" s="8"/>
      <c r="NNA40" s="8"/>
      <c r="NNB40" s="8"/>
      <c r="NNC40" s="8"/>
      <c r="NND40" s="8"/>
      <c r="NNE40" s="8"/>
      <c r="NNF40" s="8"/>
      <c r="NNG40" s="8"/>
      <c r="NNH40" s="8"/>
      <c r="NNI40" s="8"/>
      <c r="NNJ40" s="8"/>
      <c r="NNK40" s="8"/>
      <c r="NNL40" s="8"/>
      <c r="NNM40" s="8"/>
      <c r="NNN40" s="8"/>
      <c r="NNO40" s="8"/>
      <c r="NNP40" s="8"/>
      <c r="NNQ40" s="8"/>
      <c r="NNR40" s="8"/>
      <c r="NNS40" s="8"/>
      <c r="NNT40" s="8"/>
      <c r="NNU40" s="8"/>
      <c r="NNV40" s="8"/>
      <c r="NNW40" s="8"/>
      <c r="NNX40" s="8"/>
      <c r="NNY40" s="8"/>
      <c r="NNZ40" s="8"/>
      <c r="NOA40" s="8"/>
      <c r="NOB40" s="8"/>
      <c r="NOC40" s="8"/>
      <c r="NOD40" s="8"/>
      <c r="NOE40" s="8"/>
      <c r="NOF40" s="8"/>
      <c r="NOG40" s="8"/>
      <c r="NOH40" s="8"/>
      <c r="NOI40" s="8"/>
      <c r="NOJ40" s="8"/>
      <c r="NOK40" s="8"/>
      <c r="NOL40" s="8"/>
      <c r="NOM40" s="8"/>
      <c r="NON40" s="8"/>
      <c r="NOO40" s="8"/>
      <c r="NOP40" s="8"/>
      <c r="NOQ40" s="8"/>
      <c r="NOR40" s="8"/>
      <c r="NOS40" s="8"/>
      <c r="NOT40" s="8"/>
      <c r="NOU40" s="8"/>
      <c r="NOV40" s="8"/>
      <c r="NOW40" s="8"/>
      <c r="NOX40" s="8"/>
      <c r="NOY40" s="8"/>
      <c r="NOZ40" s="8"/>
      <c r="NPA40" s="8"/>
      <c r="NPB40" s="8"/>
      <c r="NPC40" s="8"/>
      <c r="NPD40" s="8"/>
      <c r="NPE40" s="8"/>
      <c r="NPF40" s="8"/>
      <c r="NPG40" s="8"/>
      <c r="NPH40" s="8"/>
      <c r="NPI40" s="8"/>
      <c r="NPJ40" s="8"/>
      <c r="NPK40" s="8"/>
      <c r="NPL40" s="8"/>
      <c r="NPM40" s="8"/>
      <c r="NPN40" s="8"/>
      <c r="NPO40" s="8"/>
      <c r="NPP40" s="8"/>
      <c r="NPQ40" s="8"/>
      <c r="NPR40" s="8"/>
      <c r="NPS40" s="8"/>
      <c r="NPT40" s="8"/>
      <c r="NPU40" s="8"/>
      <c r="NPV40" s="8"/>
      <c r="NPW40" s="8"/>
      <c r="NPX40" s="8"/>
      <c r="NPY40" s="8"/>
      <c r="NPZ40" s="8"/>
      <c r="NQA40" s="8"/>
      <c r="NQB40" s="8"/>
      <c r="NQC40" s="8"/>
      <c r="NQD40" s="8"/>
      <c r="NQE40" s="8"/>
      <c r="NQF40" s="8"/>
      <c r="NQG40" s="8"/>
      <c r="NQH40" s="8"/>
      <c r="NQI40" s="8"/>
      <c r="NQJ40" s="8"/>
      <c r="NQK40" s="8"/>
      <c r="NQL40" s="8"/>
      <c r="NQM40" s="8"/>
      <c r="NQN40" s="8"/>
      <c r="NQO40" s="8"/>
      <c r="NQP40" s="8"/>
      <c r="NQQ40" s="8"/>
      <c r="NQR40" s="8"/>
      <c r="NQS40" s="8"/>
      <c r="NQT40" s="8"/>
      <c r="NQU40" s="8"/>
      <c r="NQV40" s="8"/>
      <c r="NQW40" s="8"/>
      <c r="NQX40" s="8"/>
      <c r="NQY40" s="8"/>
      <c r="NQZ40" s="8"/>
      <c r="NRA40" s="8"/>
      <c r="NRB40" s="8"/>
      <c r="NRC40" s="8"/>
      <c r="NRD40" s="8"/>
      <c r="NRE40" s="8"/>
      <c r="NRF40" s="8"/>
      <c r="NRG40" s="8"/>
      <c r="NRH40" s="8"/>
      <c r="NRI40" s="8"/>
      <c r="NRJ40" s="8"/>
      <c r="NRK40" s="8"/>
      <c r="NRL40" s="8"/>
      <c r="NRM40" s="8"/>
      <c r="NRN40" s="8"/>
      <c r="NRO40" s="8"/>
      <c r="NRP40" s="8"/>
      <c r="NRQ40" s="8"/>
      <c r="NRR40" s="8"/>
      <c r="NRS40" s="8"/>
      <c r="NRT40" s="8"/>
      <c r="NRU40" s="8"/>
      <c r="NRV40" s="8"/>
      <c r="NRW40" s="8"/>
      <c r="NRX40" s="8"/>
      <c r="NRY40" s="8"/>
      <c r="NRZ40" s="8"/>
      <c r="NSA40" s="8"/>
      <c r="NSB40" s="8"/>
      <c r="NSC40" s="8"/>
      <c r="NSD40" s="8"/>
      <c r="NSE40" s="8"/>
      <c r="NSF40" s="8"/>
      <c r="NSG40" s="8"/>
      <c r="NSH40" s="8"/>
      <c r="NSI40" s="8"/>
      <c r="NSJ40" s="8"/>
      <c r="NSK40" s="8"/>
      <c r="NSL40" s="8"/>
      <c r="NSM40" s="8"/>
      <c r="NSN40" s="8"/>
      <c r="NSO40" s="8"/>
      <c r="NSP40" s="8"/>
      <c r="NSQ40" s="8"/>
      <c r="NSR40" s="8"/>
      <c r="NSS40" s="8"/>
      <c r="NST40" s="8"/>
      <c r="NSU40" s="8"/>
      <c r="NSV40" s="8"/>
      <c r="NSW40" s="8"/>
      <c r="NSX40" s="8"/>
      <c r="NSY40" s="8"/>
      <c r="NSZ40" s="8"/>
      <c r="NTA40" s="8"/>
      <c r="NTB40" s="8"/>
      <c r="NTC40" s="8"/>
      <c r="NTD40" s="8"/>
      <c r="NTE40" s="8"/>
      <c r="NTF40" s="8"/>
      <c r="NTG40" s="8"/>
      <c r="NTH40" s="8"/>
      <c r="NTI40" s="8"/>
      <c r="NTJ40" s="8"/>
      <c r="NTK40" s="8"/>
      <c r="NTL40" s="8"/>
      <c r="NTM40" s="8"/>
      <c r="NTN40" s="8"/>
      <c r="NTO40" s="8"/>
      <c r="NTP40" s="8"/>
      <c r="NTQ40" s="8"/>
      <c r="NTR40" s="8"/>
      <c r="NTS40" s="8"/>
      <c r="NTT40" s="8"/>
      <c r="NTU40" s="8"/>
      <c r="NTV40" s="8"/>
      <c r="NTW40" s="8"/>
      <c r="NTX40" s="8"/>
      <c r="NTY40" s="8"/>
      <c r="NTZ40" s="8"/>
      <c r="NUA40" s="8"/>
      <c r="NUB40" s="8"/>
      <c r="NUC40" s="8"/>
      <c r="NUD40" s="8"/>
      <c r="NUE40" s="8"/>
      <c r="NUF40" s="8"/>
      <c r="NUG40" s="8"/>
      <c r="NUH40" s="8"/>
      <c r="NUI40" s="8"/>
      <c r="NUJ40" s="8"/>
      <c r="NUK40" s="8"/>
      <c r="NUL40" s="8"/>
      <c r="NUM40" s="8"/>
      <c r="NUN40" s="8"/>
      <c r="NUO40" s="8"/>
      <c r="NUP40" s="8"/>
      <c r="NUQ40" s="8"/>
      <c r="NUR40" s="8"/>
      <c r="NUS40" s="8"/>
      <c r="NUT40" s="8"/>
      <c r="NUU40" s="8"/>
      <c r="NUV40" s="8"/>
      <c r="NUW40" s="8"/>
      <c r="NUX40" s="8"/>
      <c r="NUY40" s="8"/>
      <c r="NUZ40" s="8"/>
      <c r="NVA40" s="8"/>
      <c r="NVB40" s="8"/>
      <c r="NVC40" s="8"/>
      <c r="NVD40" s="8"/>
      <c r="NVE40" s="8"/>
      <c r="NVF40" s="8"/>
      <c r="NVG40" s="8"/>
      <c r="NVH40" s="8"/>
      <c r="NVI40" s="8"/>
      <c r="NVJ40" s="8"/>
      <c r="NVK40" s="8"/>
      <c r="NVL40" s="8"/>
      <c r="NVM40" s="8"/>
      <c r="NVN40" s="8"/>
      <c r="NVO40" s="8"/>
      <c r="NVP40" s="8"/>
      <c r="NVQ40" s="8"/>
      <c r="NVR40" s="8"/>
      <c r="NVS40" s="8"/>
      <c r="NVT40" s="8"/>
      <c r="NVU40" s="8"/>
      <c r="NVV40" s="8"/>
      <c r="NVW40" s="8"/>
      <c r="NVX40" s="8"/>
      <c r="NVY40" s="8"/>
      <c r="NVZ40" s="8"/>
      <c r="NWA40" s="8"/>
      <c r="NWB40" s="8"/>
      <c r="NWC40" s="8"/>
      <c r="NWD40" s="8"/>
      <c r="NWE40" s="8"/>
      <c r="NWF40" s="8"/>
      <c r="NWG40" s="8"/>
      <c r="NWH40" s="8"/>
      <c r="NWI40" s="8"/>
      <c r="NWJ40" s="8"/>
      <c r="NWK40" s="8"/>
      <c r="NWL40" s="8"/>
      <c r="NWM40" s="8"/>
      <c r="NWN40" s="8"/>
      <c r="NWO40" s="8"/>
      <c r="NWP40" s="8"/>
      <c r="NWQ40" s="8"/>
      <c r="NWR40" s="8"/>
      <c r="NWS40" s="8"/>
      <c r="NWT40" s="8"/>
      <c r="NWU40" s="8"/>
      <c r="NWV40" s="8"/>
      <c r="NWW40" s="8"/>
      <c r="NWX40" s="8"/>
      <c r="NWY40" s="8"/>
      <c r="NWZ40" s="8"/>
      <c r="NXA40" s="8"/>
      <c r="NXB40" s="8"/>
      <c r="NXC40" s="8"/>
      <c r="NXD40" s="8"/>
      <c r="NXE40" s="8"/>
      <c r="NXF40" s="8"/>
      <c r="NXG40" s="8"/>
      <c r="NXH40" s="8"/>
      <c r="NXI40" s="8"/>
      <c r="NXJ40" s="8"/>
      <c r="NXK40" s="8"/>
      <c r="NXL40" s="8"/>
      <c r="NXM40" s="8"/>
      <c r="NXN40" s="8"/>
      <c r="NXO40" s="8"/>
      <c r="NXP40" s="8"/>
      <c r="NXQ40" s="8"/>
      <c r="NXR40" s="8"/>
      <c r="NXS40" s="8"/>
      <c r="NXT40" s="8"/>
      <c r="NXU40" s="8"/>
      <c r="NXV40" s="8"/>
      <c r="NXW40" s="8"/>
      <c r="NXX40" s="8"/>
      <c r="NXY40" s="8"/>
      <c r="NXZ40" s="8"/>
      <c r="NYA40" s="8"/>
      <c r="NYB40" s="8"/>
      <c r="NYC40" s="8"/>
      <c r="NYD40" s="8"/>
      <c r="NYE40" s="8"/>
      <c r="NYF40" s="8"/>
      <c r="NYG40" s="8"/>
      <c r="NYH40" s="8"/>
      <c r="NYI40" s="8"/>
      <c r="NYJ40" s="8"/>
      <c r="NYK40" s="8"/>
      <c r="NYL40" s="8"/>
      <c r="NYM40" s="8"/>
      <c r="NYN40" s="8"/>
      <c r="NYO40" s="8"/>
      <c r="NYP40" s="8"/>
      <c r="NYQ40" s="8"/>
      <c r="NYR40" s="8"/>
      <c r="NYS40" s="8"/>
      <c r="NYT40" s="8"/>
      <c r="NYU40" s="8"/>
      <c r="NYV40" s="8"/>
      <c r="NYW40" s="8"/>
      <c r="NYX40" s="8"/>
      <c r="NYY40" s="8"/>
      <c r="NYZ40" s="8"/>
      <c r="NZA40" s="8"/>
      <c r="NZB40" s="8"/>
      <c r="NZC40" s="8"/>
      <c r="NZD40" s="8"/>
      <c r="NZE40" s="8"/>
      <c r="NZF40" s="8"/>
      <c r="NZG40" s="8"/>
      <c r="NZH40" s="8"/>
      <c r="NZI40" s="8"/>
      <c r="NZJ40" s="8"/>
      <c r="NZK40" s="8"/>
      <c r="NZL40" s="8"/>
      <c r="NZM40" s="8"/>
      <c r="NZN40" s="8"/>
      <c r="NZO40" s="8"/>
      <c r="NZP40" s="8"/>
      <c r="NZQ40" s="8"/>
      <c r="NZR40" s="8"/>
      <c r="NZS40" s="8"/>
      <c r="NZT40" s="8"/>
      <c r="NZU40" s="8"/>
      <c r="NZV40" s="8"/>
      <c r="NZW40" s="8"/>
      <c r="NZX40" s="8"/>
      <c r="NZY40" s="8"/>
      <c r="NZZ40" s="8"/>
      <c r="OAA40" s="8"/>
      <c r="OAB40" s="8"/>
      <c r="OAC40" s="8"/>
      <c r="OAD40" s="8"/>
      <c r="OAE40" s="8"/>
      <c r="OAF40" s="8"/>
      <c r="OAG40" s="8"/>
      <c r="OAH40" s="8"/>
      <c r="OAI40" s="8"/>
      <c r="OAJ40" s="8"/>
      <c r="OAK40" s="8"/>
      <c r="OAL40" s="8"/>
      <c r="OAM40" s="8"/>
      <c r="OAN40" s="8"/>
      <c r="OAO40" s="8"/>
      <c r="OAP40" s="8"/>
      <c r="OAQ40" s="8"/>
      <c r="OAR40" s="8"/>
      <c r="OAS40" s="8"/>
      <c r="OAT40" s="8"/>
      <c r="OAU40" s="8"/>
      <c r="OAV40" s="8"/>
      <c r="OAW40" s="8"/>
      <c r="OAX40" s="8"/>
      <c r="OAY40" s="8"/>
      <c r="OAZ40" s="8"/>
      <c r="OBA40" s="8"/>
      <c r="OBB40" s="8"/>
      <c r="OBC40" s="8"/>
      <c r="OBD40" s="8"/>
      <c r="OBE40" s="8"/>
      <c r="OBF40" s="8"/>
      <c r="OBG40" s="8"/>
      <c r="OBH40" s="8"/>
      <c r="OBI40" s="8"/>
      <c r="OBJ40" s="8"/>
      <c r="OBK40" s="8"/>
      <c r="OBL40" s="8"/>
      <c r="OBM40" s="8"/>
      <c r="OBN40" s="8"/>
      <c r="OBO40" s="8"/>
      <c r="OBP40" s="8"/>
      <c r="OBQ40" s="8"/>
      <c r="OBR40" s="8"/>
      <c r="OBS40" s="8"/>
      <c r="OBT40" s="8"/>
      <c r="OBU40" s="8"/>
      <c r="OBV40" s="8"/>
      <c r="OBW40" s="8"/>
      <c r="OBX40" s="8"/>
      <c r="OBY40" s="8"/>
      <c r="OBZ40" s="8"/>
      <c r="OCA40" s="8"/>
      <c r="OCB40" s="8"/>
      <c r="OCC40" s="8"/>
      <c r="OCD40" s="8"/>
      <c r="OCE40" s="8"/>
      <c r="OCF40" s="8"/>
      <c r="OCG40" s="8"/>
      <c r="OCH40" s="8"/>
      <c r="OCI40" s="8"/>
      <c r="OCJ40" s="8"/>
      <c r="OCK40" s="8"/>
      <c r="OCL40" s="8"/>
      <c r="OCM40" s="8"/>
      <c r="OCN40" s="8"/>
      <c r="OCO40" s="8"/>
      <c r="OCP40" s="8"/>
      <c r="OCQ40" s="8"/>
      <c r="OCR40" s="8"/>
      <c r="OCS40" s="8"/>
      <c r="OCT40" s="8"/>
      <c r="OCU40" s="8"/>
      <c r="OCV40" s="8"/>
      <c r="OCW40" s="8"/>
      <c r="OCX40" s="8"/>
      <c r="OCY40" s="8"/>
      <c r="OCZ40" s="8"/>
      <c r="ODA40" s="8"/>
      <c r="ODB40" s="8"/>
      <c r="ODC40" s="8"/>
      <c r="ODD40" s="8"/>
      <c r="ODE40" s="8"/>
      <c r="ODF40" s="8"/>
      <c r="ODG40" s="8"/>
      <c r="ODH40" s="8"/>
      <c r="ODI40" s="8"/>
      <c r="ODJ40" s="8"/>
      <c r="ODK40" s="8"/>
      <c r="ODL40" s="8"/>
      <c r="ODM40" s="8"/>
      <c r="ODN40" s="8"/>
      <c r="ODO40" s="8"/>
      <c r="ODP40" s="8"/>
      <c r="ODQ40" s="8"/>
      <c r="ODR40" s="8"/>
      <c r="ODS40" s="8"/>
      <c r="ODT40" s="8"/>
      <c r="ODU40" s="8"/>
      <c r="ODV40" s="8"/>
      <c r="ODW40" s="8"/>
      <c r="ODX40" s="8"/>
      <c r="ODY40" s="8"/>
      <c r="ODZ40" s="8"/>
      <c r="OEA40" s="8"/>
      <c r="OEB40" s="8"/>
      <c r="OEC40" s="8"/>
      <c r="OED40" s="8"/>
      <c r="OEE40" s="8"/>
      <c r="OEF40" s="8"/>
      <c r="OEG40" s="8"/>
      <c r="OEH40" s="8"/>
      <c r="OEI40" s="8"/>
      <c r="OEJ40" s="8"/>
      <c r="OEK40" s="8"/>
      <c r="OEL40" s="8"/>
      <c r="OEM40" s="8"/>
      <c r="OEN40" s="8"/>
      <c r="OEO40" s="8"/>
      <c r="OEP40" s="8"/>
      <c r="OEQ40" s="8"/>
      <c r="OER40" s="8"/>
      <c r="OES40" s="8"/>
      <c r="OET40" s="8"/>
      <c r="OEU40" s="8"/>
      <c r="OEV40" s="8"/>
      <c r="OEW40" s="8"/>
      <c r="OEX40" s="8"/>
      <c r="OEY40" s="8"/>
      <c r="OEZ40" s="8"/>
      <c r="OFA40" s="8"/>
      <c r="OFB40" s="8"/>
      <c r="OFC40" s="8"/>
      <c r="OFD40" s="8"/>
      <c r="OFE40" s="8"/>
      <c r="OFF40" s="8"/>
      <c r="OFG40" s="8"/>
      <c r="OFH40" s="8"/>
      <c r="OFI40" s="8"/>
      <c r="OFJ40" s="8"/>
      <c r="OFK40" s="8"/>
      <c r="OFL40" s="8"/>
      <c r="OFM40" s="8"/>
      <c r="OFN40" s="8"/>
      <c r="OFO40" s="8"/>
      <c r="OFP40" s="8"/>
      <c r="OFQ40" s="8"/>
      <c r="OFR40" s="8"/>
      <c r="OFS40" s="8"/>
      <c r="OFT40" s="8"/>
      <c r="OFU40" s="8"/>
      <c r="OFV40" s="8"/>
      <c r="OFW40" s="8"/>
      <c r="OFX40" s="8"/>
      <c r="OFY40" s="8"/>
      <c r="OFZ40" s="8"/>
      <c r="OGA40" s="8"/>
      <c r="OGB40" s="8"/>
      <c r="OGC40" s="8"/>
      <c r="OGD40" s="8"/>
      <c r="OGE40" s="8"/>
      <c r="OGF40" s="8"/>
      <c r="OGG40" s="8"/>
      <c r="OGH40" s="8"/>
      <c r="OGI40" s="8"/>
      <c r="OGJ40" s="8"/>
      <c r="OGK40" s="8"/>
      <c r="OGL40" s="8"/>
      <c r="OGM40" s="8"/>
      <c r="OGN40" s="8"/>
      <c r="OGO40" s="8"/>
      <c r="OGP40" s="8"/>
      <c r="OGQ40" s="8"/>
      <c r="OGR40" s="8"/>
      <c r="OGS40" s="8"/>
      <c r="OGT40" s="8"/>
      <c r="OGU40" s="8"/>
      <c r="OGV40" s="8"/>
      <c r="OGW40" s="8"/>
      <c r="OGX40" s="8"/>
      <c r="OGY40" s="8"/>
      <c r="OGZ40" s="8"/>
      <c r="OHA40" s="8"/>
      <c r="OHB40" s="8"/>
      <c r="OHC40" s="8"/>
      <c r="OHD40" s="8"/>
      <c r="OHE40" s="8"/>
      <c r="OHF40" s="8"/>
      <c r="OHG40" s="8"/>
      <c r="OHH40" s="8"/>
      <c r="OHI40" s="8"/>
      <c r="OHJ40" s="8"/>
      <c r="OHK40" s="8"/>
      <c r="OHL40" s="8"/>
      <c r="OHM40" s="8"/>
      <c r="OHN40" s="8"/>
      <c r="OHO40" s="8"/>
      <c r="OHP40" s="8"/>
      <c r="OHQ40" s="8"/>
      <c r="OHR40" s="8"/>
      <c r="OHS40" s="8"/>
      <c r="OHT40" s="8"/>
      <c r="OHU40" s="8"/>
      <c r="OHV40" s="8"/>
      <c r="OHW40" s="8"/>
      <c r="OHX40" s="8"/>
      <c r="OHY40" s="8"/>
      <c r="OHZ40" s="8"/>
      <c r="OIA40" s="8"/>
      <c r="OIB40" s="8"/>
      <c r="OIC40" s="8"/>
      <c r="OID40" s="8"/>
      <c r="OIE40" s="8"/>
      <c r="OIF40" s="8"/>
      <c r="OIG40" s="8"/>
      <c r="OIH40" s="8"/>
      <c r="OII40" s="8"/>
      <c r="OIJ40" s="8"/>
      <c r="OIK40" s="8"/>
      <c r="OIL40" s="8"/>
      <c r="OIM40" s="8"/>
      <c r="OIN40" s="8"/>
      <c r="OIO40" s="8"/>
      <c r="OIP40" s="8"/>
      <c r="OIQ40" s="8"/>
      <c r="OIR40" s="8"/>
      <c r="OIS40" s="8"/>
      <c r="OIT40" s="8"/>
      <c r="OIU40" s="8"/>
      <c r="OIV40" s="8"/>
      <c r="OIW40" s="8"/>
      <c r="OIX40" s="8"/>
      <c r="OIY40" s="8"/>
      <c r="OIZ40" s="8"/>
      <c r="OJA40" s="8"/>
      <c r="OJB40" s="8"/>
      <c r="OJC40" s="8"/>
      <c r="OJD40" s="8"/>
      <c r="OJE40" s="8"/>
      <c r="OJF40" s="8"/>
      <c r="OJG40" s="8"/>
      <c r="OJH40" s="8"/>
      <c r="OJI40" s="8"/>
      <c r="OJJ40" s="8"/>
      <c r="OJK40" s="8"/>
      <c r="OJL40" s="8"/>
      <c r="OJM40" s="8"/>
      <c r="OJN40" s="8"/>
      <c r="OJO40" s="8"/>
      <c r="OJP40" s="8"/>
      <c r="OJQ40" s="8"/>
      <c r="OJR40" s="8"/>
      <c r="OJS40" s="8"/>
      <c r="OJT40" s="8"/>
      <c r="OJU40" s="8"/>
      <c r="OJV40" s="8"/>
      <c r="OJW40" s="8"/>
      <c r="OJX40" s="8"/>
      <c r="OJY40" s="8"/>
      <c r="OJZ40" s="8"/>
      <c r="OKA40" s="8"/>
      <c r="OKB40" s="8"/>
      <c r="OKC40" s="8"/>
      <c r="OKD40" s="8"/>
      <c r="OKE40" s="8"/>
      <c r="OKF40" s="8"/>
      <c r="OKG40" s="8"/>
      <c r="OKH40" s="8"/>
      <c r="OKI40" s="8"/>
      <c r="OKJ40" s="8"/>
      <c r="OKK40" s="8"/>
      <c r="OKL40" s="8"/>
      <c r="OKM40" s="8"/>
      <c r="OKN40" s="8"/>
      <c r="OKO40" s="8"/>
      <c r="OKP40" s="8"/>
      <c r="OKQ40" s="8"/>
      <c r="OKR40" s="8"/>
      <c r="OKS40" s="8"/>
      <c r="OKT40" s="8"/>
      <c r="OKU40" s="8"/>
      <c r="OKV40" s="8"/>
      <c r="OKW40" s="8"/>
      <c r="OKX40" s="8"/>
      <c r="OKY40" s="8"/>
      <c r="OKZ40" s="8"/>
      <c r="OLA40" s="8"/>
      <c r="OLB40" s="8"/>
      <c r="OLC40" s="8"/>
      <c r="OLD40" s="8"/>
      <c r="OLE40" s="8"/>
      <c r="OLF40" s="8"/>
      <c r="OLG40" s="8"/>
      <c r="OLH40" s="8"/>
      <c r="OLI40" s="8"/>
      <c r="OLJ40" s="8"/>
      <c r="OLK40" s="8"/>
      <c r="OLL40" s="8"/>
      <c r="OLM40" s="8"/>
      <c r="OLN40" s="8"/>
      <c r="OLO40" s="8"/>
      <c r="OLP40" s="8"/>
      <c r="OLQ40" s="8"/>
      <c r="OLR40" s="8"/>
      <c r="OLS40" s="8"/>
      <c r="OLT40" s="8"/>
      <c r="OLU40" s="8"/>
      <c r="OLV40" s="8"/>
      <c r="OLW40" s="8"/>
      <c r="OLX40" s="8"/>
      <c r="OLY40" s="8"/>
      <c r="OLZ40" s="8"/>
      <c r="OMA40" s="8"/>
      <c r="OMB40" s="8"/>
      <c r="OMC40" s="8"/>
      <c r="OMD40" s="8"/>
      <c r="OME40" s="8"/>
      <c r="OMF40" s="8"/>
      <c r="OMG40" s="8"/>
      <c r="OMH40" s="8"/>
      <c r="OMI40" s="8"/>
      <c r="OMJ40" s="8"/>
      <c r="OMK40" s="8"/>
      <c r="OML40" s="8"/>
      <c r="OMM40" s="8"/>
      <c r="OMN40" s="8"/>
      <c r="OMO40" s="8"/>
      <c r="OMP40" s="8"/>
      <c r="OMQ40" s="8"/>
      <c r="OMR40" s="8"/>
      <c r="OMS40" s="8"/>
      <c r="OMT40" s="8"/>
      <c r="OMU40" s="8"/>
      <c r="OMV40" s="8"/>
      <c r="OMW40" s="8"/>
      <c r="OMX40" s="8"/>
      <c r="OMY40" s="8"/>
      <c r="OMZ40" s="8"/>
      <c r="ONA40" s="8"/>
      <c r="ONB40" s="8"/>
      <c r="ONC40" s="8"/>
      <c r="OND40" s="8"/>
      <c r="ONE40" s="8"/>
      <c r="ONF40" s="8"/>
      <c r="ONG40" s="8"/>
      <c r="ONH40" s="8"/>
      <c r="ONI40" s="8"/>
      <c r="ONJ40" s="8"/>
      <c r="ONK40" s="8"/>
      <c r="ONL40" s="8"/>
      <c r="ONM40" s="8"/>
      <c r="ONN40" s="8"/>
      <c r="ONO40" s="8"/>
      <c r="ONP40" s="8"/>
      <c r="ONQ40" s="8"/>
      <c r="ONR40" s="8"/>
      <c r="ONS40" s="8"/>
      <c r="ONT40" s="8"/>
      <c r="ONU40" s="8"/>
      <c r="ONV40" s="8"/>
      <c r="ONW40" s="8"/>
      <c r="ONX40" s="8"/>
      <c r="ONY40" s="8"/>
      <c r="ONZ40" s="8"/>
      <c r="OOA40" s="8"/>
      <c r="OOB40" s="8"/>
      <c r="OOC40" s="8"/>
      <c r="OOD40" s="8"/>
      <c r="OOE40" s="8"/>
      <c r="OOF40" s="8"/>
      <c r="OOG40" s="8"/>
      <c r="OOH40" s="8"/>
      <c r="OOI40" s="8"/>
      <c r="OOJ40" s="8"/>
      <c r="OOK40" s="8"/>
      <c r="OOL40" s="8"/>
      <c r="OOM40" s="8"/>
      <c r="OON40" s="8"/>
      <c r="OOO40" s="8"/>
      <c r="OOP40" s="8"/>
      <c r="OOQ40" s="8"/>
      <c r="OOR40" s="8"/>
      <c r="OOS40" s="8"/>
      <c r="OOT40" s="8"/>
      <c r="OOU40" s="8"/>
      <c r="OOV40" s="8"/>
      <c r="OOW40" s="8"/>
      <c r="OOX40" s="8"/>
      <c r="OOY40" s="8"/>
      <c r="OOZ40" s="8"/>
      <c r="OPA40" s="8"/>
      <c r="OPB40" s="8"/>
      <c r="OPC40" s="8"/>
      <c r="OPD40" s="8"/>
      <c r="OPE40" s="8"/>
      <c r="OPF40" s="8"/>
      <c r="OPG40" s="8"/>
      <c r="OPH40" s="8"/>
      <c r="OPI40" s="8"/>
      <c r="OPJ40" s="8"/>
      <c r="OPK40" s="8"/>
      <c r="OPL40" s="8"/>
      <c r="OPM40" s="8"/>
      <c r="OPN40" s="8"/>
      <c r="OPO40" s="8"/>
      <c r="OPP40" s="8"/>
      <c r="OPQ40" s="8"/>
      <c r="OPR40" s="8"/>
      <c r="OPS40" s="8"/>
      <c r="OPT40" s="8"/>
      <c r="OPU40" s="8"/>
      <c r="OPV40" s="8"/>
      <c r="OPW40" s="8"/>
      <c r="OPX40" s="8"/>
      <c r="OPY40" s="8"/>
      <c r="OPZ40" s="8"/>
      <c r="OQA40" s="8"/>
      <c r="OQB40" s="8"/>
      <c r="OQC40" s="8"/>
      <c r="OQD40" s="8"/>
      <c r="OQE40" s="8"/>
      <c r="OQF40" s="8"/>
      <c r="OQG40" s="8"/>
      <c r="OQH40" s="8"/>
      <c r="OQI40" s="8"/>
      <c r="OQJ40" s="8"/>
      <c r="OQK40" s="8"/>
      <c r="OQL40" s="8"/>
      <c r="OQM40" s="8"/>
      <c r="OQN40" s="8"/>
      <c r="OQO40" s="8"/>
      <c r="OQP40" s="8"/>
      <c r="OQQ40" s="8"/>
      <c r="OQR40" s="8"/>
      <c r="OQS40" s="8"/>
      <c r="OQT40" s="8"/>
      <c r="OQU40" s="8"/>
      <c r="OQV40" s="8"/>
      <c r="OQW40" s="8"/>
      <c r="OQX40" s="8"/>
      <c r="OQY40" s="8"/>
      <c r="OQZ40" s="8"/>
      <c r="ORA40" s="8"/>
      <c r="ORB40" s="8"/>
      <c r="ORC40" s="8"/>
      <c r="ORD40" s="8"/>
      <c r="ORE40" s="8"/>
      <c r="ORF40" s="8"/>
      <c r="ORG40" s="8"/>
      <c r="ORH40" s="8"/>
      <c r="ORI40" s="8"/>
      <c r="ORJ40" s="8"/>
      <c r="ORK40" s="8"/>
      <c r="ORL40" s="8"/>
      <c r="ORM40" s="8"/>
      <c r="ORN40" s="8"/>
      <c r="ORO40" s="8"/>
      <c r="ORP40" s="8"/>
      <c r="ORQ40" s="8"/>
      <c r="ORR40" s="8"/>
      <c r="ORS40" s="8"/>
      <c r="ORT40" s="8"/>
      <c r="ORU40" s="8"/>
      <c r="ORV40" s="8"/>
      <c r="ORW40" s="8"/>
      <c r="ORX40" s="8"/>
      <c r="ORY40" s="8"/>
      <c r="ORZ40" s="8"/>
      <c r="OSA40" s="8"/>
      <c r="OSB40" s="8"/>
      <c r="OSC40" s="8"/>
      <c r="OSD40" s="8"/>
      <c r="OSE40" s="8"/>
      <c r="OSF40" s="8"/>
      <c r="OSG40" s="8"/>
      <c r="OSH40" s="8"/>
      <c r="OSI40" s="8"/>
      <c r="OSJ40" s="8"/>
      <c r="OSK40" s="8"/>
      <c r="OSL40" s="8"/>
      <c r="OSM40" s="8"/>
      <c r="OSN40" s="8"/>
      <c r="OSO40" s="8"/>
      <c r="OSP40" s="8"/>
      <c r="OSQ40" s="8"/>
      <c r="OSR40" s="8"/>
      <c r="OSS40" s="8"/>
      <c r="OST40" s="8"/>
      <c r="OSU40" s="8"/>
      <c r="OSV40" s="8"/>
      <c r="OSW40" s="8"/>
      <c r="OSX40" s="8"/>
      <c r="OSY40" s="8"/>
      <c r="OSZ40" s="8"/>
      <c r="OTA40" s="8"/>
      <c r="OTB40" s="8"/>
      <c r="OTC40" s="8"/>
      <c r="OTD40" s="8"/>
      <c r="OTE40" s="8"/>
      <c r="OTF40" s="8"/>
      <c r="OTG40" s="8"/>
      <c r="OTH40" s="8"/>
      <c r="OTI40" s="8"/>
      <c r="OTJ40" s="8"/>
      <c r="OTK40" s="8"/>
      <c r="OTL40" s="8"/>
      <c r="OTM40" s="8"/>
      <c r="OTN40" s="8"/>
      <c r="OTO40" s="8"/>
      <c r="OTP40" s="8"/>
      <c r="OTQ40" s="8"/>
      <c r="OTR40" s="8"/>
      <c r="OTS40" s="8"/>
      <c r="OTT40" s="8"/>
      <c r="OTU40" s="8"/>
      <c r="OTV40" s="8"/>
      <c r="OTW40" s="8"/>
      <c r="OTX40" s="8"/>
      <c r="OTY40" s="8"/>
      <c r="OTZ40" s="8"/>
      <c r="OUA40" s="8"/>
      <c r="OUB40" s="8"/>
      <c r="OUC40" s="8"/>
      <c r="OUD40" s="8"/>
      <c r="OUE40" s="8"/>
      <c r="OUF40" s="8"/>
      <c r="OUG40" s="8"/>
      <c r="OUH40" s="8"/>
      <c r="OUI40" s="8"/>
      <c r="OUJ40" s="8"/>
      <c r="OUK40" s="8"/>
      <c r="OUL40" s="8"/>
      <c r="OUM40" s="8"/>
      <c r="OUN40" s="8"/>
      <c r="OUO40" s="8"/>
      <c r="OUP40" s="8"/>
      <c r="OUQ40" s="8"/>
      <c r="OUR40" s="8"/>
      <c r="OUS40" s="8"/>
      <c r="OUT40" s="8"/>
      <c r="OUU40" s="8"/>
      <c r="OUV40" s="8"/>
      <c r="OUW40" s="8"/>
      <c r="OUX40" s="8"/>
      <c r="OUY40" s="8"/>
      <c r="OUZ40" s="8"/>
      <c r="OVA40" s="8"/>
      <c r="OVB40" s="8"/>
      <c r="OVC40" s="8"/>
      <c r="OVD40" s="8"/>
      <c r="OVE40" s="8"/>
      <c r="OVF40" s="8"/>
      <c r="OVG40" s="8"/>
      <c r="OVH40" s="8"/>
      <c r="OVI40" s="8"/>
      <c r="OVJ40" s="8"/>
      <c r="OVK40" s="8"/>
      <c r="OVL40" s="8"/>
      <c r="OVM40" s="8"/>
      <c r="OVN40" s="8"/>
      <c r="OVO40" s="8"/>
      <c r="OVP40" s="8"/>
      <c r="OVQ40" s="8"/>
      <c r="OVR40" s="8"/>
      <c r="OVS40" s="8"/>
      <c r="OVT40" s="8"/>
      <c r="OVU40" s="8"/>
      <c r="OVV40" s="8"/>
      <c r="OVW40" s="8"/>
      <c r="OVX40" s="8"/>
      <c r="OVY40" s="8"/>
      <c r="OVZ40" s="8"/>
      <c r="OWA40" s="8"/>
      <c r="OWB40" s="8"/>
      <c r="OWC40" s="8"/>
      <c r="OWD40" s="8"/>
      <c r="OWE40" s="8"/>
      <c r="OWF40" s="8"/>
      <c r="OWG40" s="8"/>
      <c r="OWH40" s="8"/>
      <c r="OWI40" s="8"/>
      <c r="OWJ40" s="8"/>
      <c r="OWK40" s="8"/>
      <c r="OWL40" s="8"/>
      <c r="OWM40" s="8"/>
      <c r="OWN40" s="8"/>
      <c r="OWO40" s="8"/>
      <c r="OWP40" s="8"/>
      <c r="OWQ40" s="8"/>
      <c r="OWR40" s="8"/>
      <c r="OWS40" s="8"/>
      <c r="OWT40" s="8"/>
      <c r="OWU40" s="8"/>
      <c r="OWV40" s="8"/>
      <c r="OWW40" s="8"/>
      <c r="OWX40" s="8"/>
      <c r="OWY40" s="8"/>
      <c r="OWZ40" s="8"/>
      <c r="OXA40" s="8"/>
      <c r="OXB40" s="8"/>
      <c r="OXC40" s="8"/>
      <c r="OXD40" s="8"/>
      <c r="OXE40" s="8"/>
      <c r="OXF40" s="8"/>
      <c r="OXG40" s="8"/>
      <c r="OXH40" s="8"/>
      <c r="OXI40" s="8"/>
      <c r="OXJ40" s="8"/>
      <c r="OXK40" s="8"/>
      <c r="OXL40" s="8"/>
      <c r="OXM40" s="8"/>
      <c r="OXN40" s="8"/>
      <c r="OXO40" s="8"/>
      <c r="OXP40" s="8"/>
      <c r="OXQ40" s="8"/>
      <c r="OXR40" s="8"/>
      <c r="OXS40" s="8"/>
      <c r="OXT40" s="8"/>
      <c r="OXU40" s="8"/>
      <c r="OXV40" s="8"/>
      <c r="OXW40" s="8"/>
      <c r="OXX40" s="8"/>
      <c r="OXY40" s="8"/>
      <c r="OXZ40" s="8"/>
      <c r="OYA40" s="8"/>
      <c r="OYB40" s="8"/>
      <c r="OYC40" s="8"/>
      <c r="OYD40" s="8"/>
      <c r="OYE40" s="8"/>
      <c r="OYF40" s="8"/>
      <c r="OYG40" s="8"/>
      <c r="OYH40" s="8"/>
      <c r="OYI40" s="8"/>
      <c r="OYJ40" s="8"/>
      <c r="OYK40" s="8"/>
      <c r="OYL40" s="8"/>
      <c r="OYM40" s="8"/>
      <c r="OYN40" s="8"/>
      <c r="OYO40" s="8"/>
      <c r="OYP40" s="8"/>
      <c r="OYQ40" s="8"/>
      <c r="OYR40" s="8"/>
      <c r="OYS40" s="8"/>
      <c r="OYT40" s="8"/>
      <c r="OYU40" s="8"/>
      <c r="OYV40" s="8"/>
      <c r="OYW40" s="8"/>
      <c r="OYX40" s="8"/>
      <c r="OYY40" s="8"/>
      <c r="OYZ40" s="8"/>
      <c r="OZA40" s="8"/>
      <c r="OZB40" s="8"/>
      <c r="OZC40" s="8"/>
      <c r="OZD40" s="8"/>
      <c r="OZE40" s="8"/>
      <c r="OZF40" s="8"/>
      <c r="OZG40" s="8"/>
      <c r="OZH40" s="8"/>
      <c r="OZI40" s="8"/>
      <c r="OZJ40" s="8"/>
      <c r="OZK40" s="8"/>
      <c r="OZL40" s="8"/>
      <c r="OZM40" s="8"/>
      <c r="OZN40" s="8"/>
      <c r="OZO40" s="8"/>
      <c r="OZP40" s="8"/>
      <c r="OZQ40" s="8"/>
      <c r="OZR40" s="8"/>
      <c r="OZS40" s="8"/>
      <c r="OZT40" s="8"/>
      <c r="OZU40" s="8"/>
      <c r="OZV40" s="8"/>
      <c r="OZW40" s="8"/>
      <c r="OZX40" s="8"/>
      <c r="OZY40" s="8"/>
      <c r="OZZ40" s="8"/>
      <c r="PAA40" s="8"/>
      <c r="PAB40" s="8"/>
      <c r="PAC40" s="8"/>
      <c r="PAD40" s="8"/>
      <c r="PAE40" s="8"/>
      <c r="PAF40" s="8"/>
      <c r="PAG40" s="8"/>
      <c r="PAH40" s="8"/>
      <c r="PAI40" s="8"/>
      <c r="PAJ40" s="8"/>
      <c r="PAK40" s="8"/>
      <c r="PAL40" s="8"/>
      <c r="PAM40" s="8"/>
      <c r="PAN40" s="8"/>
      <c r="PAO40" s="8"/>
      <c r="PAP40" s="8"/>
      <c r="PAQ40" s="8"/>
      <c r="PAR40" s="8"/>
      <c r="PAS40" s="8"/>
      <c r="PAT40" s="8"/>
      <c r="PAU40" s="8"/>
      <c r="PAV40" s="8"/>
      <c r="PAW40" s="8"/>
      <c r="PAX40" s="8"/>
      <c r="PAY40" s="8"/>
      <c r="PAZ40" s="8"/>
      <c r="PBA40" s="8"/>
      <c r="PBB40" s="8"/>
      <c r="PBC40" s="8"/>
      <c r="PBD40" s="8"/>
      <c r="PBE40" s="8"/>
      <c r="PBF40" s="8"/>
      <c r="PBG40" s="8"/>
      <c r="PBH40" s="8"/>
      <c r="PBI40" s="8"/>
      <c r="PBJ40" s="8"/>
      <c r="PBK40" s="8"/>
      <c r="PBL40" s="8"/>
      <c r="PBM40" s="8"/>
      <c r="PBN40" s="8"/>
      <c r="PBO40" s="8"/>
      <c r="PBP40" s="8"/>
      <c r="PBQ40" s="8"/>
      <c r="PBR40" s="8"/>
      <c r="PBS40" s="8"/>
      <c r="PBT40" s="8"/>
      <c r="PBU40" s="8"/>
      <c r="PBV40" s="8"/>
      <c r="PBW40" s="8"/>
      <c r="PBX40" s="8"/>
      <c r="PBY40" s="8"/>
      <c r="PBZ40" s="8"/>
      <c r="PCA40" s="8"/>
      <c r="PCB40" s="8"/>
      <c r="PCC40" s="8"/>
      <c r="PCD40" s="8"/>
      <c r="PCE40" s="8"/>
      <c r="PCF40" s="8"/>
      <c r="PCG40" s="8"/>
      <c r="PCH40" s="8"/>
      <c r="PCI40" s="8"/>
      <c r="PCJ40" s="8"/>
      <c r="PCK40" s="8"/>
      <c r="PCL40" s="8"/>
      <c r="PCM40" s="8"/>
      <c r="PCN40" s="8"/>
      <c r="PCO40" s="8"/>
      <c r="PCP40" s="8"/>
      <c r="PCQ40" s="8"/>
      <c r="PCR40" s="8"/>
      <c r="PCS40" s="8"/>
      <c r="PCT40" s="8"/>
      <c r="PCU40" s="8"/>
      <c r="PCV40" s="8"/>
      <c r="PCW40" s="8"/>
      <c r="PCX40" s="8"/>
      <c r="PCY40" s="8"/>
      <c r="PCZ40" s="8"/>
      <c r="PDA40" s="8"/>
      <c r="PDB40" s="8"/>
      <c r="PDC40" s="8"/>
      <c r="PDD40" s="8"/>
      <c r="PDE40" s="8"/>
      <c r="PDF40" s="8"/>
      <c r="PDG40" s="8"/>
      <c r="PDH40" s="8"/>
      <c r="PDI40" s="8"/>
      <c r="PDJ40" s="8"/>
      <c r="PDK40" s="8"/>
      <c r="PDL40" s="8"/>
      <c r="PDM40" s="8"/>
      <c r="PDN40" s="8"/>
      <c r="PDO40" s="8"/>
      <c r="PDP40" s="8"/>
      <c r="PDQ40" s="8"/>
      <c r="PDR40" s="8"/>
      <c r="PDS40" s="8"/>
      <c r="PDT40" s="8"/>
      <c r="PDU40" s="8"/>
      <c r="PDV40" s="8"/>
      <c r="PDW40" s="8"/>
      <c r="PDX40" s="8"/>
      <c r="PDY40" s="8"/>
      <c r="PDZ40" s="8"/>
      <c r="PEA40" s="8"/>
      <c r="PEB40" s="8"/>
      <c r="PEC40" s="8"/>
      <c r="PED40" s="8"/>
      <c r="PEE40" s="8"/>
      <c r="PEF40" s="8"/>
      <c r="PEG40" s="8"/>
      <c r="PEH40" s="8"/>
      <c r="PEI40" s="8"/>
      <c r="PEJ40" s="8"/>
      <c r="PEK40" s="8"/>
      <c r="PEL40" s="8"/>
      <c r="PEM40" s="8"/>
      <c r="PEN40" s="8"/>
      <c r="PEO40" s="8"/>
      <c r="PEP40" s="8"/>
      <c r="PEQ40" s="8"/>
      <c r="PER40" s="8"/>
      <c r="PES40" s="8"/>
      <c r="PET40" s="8"/>
      <c r="PEU40" s="8"/>
      <c r="PEV40" s="8"/>
      <c r="PEW40" s="8"/>
      <c r="PEX40" s="8"/>
      <c r="PEY40" s="8"/>
      <c r="PEZ40" s="8"/>
      <c r="PFA40" s="8"/>
      <c r="PFB40" s="8"/>
      <c r="PFC40" s="8"/>
      <c r="PFD40" s="8"/>
      <c r="PFE40" s="8"/>
      <c r="PFF40" s="8"/>
      <c r="PFG40" s="8"/>
      <c r="PFH40" s="8"/>
      <c r="PFI40" s="8"/>
      <c r="PFJ40" s="8"/>
      <c r="PFK40" s="8"/>
      <c r="PFL40" s="8"/>
      <c r="PFM40" s="8"/>
      <c r="PFN40" s="8"/>
      <c r="PFO40" s="8"/>
      <c r="PFP40" s="8"/>
      <c r="PFQ40" s="8"/>
      <c r="PFR40" s="8"/>
      <c r="PFS40" s="8"/>
      <c r="PFT40" s="8"/>
      <c r="PFU40" s="8"/>
      <c r="PFV40" s="8"/>
      <c r="PFW40" s="8"/>
      <c r="PFX40" s="8"/>
      <c r="PFY40" s="8"/>
      <c r="PFZ40" s="8"/>
      <c r="PGA40" s="8"/>
      <c r="PGB40" s="8"/>
      <c r="PGC40" s="8"/>
      <c r="PGD40" s="8"/>
      <c r="PGE40" s="8"/>
      <c r="PGF40" s="8"/>
      <c r="PGG40" s="8"/>
      <c r="PGH40" s="8"/>
      <c r="PGI40" s="8"/>
      <c r="PGJ40" s="8"/>
      <c r="PGK40" s="8"/>
      <c r="PGL40" s="8"/>
      <c r="PGM40" s="8"/>
      <c r="PGN40" s="8"/>
      <c r="PGO40" s="8"/>
      <c r="PGP40" s="8"/>
      <c r="PGQ40" s="8"/>
      <c r="PGR40" s="8"/>
      <c r="PGS40" s="8"/>
      <c r="PGT40" s="8"/>
      <c r="PGU40" s="8"/>
      <c r="PGV40" s="8"/>
      <c r="PGW40" s="8"/>
      <c r="PGX40" s="8"/>
      <c r="PGY40" s="8"/>
      <c r="PGZ40" s="8"/>
      <c r="PHA40" s="8"/>
      <c r="PHB40" s="8"/>
      <c r="PHC40" s="8"/>
      <c r="PHD40" s="8"/>
      <c r="PHE40" s="8"/>
      <c r="PHF40" s="8"/>
      <c r="PHG40" s="8"/>
      <c r="PHH40" s="8"/>
      <c r="PHI40" s="8"/>
      <c r="PHJ40" s="8"/>
      <c r="PHK40" s="8"/>
      <c r="PHL40" s="8"/>
      <c r="PHM40" s="8"/>
      <c r="PHN40" s="8"/>
      <c r="PHO40" s="8"/>
      <c r="PHP40" s="8"/>
      <c r="PHQ40" s="8"/>
      <c r="PHR40" s="8"/>
      <c r="PHS40" s="8"/>
      <c r="PHT40" s="8"/>
      <c r="PHU40" s="8"/>
      <c r="PHV40" s="8"/>
      <c r="PHW40" s="8"/>
      <c r="PHX40" s="8"/>
      <c r="PHY40" s="8"/>
      <c r="PHZ40" s="8"/>
      <c r="PIA40" s="8"/>
      <c r="PIB40" s="8"/>
      <c r="PIC40" s="8"/>
      <c r="PID40" s="8"/>
      <c r="PIE40" s="8"/>
      <c r="PIF40" s="8"/>
      <c r="PIG40" s="8"/>
      <c r="PIH40" s="8"/>
      <c r="PII40" s="8"/>
      <c r="PIJ40" s="8"/>
      <c r="PIK40" s="8"/>
      <c r="PIL40" s="8"/>
      <c r="PIM40" s="8"/>
      <c r="PIN40" s="8"/>
      <c r="PIO40" s="8"/>
      <c r="PIP40" s="8"/>
      <c r="PIQ40" s="8"/>
      <c r="PIR40" s="8"/>
      <c r="PIS40" s="8"/>
      <c r="PIT40" s="8"/>
      <c r="PIU40" s="8"/>
      <c r="PIV40" s="8"/>
      <c r="PIW40" s="8"/>
      <c r="PIX40" s="8"/>
      <c r="PIY40" s="8"/>
      <c r="PIZ40" s="8"/>
      <c r="PJA40" s="8"/>
      <c r="PJB40" s="8"/>
      <c r="PJC40" s="8"/>
      <c r="PJD40" s="8"/>
      <c r="PJE40" s="8"/>
      <c r="PJF40" s="8"/>
      <c r="PJG40" s="8"/>
      <c r="PJH40" s="8"/>
      <c r="PJI40" s="8"/>
      <c r="PJJ40" s="8"/>
      <c r="PJK40" s="8"/>
      <c r="PJL40" s="8"/>
      <c r="PJM40" s="8"/>
      <c r="PJN40" s="8"/>
      <c r="PJO40" s="8"/>
      <c r="PJP40" s="8"/>
      <c r="PJQ40" s="8"/>
      <c r="PJR40" s="8"/>
      <c r="PJS40" s="8"/>
      <c r="PJT40" s="8"/>
      <c r="PJU40" s="8"/>
      <c r="PJV40" s="8"/>
      <c r="PJW40" s="8"/>
      <c r="PJX40" s="8"/>
      <c r="PJY40" s="8"/>
      <c r="PJZ40" s="8"/>
      <c r="PKA40" s="8"/>
      <c r="PKB40" s="8"/>
      <c r="PKC40" s="8"/>
      <c r="PKD40" s="8"/>
      <c r="PKE40" s="8"/>
      <c r="PKF40" s="8"/>
      <c r="PKG40" s="8"/>
      <c r="PKH40" s="8"/>
      <c r="PKI40" s="8"/>
      <c r="PKJ40" s="8"/>
      <c r="PKK40" s="8"/>
      <c r="PKL40" s="8"/>
      <c r="PKM40" s="8"/>
      <c r="PKN40" s="8"/>
      <c r="PKO40" s="8"/>
      <c r="PKP40" s="8"/>
      <c r="PKQ40" s="8"/>
      <c r="PKR40" s="8"/>
      <c r="PKS40" s="8"/>
      <c r="PKT40" s="8"/>
      <c r="PKU40" s="8"/>
      <c r="PKV40" s="8"/>
      <c r="PKW40" s="8"/>
      <c r="PKX40" s="8"/>
      <c r="PKY40" s="8"/>
      <c r="PKZ40" s="8"/>
      <c r="PLA40" s="8"/>
      <c r="PLB40" s="8"/>
      <c r="PLC40" s="8"/>
      <c r="PLD40" s="8"/>
      <c r="PLE40" s="8"/>
      <c r="PLF40" s="8"/>
      <c r="PLG40" s="8"/>
      <c r="PLH40" s="8"/>
      <c r="PLI40" s="8"/>
      <c r="PLJ40" s="8"/>
      <c r="PLK40" s="8"/>
      <c r="PLL40" s="8"/>
      <c r="PLM40" s="8"/>
      <c r="PLN40" s="8"/>
      <c r="PLO40" s="8"/>
      <c r="PLP40" s="8"/>
      <c r="PLQ40" s="8"/>
      <c r="PLR40" s="8"/>
      <c r="PLS40" s="8"/>
      <c r="PLT40" s="8"/>
      <c r="PLU40" s="8"/>
      <c r="PLV40" s="8"/>
      <c r="PLW40" s="8"/>
      <c r="PLX40" s="8"/>
      <c r="PLY40" s="8"/>
      <c r="PLZ40" s="8"/>
      <c r="PMA40" s="8"/>
      <c r="PMB40" s="8"/>
      <c r="PMC40" s="8"/>
      <c r="PMD40" s="8"/>
      <c r="PME40" s="8"/>
      <c r="PMF40" s="8"/>
      <c r="PMG40" s="8"/>
      <c r="PMH40" s="8"/>
      <c r="PMI40" s="8"/>
      <c r="PMJ40" s="8"/>
      <c r="PMK40" s="8"/>
      <c r="PML40" s="8"/>
      <c r="PMM40" s="8"/>
      <c r="PMN40" s="8"/>
      <c r="PMO40" s="8"/>
      <c r="PMP40" s="8"/>
      <c r="PMQ40" s="8"/>
      <c r="PMR40" s="8"/>
      <c r="PMS40" s="8"/>
      <c r="PMT40" s="8"/>
      <c r="PMU40" s="8"/>
      <c r="PMV40" s="8"/>
      <c r="PMW40" s="8"/>
      <c r="PMX40" s="8"/>
      <c r="PMY40" s="8"/>
      <c r="PMZ40" s="8"/>
      <c r="PNA40" s="8"/>
      <c r="PNB40" s="8"/>
      <c r="PNC40" s="8"/>
      <c r="PND40" s="8"/>
      <c r="PNE40" s="8"/>
      <c r="PNF40" s="8"/>
      <c r="PNG40" s="8"/>
      <c r="PNH40" s="8"/>
      <c r="PNI40" s="8"/>
      <c r="PNJ40" s="8"/>
      <c r="PNK40" s="8"/>
      <c r="PNL40" s="8"/>
      <c r="PNM40" s="8"/>
      <c r="PNN40" s="8"/>
      <c r="PNO40" s="8"/>
      <c r="PNP40" s="8"/>
      <c r="PNQ40" s="8"/>
      <c r="PNR40" s="8"/>
      <c r="PNS40" s="8"/>
      <c r="PNT40" s="8"/>
      <c r="PNU40" s="8"/>
      <c r="PNV40" s="8"/>
      <c r="PNW40" s="8"/>
      <c r="PNX40" s="8"/>
      <c r="PNY40" s="8"/>
      <c r="PNZ40" s="8"/>
      <c r="POA40" s="8"/>
      <c r="POB40" s="8"/>
      <c r="POC40" s="8"/>
      <c r="POD40" s="8"/>
      <c r="POE40" s="8"/>
      <c r="POF40" s="8"/>
      <c r="POG40" s="8"/>
      <c r="POH40" s="8"/>
      <c r="POI40" s="8"/>
      <c r="POJ40" s="8"/>
      <c r="POK40" s="8"/>
      <c r="POL40" s="8"/>
      <c r="POM40" s="8"/>
      <c r="PON40" s="8"/>
      <c r="POO40" s="8"/>
      <c r="POP40" s="8"/>
      <c r="POQ40" s="8"/>
      <c r="POR40" s="8"/>
      <c r="POS40" s="8"/>
      <c r="POT40" s="8"/>
      <c r="POU40" s="8"/>
      <c r="POV40" s="8"/>
      <c r="POW40" s="8"/>
      <c r="POX40" s="8"/>
      <c r="POY40" s="8"/>
      <c r="POZ40" s="8"/>
      <c r="PPA40" s="8"/>
      <c r="PPB40" s="8"/>
      <c r="PPC40" s="8"/>
      <c r="PPD40" s="8"/>
      <c r="PPE40" s="8"/>
      <c r="PPF40" s="8"/>
      <c r="PPG40" s="8"/>
      <c r="PPH40" s="8"/>
      <c r="PPI40" s="8"/>
      <c r="PPJ40" s="8"/>
      <c r="PPK40" s="8"/>
      <c r="PPL40" s="8"/>
      <c r="PPM40" s="8"/>
      <c r="PPN40" s="8"/>
      <c r="PPO40" s="8"/>
      <c r="PPP40" s="8"/>
      <c r="PPQ40" s="8"/>
      <c r="PPR40" s="8"/>
      <c r="PPS40" s="8"/>
      <c r="PPT40" s="8"/>
      <c r="PPU40" s="8"/>
      <c r="PPV40" s="8"/>
      <c r="PPW40" s="8"/>
      <c r="PPX40" s="8"/>
      <c r="PPY40" s="8"/>
      <c r="PPZ40" s="8"/>
      <c r="PQA40" s="8"/>
      <c r="PQB40" s="8"/>
      <c r="PQC40" s="8"/>
      <c r="PQD40" s="8"/>
      <c r="PQE40" s="8"/>
      <c r="PQF40" s="8"/>
      <c r="PQG40" s="8"/>
      <c r="PQH40" s="8"/>
      <c r="PQI40" s="8"/>
      <c r="PQJ40" s="8"/>
      <c r="PQK40" s="8"/>
      <c r="PQL40" s="8"/>
      <c r="PQM40" s="8"/>
      <c r="PQN40" s="8"/>
      <c r="PQO40" s="8"/>
      <c r="PQP40" s="8"/>
      <c r="PQQ40" s="8"/>
      <c r="PQR40" s="8"/>
      <c r="PQS40" s="8"/>
      <c r="PQT40" s="8"/>
      <c r="PQU40" s="8"/>
      <c r="PQV40" s="8"/>
      <c r="PQW40" s="8"/>
      <c r="PQX40" s="8"/>
      <c r="PQY40" s="8"/>
      <c r="PQZ40" s="8"/>
      <c r="PRA40" s="8"/>
      <c r="PRB40" s="8"/>
      <c r="PRC40" s="8"/>
      <c r="PRD40" s="8"/>
      <c r="PRE40" s="8"/>
      <c r="PRF40" s="8"/>
      <c r="PRG40" s="8"/>
      <c r="PRH40" s="8"/>
      <c r="PRI40" s="8"/>
      <c r="PRJ40" s="8"/>
      <c r="PRK40" s="8"/>
      <c r="PRL40" s="8"/>
      <c r="PRM40" s="8"/>
      <c r="PRN40" s="8"/>
      <c r="PRO40" s="8"/>
      <c r="PRP40" s="8"/>
      <c r="PRQ40" s="8"/>
      <c r="PRR40" s="8"/>
      <c r="PRS40" s="8"/>
      <c r="PRT40" s="8"/>
      <c r="PRU40" s="8"/>
      <c r="PRV40" s="8"/>
      <c r="PRW40" s="8"/>
      <c r="PRX40" s="8"/>
      <c r="PRY40" s="8"/>
      <c r="PRZ40" s="8"/>
      <c r="PSA40" s="8"/>
      <c r="PSB40" s="8"/>
      <c r="PSC40" s="8"/>
      <c r="PSD40" s="8"/>
      <c r="PSE40" s="8"/>
      <c r="PSF40" s="8"/>
      <c r="PSG40" s="8"/>
      <c r="PSH40" s="8"/>
      <c r="PSI40" s="8"/>
      <c r="PSJ40" s="8"/>
      <c r="PSK40" s="8"/>
      <c r="PSL40" s="8"/>
      <c r="PSM40" s="8"/>
      <c r="PSN40" s="8"/>
      <c r="PSO40" s="8"/>
      <c r="PSP40" s="8"/>
      <c r="PSQ40" s="8"/>
      <c r="PSR40" s="8"/>
      <c r="PSS40" s="8"/>
      <c r="PST40" s="8"/>
      <c r="PSU40" s="8"/>
      <c r="PSV40" s="8"/>
      <c r="PSW40" s="8"/>
      <c r="PSX40" s="8"/>
      <c r="PSY40" s="8"/>
      <c r="PSZ40" s="8"/>
      <c r="PTA40" s="8"/>
      <c r="PTB40" s="8"/>
      <c r="PTC40" s="8"/>
      <c r="PTD40" s="8"/>
      <c r="PTE40" s="8"/>
      <c r="PTF40" s="8"/>
      <c r="PTG40" s="8"/>
      <c r="PTH40" s="8"/>
      <c r="PTI40" s="8"/>
      <c r="PTJ40" s="8"/>
      <c r="PTK40" s="8"/>
      <c r="PTL40" s="8"/>
      <c r="PTM40" s="8"/>
      <c r="PTN40" s="8"/>
      <c r="PTO40" s="8"/>
      <c r="PTP40" s="8"/>
      <c r="PTQ40" s="8"/>
      <c r="PTR40" s="8"/>
      <c r="PTS40" s="8"/>
      <c r="PTT40" s="8"/>
      <c r="PTU40" s="8"/>
      <c r="PTV40" s="8"/>
      <c r="PTW40" s="8"/>
      <c r="PTX40" s="8"/>
      <c r="PTY40" s="8"/>
      <c r="PTZ40" s="8"/>
      <c r="PUA40" s="8"/>
      <c r="PUB40" s="8"/>
      <c r="PUC40" s="8"/>
      <c r="PUD40" s="8"/>
      <c r="PUE40" s="8"/>
      <c r="PUF40" s="8"/>
      <c r="PUG40" s="8"/>
      <c r="PUH40" s="8"/>
      <c r="PUI40" s="8"/>
      <c r="PUJ40" s="8"/>
      <c r="PUK40" s="8"/>
      <c r="PUL40" s="8"/>
      <c r="PUM40" s="8"/>
      <c r="PUN40" s="8"/>
      <c r="PUO40" s="8"/>
      <c r="PUP40" s="8"/>
      <c r="PUQ40" s="8"/>
      <c r="PUR40" s="8"/>
      <c r="PUS40" s="8"/>
      <c r="PUT40" s="8"/>
      <c r="PUU40" s="8"/>
      <c r="PUV40" s="8"/>
      <c r="PUW40" s="8"/>
      <c r="PUX40" s="8"/>
      <c r="PUY40" s="8"/>
      <c r="PUZ40" s="8"/>
      <c r="PVA40" s="8"/>
      <c r="PVB40" s="8"/>
      <c r="PVC40" s="8"/>
      <c r="PVD40" s="8"/>
      <c r="PVE40" s="8"/>
      <c r="PVF40" s="8"/>
      <c r="PVG40" s="8"/>
      <c r="PVH40" s="8"/>
      <c r="PVI40" s="8"/>
      <c r="PVJ40" s="8"/>
      <c r="PVK40" s="8"/>
      <c r="PVL40" s="8"/>
      <c r="PVM40" s="8"/>
      <c r="PVN40" s="8"/>
      <c r="PVO40" s="8"/>
      <c r="PVP40" s="8"/>
      <c r="PVQ40" s="8"/>
      <c r="PVR40" s="8"/>
      <c r="PVS40" s="8"/>
      <c r="PVT40" s="8"/>
      <c r="PVU40" s="8"/>
      <c r="PVV40" s="8"/>
      <c r="PVW40" s="8"/>
      <c r="PVX40" s="8"/>
      <c r="PVY40" s="8"/>
      <c r="PVZ40" s="8"/>
      <c r="PWA40" s="8"/>
      <c r="PWB40" s="8"/>
      <c r="PWC40" s="8"/>
      <c r="PWD40" s="8"/>
      <c r="PWE40" s="8"/>
      <c r="PWF40" s="8"/>
      <c r="PWG40" s="8"/>
      <c r="PWH40" s="8"/>
      <c r="PWI40" s="8"/>
      <c r="PWJ40" s="8"/>
      <c r="PWK40" s="8"/>
      <c r="PWL40" s="8"/>
      <c r="PWM40" s="8"/>
      <c r="PWN40" s="8"/>
      <c r="PWO40" s="8"/>
      <c r="PWP40" s="8"/>
      <c r="PWQ40" s="8"/>
      <c r="PWR40" s="8"/>
      <c r="PWS40" s="8"/>
      <c r="PWT40" s="8"/>
      <c r="PWU40" s="8"/>
      <c r="PWV40" s="8"/>
      <c r="PWW40" s="8"/>
      <c r="PWX40" s="8"/>
      <c r="PWY40" s="8"/>
      <c r="PWZ40" s="8"/>
      <c r="PXA40" s="8"/>
      <c r="PXB40" s="8"/>
      <c r="PXC40" s="8"/>
      <c r="PXD40" s="8"/>
      <c r="PXE40" s="8"/>
      <c r="PXF40" s="8"/>
      <c r="PXG40" s="8"/>
      <c r="PXH40" s="8"/>
      <c r="PXI40" s="8"/>
      <c r="PXJ40" s="8"/>
      <c r="PXK40" s="8"/>
      <c r="PXL40" s="8"/>
      <c r="PXM40" s="8"/>
      <c r="PXN40" s="8"/>
      <c r="PXO40" s="8"/>
      <c r="PXP40" s="8"/>
      <c r="PXQ40" s="8"/>
      <c r="PXR40" s="8"/>
      <c r="PXS40" s="8"/>
      <c r="PXT40" s="8"/>
      <c r="PXU40" s="8"/>
      <c r="PXV40" s="8"/>
      <c r="PXW40" s="8"/>
      <c r="PXX40" s="8"/>
      <c r="PXY40" s="8"/>
      <c r="PXZ40" s="8"/>
      <c r="PYA40" s="8"/>
      <c r="PYB40" s="8"/>
      <c r="PYC40" s="8"/>
      <c r="PYD40" s="8"/>
      <c r="PYE40" s="8"/>
      <c r="PYF40" s="8"/>
      <c r="PYG40" s="8"/>
      <c r="PYH40" s="8"/>
      <c r="PYI40" s="8"/>
      <c r="PYJ40" s="8"/>
      <c r="PYK40" s="8"/>
      <c r="PYL40" s="8"/>
      <c r="PYM40" s="8"/>
      <c r="PYN40" s="8"/>
      <c r="PYO40" s="8"/>
      <c r="PYP40" s="8"/>
      <c r="PYQ40" s="8"/>
      <c r="PYR40" s="8"/>
      <c r="PYS40" s="8"/>
      <c r="PYT40" s="8"/>
      <c r="PYU40" s="8"/>
      <c r="PYV40" s="8"/>
      <c r="PYW40" s="8"/>
      <c r="PYX40" s="8"/>
      <c r="PYY40" s="8"/>
      <c r="PYZ40" s="8"/>
      <c r="PZA40" s="8"/>
      <c r="PZB40" s="8"/>
      <c r="PZC40" s="8"/>
      <c r="PZD40" s="8"/>
      <c r="PZE40" s="8"/>
      <c r="PZF40" s="8"/>
      <c r="PZG40" s="8"/>
      <c r="PZH40" s="8"/>
      <c r="PZI40" s="8"/>
      <c r="PZJ40" s="8"/>
      <c r="PZK40" s="8"/>
      <c r="PZL40" s="8"/>
      <c r="PZM40" s="8"/>
      <c r="PZN40" s="8"/>
      <c r="PZO40" s="8"/>
      <c r="PZP40" s="8"/>
      <c r="PZQ40" s="8"/>
      <c r="PZR40" s="8"/>
      <c r="PZS40" s="8"/>
      <c r="PZT40" s="8"/>
      <c r="PZU40" s="8"/>
      <c r="PZV40" s="8"/>
      <c r="PZW40" s="8"/>
      <c r="PZX40" s="8"/>
      <c r="PZY40" s="8"/>
      <c r="PZZ40" s="8"/>
      <c r="QAA40" s="8"/>
      <c r="QAB40" s="8"/>
      <c r="QAC40" s="8"/>
      <c r="QAD40" s="8"/>
      <c r="QAE40" s="8"/>
      <c r="QAF40" s="8"/>
      <c r="QAG40" s="8"/>
      <c r="QAH40" s="8"/>
      <c r="QAI40" s="8"/>
      <c r="QAJ40" s="8"/>
      <c r="QAK40" s="8"/>
      <c r="QAL40" s="8"/>
      <c r="QAM40" s="8"/>
      <c r="QAN40" s="8"/>
      <c r="QAO40" s="8"/>
      <c r="QAP40" s="8"/>
      <c r="QAQ40" s="8"/>
      <c r="QAR40" s="8"/>
      <c r="QAS40" s="8"/>
      <c r="QAT40" s="8"/>
      <c r="QAU40" s="8"/>
      <c r="QAV40" s="8"/>
      <c r="QAW40" s="8"/>
      <c r="QAX40" s="8"/>
      <c r="QAY40" s="8"/>
      <c r="QAZ40" s="8"/>
      <c r="QBA40" s="8"/>
      <c r="QBB40" s="8"/>
      <c r="QBC40" s="8"/>
      <c r="QBD40" s="8"/>
      <c r="QBE40" s="8"/>
      <c r="QBF40" s="8"/>
      <c r="QBG40" s="8"/>
      <c r="QBH40" s="8"/>
      <c r="QBI40" s="8"/>
      <c r="QBJ40" s="8"/>
      <c r="QBK40" s="8"/>
      <c r="QBL40" s="8"/>
      <c r="QBM40" s="8"/>
      <c r="QBN40" s="8"/>
      <c r="QBO40" s="8"/>
      <c r="QBP40" s="8"/>
      <c r="QBQ40" s="8"/>
      <c r="QBR40" s="8"/>
      <c r="QBS40" s="8"/>
      <c r="QBT40" s="8"/>
      <c r="QBU40" s="8"/>
      <c r="QBV40" s="8"/>
      <c r="QBW40" s="8"/>
      <c r="QBX40" s="8"/>
      <c r="QBY40" s="8"/>
      <c r="QBZ40" s="8"/>
      <c r="QCA40" s="8"/>
      <c r="QCB40" s="8"/>
      <c r="QCC40" s="8"/>
      <c r="QCD40" s="8"/>
      <c r="QCE40" s="8"/>
      <c r="QCF40" s="8"/>
      <c r="QCG40" s="8"/>
      <c r="QCH40" s="8"/>
      <c r="QCI40" s="8"/>
      <c r="QCJ40" s="8"/>
      <c r="QCK40" s="8"/>
      <c r="QCL40" s="8"/>
      <c r="QCM40" s="8"/>
      <c r="QCN40" s="8"/>
      <c r="QCO40" s="8"/>
      <c r="QCP40" s="8"/>
      <c r="QCQ40" s="8"/>
      <c r="QCR40" s="8"/>
      <c r="QCS40" s="8"/>
      <c r="QCT40" s="8"/>
      <c r="QCU40" s="8"/>
      <c r="QCV40" s="8"/>
      <c r="QCW40" s="8"/>
      <c r="QCX40" s="8"/>
      <c r="QCY40" s="8"/>
      <c r="QCZ40" s="8"/>
      <c r="QDA40" s="8"/>
      <c r="QDB40" s="8"/>
      <c r="QDC40" s="8"/>
      <c r="QDD40" s="8"/>
      <c r="QDE40" s="8"/>
      <c r="QDF40" s="8"/>
      <c r="QDG40" s="8"/>
      <c r="QDH40" s="8"/>
      <c r="QDI40" s="8"/>
      <c r="QDJ40" s="8"/>
      <c r="QDK40" s="8"/>
      <c r="QDL40" s="8"/>
      <c r="QDM40" s="8"/>
      <c r="QDN40" s="8"/>
      <c r="QDO40" s="8"/>
      <c r="QDP40" s="8"/>
      <c r="QDQ40" s="8"/>
      <c r="QDR40" s="8"/>
      <c r="QDS40" s="8"/>
      <c r="QDT40" s="8"/>
      <c r="QDU40" s="8"/>
      <c r="QDV40" s="8"/>
      <c r="QDW40" s="8"/>
      <c r="QDX40" s="8"/>
      <c r="QDY40" s="8"/>
      <c r="QDZ40" s="8"/>
      <c r="QEA40" s="8"/>
      <c r="QEB40" s="8"/>
      <c r="QEC40" s="8"/>
      <c r="QED40" s="8"/>
      <c r="QEE40" s="8"/>
      <c r="QEF40" s="8"/>
      <c r="QEG40" s="8"/>
      <c r="QEH40" s="8"/>
      <c r="QEI40" s="8"/>
      <c r="QEJ40" s="8"/>
      <c r="QEK40" s="8"/>
      <c r="QEL40" s="8"/>
      <c r="QEM40" s="8"/>
      <c r="QEN40" s="8"/>
      <c r="QEO40" s="8"/>
      <c r="QEP40" s="8"/>
      <c r="QEQ40" s="8"/>
      <c r="QER40" s="8"/>
      <c r="QES40" s="8"/>
      <c r="QET40" s="8"/>
      <c r="QEU40" s="8"/>
      <c r="QEV40" s="8"/>
      <c r="QEW40" s="8"/>
      <c r="QEX40" s="8"/>
      <c r="QEY40" s="8"/>
      <c r="QEZ40" s="8"/>
      <c r="QFA40" s="8"/>
      <c r="QFB40" s="8"/>
      <c r="QFC40" s="8"/>
      <c r="QFD40" s="8"/>
      <c r="QFE40" s="8"/>
      <c r="QFF40" s="8"/>
      <c r="QFG40" s="8"/>
      <c r="QFH40" s="8"/>
      <c r="QFI40" s="8"/>
      <c r="QFJ40" s="8"/>
      <c r="QFK40" s="8"/>
      <c r="QFL40" s="8"/>
      <c r="QFM40" s="8"/>
      <c r="QFN40" s="8"/>
      <c r="QFO40" s="8"/>
      <c r="QFP40" s="8"/>
      <c r="QFQ40" s="8"/>
      <c r="QFR40" s="8"/>
      <c r="QFS40" s="8"/>
      <c r="QFT40" s="8"/>
      <c r="QFU40" s="8"/>
      <c r="QFV40" s="8"/>
      <c r="QFW40" s="8"/>
      <c r="QFX40" s="8"/>
      <c r="QFY40" s="8"/>
      <c r="QFZ40" s="8"/>
      <c r="QGA40" s="8"/>
      <c r="QGB40" s="8"/>
      <c r="QGC40" s="8"/>
      <c r="QGD40" s="8"/>
      <c r="QGE40" s="8"/>
      <c r="QGF40" s="8"/>
      <c r="QGG40" s="8"/>
      <c r="QGH40" s="8"/>
      <c r="QGI40" s="8"/>
      <c r="QGJ40" s="8"/>
      <c r="QGK40" s="8"/>
      <c r="QGL40" s="8"/>
      <c r="QGM40" s="8"/>
      <c r="QGN40" s="8"/>
      <c r="QGO40" s="8"/>
      <c r="QGP40" s="8"/>
      <c r="QGQ40" s="8"/>
      <c r="QGR40" s="8"/>
      <c r="QGS40" s="8"/>
      <c r="QGT40" s="8"/>
      <c r="QGU40" s="8"/>
      <c r="QGV40" s="8"/>
      <c r="QGW40" s="8"/>
      <c r="QGX40" s="8"/>
      <c r="QGY40" s="8"/>
      <c r="QGZ40" s="8"/>
      <c r="QHA40" s="8"/>
      <c r="QHB40" s="8"/>
      <c r="QHC40" s="8"/>
      <c r="QHD40" s="8"/>
      <c r="QHE40" s="8"/>
      <c r="QHF40" s="8"/>
      <c r="QHG40" s="8"/>
      <c r="QHH40" s="8"/>
      <c r="QHI40" s="8"/>
      <c r="QHJ40" s="8"/>
      <c r="QHK40" s="8"/>
      <c r="QHL40" s="8"/>
      <c r="QHM40" s="8"/>
      <c r="QHN40" s="8"/>
      <c r="QHO40" s="8"/>
      <c r="QHP40" s="8"/>
      <c r="QHQ40" s="8"/>
      <c r="QHR40" s="8"/>
      <c r="QHS40" s="8"/>
      <c r="QHT40" s="8"/>
      <c r="QHU40" s="8"/>
      <c r="QHV40" s="8"/>
      <c r="QHW40" s="8"/>
      <c r="QHX40" s="8"/>
      <c r="QHY40" s="8"/>
      <c r="QHZ40" s="8"/>
      <c r="QIA40" s="8"/>
      <c r="QIB40" s="8"/>
      <c r="QIC40" s="8"/>
      <c r="QID40" s="8"/>
      <c r="QIE40" s="8"/>
      <c r="QIF40" s="8"/>
      <c r="QIG40" s="8"/>
      <c r="QIH40" s="8"/>
      <c r="QII40" s="8"/>
      <c r="QIJ40" s="8"/>
      <c r="QIK40" s="8"/>
      <c r="QIL40" s="8"/>
      <c r="QIM40" s="8"/>
      <c r="QIN40" s="8"/>
      <c r="QIO40" s="8"/>
      <c r="QIP40" s="8"/>
      <c r="QIQ40" s="8"/>
      <c r="QIR40" s="8"/>
      <c r="QIS40" s="8"/>
      <c r="QIT40" s="8"/>
      <c r="QIU40" s="8"/>
      <c r="QIV40" s="8"/>
      <c r="QIW40" s="8"/>
      <c r="QIX40" s="8"/>
      <c r="QIY40" s="8"/>
      <c r="QIZ40" s="8"/>
      <c r="QJA40" s="8"/>
      <c r="QJB40" s="8"/>
      <c r="QJC40" s="8"/>
      <c r="QJD40" s="8"/>
      <c r="QJE40" s="8"/>
      <c r="QJF40" s="8"/>
      <c r="QJG40" s="8"/>
      <c r="QJH40" s="8"/>
      <c r="QJI40" s="8"/>
      <c r="QJJ40" s="8"/>
      <c r="QJK40" s="8"/>
      <c r="QJL40" s="8"/>
      <c r="QJM40" s="8"/>
      <c r="QJN40" s="8"/>
      <c r="QJO40" s="8"/>
      <c r="QJP40" s="8"/>
      <c r="QJQ40" s="8"/>
      <c r="QJR40" s="8"/>
      <c r="QJS40" s="8"/>
      <c r="QJT40" s="8"/>
      <c r="QJU40" s="8"/>
      <c r="QJV40" s="8"/>
      <c r="QJW40" s="8"/>
      <c r="QJX40" s="8"/>
      <c r="QJY40" s="8"/>
      <c r="QJZ40" s="8"/>
      <c r="QKA40" s="8"/>
      <c r="QKB40" s="8"/>
      <c r="QKC40" s="8"/>
      <c r="QKD40" s="8"/>
      <c r="QKE40" s="8"/>
      <c r="QKF40" s="8"/>
      <c r="QKG40" s="8"/>
      <c r="QKH40" s="8"/>
      <c r="QKI40" s="8"/>
      <c r="QKJ40" s="8"/>
      <c r="QKK40" s="8"/>
      <c r="QKL40" s="8"/>
      <c r="QKM40" s="8"/>
      <c r="QKN40" s="8"/>
      <c r="QKO40" s="8"/>
      <c r="QKP40" s="8"/>
      <c r="QKQ40" s="8"/>
      <c r="QKR40" s="8"/>
      <c r="QKS40" s="8"/>
      <c r="QKT40" s="8"/>
      <c r="QKU40" s="8"/>
      <c r="QKV40" s="8"/>
      <c r="QKW40" s="8"/>
      <c r="QKX40" s="8"/>
      <c r="QKY40" s="8"/>
      <c r="QKZ40" s="8"/>
      <c r="QLA40" s="8"/>
      <c r="QLB40" s="8"/>
      <c r="QLC40" s="8"/>
      <c r="QLD40" s="8"/>
      <c r="QLE40" s="8"/>
      <c r="QLF40" s="8"/>
      <c r="QLG40" s="8"/>
      <c r="QLH40" s="8"/>
      <c r="QLI40" s="8"/>
      <c r="QLJ40" s="8"/>
      <c r="QLK40" s="8"/>
      <c r="QLL40" s="8"/>
      <c r="QLM40" s="8"/>
      <c r="QLN40" s="8"/>
      <c r="QLO40" s="8"/>
      <c r="QLP40" s="8"/>
      <c r="QLQ40" s="8"/>
      <c r="QLR40" s="8"/>
      <c r="QLS40" s="8"/>
      <c r="QLT40" s="8"/>
      <c r="QLU40" s="8"/>
      <c r="QLV40" s="8"/>
      <c r="QLW40" s="8"/>
      <c r="QLX40" s="8"/>
      <c r="QLY40" s="8"/>
      <c r="QLZ40" s="8"/>
      <c r="QMA40" s="8"/>
      <c r="QMB40" s="8"/>
      <c r="QMC40" s="8"/>
      <c r="QMD40" s="8"/>
      <c r="QME40" s="8"/>
      <c r="QMF40" s="8"/>
      <c r="QMG40" s="8"/>
      <c r="QMH40" s="8"/>
      <c r="QMI40" s="8"/>
      <c r="QMJ40" s="8"/>
      <c r="QMK40" s="8"/>
      <c r="QML40" s="8"/>
      <c r="QMM40" s="8"/>
      <c r="QMN40" s="8"/>
      <c r="QMO40" s="8"/>
      <c r="QMP40" s="8"/>
      <c r="QMQ40" s="8"/>
      <c r="QMR40" s="8"/>
      <c r="QMS40" s="8"/>
      <c r="QMT40" s="8"/>
      <c r="QMU40" s="8"/>
      <c r="QMV40" s="8"/>
      <c r="QMW40" s="8"/>
      <c r="QMX40" s="8"/>
      <c r="QMY40" s="8"/>
      <c r="QMZ40" s="8"/>
      <c r="QNA40" s="8"/>
      <c r="QNB40" s="8"/>
      <c r="QNC40" s="8"/>
      <c r="QND40" s="8"/>
      <c r="QNE40" s="8"/>
      <c r="QNF40" s="8"/>
      <c r="QNG40" s="8"/>
      <c r="QNH40" s="8"/>
      <c r="QNI40" s="8"/>
      <c r="QNJ40" s="8"/>
      <c r="QNK40" s="8"/>
      <c r="QNL40" s="8"/>
      <c r="QNM40" s="8"/>
      <c r="QNN40" s="8"/>
      <c r="QNO40" s="8"/>
      <c r="QNP40" s="8"/>
      <c r="QNQ40" s="8"/>
      <c r="QNR40" s="8"/>
      <c r="QNS40" s="8"/>
      <c r="QNT40" s="8"/>
      <c r="QNU40" s="8"/>
      <c r="QNV40" s="8"/>
      <c r="QNW40" s="8"/>
      <c r="QNX40" s="8"/>
      <c r="QNY40" s="8"/>
      <c r="QNZ40" s="8"/>
      <c r="QOA40" s="8"/>
      <c r="QOB40" s="8"/>
      <c r="QOC40" s="8"/>
      <c r="QOD40" s="8"/>
      <c r="QOE40" s="8"/>
      <c r="QOF40" s="8"/>
      <c r="QOG40" s="8"/>
      <c r="QOH40" s="8"/>
      <c r="QOI40" s="8"/>
      <c r="QOJ40" s="8"/>
      <c r="QOK40" s="8"/>
      <c r="QOL40" s="8"/>
      <c r="QOM40" s="8"/>
      <c r="QON40" s="8"/>
      <c r="QOO40" s="8"/>
      <c r="QOP40" s="8"/>
      <c r="QOQ40" s="8"/>
      <c r="QOR40" s="8"/>
      <c r="QOS40" s="8"/>
      <c r="QOT40" s="8"/>
      <c r="QOU40" s="8"/>
      <c r="QOV40" s="8"/>
      <c r="QOW40" s="8"/>
      <c r="QOX40" s="8"/>
      <c r="QOY40" s="8"/>
      <c r="QOZ40" s="8"/>
      <c r="QPA40" s="8"/>
      <c r="QPB40" s="8"/>
      <c r="QPC40" s="8"/>
      <c r="QPD40" s="8"/>
      <c r="QPE40" s="8"/>
      <c r="QPF40" s="8"/>
      <c r="QPG40" s="8"/>
      <c r="QPH40" s="8"/>
      <c r="QPI40" s="8"/>
      <c r="QPJ40" s="8"/>
      <c r="QPK40" s="8"/>
      <c r="QPL40" s="8"/>
      <c r="QPM40" s="8"/>
      <c r="QPN40" s="8"/>
      <c r="QPO40" s="8"/>
      <c r="QPP40" s="8"/>
      <c r="QPQ40" s="8"/>
      <c r="QPR40" s="8"/>
      <c r="QPS40" s="8"/>
      <c r="QPT40" s="8"/>
      <c r="QPU40" s="8"/>
      <c r="QPV40" s="8"/>
      <c r="QPW40" s="8"/>
      <c r="QPX40" s="8"/>
      <c r="QPY40" s="8"/>
      <c r="QPZ40" s="8"/>
      <c r="QQA40" s="8"/>
      <c r="QQB40" s="8"/>
      <c r="QQC40" s="8"/>
      <c r="QQD40" s="8"/>
      <c r="QQE40" s="8"/>
      <c r="QQF40" s="8"/>
      <c r="QQG40" s="8"/>
      <c r="QQH40" s="8"/>
      <c r="QQI40" s="8"/>
      <c r="QQJ40" s="8"/>
      <c r="QQK40" s="8"/>
      <c r="QQL40" s="8"/>
      <c r="QQM40" s="8"/>
      <c r="QQN40" s="8"/>
      <c r="QQO40" s="8"/>
      <c r="QQP40" s="8"/>
      <c r="QQQ40" s="8"/>
      <c r="QQR40" s="8"/>
      <c r="QQS40" s="8"/>
      <c r="QQT40" s="8"/>
      <c r="QQU40" s="8"/>
      <c r="QQV40" s="8"/>
      <c r="QQW40" s="8"/>
      <c r="QQX40" s="8"/>
      <c r="QQY40" s="8"/>
      <c r="QQZ40" s="8"/>
      <c r="QRA40" s="8"/>
      <c r="QRB40" s="8"/>
      <c r="QRC40" s="8"/>
      <c r="QRD40" s="8"/>
      <c r="QRE40" s="8"/>
      <c r="QRF40" s="8"/>
      <c r="QRG40" s="8"/>
      <c r="QRH40" s="8"/>
      <c r="QRI40" s="8"/>
      <c r="QRJ40" s="8"/>
      <c r="QRK40" s="8"/>
      <c r="QRL40" s="8"/>
      <c r="QRM40" s="8"/>
      <c r="QRN40" s="8"/>
      <c r="QRO40" s="8"/>
      <c r="QRP40" s="8"/>
      <c r="QRQ40" s="8"/>
      <c r="QRR40" s="8"/>
      <c r="QRS40" s="8"/>
      <c r="QRT40" s="8"/>
      <c r="QRU40" s="8"/>
      <c r="QRV40" s="8"/>
      <c r="QRW40" s="8"/>
      <c r="QRX40" s="8"/>
      <c r="QRY40" s="8"/>
      <c r="QRZ40" s="8"/>
      <c r="QSA40" s="8"/>
      <c r="QSB40" s="8"/>
      <c r="QSC40" s="8"/>
      <c r="QSD40" s="8"/>
      <c r="QSE40" s="8"/>
      <c r="QSF40" s="8"/>
      <c r="QSG40" s="8"/>
      <c r="QSH40" s="8"/>
      <c r="QSI40" s="8"/>
      <c r="QSJ40" s="8"/>
      <c r="QSK40" s="8"/>
      <c r="QSL40" s="8"/>
      <c r="QSM40" s="8"/>
      <c r="QSN40" s="8"/>
      <c r="QSO40" s="8"/>
      <c r="QSP40" s="8"/>
      <c r="QSQ40" s="8"/>
      <c r="QSR40" s="8"/>
      <c r="QSS40" s="8"/>
      <c r="QST40" s="8"/>
      <c r="QSU40" s="8"/>
      <c r="QSV40" s="8"/>
      <c r="QSW40" s="8"/>
      <c r="QSX40" s="8"/>
      <c r="QSY40" s="8"/>
      <c r="QSZ40" s="8"/>
      <c r="QTA40" s="8"/>
      <c r="QTB40" s="8"/>
      <c r="QTC40" s="8"/>
      <c r="QTD40" s="8"/>
      <c r="QTE40" s="8"/>
      <c r="QTF40" s="8"/>
      <c r="QTG40" s="8"/>
      <c r="QTH40" s="8"/>
      <c r="QTI40" s="8"/>
      <c r="QTJ40" s="8"/>
      <c r="QTK40" s="8"/>
      <c r="QTL40" s="8"/>
      <c r="QTM40" s="8"/>
      <c r="QTN40" s="8"/>
      <c r="QTO40" s="8"/>
      <c r="QTP40" s="8"/>
      <c r="QTQ40" s="8"/>
      <c r="QTR40" s="8"/>
      <c r="QTS40" s="8"/>
      <c r="QTT40" s="8"/>
      <c r="QTU40" s="8"/>
      <c r="QTV40" s="8"/>
      <c r="QTW40" s="8"/>
      <c r="QTX40" s="8"/>
      <c r="QTY40" s="8"/>
      <c r="QTZ40" s="8"/>
      <c r="QUA40" s="8"/>
      <c r="QUB40" s="8"/>
      <c r="QUC40" s="8"/>
      <c r="QUD40" s="8"/>
      <c r="QUE40" s="8"/>
      <c r="QUF40" s="8"/>
      <c r="QUG40" s="8"/>
      <c r="QUH40" s="8"/>
      <c r="QUI40" s="8"/>
      <c r="QUJ40" s="8"/>
      <c r="QUK40" s="8"/>
      <c r="QUL40" s="8"/>
      <c r="QUM40" s="8"/>
      <c r="QUN40" s="8"/>
      <c r="QUO40" s="8"/>
      <c r="QUP40" s="8"/>
      <c r="QUQ40" s="8"/>
      <c r="QUR40" s="8"/>
      <c r="QUS40" s="8"/>
      <c r="QUT40" s="8"/>
      <c r="QUU40" s="8"/>
      <c r="QUV40" s="8"/>
      <c r="QUW40" s="8"/>
      <c r="QUX40" s="8"/>
      <c r="QUY40" s="8"/>
      <c r="QUZ40" s="8"/>
      <c r="QVA40" s="8"/>
      <c r="QVB40" s="8"/>
      <c r="QVC40" s="8"/>
      <c r="QVD40" s="8"/>
      <c r="QVE40" s="8"/>
      <c r="QVF40" s="8"/>
      <c r="QVG40" s="8"/>
      <c r="QVH40" s="8"/>
      <c r="QVI40" s="8"/>
      <c r="QVJ40" s="8"/>
      <c r="QVK40" s="8"/>
      <c r="QVL40" s="8"/>
      <c r="QVM40" s="8"/>
      <c r="QVN40" s="8"/>
      <c r="QVO40" s="8"/>
      <c r="QVP40" s="8"/>
      <c r="QVQ40" s="8"/>
      <c r="QVR40" s="8"/>
      <c r="QVS40" s="8"/>
      <c r="QVT40" s="8"/>
      <c r="QVU40" s="8"/>
      <c r="QVV40" s="8"/>
      <c r="QVW40" s="8"/>
      <c r="QVX40" s="8"/>
      <c r="QVY40" s="8"/>
      <c r="QVZ40" s="8"/>
      <c r="QWA40" s="8"/>
      <c r="QWB40" s="8"/>
      <c r="QWC40" s="8"/>
      <c r="QWD40" s="8"/>
      <c r="QWE40" s="8"/>
      <c r="QWF40" s="8"/>
      <c r="QWG40" s="8"/>
      <c r="QWH40" s="8"/>
      <c r="QWI40" s="8"/>
      <c r="QWJ40" s="8"/>
      <c r="QWK40" s="8"/>
      <c r="QWL40" s="8"/>
      <c r="QWM40" s="8"/>
      <c r="QWN40" s="8"/>
      <c r="QWO40" s="8"/>
      <c r="QWP40" s="8"/>
      <c r="QWQ40" s="8"/>
      <c r="QWR40" s="8"/>
      <c r="QWS40" s="8"/>
      <c r="QWT40" s="8"/>
      <c r="QWU40" s="8"/>
      <c r="QWV40" s="8"/>
      <c r="QWW40" s="8"/>
      <c r="QWX40" s="8"/>
      <c r="QWY40" s="8"/>
      <c r="QWZ40" s="8"/>
      <c r="QXA40" s="8"/>
      <c r="QXB40" s="8"/>
      <c r="QXC40" s="8"/>
      <c r="QXD40" s="8"/>
      <c r="QXE40" s="8"/>
      <c r="QXF40" s="8"/>
      <c r="QXG40" s="8"/>
      <c r="QXH40" s="8"/>
      <c r="QXI40" s="8"/>
      <c r="QXJ40" s="8"/>
      <c r="QXK40" s="8"/>
      <c r="QXL40" s="8"/>
      <c r="QXM40" s="8"/>
      <c r="QXN40" s="8"/>
      <c r="QXO40" s="8"/>
      <c r="QXP40" s="8"/>
      <c r="QXQ40" s="8"/>
      <c r="QXR40" s="8"/>
      <c r="QXS40" s="8"/>
      <c r="QXT40" s="8"/>
      <c r="QXU40" s="8"/>
      <c r="QXV40" s="8"/>
      <c r="QXW40" s="8"/>
      <c r="QXX40" s="8"/>
      <c r="QXY40" s="8"/>
      <c r="QXZ40" s="8"/>
      <c r="QYA40" s="8"/>
      <c r="QYB40" s="8"/>
      <c r="QYC40" s="8"/>
      <c r="QYD40" s="8"/>
      <c r="QYE40" s="8"/>
      <c r="QYF40" s="8"/>
      <c r="QYG40" s="8"/>
      <c r="QYH40" s="8"/>
      <c r="QYI40" s="8"/>
      <c r="QYJ40" s="8"/>
      <c r="QYK40" s="8"/>
      <c r="QYL40" s="8"/>
      <c r="QYM40" s="8"/>
      <c r="QYN40" s="8"/>
      <c r="QYO40" s="8"/>
      <c r="QYP40" s="8"/>
      <c r="QYQ40" s="8"/>
      <c r="QYR40" s="8"/>
      <c r="QYS40" s="8"/>
      <c r="QYT40" s="8"/>
      <c r="QYU40" s="8"/>
      <c r="QYV40" s="8"/>
      <c r="QYW40" s="8"/>
      <c r="QYX40" s="8"/>
      <c r="QYY40" s="8"/>
      <c r="QYZ40" s="8"/>
      <c r="QZA40" s="8"/>
      <c r="QZB40" s="8"/>
      <c r="QZC40" s="8"/>
      <c r="QZD40" s="8"/>
      <c r="QZE40" s="8"/>
      <c r="QZF40" s="8"/>
      <c r="QZG40" s="8"/>
      <c r="QZH40" s="8"/>
      <c r="QZI40" s="8"/>
      <c r="QZJ40" s="8"/>
      <c r="QZK40" s="8"/>
      <c r="QZL40" s="8"/>
      <c r="QZM40" s="8"/>
      <c r="QZN40" s="8"/>
      <c r="QZO40" s="8"/>
      <c r="QZP40" s="8"/>
      <c r="QZQ40" s="8"/>
      <c r="QZR40" s="8"/>
      <c r="QZS40" s="8"/>
      <c r="QZT40" s="8"/>
      <c r="QZU40" s="8"/>
      <c r="QZV40" s="8"/>
      <c r="QZW40" s="8"/>
      <c r="QZX40" s="8"/>
      <c r="QZY40" s="8"/>
      <c r="QZZ40" s="8"/>
      <c r="RAA40" s="8"/>
      <c r="RAB40" s="8"/>
      <c r="RAC40" s="8"/>
      <c r="RAD40" s="8"/>
      <c r="RAE40" s="8"/>
      <c r="RAF40" s="8"/>
      <c r="RAG40" s="8"/>
      <c r="RAH40" s="8"/>
      <c r="RAI40" s="8"/>
      <c r="RAJ40" s="8"/>
      <c r="RAK40" s="8"/>
      <c r="RAL40" s="8"/>
      <c r="RAM40" s="8"/>
      <c r="RAN40" s="8"/>
      <c r="RAO40" s="8"/>
      <c r="RAP40" s="8"/>
      <c r="RAQ40" s="8"/>
      <c r="RAR40" s="8"/>
      <c r="RAS40" s="8"/>
      <c r="RAT40" s="8"/>
      <c r="RAU40" s="8"/>
      <c r="RAV40" s="8"/>
      <c r="RAW40" s="8"/>
      <c r="RAX40" s="8"/>
      <c r="RAY40" s="8"/>
      <c r="RAZ40" s="8"/>
      <c r="RBA40" s="8"/>
      <c r="RBB40" s="8"/>
      <c r="RBC40" s="8"/>
      <c r="RBD40" s="8"/>
      <c r="RBE40" s="8"/>
      <c r="RBF40" s="8"/>
      <c r="RBG40" s="8"/>
      <c r="RBH40" s="8"/>
      <c r="RBI40" s="8"/>
      <c r="RBJ40" s="8"/>
      <c r="RBK40" s="8"/>
      <c r="RBL40" s="8"/>
      <c r="RBM40" s="8"/>
      <c r="RBN40" s="8"/>
      <c r="RBO40" s="8"/>
      <c r="RBP40" s="8"/>
      <c r="RBQ40" s="8"/>
      <c r="RBR40" s="8"/>
      <c r="RBS40" s="8"/>
      <c r="RBT40" s="8"/>
      <c r="RBU40" s="8"/>
      <c r="RBV40" s="8"/>
      <c r="RBW40" s="8"/>
      <c r="RBX40" s="8"/>
      <c r="RBY40" s="8"/>
      <c r="RBZ40" s="8"/>
      <c r="RCA40" s="8"/>
      <c r="RCB40" s="8"/>
      <c r="RCC40" s="8"/>
      <c r="RCD40" s="8"/>
      <c r="RCE40" s="8"/>
      <c r="RCF40" s="8"/>
      <c r="RCG40" s="8"/>
      <c r="RCH40" s="8"/>
      <c r="RCI40" s="8"/>
      <c r="RCJ40" s="8"/>
      <c r="RCK40" s="8"/>
      <c r="RCL40" s="8"/>
      <c r="RCM40" s="8"/>
      <c r="RCN40" s="8"/>
      <c r="RCO40" s="8"/>
      <c r="RCP40" s="8"/>
      <c r="RCQ40" s="8"/>
      <c r="RCR40" s="8"/>
      <c r="RCS40" s="8"/>
      <c r="RCT40" s="8"/>
      <c r="RCU40" s="8"/>
      <c r="RCV40" s="8"/>
      <c r="RCW40" s="8"/>
      <c r="RCX40" s="8"/>
      <c r="RCY40" s="8"/>
      <c r="RCZ40" s="8"/>
      <c r="RDA40" s="8"/>
      <c r="RDB40" s="8"/>
      <c r="RDC40" s="8"/>
      <c r="RDD40" s="8"/>
      <c r="RDE40" s="8"/>
      <c r="RDF40" s="8"/>
      <c r="RDG40" s="8"/>
      <c r="RDH40" s="8"/>
      <c r="RDI40" s="8"/>
      <c r="RDJ40" s="8"/>
      <c r="RDK40" s="8"/>
      <c r="RDL40" s="8"/>
      <c r="RDM40" s="8"/>
      <c r="RDN40" s="8"/>
      <c r="RDO40" s="8"/>
      <c r="RDP40" s="8"/>
      <c r="RDQ40" s="8"/>
      <c r="RDR40" s="8"/>
      <c r="RDS40" s="8"/>
      <c r="RDT40" s="8"/>
      <c r="RDU40" s="8"/>
      <c r="RDV40" s="8"/>
      <c r="RDW40" s="8"/>
      <c r="RDX40" s="8"/>
      <c r="RDY40" s="8"/>
      <c r="RDZ40" s="8"/>
      <c r="REA40" s="8"/>
      <c r="REB40" s="8"/>
      <c r="REC40" s="8"/>
      <c r="RED40" s="8"/>
      <c r="REE40" s="8"/>
      <c r="REF40" s="8"/>
      <c r="REG40" s="8"/>
      <c r="REH40" s="8"/>
      <c r="REI40" s="8"/>
      <c r="REJ40" s="8"/>
      <c r="REK40" s="8"/>
      <c r="REL40" s="8"/>
      <c r="REM40" s="8"/>
      <c r="REN40" s="8"/>
      <c r="REO40" s="8"/>
      <c r="REP40" s="8"/>
      <c r="REQ40" s="8"/>
      <c r="RER40" s="8"/>
      <c r="RES40" s="8"/>
      <c r="RET40" s="8"/>
      <c r="REU40" s="8"/>
      <c r="REV40" s="8"/>
      <c r="REW40" s="8"/>
      <c r="REX40" s="8"/>
      <c r="REY40" s="8"/>
      <c r="REZ40" s="8"/>
      <c r="RFA40" s="8"/>
      <c r="RFB40" s="8"/>
      <c r="RFC40" s="8"/>
      <c r="RFD40" s="8"/>
      <c r="RFE40" s="8"/>
      <c r="RFF40" s="8"/>
      <c r="RFG40" s="8"/>
      <c r="RFH40" s="8"/>
      <c r="RFI40" s="8"/>
      <c r="RFJ40" s="8"/>
      <c r="RFK40" s="8"/>
      <c r="RFL40" s="8"/>
      <c r="RFM40" s="8"/>
      <c r="RFN40" s="8"/>
      <c r="RFO40" s="8"/>
      <c r="RFP40" s="8"/>
      <c r="RFQ40" s="8"/>
      <c r="RFR40" s="8"/>
      <c r="RFS40" s="8"/>
      <c r="RFT40" s="8"/>
      <c r="RFU40" s="8"/>
      <c r="RFV40" s="8"/>
      <c r="RFW40" s="8"/>
      <c r="RFX40" s="8"/>
      <c r="RFY40" s="8"/>
      <c r="RFZ40" s="8"/>
      <c r="RGA40" s="8"/>
      <c r="RGB40" s="8"/>
      <c r="RGC40" s="8"/>
      <c r="RGD40" s="8"/>
      <c r="RGE40" s="8"/>
      <c r="RGF40" s="8"/>
      <c r="RGG40" s="8"/>
      <c r="RGH40" s="8"/>
      <c r="RGI40" s="8"/>
      <c r="RGJ40" s="8"/>
      <c r="RGK40" s="8"/>
      <c r="RGL40" s="8"/>
      <c r="RGM40" s="8"/>
      <c r="RGN40" s="8"/>
      <c r="RGO40" s="8"/>
      <c r="RGP40" s="8"/>
      <c r="RGQ40" s="8"/>
      <c r="RGR40" s="8"/>
      <c r="RGS40" s="8"/>
      <c r="RGT40" s="8"/>
      <c r="RGU40" s="8"/>
      <c r="RGV40" s="8"/>
      <c r="RGW40" s="8"/>
      <c r="RGX40" s="8"/>
      <c r="RGY40" s="8"/>
      <c r="RGZ40" s="8"/>
      <c r="RHA40" s="8"/>
      <c r="RHB40" s="8"/>
      <c r="RHC40" s="8"/>
      <c r="RHD40" s="8"/>
      <c r="RHE40" s="8"/>
      <c r="RHF40" s="8"/>
      <c r="RHG40" s="8"/>
      <c r="RHH40" s="8"/>
      <c r="RHI40" s="8"/>
      <c r="RHJ40" s="8"/>
      <c r="RHK40" s="8"/>
      <c r="RHL40" s="8"/>
      <c r="RHM40" s="8"/>
      <c r="RHN40" s="8"/>
      <c r="RHO40" s="8"/>
      <c r="RHP40" s="8"/>
      <c r="RHQ40" s="8"/>
      <c r="RHR40" s="8"/>
      <c r="RHS40" s="8"/>
      <c r="RHT40" s="8"/>
      <c r="RHU40" s="8"/>
      <c r="RHV40" s="8"/>
      <c r="RHW40" s="8"/>
      <c r="RHX40" s="8"/>
      <c r="RHY40" s="8"/>
      <c r="RHZ40" s="8"/>
      <c r="RIA40" s="8"/>
      <c r="RIB40" s="8"/>
      <c r="RIC40" s="8"/>
      <c r="RID40" s="8"/>
      <c r="RIE40" s="8"/>
      <c r="RIF40" s="8"/>
      <c r="RIG40" s="8"/>
      <c r="RIH40" s="8"/>
      <c r="RII40" s="8"/>
      <c r="RIJ40" s="8"/>
      <c r="RIK40" s="8"/>
      <c r="RIL40" s="8"/>
      <c r="RIM40" s="8"/>
      <c r="RIN40" s="8"/>
      <c r="RIO40" s="8"/>
      <c r="RIP40" s="8"/>
      <c r="RIQ40" s="8"/>
      <c r="RIR40" s="8"/>
      <c r="RIS40" s="8"/>
      <c r="RIT40" s="8"/>
      <c r="RIU40" s="8"/>
      <c r="RIV40" s="8"/>
      <c r="RIW40" s="8"/>
      <c r="RIX40" s="8"/>
      <c r="RIY40" s="8"/>
      <c r="RIZ40" s="8"/>
      <c r="RJA40" s="8"/>
      <c r="RJB40" s="8"/>
      <c r="RJC40" s="8"/>
      <c r="RJD40" s="8"/>
      <c r="RJE40" s="8"/>
      <c r="RJF40" s="8"/>
      <c r="RJG40" s="8"/>
      <c r="RJH40" s="8"/>
      <c r="RJI40" s="8"/>
      <c r="RJJ40" s="8"/>
      <c r="RJK40" s="8"/>
      <c r="RJL40" s="8"/>
      <c r="RJM40" s="8"/>
      <c r="RJN40" s="8"/>
      <c r="RJO40" s="8"/>
      <c r="RJP40" s="8"/>
      <c r="RJQ40" s="8"/>
      <c r="RJR40" s="8"/>
      <c r="RJS40" s="8"/>
      <c r="RJT40" s="8"/>
      <c r="RJU40" s="8"/>
      <c r="RJV40" s="8"/>
      <c r="RJW40" s="8"/>
      <c r="RJX40" s="8"/>
      <c r="RJY40" s="8"/>
      <c r="RJZ40" s="8"/>
      <c r="RKA40" s="8"/>
      <c r="RKB40" s="8"/>
      <c r="RKC40" s="8"/>
      <c r="RKD40" s="8"/>
      <c r="RKE40" s="8"/>
      <c r="RKF40" s="8"/>
      <c r="RKG40" s="8"/>
      <c r="RKH40" s="8"/>
      <c r="RKI40" s="8"/>
      <c r="RKJ40" s="8"/>
      <c r="RKK40" s="8"/>
      <c r="RKL40" s="8"/>
      <c r="RKM40" s="8"/>
      <c r="RKN40" s="8"/>
      <c r="RKO40" s="8"/>
      <c r="RKP40" s="8"/>
      <c r="RKQ40" s="8"/>
      <c r="RKR40" s="8"/>
      <c r="RKS40" s="8"/>
      <c r="RKT40" s="8"/>
      <c r="RKU40" s="8"/>
      <c r="RKV40" s="8"/>
      <c r="RKW40" s="8"/>
      <c r="RKX40" s="8"/>
      <c r="RKY40" s="8"/>
      <c r="RKZ40" s="8"/>
      <c r="RLA40" s="8"/>
      <c r="RLB40" s="8"/>
      <c r="RLC40" s="8"/>
      <c r="RLD40" s="8"/>
      <c r="RLE40" s="8"/>
      <c r="RLF40" s="8"/>
      <c r="RLG40" s="8"/>
      <c r="RLH40" s="8"/>
      <c r="RLI40" s="8"/>
      <c r="RLJ40" s="8"/>
      <c r="RLK40" s="8"/>
      <c r="RLL40" s="8"/>
      <c r="RLM40" s="8"/>
      <c r="RLN40" s="8"/>
      <c r="RLO40" s="8"/>
      <c r="RLP40" s="8"/>
      <c r="RLQ40" s="8"/>
      <c r="RLR40" s="8"/>
      <c r="RLS40" s="8"/>
      <c r="RLT40" s="8"/>
      <c r="RLU40" s="8"/>
      <c r="RLV40" s="8"/>
      <c r="RLW40" s="8"/>
      <c r="RLX40" s="8"/>
      <c r="RLY40" s="8"/>
      <c r="RLZ40" s="8"/>
      <c r="RMA40" s="8"/>
      <c r="RMB40" s="8"/>
      <c r="RMC40" s="8"/>
      <c r="RMD40" s="8"/>
      <c r="RME40" s="8"/>
      <c r="RMF40" s="8"/>
      <c r="RMG40" s="8"/>
      <c r="RMH40" s="8"/>
      <c r="RMI40" s="8"/>
      <c r="RMJ40" s="8"/>
      <c r="RMK40" s="8"/>
      <c r="RML40" s="8"/>
      <c r="RMM40" s="8"/>
      <c r="RMN40" s="8"/>
      <c r="RMO40" s="8"/>
      <c r="RMP40" s="8"/>
      <c r="RMQ40" s="8"/>
      <c r="RMR40" s="8"/>
      <c r="RMS40" s="8"/>
      <c r="RMT40" s="8"/>
      <c r="RMU40" s="8"/>
      <c r="RMV40" s="8"/>
      <c r="RMW40" s="8"/>
      <c r="RMX40" s="8"/>
      <c r="RMY40" s="8"/>
      <c r="RMZ40" s="8"/>
      <c r="RNA40" s="8"/>
      <c r="RNB40" s="8"/>
      <c r="RNC40" s="8"/>
      <c r="RND40" s="8"/>
      <c r="RNE40" s="8"/>
      <c r="RNF40" s="8"/>
      <c r="RNG40" s="8"/>
      <c r="RNH40" s="8"/>
      <c r="RNI40" s="8"/>
      <c r="RNJ40" s="8"/>
      <c r="RNK40" s="8"/>
      <c r="RNL40" s="8"/>
      <c r="RNM40" s="8"/>
      <c r="RNN40" s="8"/>
      <c r="RNO40" s="8"/>
      <c r="RNP40" s="8"/>
      <c r="RNQ40" s="8"/>
      <c r="RNR40" s="8"/>
      <c r="RNS40" s="8"/>
      <c r="RNT40" s="8"/>
      <c r="RNU40" s="8"/>
      <c r="RNV40" s="8"/>
      <c r="RNW40" s="8"/>
      <c r="RNX40" s="8"/>
      <c r="RNY40" s="8"/>
      <c r="RNZ40" s="8"/>
      <c r="ROA40" s="8"/>
      <c r="ROB40" s="8"/>
      <c r="ROC40" s="8"/>
      <c r="ROD40" s="8"/>
      <c r="ROE40" s="8"/>
      <c r="ROF40" s="8"/>
      <c r="ROG40" s="8"/>
      <c r="ROH40" s="8"/>
      <c r="ROI40" s="8"/>
      <c r="ROJ40" s="8"/>
      <c r="ROK40" s="8"/>
      <c r="ROL40" s="8"/>
      <c r="ROM40" s="8"/>
      <c r="RON40" s="8"/>
      <c r="ROO40" s="8"/>
      <c r="ROP40" s="8"/>
      <c r="ROQ40" s="8"/>
      <c r="ROR40" s="8"/>
      <c r="ROS40" s="8"/>
      <c r="ROT40" s="8"/>
      <c r="ROU40" s="8"/>
      <c r="ROV40" s="8"/>
      <c r="ROW40" s="8"/>
      <c r="ROX40" s="8"/>
      <c r="ROY40" s="8"/>
      <c r="ROZ40" s="8"/>
      <c r="RPA40" s="8"/>
      <c r="RPB40" s="8"/>
      <c r="RPC40" s="8"/>
      <c r="RPD40" s="8"/>
      <c r="RPE40" s="8"/>
      <c r="RPF40" s="8"/>
      <c r="RPG40" s="8"/>
      <c r="RPH40" s="8"/>
      <c r="RPI40" s="8"/>
      <c r="RPJ40" s="8"/>
      <c r="RPK40" s="8"/>
      <c r="RPL40" s="8"/>
      <c r="RPM40" s="8"/>
      <c r="RPN40" s="8"/>
      <c r="RPO40" s="8"/>
      <c r="RPP40" s="8"/>
      <c r="RPQ40" s="8"/>
      <c r="RPR40" s="8"/>
      <c r="RPS40" s="8"/>
      <c r="RPT40" s="8"/>
      <c r="RPU40" s="8"/>
      <c r="RPV40" s="8"/>
      <c r="RPW40" s="8"/>
      <c r="RPX40" s="8"/>
      <c r="RPY40" s="8"/>
      <c r="RPZ40" s="8"/>
      <c r="RQA40" s="8"/>
      <c r="RQB40" s="8"/>
      <c r="RQC40" s="8"/>
      <c r="RQD40" s="8"/>
      <c r="RQE40" s="8"/>
      <c r="RQF40" s="8"/>
      <c r="RQG40" s="8"/>
      <c r="RQH40" s="8"/>
      <c r="RQI40" s="8"/>
      <c r="RQJ40" s="8"/>
      <c r="RQK40" s="8"/>
      <c r="RQL40" s="8"/>
      <c r="RQM40" s="8"/>
      <c r="RQN40" s="8"/>
      <c r="RQO40" s="8"/>
      <c r="RQP40" s="8"/>
      <c r="RQQ40" s="8"/>
      <c r="RQR40" s="8"/>
      <c r="RQS40" s="8"/>
      <c r="RQT40" s="8"/>
      <c r="RQU40" s="8"/>
      <c r="RQV40" s="8"/>
      <c r="RQW40" s="8"/>
      <c r="RQX40" s="8"/>
      <c r="RQY40" s="8"/>
      <c r="RQZ40" s="8"/>
      <c r="RRA40" s="8"/>
      <c r="RRB40" s="8"/>
      <c r="RRC40" s="8"/>
      <c r="RRD40" s="8"/>
      <c r="RRE40" s="8"/>
      <c r="RRF40" s="8"/>
      <c r="RRG40" s="8"/>
      <c r="RRH40" s="8"/>
      <c r="RRI40" s="8"/>
      <c r="RRJ40" s="8"/>
      <c r="RRK40" s="8"/>
      <c r="RRL40" s="8"/>
      <c r="RRM40" s="8"/>
      <c r="RRN40" s="8"/>
      <c r="RRO40" s="8"/>
      <c r="RRP40" s="8"/>
      <c r="RRQ40" s="8"/>
      <c r="RRR40" s="8"/>
      <c r="RRS40" s="8"/>
      <c r="RRT40" s="8"/>
      <c r="RRU40" s="8"/>
      <c r="RRV40" s="8"/>
      <c r="RRW40" s="8"/>
      <c r="RRX40" s="8"/>
      <c r="RRY40" s="8"/>
      <c r="RRZ40" s="8"/>
      <c r="RSA40" s="8"/>
      <c r="RSB40" s="8"/>
      <c r="RSC40" s="8"/>
      <c r="RSD40" s="8"/>
      <c r="RSE40" s="8"/>
      <c r="RSF40" s="8"/>
      <c r="RSG40" s="8"/>
      <c r="RSH40" s="8"/>
      <c r="RSI40" s="8"/>
      <c r="RSJ40" s="8"/>
      <c r="RSK40" s="8"/>
      <c r="RSL40" s="8"/>
      <c r="RSM40" s="8"/>
      <c r="RSN40" s="8"/>
      <c r="RSO40" s="8"/>
      <c r="RSP40" s="8"/>
      <c r="RSQ40" s="8"/>
      <c r="RSR40" s="8"/>
      <c r="RSS40" s="8"/>
      <c r="RST40" s="8"/>
      <c r="RSU40" s="8"/>
      <c r="RSV40" s="8"/>
      <c r="RSW40" s="8"/>
      <c r="RSX40" s="8"/>
      <c r="RSY40" s="8"/>
      <c r="RSZ40" s="8"/>
      <c r="RTA40" s="8"/>
      <c r="RTB40" s="8"/>
      <c r="RTC40" s="8"/>
      <c r="RTD40" s="8"/>
      <c r="RTE40" s="8"/>
      <c r="RTF40" s="8"/>
      <c r="RTG40" s="8"/>
      <c r="RTH40" s="8"/>
      <c r="RTI40" s="8"/>
      <c r="RTJ40" s="8"/>
      <c r="RTK40" s="8"/>
      <c r="RTL40" s="8"/>
      <c r="RTM40" s="8"/>
      <c r="RTN40" s="8"/>
      <c r="RTO40" s="8"/>
      <c r="RTP40" s="8"/>
      <c r="RTQ40" s="8"/>
      <c r="RTR40" s="8"/>
      <c r="RTS40" s="8"/>
      <c r="RTT40" s="8"/>
      <c r="RTU40" s="8"/>
      <c r="RTV40" s="8"/>
      <c r="RTW40" s="8"/>
      <c r="RTX40" s="8"/>
      <c r="RTY40" s="8"/>
      <c r="RTZ40" s="8"/>
      <c r="RUA40" s="8"/>
      <c r="RUB40" s="8"/>
      <c r="RUC40" s="8"/>
      <c r="RUD40" s="8"/>
      <c r="RUE40" s="8"/>
      <c r="RUF40" s="8"/>
      <c r="RUG40" s="8"/>
      <c r="RUH40" s="8"/>
      <c r="RUI40" s="8"/>
      <c r="RUJ40" s="8"/>
      <c r="RUK40" s="8"/>
      <c r="RUL40" s="8"/>
      <c r="RUM40" s="8"/>
      <c r="RUN40" s="8"/>
      <c r="RUO40" s="8"/>
      <c r="RUP40" s="8"/>
      <c r="RUQ40" s="8"/>
      <c r="RUR40" s="8"/>
      <c r="RUS40" s="8"/>
      <c r="RUT40" s="8"/>
      <c r="RUU40" s="8"/>
      <c r="RUV40" s="8"/>
      <c r="RUW40" s="8"/>
      <c r="RUX40" s="8"/>
      <c r="RUY40" s="8"/>
      <c r="RUZ40" s="8"/>
      <c r="RVA40" s="8"/>
      <c r="RVB40" s="8"/>
      <c r="RVC40" s="8"/>
      <c r="RVD40" s="8"/>
      <c r="RVE40" s="8"/>
      <c r="RVF40" s="8"/>
      <c r="RVG40" s="8"/>
      <c r="RVH40" s="8"/>
      <c r="RVI40" s="8"/>
      <c r="RVJ40" s="8"/>
      <c r="RVK40" s="8"/>
      <c r="RVL40" s="8"/>
      <c r="RVM40" s="8"/>
      <c r="RVN40" s="8"/>
      <c r="RVO40" s="8"/>
      <c r="RVP40" s="8"/>
      <c r="RVQ40" s="8"/>
      <c r="RVR40" s="8"/>
      <c r="RVS40" s="8"/>
      <c r="RVT40" s="8"/>
      <c r="RVU40" s="8"/>
      <c r="RVV40" s="8"/>
      <c r="RVW40" s="8"/>
      <c r="RVX40" s="8"/>
      <c r="RVY40" s="8"/>
      <c r="RVZ40" s="8"/>
      <c r="RWA40" s="8"/>
      <c r="RWB40" s="8"/>
      <c r="RWC40" s="8"/>
      <c r="RWD40" s="8"/>
      <c r="RWE40" s="8"/>
      <c r="RWF40" s="8"/>
      <c r="RWG40" s="8"/>
      <c r="RWH40" s="8"/>
      <c r="RWI40" s="8"/>
      <c r="RWJ40" s="8"/>
      <c r="RWK40" s="8"/>
      <c r="RWL40" s="8"/>
      <c r="RWM40" s="8"/>
      <c r="RWN40" s="8"/>
      <c r="RWO40" s="8"/>
      <c r="RWP40" s="8"/>
      <c r="RWQ40" s="8"/>
      <c r="RWR40" s="8"/>
      <c r="RWS40" s="8"/>
      <c r="RWT40" s="8"/>
      <c r="RWU40" s="8"/>
      <c r="RWV40" s="8"/>
      <c r="RWW40" s="8"/>
      <c r="RWX40" s="8"/>
      <c r="RWY40" s="8"/>
      <c r="RWZ40" s="8"/>
      <c r="RXA40" s="8"/>
      <c r="RXB40" s="8"/>
      <c r="RXC40" s="8"/>
      <c r="RXD40" s="8"/>
      <c r="RXE40" s="8"/>
      <c r="RXF40" s="8"/>
      <c r="RXG40" s="8"/>
      <c r="RXH40" s="8"/>
      <c r="RXI40" s="8"/>
      <c r="RXJ40" s="8"/>
      <c r="RXK40" s="8"/>
      <c r="RXL40" s="8"/>
      <c r="RXM40" s="8"/>
      <c r="RXN40" s="8"/>
      <c r="RXO40" s="8"/>
      <c r="RXP40" s="8"/>
      <c r="RXQ40" s="8"/>
      <c r="RXR40" s="8"/>
      <c r="RXS40" s="8"/>
      <c r="RXT40" s="8"/>
      <c r="RXU40" s="8"/>
      <c r="RXV40" s="8"/>
      <c r="RXW40" s="8"/>
      <c r="RXX40" s="8"/>
      <c r="RXY40" s="8"/>
      <c r="RXZ40" s="8"/>
      <c r="RYA40" s="8"/>
      <c r="RYB40" s="8"/>
      <c r="RYC40" s="8"/>
      <c r="RYD40" s="8"/>
      <c r="RYE40" s="8"/>
      <c r="RYF40" s="8"/>
      <c r="RYG40" s="8"/>
      <c r="RYH40" s="8"/>
      <c r="RYI40" s="8"/>
      <c r="RYJ40" s="8"/>
      <c r="RYK40" s="8"/>
      <c r="RYL40" s="8"/>
      <c r="RYM40" s="8"/>
      <c r="RYN40" s="8"/>
      <c r="RYO40" s="8"/>
      <c r="RYP40" s="8"/>
      <c r="RYQ40" s="8"/>
      <c r="RYR40" s="8"/>
      <c r="RYS40" s="8"/>
      <c r="RYT40" s="8"/>
      <c r="RYU40" s="8"/>
      <c r="RYV40" s="8"/>
      <c r="RYW40" s="8"/>
      <c r="RYX40" s="8"/>
      <c r="RYY40" s="8"/>
      <c r="RYZ40" s="8"/>
      <c r="RZA40" s="8"/>
      <c r="RZB40" s="8"/>
      <c r="RZC40" s="8"/>
      <c r="RZD40" s="8"/>
      <c r="RZE40" s="8"/>
      <c r="RZF40" s="8"/>
      <c r="RZG40" s="8"/>
      <c r="RZH40" s="8"/>
      <c r="RZI40" s="8"/>
      <c r="RZJ40" s="8"/>
      <c r="RZK40" s="8"/>
      <c r="RZL40" s="8"/>
      <c r="RZM40" s="8"/>
      <c r="RZN40" s="8"/>
      <c r="RZO40" s="8"/>
      <c r="RZP40" s="8"/>
      <c r="RZQ40" s="8"/>
      <c r="RZR40" s="8"/>
      <c r="RZS40" s="8"/>
      <c r="RZT40" s="8"/>
      <c r="RZU40" s="8"/>
      <c r="RZV40" s="8"/>
      <c r="RZW40" s="8"/>
      <c r="RZX40" s="8"/>
      <c r="RZY40" s="8"/>
      <c r="RZZ40" s="8"/>
      <c r="SAA40" s="8"/>
      <c r="SAB40" s="8"/>
      <c r="SAC40" s="8"/>
      <c r="SAD40" s="8"/>
      <c r="SAE40" s="8"/>
      <c r="SAF40" s="8"/>
      <c r="SAG40" s="8"/>
      <c r="SAH40" s="8"/>
      <c r="SAI40" s="8"/>
      <c r="SAJ40" s="8"/>
      <c r="SAK40" s="8"/>
      <c r="SAL40" s="8"/>
      <c r="SAM40" s="8"/>
      <c r="SAN40" s="8"/>
      <c r="SAO40" s="8"/>
      <c r="SAP40" s="8"/>
      <c r="SAQ40" s="8"/>
      <c r="SAR40" s="8"/>
      <c r="SAS40" s="8"/>
      <c r="SAT40" s="8"/>
      <c r="SAU40" s="8"/>
      <c r="SAV40" s="8"/>
      <c r="SAW40" s="8"/>
      <c r="SAX40" s="8"/>
      <c r="SAY40" s="8"/>
      <c r="SAZ40" s="8"/>
      <c r="SBA40" s="8"/>
      <c r="SBB40" s="8"/>
      <c r="SBC40" s="8"/>
      <c r="SBD40" s="8"/>
      <c r="SBE40" s="8"/>
      <c r="SBF40" s="8"/>
      <c r="SBG40" s="8"/>
      <c r="SBH40" s="8"/>
      <c r="SBI40" s="8"/>
      <c r="SBJ40" s="8"/>
      <c r="SBK40" s="8"/>
      <c r="SBL40" s="8"/>
      <c r="SBM40" s="8"/>
      <c r="SBN40" s="8"/>
      <c r="SBO40" s="8"/>
      <c r="SBP40" s="8"/>
      <c r="SBQ40" s="8"/>
      <c r="SBR40" s="8"/>
      <c r="SBS40" s="8"/>
      <c r="SBT40" s="8"/>
      <c r="SBU40" s="8"/>
      <c r="SBV40" s="8"/>
      <c r="SBW40" s="8"/>
      <c r="SBX40" s="8"/>
      <c r="SBY40" s="8"/>
      <c r="SBZ40" s="8"/>
      <c r="SCA40" s="8"/>
      <c r="SCB40" s="8"/>
      <c r="SCC40" s="8"/>
      <c r="SCD40" s="8"/>
      <c r="SCE40" s="8"/>
      <c r="SCF40" s="8"/>
      <c r="SCG40" s="8"/>
      <c r="SCH40" s="8"/>
      <c r="SCI40" s="8"/>
      <c r="SCJ40" s="8"/>
      <c r="SCK40" s="8"/>
      <c r="SCL40" s="8"/>
      <c r="SCM40" s="8"/>
      <c r="SCN40" s="8"/>
      <c r="SCO40" s="8"/>
      <c r="SCP40" s="8"/>
      <c r="SCQ40" s="8"/>
      <c r="SCR40" s="8"/>
      <c r="SCS40" s="8"/>
      <c r="SCT40" s="8"/>
      <c r="SCU40" s="8"/>
      <c r="SCV40" s="8"/>
      <c r="SCW40" s="8"/>
      <c r="SCX40" s="8"/>
      <c r="SCY40" s="8"/>
      <c r="SCZ40" s="8"/>
      <c r="SDA40" s="8"/>
      <c r="SDB40" s="8"/>
      <c r="SDC40" s="8"/>
      <c r="SDD40" s="8"/>
      <c r="SDE40" s="8"/>
      <c r="SDF40" s="8"/>
      <c r="SDG40" s="8"/>
      <c r="SDH40" s="8"/>
      <c r="SDI40" s="8"/>
      <c r="SDJ40" s="8"/>
      <c r="SDK40" s="8"/>
      <c r="SDL40" s="8"/>
      <c r="SDM40" s="8"/>
      <c r="SDN40" s="8"/>
      <c r="SDO40" s="8"/>
      <c r="SDP40" s="8"/>
      <c r="SDQ40" s="8"/>
      <c r="SDR40" s="8"/>
      <c r="SDS40" s="8"/>
      <c r="SDT40" s="8"/>
      <c r="SDU40" s="8"/>
      <c r="SDV40" s="8"/>
      <c r="SDW40" s="8"/>
      <c r="SDX40" s="8"/>
      <c r="SDY40" s="8"/>
      <c r="SDZ40" s="8"/>
      <c r="SEA40" s="8"/>
      <c r="SEB40" s="8"/>
      <c r="SEC40" s="8"/>
      <c r="SED40" s="8"/>
      <c r="SEE40" s="8"/>
      <c r="SEF40" s="8"/>
      <c r="SEG40" s="8"/>
      <c r="SEH40" s="8"/>
      <c r="SEI40" s="8"/>
      <c r="SEJ40" s="8"/>
      <c r="SEK40" s="8"/>
      <c r="SEL40" s="8"/>
      <c r="SEM40" s="8"/>
      <c r="SEN40" s="8"/>
      <c r="SEO40" s="8"/>
      <c r="SEP40" s="8"/>
      <c r="SEQ40" s="8"/>
      <c r="SER40" s="8"/>
      <c r="SES40" s="8"/>
      <c r="SET40" s="8"/>
      <c r="SEU40" s="8"/>
      <c r="SEV40" s="8"/>
      <c r="SEW40" s="8"/>
      <c r="SEX40" s="8"/>
      <c r="SEY40" s="8"/>
      <c r="SEZ40" s="8"/>
      <c r="SFA40" s="8"/>
      <c r="SFB40" s="8"/>
      <c r="SFC40" s="8"/>
      <c r="SFD40" s="8"/>
      <c r="SFE40" s="8"/>
      <c r="SFF40" s="8"/>
      <c r="SFG40" s="8"/>
      <c r="SFH40" s="8"/>
      <c r="SFI40" s="8"/>
      <c r="SFJ40" s="8"/>
      <c r="SFK40" s="8"/>
      <c r="SFL40" s="8"/>
      <c r="SFM40" s="8"/>
      <c r="SFN40" s="8"/>
      <c r="SFO40" s="8"/>
      <c r="SFP40" s="8"/>
      <c r="SFQ40" s="8"/>
      <c r="SFR40" s="8"/>
      <c r="SFS40" s="8"/>
      <c r="SFT40" s="8"/>
      <c r="SFU40" s="8"/>
      <c r="SFV40" s="8"/>
      <c r="SFW40" s="8"/>
      <c r="SFX40" s="8"/>
      <c r="SFY40" s="8"/>
      <c r="SFZ40" s="8"/>
      <c r="SGA40" s="8"/>
      <c r="SGB40" s="8"/>
      <c r="SGC40" s="8"/>
      <c r="SGD40" s="8"/>
      <c r="SGE40" s="8"/>
      <c r="SGF40" s="8"/>
      <c r="SGG40" s="8"/>
      <c r="SGH40" s="8"/>
      <c r="SGI40" s="8"/>
      <c r="SGJ40" s="8"/>
      <c r="SGK40" s="8"/>
      <c r="SGL40" s="8"/>
      <c r="SGM40" s="8"/>
      <c r="SGN40" s="8"/>
      <c r="SGO40" s="8"/>
      <c r="SGP40" s="8"/>
      <c r="SGQ40" s="8"/>
      <c r="SGR40" s="8"/>
      <c r="SGS40" s="8"/>
      <c r="SGT40" s="8"/>
      <c r="SGU40" s="8"/>
      <c r="SGV40" s="8"/>
      <c r="SGW40" s="8"/>
      <c r="SGX40" s="8"/>
      <c r="SGY40" s="8"/>
      <c r="SGZ40" s="8"/>
      <c r="SHA40" s="8"/>
      <c r="SHB40" s="8"/>
      <c r="SHC40" s="8"/>
      <c r="SHD40" s="8"/>
      <c r="SHE40" s="8"/>
      <c r="SHF40" s="8"/>
      <c r="SHG40" s="8"/>
      <c r="SHH40" s="8"/>
      <c r="SHI40" s="8"/>
      <c r="SHJ40" s="8"/>
      <c r="SHK40" s="8"/>
      <c r="SHL40" s="8"/>
      <c r="SHM40" s="8"/>
      <c r="SHN40" s="8"/>
      <c r="SHO40" s="8"/>
      <c r="SHP40" s="8"/>
      <c r="SHQ40" s="8"/>
      <c r="SHR40" s="8"/>
      <c r="SHS40" s="8"/>
      <c r="SHT40" s="8"/>
      <c r="SHU40" s="8"/>
      <c r="SHV40" s="8"/>
      <c r="SHW40" s="8"/>
      <c r="SHX40" s="8"/>
      <c r="SHY40" s="8"/>
      <c r="SHZ40" s="8"/>
      <c r="SIA40" s="8"/>
      <c r="SIB40" s="8"/>
      <c r="SIC40" s="8"/>
      <c r="SID40" s="8"/>
      <c r="SIE40" s="8"/>
      <c r="SIF40" s="8"/>
      <c r="SIG40" s="8"/>
      <c r="SIH40" s="8"/>
      <c r="SII40" s="8"/>
      <c r="SIJ40" s="8"/>
      <c r="SIK40" s="8"/>
      <c r="SIL40" s="8"/>
      <c r="SIM40" s="8"/>
      <c r="SIN40" s="8"/>
      <c r="SIO40" s="8"/>
      <c r="SIP40" s="8"/>
      <c r="SIQ40" s="8"/>
      <c r="SIR40" s="8"/>
      <c r="SIS40" s="8"/>
      <c r="SIT40" s="8"/>
      <c r="SIU40" s="8"/>
      <c r="SIV40" s="8"/>
      <c r="SIW40" s="8"/>
      <c r="SIX40" s="8"/>
      <c r="SIY40" s="8"/>
      <c r="SIZ40" s="8"/>
      <c r="SJA40" s="8"/>
      <c r="SJB40" s="8"/>
      <c r="SJC40" s="8"/>
      <c r="SJD40" s="8"/>
      <c r="SJE40" s="8"/>
      <c r="SJF40" s="8"/>
      <c r="SJG40" s="8"/>
      <c r="SJH40" s="8"/>
      <c r="SJI40" s="8"/>
      <c r="SJJ40" s="8"/>
      <c r="SJK40" s="8"/>
      <c r="SJL40" s="8"/>
      <c r="SJM40" s="8"/>
      <c r="SJN40" s="8"/>
      <c r="SJO40" s="8"/>
      <c r="SJP40" s="8"/>
      <c r="SJQ40" s="8"/>
      <c r="SJR40" s="8"/>
      <c r="SJS40" s="8"/>
      <c r="SJT40" s="8"/>
      <c r="SJU40" s="8"/>
      <c r="SJV40" s="8"/>
      <c r="SJW40" s="8"/>
      <c r="SJX40" s="8"/>
      <c r="SJY40" s="8"/>
      <c r="SJZ40" s="8"/>
      <c r="SKA40" s="8"/>
      <c r="SKB40" s="8"/>
      <c r="SKC40" s="8"/>
      <c r="SKD40" s="8"/>
      <c r="SKE40" s="8"/>
      <c r="SKF40" s="8"/>
      <c r="SKG40" s="8"/>
      <c r="SKH40" s="8"/>
      <c r="SKI40" s="8"/>
      <c r="SKJ40" s="8"/>
      <c r="SKK40" s="8"/>
      <c r="SKL40" s="8"/>
      <c r="SKM40" s="8"/>
      <c r="SKN40" s="8"/>
      <c r="SKO40" s="8"/>
      <c r="SKP40" s="8"/>
      <c r="SKQ40" s="8"/>
      <c r="SKR40" s="8"/>
      <c r="SKS40" s="8"/>
      <c r="SKT40" s="8"/>
      <c r="SKU40" s="8"/>
      <c r="SKV40" s="8"/>
      <c r="SKW40" s="8"/>
      <c r="SKX40" s="8"/>
      <c r="SKY40" s="8"/>
      <c r="SKZ40" s="8"/>
      <c r="SLA40" s="8"/>
      <c r="SLB40" s="8"/>
      <c r="SLC40" s="8"/>
      <c r="SLD40" s="8"/>
      <c r="SLE40" s="8"/>
      <c r="SLF40" s="8"/>
      <c r="SLG40" s="8"/>
      <c r="SLH40" s="8"/>
      <c r="SLI40" s="8"/>
      <c r="SLJ40" s="8"/>
      <c r="SLK40" s="8"/>
      <c r="SLL40" s="8"/>
      <c r="SLM40" s="8"/>
      <c r="SLN40" s="8"/>
      <c r="SLO40" s="8"/>
      <c r="SLP40" s="8"/>
      <c r="SLQ40" s="8"/>
      <c r="SLR40" s="8"/>
      <c r="SLS40" s="8"/>
      <c r="SLT40" s="8"/>
      <c r="SLU40" s="8"/>
      <c r="SLV40" s="8"/>
      <c r="SLW40" s="8"/>
      <c r="SLX40" s="8"/>
      <c r="SLY40" s="8"/>
      <c r="SLZ40" s="8"/>
      <c r="SMA40" s="8"/>
      <c r="SMB40" s="8"/>
      <c r="SMC40" s="8"/>
      <c r="SMD40" s="8"/>
      <c r="SME40" s="8"/>
      <c r="SMF40" s="8"/>
      <c r="SMG40" s="8"/>
      <c r="SMH40" s="8"/>
      <c r="SMI40" s="8"/>
      <c r="SMJ40" s="8"/>
      <c r="SMK40" s="8"/>
      <c r="SML40" s="8"/>
      <c r="SMM40" s="8"/>
      <c r="SMN40" s="8"/>
      <c r="SMO40" s="8"/>
      <c r="SMP40" s="8"/>
      <c r="SMQ40" s="8"/>
      <c r="SMR40" s="8"/>
      <c r="SMS40" s="8"/>
      <c r="SMT40" s="8"/>
      <c r="SMU40" s="8"/>
      <c r="SMV40" s="8"/>
      <c r="SMW40" s="8"/>
      <c r="SMX40" s="8"/>
      <c r="SMY40" s="8"/>
      <c r="SMZ40" s="8"/>
      <c r="SNA40" s="8"/>
      <c r="SNB40" s="8"/>
      <c r="SNC40" s="8"/>
      <c r="SND40" s="8"/>
      <c r="SNE40" s="8"/>
      <c r="SNF40" s="8"/>
      <c r="SNG40" s="8"/>
      <c r="SNH40" s="8"/>
      <c r="SNI40" s="8"/>
      <c r="SNJ40" s="8"/>
      <c r="SNK40" s="8"/>
      <c r="SNL40" s="8"/>
      <c r="SNM40" s="8"/>
      <c r="SNN40" s="8"/>
      <c r="SNO40" s="8"/>
      <c r="SNP40" s="8"/>
      <c r="SNQ40" s="8"/>
      <c r="SNR40" s="8"/>
      <c r="SNS40" s="8"/>
      <c r="SNT40" s="8"/>
      <c r="SNU40" s="8"/>
      <c r="SNV40" s="8"/>
      <c r="SNW40" s="8"/>
      <c r="SNX40" s="8"/>
      <c r="SNY40" s="8"/>
      <c r="SNZ40" s="8"/>
      <c r="SOA40" s="8"/>
      <c r="SOB40" s="8"/>
      <c r="SOC40" s="8"/>
      <c r="SOD40" s="8"/>
      <c r="SOE40" s="8"/>
      <c r="SOF40" s="8"/>
      <c r="SOG40" s="8"/>
      <c r="SOH40" s="8"/>
      <c r="SOI40" s="8"/>
      <c r="SOJ40" s="8"/>
      <c r="SOK40" s="8"/>
      <c r="SOL40" s="8"/>
      <c r="SOM40" s="8"/>
      <c r="SON40" s="8"/>
      <c r="SOO40" s="8"/>
      <c r="SOP40" s="8"/>
      <c r="SOQ40" s="8"/>
      <c r="SOR40" s="8"/>
      <c r="SOS40" s="8"/>
      <c r="SOT40" s="8"/>
      <c r="SOU40" s="8"/>
      <c r="SOV40" s="8"/>
      <c r="SOW40" s="8"/>
      <c r="SOX40" s="8"/>
      <c r="SOY40" s="8"/>
      <c r="SOZ40" s="8"/>
      <c r="SPA40" s="8"/>
      <c r="SPB40" s="8"/>
      <c r="SPC40" s="8"/>
      <c r="SPD40" s="8"/>
      <c r="SPE40" s="8"/>
      <c r="SPF40" s="8"/>
      <c r="SPG40" s="8"/>
      <c r="SPH40" s="8"/>
      <c r="SPI40" s="8"/>
      <c r="SPJ40" s="8"/>
      <c r="SPK40" s="8"/>
      <c r="SPL40" s="8"/>
      <c r="SPM40" s="8"/>
      <c r="SPN40" s="8"/>
      <c r="SPO40" s="8"/>
      <c r="SPP40" s="8"/>
      <c r="SPQ40" s="8"/>
      <c r="SPR40" s="8"/>
      <c r="SPS40" s="8"/>
      <c r="SPT40" s="8"/>
      <c r="SPU40" s="8"/>
      <c r="SPV40" s="8"/>
      <c r="SPW40" s="8"/>
      <c r="SPX40" s="8"/>
      <c r="SPY40" s="8"/>
      <c r="SPZ40" s="8"/>
      <c r="SQA40" s="8"/>
      <c r="SQB40" s="8"/>
      <c r="SQC40" s="8"/>
      <c r="SQD40" s="8"/>
      <c r="SQE40" s="8"/>
      <c r="SQF40" s="8"/>
      <c r="SQG40" s="8"/>
      <c r="SQH40" s="8"/>
      <c r="SQI40" s="8"/>
      <c r="SQJ40" s="8"/>
      <c r="SQK40" s="8"/>
      <c r="SQL40" s="8"/>
      <c r="SQM40" s="8"/>
      <c r="SQN40" s="8"/>
      <c r="SQO40" s="8"/>
      <c r="SQP40" s="8"/>
      <c r="SQQ40" s="8"/>
      <c r="SQR40" s="8"/>
      <c r="SQS40" s="8"/>
      <c r="SQT40" s="8"/>
      <c r="SQU40" s="8"/>
      <c r="SQV40" s="8"/>
      <c r="SQW40" s="8"/>
      <c r="SQX40" s="8"/>
      <c r="SQY40" s="8"/>
      <c r="SQZ40" s="8"/>
      <c r="SRA40" s="8"/>
      <c r="SRB40" s="8"/>
      <c r="SRC40" s="8"/>
      <c r="SRD40" s="8"/>
      <c r="SRE40" s="8"/>
      <c r="SRF40" s="8"/>
      <c r="SRG40" s="8"/>
      <c r="SRH40" s="8"/>
      <c r="SRI40" s="8"/>
      <c r="SRJ40" s="8"/>
      <c r="SRK40" s="8"/>
      <c r="SRL40" s="8"/>
      <c r="SRM40" s="8"/>
      <c r="SRN40" s="8"/>
      <c r="SRO40" s="8"/>
      <c r="SRP40" s="8"/>
      <c r="SRQ40" s="8"/>
      <c r="SRR40" s="8"/>
      <c r="SRS40" s="8"/>
      <c r="SRT40" s="8"/>
      <c r="SRU40" s="8"/>
      <c r="SRV40" s="8"/>
      <c r="SRW40" s="8"/>
      <c r="SRX40" s="8"/>
      <c r="SRY40" s="8"/>
      <c r="SRZ40" s="8"/>
      <c r="SSA40" s="8"/>
      <c r="SSB40" s="8"/>
      <c r="SSC40" s="8"/>
      <c r="SSD40" s="8"/>
      <c r="SSE40" s="8"/>
      <c r="SSF40" s="8"/>
      <c r="SSG40" s="8"/>
      <c r="SSH40" s="8"/>
      <c r="SSI40" s="8"/>
      <c r="SSJ40" s="8"/>
      <c r="SSK40" s="8"/>
      <c r="SSL40" s="8"/>
      <c r="SSM40" s="8"/>
      <c r="SSN40" s="8"/>
      <c r="SSO40" s="8"/>
      <c r="SSP40" s="8"/>
      <c r="SSQ40" s="8"/>
      <c r="SSR40" s="8"/>
      <c r="SSS40" s="8"/>
      <c r="SST40" s="8"/>
      <c r="SSU40" s="8"/>
      <c r="SSV40" s="8"/>
      <c r="SSW40" s="8"/>
      <c r="SSX40" s="8"/>
      <c r="SSY40" s="8"/>
      <c r="SSZ40" s="8"/>
      <c r="STA40" s="8"/>
      <c r="STB40" s="8"/>
      <c r="STC40" s="8"/>
      <c r="STD40" s="8"/>
      <c r="STE40" s="8"/>
      <c r="STF40" s="8"/>
      <c r="STG40" s="8"/>
      <c r="STH40" s="8"/>
      <c r="STI40" s="8"/>
      <c r="STJ40" s="8"/>
      <c r="STK40" s="8"/>
      <c r="STL40" s="8"/>
      <c r="STM40" s="8"/>
      <c r="STN40" s="8"/>
      <c r="STO40" s="8"/>
      <c r="STP40" s="8"/>
      <c r="STQ40" s="8"/>
      <c r="STR40" s="8"/>
      <c r="STS40" s="8"/>
      <c r="STT40" s="8"/>
      <c r="STU40" s="8"/>
      <c r="STV40" s="8"/>
      <c r="STW40" s="8"/>
      <c r="STX40" s="8"/>
      <c r="STY40" s="8"/>
      <c r="STZ40" s="8"/>
      <c r="SUA40" s="8"/>
      <c r="SUB40" s="8"/>
      <c r="SUC40" s="8"/>
      <c r="SUD40" s="8"/>
      <c r="SUE40" s="8"/>
      <c r="SUF40" s="8"/>
      <c r="SUG40" s="8"/>
      <c r="SUH40" s="8"/>
      <c r="SUI40" s="8"/>
      <c r="SUJ40" s="8"/>
      <c r="SUK40" s="8"/>
      <c r="SUL40" s="8"/>
      <c r="SUM40" s="8"/>
      <c r="SUN40" s="8"/>
      <c r="SUO40" s="8"/>
      <c r="SUP40" s="8"/>
      <c r="SUQ40" s="8"/>
      <c r="SUR40" s="8"/>
      <c r="SUS40" s="8"/>
      <c r="SUT40" s="8"/>
      <c r="SUU40" s="8"/>
      <c r="SUV40" s="8"/>
      <c r="SUW40" s="8"/>
      <c r="SUX40" s="8"/>
      <c r="SUY40" s="8"/>
      <c r="SUZ40" s="8"/>
      <c r="SVA40" s="8"/>
      <c r="SVB40" s="8"/>
      <c r="SVC40" s="8"/>
      <c r="SVD40" s="8"/>
      <c r="SVE40" s="8"/>
      <c r="SVF40" s="8"/>
      <c r="SVG40" s="8"/>
      <c r="SVH40" s="8"/>
      <c r="SVI40" s="8"/>
      <c r="SVJ40" s="8"/>
      <c r="SVK40" s="8"/>
      <c r="SVL40" s="8"/>
      <c r="SVM40" s="8"/>
      <c r="SVN40" s="8"/>
      <c r="SVO40" s="8"/>
      <c r="SVP40" s="8"/>
      <c r="SVQ40" s="8"/>
      <c r="SVR40" s="8"/>
      <c r="SVS40" s="8"/>
      <c r="SVT40" s="8"/>
      <c r="SVU40" s="8"/>
      <c r="SVV40" s="8"/>
      <c r="SVW40" s="8"/>
      <c r="SVX40" s="8"/>
      <c r="SVY40" s="8"/>
      <c r="SVZ40" s="8"/>
      <c r="SWA40" s="8"/>
      <c r="SWB40" s="8"/>
      <c r="SWC40" s="8"/>
      <c r="SWD40" s="8"/>
      <c r="SWE40" s="8"/>
      <c r="SWF40" s="8"/>
      <c r="SWG40" s="8"/>
      <c r="SWH40" s="8"/>
      <c r="SWI40" s="8"/>
      <c r="SWJ40" s="8"/>
      <c r="SWK40" s="8"/>
      <c r="SWL40" s="8"/>
      <c r="SWM40" s="8"/>
      <c r="SWN40" s="8"/>
      <c r="SWO40" s="8"/>
      <c r="SWP40" s="8"/>
      <c r="SWQ40" s="8"/>
      <c r="SWR40" s="8"/>
      <c r="SWS40" s="8"/>
      <c r="SWT40" s="8"/>
      <c r="SWU40" s="8"/>
      <c r="SWV40" s="8"/>
      <c r="SWW40" s="8"/>
      <c r="SWX40" s="8"/>
      <c r="SWY40" s="8"/>
      <c r="SWZ40" s="8"/>
      <c r="SXA40" s="8"/>
      <c r="SXB40" s="8"/>
      <c r="SXC40" s="8"/>
      <c r="SXD40" s="8"/>
      <c r="SXE40" s="8"/>
      <c r="SXF40" s="8"/>
      <c r="SXG40" s="8"/>
      <c r="SXH40" s="8"/>
      <c r="SXI40" s="8"/>
      <c r="SXJ40" s="8"/>
      <c r="SXK40" s="8"/>
      <c r="SXL40" s="8"/>
      <c r="SXM40" s="8"/>
      <c r="SXN40" s="8"/>
      <c r="SXO40" s="8"/>
      <c r="SXP40" s="8"/>
      <c r="SXQ40" s="8"/>
      <c r="SXR40" s="8"/>
      <c r="SXS40" s="8"/>
      <c r="SXT40" s="8"/>
      <c r="SXU40" s="8"/>
      <c r="SXV40" s="8"/>
      <c r="SXW40" s="8"/>
      <c r="SXX40" s="8"/>
      <c r="SXY40" s="8"/>
      <c r="SXZ40" s="8"/>
      <c r="SYA40" s="8"/>
      <c r="SYB40" s="8"/>
      <c r="SYC40" s="8"/>
      <c r="SYD40" s="8"/>
      <c r="SYE40" s="8"/>
      <c r="SYF40" s="8"/>
      <c r="SYG40" s="8"/>
      <c r="SYH40" s="8"/>
      <c r="SYI40" s="8"/>
      <c r="SYJ40" s="8"/>
      <c r="SYK40" s="8"/>
      <c r="SYL40" s="8"/>
      <c r="SYM40" s="8"/>
      <c r="SYN40" s="8"/>
      <c r="SYO40" s="8"/>
      <c r="SYP40" s="8"/>
      <c r="SYQ40" s="8"/>
      <c r="SYR40" s="8"/>
      <c r="SYS40" s="8"/>
      <c r="SYT40" s="8"/>
      <c r="SYU40" s="8"/>
      <c r="SYV40" s="8"/>
      <c r="SYW40" s="8"/>
      <c r="SYX40" s="8"/>
      <c r="SYY40" s="8"/>
      <c r="SYZ40" s="8"/>
      <c r="SZA40" s="8"/>
      <c r="SZB40" s="8"/>
      <c r="SZC40" s="8"/>
      <c r="SZD40" s="8"/>
      <c r="SZE40" s="8"/>
      <c r="SZF40" s="8"/>
      <c r="SZG40" s="8"/>
      <c r="SZH40" s="8"/>
      <c r="SZI40" s="8"/>
      <c r="SZJ40" s="8"/>
      <c r="SZK40" s="8"/>
      <c r="SZL40" s="8"/>
      <c r="SZM40" s="8"/>
      <c r="SZN40" s="8"/>
      <c r="SZO40" s="8"/>
      <c r="SZP40" s="8"/>
      <c r="SZQ40" s="8"/>
      <c r="SZR40" s="8"/>
      <c r="SZS40" s="8"/>
      <c r="SZT40" s="8"/>
      <c r="SZU40" s="8"/>
      <c r="SZV40" s="8"/>
      <c r="SZW40" s="8"/>
      <c r="SZX40" s="8"/>
      <c r="SZY40" s="8"/>
      <c r="SZZ40" s="8"/>
      <c r="TAA40" s="8"/>
      <c r="TAB40" s="8"/>
      <c r="TAC40" s="8"/>
      <c r="TAD40" s="8"/>
      <c r="TAE40" s="8"/>
      <c r="TAF40" s="8"/>
      <c r="TAG40" s="8"/>
      <c r="TAH40" s="8"/>
      <c r="TAI40" s="8"/>
      <c r="TAJ40" s="8"/>
      <c r="TAK40" s="8"/>
      <c r="TAL40" s="8"/>
      <c r="TAM40" s="8"/>
      <c r="TAN40" s="8"/>
      <c r="TAO40" s="8"/>
      <c r="TAP40" s="8"/>
      <c r="TAQ40" s="8"/>
      <c r="TAR40" s="8"/>
      <c r="TAS40" s="8"/>
      <c r="TAT40" s="8"/>
      <c r="TAU40" s="8"/>
      <c r="TAV40" s="8"/>
      <c r="TAW40" s="8"/>
      <c r="TAX40" s="8"/>
      <c r="TAY40" s="8"/>
      <c r="TAZ40" s="8"/>
      <c r="TBA40" s="8"/>
      <c r="TBB40" s="8"/>
      <c r="TBC40" s="8"/>
      <c r="TBD40" s="8"/>
      <c r="TBE40" s="8"/>
      <c r="TBF40" s="8"/>
      <c r="TBG40" s="8"/>
      <c r="TBH40" s="8"/>
      <c r="TBI40" s="8"/>
      <c r="TBJ40" s="8"/>
      <c r="TBK40" s="8"/>
      <c r="TBL40" s="8"/>
      <c r="TBM40" s="8"/>
      <c r="TBN40" s="8"/>
      <c r="TBO40" s="8"/>
      <c r="TBP40" s="8"/>
      <c r="TBQ40" s="8"/>
      <c r="TBR40" s="8"/>
      <c r="TBS40" s="8"/>
      <c r="TBT40" s="8"/>
      <c r="TBU40" s="8"/>
      <c r="TBV40" s="8"/>
      <c r="TBW40" s="8"/>
      <c r="TBX40" s="8"/>
      <c r="TBY40" s="8"/>
      <c r="TBZ40" s="8"/>
      <c r="TCA40" s="8"/>
      <c r="TCB40" s="8"/>
      <c r="TCC40" s="8"/>
      <c r="TCD40" s="8"/>
      <c r="TCE40" s="8"/>
      <c r="TCF40" s="8"/>
      <c r="TCG40" s="8"/>
      <c r="TCH40" s="8"/>
      <c r="TCI40" s="8"/>
      <c r="TCJ40" s="8"/>
      <c r="TCK40" s="8"/>
      <c r="TCL40" s="8"/>
      <c r="TCM40" s="8"/>
      <c r="TCN40" s="8"/>
      <c r="TCO40" s="8"/>
      <c r="TCP40" s="8"/>
      <c r="TCQ40" s="8"/>
      <c r="TCR40" s="8"/>
      <c r="TCS40" s="8"/>
      <c r="TCT40" s="8"/>
      <c r="TCU40" s="8"/>
      <c r="TCV40" s="8"/>
      <c r="TCW40" s="8"/>
      <c r="TCX40" s="8"/>
      <c r="TCY40" s="8"/>
      <c r="TCZ40" s="8"/>
      <c r="TDA40" s="8"/>
      <c r="TDB40" s="8"/>
      <c r="TDC40" s="8"/>
      <c r="TDD40" s="8"/>
      <c r="TDE40" s="8"/>
      <c r="TDF40" s="8"/>
      <c r="TDG40" s="8"/>
      <c r="TDH40" s="8"/>
      <c r="TDI40" s="8"/>
      <c r="TDJ40" s="8"/>
      <c r="TDK40" s="8"/>
      <c r="TDL40" s="8"/>
      <c r="TDM40" s="8"/>
      <c r="TDN40" s="8"/>
      <c r="TDO40" s="8"/>
      <c r="TDP40" s="8"/>
      <c r="TDQ40" s="8"/>
      <c r="TDR40" s="8"/>
      <c r="TDS40" s="8"/>
      <c r="TDT40" s="8"/>
      <c r="TDU40" s="8"/>
      <c r="TDV40" s="8"/>
      <c r="TDW40" s="8"/>
      <c r="TDX40" s="8"/>
      <c r="TDY40" s="8"/>
      <c r="TDZ40" s="8"/>
      <c r="TEA40" s="8"/>
      <c r="TEB40" s="8"/>
      <c r="TEC40" s="8"/>
      <c r="TED40" s="8"/>
      <c r="TEE40" s="8"/>
      <c r="TEF40" s="8"/>
      <c r="TEG40" s="8"/>
      <c r="TEH40" s="8"/>
      <c r="TEI40" s="8"/>
      <c r="TEJ40" s="8"/>
      <c r="TEK40" s="8"/>
      <c r="TEL40" s="8"/>
      <c r="TEM40" s="8"/>
      <c r="TEN40" s="8"/>
      <c r="TEO40" s="8"/>
      <c r="TEP40" s="8"/>
      <c r="TEQ40" s="8"/>
      <c r="TER40" s="8"/>
      <c r="TES40" s="8"/>
      <c r="TET40" s="8"/>
      <c r="TEU40" s="8"/>
      <c r="TEV40" s="8"/>
      <c r="TEW40" s="8"/>
      <c r="TEX40" s="8"/>
      <c r="TEY40" s="8"/>
      <c r="TEZ40" s="8"/>
      <c r="TFA40" s="8"/>
      <c r="TFB40" s="8"/>
      <c r="TFC40" s="8"/>
      <c r="TFD40" s="8"/>
      <c r="TFE40" s="8"/>
      <c r="TFF40" s="8"/>
      <c r="TFG40" s="8"/>
      <c r="TFH40" s="8"/>
      <c r="TFI40" s="8"/>
      <c r="TFJ40" s="8"/>
      <c r="TFK40" s="8"/>
      <c r="TFL40" s="8"/>
      <c r="TFM40" s="8"/>
      <c r="TFN40" s="8"/>
      <c r="TFO40" s="8"/>
      <c r="TFP40" s="8"/>
      <c r="TFQ40" s="8"/>
      <c r="TFR40" s="8"/>
      <c r="TFS40" s="8"/>
      <c r="TFT40" s="8"/>
      <c r="TFU40" s="8"/>
      <c r="TFV40" s="8"/>
      <c r="TFW40" s="8"/>
      <c r="TFX40" s="8"/>
      <c r="TFY40" s="8"/>
      <c r="TFZ40" s="8"/>
      <c r="TGA40" s="8"/>
      <c r="TGB40" s="8"/>
      <c r="TGC40" s="8"/>
      <c r="TGD40" s="8"/>
      <c r="TGE40" s="8"/>
      <c r="TGF40" s="8"/>
      <c r="TGG40" s="8"/>
      <c r="TGH40" s="8"/>
      <c r="TGI40" s="8"/>
      <c r="TGJ40" s="8"/>
      <c r="TGK40" s="8"/>
      <c r="TGL40" s="8"/>
      <c r="TGM40" s="8"/>
      <c r="TGN40" s="8"/>
      <c r="TGO40" s="8"/>
      <c r="TGP40" s="8"/>
      <c r="TGQ40" s="8"/>
      <c r="TGR40" s="8"/>
      <c r="TGS40" s="8"/>
      <c r="TGT40" s="8"/>
      <c r="TGU40" s="8"/>
      <c r="TGV40" s="8"/>
      <c r="TGW40" s="8"/>
      <c r="TGX40" s="8"/>
      <c r="TGY40" s="8"/>
      <c r="TGZ40" s="8"/>
      <c r="THA40" s="8"/>
      <c r="THB40" s="8"/>
      <c r="THC40" s="8"/>
      <c r="THD40" s="8"/>
      <c r="THE40" s="8"/>
      <c r="THF40" s="8"/>
      <c r="THG40" s="8"/>
      <c r="THH40" s="8"/>
      <c r="THI40" s="8"/>
      <c r="THJ40" s="8"/>
      <c r="THK40" s="8"/>
      <c r="THL40" s="8"/>
      <c r="THM40" s="8"/>
      <c r="THN40" s="8"/>
      <c r="THO40" s="8"/>
      <c r="THP40" s="8"/>
      <c r="THQ40" s="8"/>
      <c r="THR40" s="8"/>
      <c r="THS40" s="8"/>
      <c r="THT40" s="8"/>
      <c r="THU40" s="8"/>
      <c r="THV40" s="8"/>
      <c r="THW40" s="8"/>
      <c r="THX40" s="8"/>
      <c r="THY40" s="8"/>
      <c r="THZ40" s="8"/>
      <c r="TIA40" s="8"/>
      <c r="TIB40" s="8"/>
      <c r="TIC40" s="8"/>
      <c r="TID40" s="8"/>
      <c r="TIE40" s="8"/>
      <c r="TIF40" s="8"/>
      <c r="TIG40" s="8"/>
      <c r="TIH40" s="8"/>
      <c r="TII40" s="8"/>
      <c r="TIJ40" s="8"/>
      <c r="TIK40" s="8"/>
      <c r="TIL40" s="8"/>
      <c r="TIM40" s="8"/>
      <c r="TIN40" s="8"/>
      <c r="TIO40" s="8"/>
      <c r="TIP40" s="8"/>
      <c r="TIQ40" s="8"/>
      <c r="TIR40" s="8"/>
      <c r="TIS40" s="8"/>
      <c r="TIT40" s="8"/>
      <c r="TIU40" s="8"/>
      <c r="TIV40" s="8"/>
      <c r="TIW40" s="8"/>
      <c r="TIX40" s="8"/>
      <c r="TIY40" s="8"/>
      <c r="TIZ40" s="8"/>
      <c r="TJA40" s="8"/>
      <c r="TJB40" s="8"/>
      <c r="TJC40" s="8"/>
      <c r="TJD40" s="8"/>
      <c r="TJE40" s="8"/>
      <c r="TJF40" s="8"/>
      <c r="TJG40" s="8"/>
      <c r="TJH40" s="8"/>
      <c r="TJI40" s="8"/>
      <c r="TJJ40" s="8"/>
      <c r="TJK40" s="8"/>
      <c r="TJL40" s="8"/>
      <c r="TJM40" s="8"/>
      <c r="TJN40" s="8"/>
      <c r="TJO40" s="8"/>
      <c r="TJP40" s="8"/>
      <c r="TJQ40" s="8"/>
      <c r="TJR40" s="8"/>
      <c r="TJS40" s="8"/>
      <c r="TJT40" s="8"/>
      <c r="TJU40" s="8"/>
      <c r="TJV40" s="8"/>
      <c r="TJW40" s="8"/>
      <c r="TJX40" s="8"/>
      <c r="TJY40" s="8"/>
      <c r="TJZ40" s="8"/>
      <c r="TKA40" s="8"/>
      <c r="TKB40" s="8"/>
      <c r="TKC40" s="8"/>
      <c r="TKD40" s="8"/>
      <c r="TKE40" s="8"/>
      <c r="TKF40" s="8"/>
      <c r="TKG40" s="8"/>
      <c r="TKH40" s="8"/>
      <c r="TKI40" s="8"/>
      <c r="TKJ40" s="8"/>
      <c r="TKK40" s="8"/>
      <c r="TKL40" s="8"/>
      <c r="TKM40" s="8"/>
      <c r="TKN40" s="8"/>
      <c r="TKO40" s="8"/>
      <c r="TKP40" s="8"/>
      <c r="TKQ40" s="8"/>
      <c r="TKR40" s="8"/>
      <c r="TKS40" s="8"/>
      <c r="TKT40" s="8"/>
      <c r="TKU40" s="8"/>
      <c r="TKV40" s="8"/>
      <c r="TKW40" s="8"/>
      <c r="TKX40" s="8"/>
      <c r="TKY40" s="8"/>
      <c r="TKZ40" s="8"/>
      <c r="TLA40" s="8"/>
      <c r="TLB40" s="8"/>
      <c r="TLC40" s="8"/>
      <c r="TLD40" s="8"/>
      <c r="TLE40" s="8"/>
      <c r="TLF40" s="8"/>
      <c r="TLG40" s="8"/>
      <c r="TLH40" s="8"/>
      <c r="TLI40" s="8"/>
      <c r="TLJ40" s="8"/>
      <c r="TLK40" s="8"/>
      <c r="TLL40" s="8"/>
      <c r="TLM40" s="8"/>
      <c r="TLN40" s="8"/>
      <c r="TLO40" s="8"/>
      <c r="TLP40" s="8"/>
      <c r="TLQ40" s="8"/>
      <c r="TLR40" s="8"/>
      <c r="TLS40" s="8"/>
      <c r="TLT40" s="8"/>
      <c r="TLU40" s="8"/>
      <c r="TLV40" s="8"/>
      <c r="TLW40" s="8"/>
      <c r="TLX40" s="8"/>
      <c r="TLY40" s="8"/>
      <c r="TLZ40" s="8"/>
      <c r="TMA40" s="8"/>
      <c r="TMB40" s="8"/>
      <c r="TMC40" s="8"/>
      <c r="TMD40" s="8"/>
      <c r="TME40" s="8"/>
      <c r="TMF40" s="8"/>
      <c r="TMG40" s="8"/>
      <c r="TMH40" s="8"/>
      <c r="TMI40" s="8"/>
      <c r="TMJ40" s="8"/>
      <c r="TMK40" s="8"/>
      <c r="TML40" s="8"/>
      <c r="TMM40" s="8"/>
      <c r="TMN40" s="8"/>
      <c r="TMO40" s="8"/>
      <c r="TMP40" s="8"/>
      <c r="TMQ40" s="8"/>
      <c r="TMR40" s="8"/>
      <c r="TMS40" s="8"/>
      <c r="TMT40" s="8"/>
      <c r="TMU40" s="8"/>
      <c r="TMV40" s="8"/>
      <c r="TMW40" s="8"/>
      <c r="TMX40" s="8"/>
      <c r="TMY40" s="8"/>
      <c r="TMZ40" s="8"/>
      <c r="TNA40" s="8"/>
      <c r="TNB40" s="8"/>
      <c r="TNC40" s="8"/>
      <c r="TND40" s="8"/>
      <c r="TNE40" s="8"/>
      <c r="TNF40" s="8"/>
      <c r="TNG40" s="8"/>
      <c r="TNH40" s="8"/>
      <c r="TNI40" s="8"/>
      <c r="TNJ40" s="8"/>
      <c r="TNK40" s="8"/>
      <c r="TNL40" s="8"/>
      <c r="TNM40" s="8"/>
      <c r="TNN40" s="8"/>
      <c r="TNO40" s="8"/>
      <c r="TNP40" s="8"/>
      <c r="TNQ40" s="8"/>
      <c r="TNR40" s="8"/>
      <c r="TNS40" s="8"/>
      <c r="TNT40" s="8"/>
      <c r="TNU40" s="8"/>
      <c r="TNV40" s="8"/>
      <c r="TNW40" s="8"/>
      <c r="TNX40" s="8"/>
      <c r="TNY40" s="8"/>
      <c r="TNZ40" s="8"/>
      <c r="TOA40" s="8"/>
      <c r="TOB40" s="8"/>
      <c r="TOC40" s="8"/>
      <c r="TOD40" s="8"/>
      <c r="TOE40" s="8"/>
      <c r="TOF40" s="8"/>
      <c r="TOG40" s="8"/>
      <c r="TOH40" s="8"/>
      <c r="TOI40" s="8"/>
      <c r="TOJ40" s="8"/>
      <c r="TOK40" s="8"/>
      <c r="TOL40" s="8"/>
      <c r="TOM40" s="8"/>
      <c r="TON40" s="8"/>
      <c r="TOO40" s="8"/>
      <c r="TOP40" s="8"/>
      <c r="TOQ40" s="8"/>
      <c r="TOR40" s="8"/>
      <c r="TOS40" s="8"/>
      <c r="TOT40" s="8"/>
      <c r="TOU40" s="8"/>
      <c r="TOV40" s="8"/>
      <c r="TOW40" s="8"/>
      <c r="TOX40" s="8"/>
      <c r="TOY40" s="8"/>
      <c r="TOZ40" s="8"/>
      <c r="TPA40" s="8"/>
      <c r="TPB40" s="8"/>
      <c r="TPC40" s="8"/>
      <c r="TPD40" s="8"/>
      <c r="TPE40" s="8"/>
      <c r="TPF40" s="8"/>
      <c r="TPG40" s="8"/>
      <c r="TPH40" s="8"/>
      <c r="TPI40" s="8"/>
      <c r="TPJ40" s="8"/>
      <c r="TPK40" s="8"/>
      <c r="TPL40" s="8"/>
      <c r="TPM40" s="8"/>
      <c r="TPN40" s="8"/>
      <c r="TPO40" s="8"/>
      <c r="TPP40" s="8"/>
      <c r="TPQ40" s="8"/>
      <c r="TPR40" s="8"/>
      <c r="TPS40" s="8"/>
      <c r="TPT40" s="8"/>
      <c r="TPU40" s="8"/>
      <c r="TPV40" s="8"/>
      <c r="TPW40" s="8"/>
      <c r="TPX40" s="8"/>
      <c r="TPY40" s="8"/>
      <c r="TPZ40" s="8"/>
      <c r="TQA40" s="8"/>
      <c r="TQB40" s="8"/>
      <c r="TQC40" s="8"/>
      <c r="TQD40" s="8"/>
      <c r="TQE40" s="8"/>
      <c r="TQF40" s="8"/>
      <c r="TQG40" s="8"/>
      <c r="TQH40" s="8"/>
      <c r="TQI40" s="8"/>
      <c r="TQJ40" s="8"/>
      <c r="TQK40" s="8"/>
      <c r="TQL40" s="8"/>
      <c r="TQM40" s="8"/>
      <c r="TQN40" s="8"/>
      <c r="TQO40" s="8"/>
      <c r="TQP40" s="8"/>
      <c r="TQQ40" s="8"/>
      <c r="TQR40" s="8"/>
      <c r="TQS40" s="8"/>
      <c r="TQT40" s="8"/>
      <c r="TQU40" s="8"/>
      <c r="TQV40" s="8"/>
      <c r="TQW40" s="8"/>
      <c r="TQX40" s="8"/>
      <c r="TQY40" s="8"/>
      <c r="TQZ40" s="8"/>
      <c r="TRA40" s="8"/>
      <c r="TRB40" s="8"/>
      <c r="TRC40" s="8"/>
      <c r="TRD40" s="8"/>
      <c r="TRE40" s="8"/>
      <c r="TRF40" s="8"/>
      <c r="TRG40" s="8"/>
      <c r="TRH40" s="8"/>
      <c r="TRI40" s="8"/>
      <c r="TRJ40" s="8"/>
      <c r="TRK40" s="8"/>
      <c r="TRL40" s="8"/>
      <c r="TRM40" s="8"/>
      <c r="TRN40" s="8"/>
      <c r="TRO40" s="8"/>
      <c r="TRP40" s="8"/>
      <c r="TRQ40" s="8"/>
      <c r="TRR40" s="8"/>
      <c r="TRS40" s="8"/>
      <c r="TRT40" s="8"/>
      <c r="TRU40" s="8"/>
      <c r="TRV40" s="8"/>
      <c r="TRW40" s="8"/>
      <c r="TRX40" s="8"/>
      <c r="TRY40" s="8"/>
      <c r="TRZ40" s="8"/>
      <c r="TSA40" s="8"/>
      <c r="TSB40" s="8"/>
      <c r="TSC40" s="8"/>
      <c r="TSD40" s="8"/>
      <c r="TSE40" s="8"/>
      <c r="TSF40" s="8"/>
      <c r="TSG40" s="8"/>
      <c r="TSH40" s="8"/>
      <c r="TSI40" s="8"/>
      <c r="TSJ40" s="8"/>
      <c r="TSK40" s="8"/>
      <c r="TSL40" s="8"/>
      <c r="TSM40" s="8"/>
      <c r="TSN40" s="8"/>
      <c r="TSO40" s="8"/>
      <c r="TSP40" s="8"/>
      <c r="TSQ40" s="8"/>
      <c r="TSR40" s="8"/>
      <c r="TSS40" s="8"/>
      <c r="TST40" s="8"/>
      <c r="TSU40" s="8"/>
      <c r="TSV40" s="8"/>
      <c r="TSW40" s="8"/>
      <c r="TSX40" s="8"/>
      <c r="TSY40" s="8"/>
      <c r="TSZ40" s="8"/>
      <c r="TTA40" s="8"/>
      <c r="TTB40" s="8"/>
      <c r="TTC40" s="8"/>
      <c r="TTD40" s="8"/>
      <c r="TTE40" s="8"/>
      <c r="TTF40" s="8"/>
      <c r="TTG40" s="8"/>
      <c r="TTH40" s="8"/>
      <c r="TTI40" s="8"/>
      <c r="TTJ40" s="8"/>
      <c r="TTK40" s="8"/>
      <c r="TTL40" s="8"/>
      <c r="TTM40" s="8"/>
      <c r="TTN40" s="8"/>
      <c r="TTO40" s="8"/>
      <c r="TTP40" s="8"/>
      <c r="TTQ40" s="8"/>
      <c r="TTR40" s="8"/>
      <c r="TTS40" s="8"/>
      <c r="TTT40" s="8"/>
      <c r="TTU40" s="8"/>
      <c r="TTV40" s="8"/>
      <c r="TTW40" s="8"/>
      <c r="TTX40" s="8"/>
      <c r="TTY40" s="8"/>
      <c r="TTZ40" s="8"/>
      <c r="TUA40" s="8"/>
      <c r="TUB40" s="8"/>
      <c r="TUC40" s="8"/>
      <c r="TUD40" s="8"/>
      <c r="TUE40" s="8"/>
      <c r="TUF40" s="8"/>
      <c r="TUG40" s="8"/>
      <c r="TUH40" s="8"/>
      <c r="TUI40" s="8"/>
      <c r="TUJ40" s="8"/>
      <c r="TUK40" s="8"/>
      <c r="TUL40" s="8"/>
      <c r="TUM40" s="8"/>
      <c r="TUN40" s="8"/>
      <c r="TUO40" s="8"/>
      <c r="TUP40" s="8"/>
      <c r="TUQ40" s="8"/>
      <c r="TUR40" s="8"/>
      <c r="TUS40" s="8"/>
      <c r="TUT40" s="8"/>
      <c r="TUU40" s="8"/>
      <c r="TUV40" s="8"/>
      <c r="TUW40" s="8"/>
      <c r="TUX40" s="8"/>
      <c r="TUY40" s="8"/>
      <c r="TUZ40" s="8"/>
      <c r="TVA40" s="8"/>
      <c r="TVB40" s="8"/>
      <c r="TVC40" s="8"/>
      <c r="TVD40" s="8"/>
      <c r="TVE40" s="8"/>
      <c r="TVF40" s="8"/>
      <c r="TVG40" s="8"/>
      <c r="TVH40" s="8"/>
      <c r="TVI40" s="8"/>
      <c r="TVJ40" s="8"/>
      <c r="TVK40" s="8"/>
      <c r="TVL40" s="8"/>
      <c r="TVM40" s="8"/>
      <c r="TVN40" s="8"/>
      <c r="TVO40" s="8"/>
      <c r="TVP40" s="8"/>
      <c r="TVQ40" s="8"/>
      <c r="TVR40" s="8"/>
      <c r="TVS40" s="8"/>
      <c r="TVT40" s="8"/>
      <c r="TVU40" s="8"/>
      <c r="TVV40" s="8"/>
      <c r="TVW40" s="8"/>
      <c r="TVX40" s="8"/>
      <c r="TVY40" s="8"/>
      <c r="TVZ40" s="8"/>
      <c r="TWA40" s="8"/>
      <c r="TWB40" s="8"/>
      <c r="TWC40" s="8"/>
      <c r="TWD40" s="8"/>
      <c r="TWE40" s="8"/>
      <c r="TWF40" s="8"/>
      <c r="TWG40" s="8"/>
      <c r="TWH40" s="8"/>
      <c r="TWI40" s="8"/>
      <c r="TWJ40" s="8"/>
      <c r="TWK40" s="8"/>
      <c r="TWL40" s="8"/>
      <c r="TWM40" s="8"/>
      <c r="TWN40" s="8"/>
      <c r="TWO40" s="8"/>
      <c r="TWP40" s="8"/>
      <c r="TWQ40" s="8"/>
      <c r="TWR40" s="8"/>
      <c r="TWS40" s="8"/>
      <c r="TWT40" s="8"/>
      <c r="TWU40" s="8"/>
      <c r="TWV40" s="8"/>
      <c r="TWW40" s="8"/>
      <c r="TWX40" s="8"/>
      <c r="TWY40" s="8"/>
      <c r="TWZ40" s="8"/>
      <c r="TXA40" s="8"/>
      <c r="TXB40" s="8"/>
      <c r="TXC40" s="8"/>
      <c r="TXD40" s="8"/>
      <c r="TXE40" s="8"/>
      <c r="TXF40" s="8"/>
      <c r="TXG40" s="8"/>
      <c r="TXH40" s="8"/>
      <c r="TXI40" s="8"/>
      <c r="TXJ40" s="8"/>
      <c r="TXK40" s="8"/>
      <c r="TXL40" s="8"/>
      <c r="TXM40" s="8"/>
      <c r="TXN40" s="8"/>
      <c r="TXO40" s="8"/>
      <c r="TXP40" s="8"/>
      <c r="TXQ40" s="8"/>
      <c r="TXR40" s="8"/>
      <c r="TXS40" s="8"/>
      <c r="TXT40" s="8"/>
      <c r="TXU40" s="8"/>
      <c r="TXV40" s="8"/>
      <c r="TXW40" s="8"/>
      <c r="TXX40" s="8"/>
      <c r="TXY40" s="8"/>
      <c r="TXZ40" s="8"/>
      <c r="TYA40" s="8"/>
      <c r="TYB40" s="8"/>
      <c r="TYC40" s="8"/>
      <c r="TYD40" s="8"/>
      <c r="TYE40" s="8"/>
      <c r="TYF40" s="8"/>
      <c r="TYG40" s="8"/>
      <c r="TYH40" s="8"/>
      <c r="TYI40" s="8"/>
      <c r="TYJ40" s="8"/>
      <c r="TYK40" s="8"/>
      <c r="TYL40" s="8"/>
      <c r="TYM40" s="8"/>
      <c r="TYN40" s="8"/>
      <c r="TYO40" s="8"/>
      <c r="TYP40" s="8"/>
      <c r="TYQ40" s="8"/>
      <c r="TYR40" s="8"/>
      <c r="TYS40" s="8"/>
      <c r="TYT40" s="8"/>
      <c r="TYU40" s="8"/>
      <c r="TYV40" s="8"/>
      <c r="TYW40" s="8"/>
      <c r="TYX40" s="8"/>
      <c r="TYY40" s="8"/>
      <c r="TYZ40" s="8"/>
      <c r="TZA40" s="8"/>
      <c r="TZB40" s="8"/>
      <c r="TZC40" s="8"/>
      <c r="TZD40" s="8"/>
      <c r="TZE40" s="8"/>
      <c r="TZF40" s="8"/>
      <c r="TZG40" s="8"/>
      <c r="TZH40" s="8"/>
      <c r="TZI40" s="8"/>
      <c r="TZJ40" s="8"/>
      <c r="TZK40" s="8"/>
      <c r="TZL40" s="8"/>
      <c r="TZM40" s="8"/>
      <c r="TZN40" s="8"/>
      <c r="TZO40" s="8"/>
      <c r="TZP40" s="8"/>
      <c r="TZQ40" s="8"/>
      <c r="TZR40" s="8"/>
      <c r="TZS40" s="8"/>
      <c r="TZT40" s="8"/>
      <c r="TZU40" s="8"/>
      <c r="TZV40" s="8"/>
      <c r="TZW40" s="8"/>
      <c r="TZX40" s="8"/>
      <c r="TZY40" s="8"/>
      <c r="TZZ40" s="8"/>
      <c r="UAA40" s="8"/>
      <c r="UAB40" s="8"/>
      <c r="UAC40" s="8"/>
      <c r="UAD40" s="8"/>
      <c r="UAE40" s="8"/>
      <c r="UAF40" s="8"/>
      <c r="UAG40" s="8"/>
      <c r="UAH40" s="8"/>
      <c r="UAI40" s="8"/>
      <c r="UAJ40" s="8"/>
      <c r="UAK40" s="8"/>
      <c r="UAL40" s="8"/>
      <c r="UAM40" s="8"/>
      <c r="UAN40" s="8"/>
      <c r="UAO40" s="8"/>
      <c r="UAP40" s="8"/>
      <c r="UAQ40" s="8"/>
      <c r="UAR40" s="8"/>
      <c r="UAS40" s="8"/>
      <c r="UAT40" s="8"/>
      <c r="UAU40" s="8"/>
      <c r="UAV40" s="8"/>
      <c r="UAW40" s="8"/>
      <c r="UAX40" s="8"/>
      <c r="UAY40" s="8"/>
      <c r="UAZ40" s="8"/>
      <c r="UBA40" s="8"/>
      <c r="UBB40" s="8"/>
      <c r="UBC40" s="8"/>
      <c r="UBD40" s="8"/>
      <c r="UBE40" s="8"/>
      <c r="UBF40" s="8"/>
      <c r="UBG40" s="8"/>
      <c r="UBH40" s="8"/>
      <c r="UBI40" s="8"/>
      <c r="UBJ40" s="8"/>
      <c r="UBK40" s="8"/>
      <c r="UBL40" s="8"/>
      <c r="UBM40" s="8"/>
      <c r="UBN40" s="8"/>
      <c r="UBO40" s="8"/>
      <c r="UBP40" s="8"/>
      <c r="UBQ40" s="8"/>
      <c r="UBR40" s="8"/>
      <c r="UBS40" s="8"/>
      <c r="UBT40" s="8"/>
      <c r="UBU40" s="8"/>
      <c r="UBV40" s="8"/>
      <c r="UBW40" s="8"/>
      <c r="UBX40" s="8"/>
      <c r="UBY40" s="8"/>
      <c r="UBZ40" s="8"/>
      <c r="UCA40" s="8"/>
      <c r="UCB40" s="8"/>
      <c r="UCC40" s="8"/>
      <c r="UCD40" s="8"/>
      <c r="UCE40" s="8"/>
      <c r="UCF40" s="8"/>
      <c r="UCG40" s="8"/>
      <c r="UCH40" s="8"/>
      <c r="UCI40" s="8"/>
      <c r="UCJ40" s="8"/>
      <c r="UCK40" s="8"/>
      <c r="UCL40" s="8"/>
      <c r="UCM40" s="8"/>
      <c r="UCN40" s="8"/>
      <c r="UCO40" s="8"/>
      <c r="UCP40" s="8"/>
      <c r="UCQ40" s="8"/>
      <c r="UCR40" s="8"/>
      <c r="UCS40" s="8"/>
      <c r="UCT40" s="8"/>
      <c r="UCU40" s="8"/>
      <c r="UCV40" s="8"/>
      <c r="UCW40" s="8"/>
      <c r="UCX40" s="8"/>
      <c r="UCY40" s="8"/>
      <c r="UCZ40" s="8"/>
      <c r="UDA40" s="8"/>
      <c r="UDB40" s="8"/>
      <c r="UDC40" s="8"/>
      <c r="UDD40" s="8"/>
      <c r="UDE40" s="8"/>
      <c r="UDF40" s="8"/>
      <c r="UDG40" s="8"/>
      <c r="UDH40" s="8"/>
      <c r="UDI40" s="8"/>
      <c r="UDJ40" s="8"/>
      <c r="UDK40" s="8"/>
      <c r="UDL40" s="8"/>
      <c r="UDM40" s="8"/>
      <c r="UDN40" s="8"/>
      <c r="UDO40" s="8"/>
      <c r="UDP40" s="8"/>
      <c r="UDQ40" s="8"/>
      <c r="UDR40" s="8"/>
      <c r="UDS40" s="8"/>
      <c r="UDT40" s="8"/>
      <c r="UDU40" s="8"/>
      <c r="UDV40" s="8"/>
      <c r="UDW40" s="8"/>
      <c r="UDX40" s="8"/>
      <c r="UDY40" s="8"/>
      <c r="UDZ40" s="8"/>
      <c r="UEA40" s="8"/>
      <c r="UEB40" s="8"/>
      <c r="UEC40" s="8"/>
      <c r="UED40" s="8"/>
      <c r="UEE40" s="8"/>
      <c r="UEF40" s="8"/>
      <c r="UEG40" s="8"/>
      <c r="UEH40" s="8"/>
      <c r="UEI40" s="8"/>
      <c r="UEJ40" s="8"/>
      <c r="UEK40" s="8"/>
      <c r="UEL40" s="8"/>
      <c r="UEM40" s="8"/>
      <c r="UEN40" s="8"/>
      <c r="UEO40" s="8"/>
      <c r="UEP40" s="8"/>
      <c r="UEQ40" s="8"/>
      <c r="UER40" s="8"/>
      <c r="UES40" s="8"/>
      <c r="UET40" s="8"/>
      <c r="UEU40" s="8"/>
      <c r="UEV40" s="8"/>
      <c r="UEW40" s="8"/>
      <c r="UEX40" s="8"/>
      <c r="UEY40" s="8"/>
      <c r="UEZ40" s="8"/>
      <c r="UFA40" s="8"/>
      <c r="UFB40" s="8"/>
      <c r="UFC40" s="8"/>
      <c r="UFD40" s="8"/>
      <c r="UFE40" s="8"/>
      <c r="UFF40" s="8"/>
      <c r="UFG40" s="8"/>
      <c r="UFH40" s="8"/>
      <c r="UFI40" s="8"/>
      <c r="UFJ40" s="8"/>
      <c r="UFK40" s="8"/>
      <c r="UFL40" s="8"/>
      <c r="UFM40" s="8"/>
      <c r="UFN40" s="8"/>
      <c r="UFO40" s="8"/>
      <c r="UFP40" s="8"/>
      <c r="UFQ40" s="8"/>
      <c r="UFR40" s="8"/>
      <c r="UFS40" s="8"/>
      <c r="UFT40" s="8"/>
      <c r="UFU40" s="8"/>
      <c r="UFV40" s="8"/>
      <c r="UFW40" s="8"/>
      <c r="UFX40" s="8"/>
      <c r="UFY40" s="8"/>
      <c r="UFZ40" s="8"/>
      <c r="UGA40" s="8"/>
      <c r="UGB40" s="8"/>
      <c r="UGC40" s="8"/>
      <c r="UGD40" s="8"/>
      <c r="UGE40" s="8"/>
      <c r="UGF40" s="8"/>
      <c r="UGG40" s="8"/>
      <c r="UGH40" s="8"/>
      <c r="UGI40" s="8"/>
      <c r="UGJ40" s="8"/>
      <c r="UGK40" s="8"/>
      <c r="UGL40" s="8"/>
      <c r="UGM40" s="8"/>
      <c r="UGN40" s="8"/>
      <c r="UGO40" s="8"/>
      <c r="UGP40" s="8"/>
      <c r="UGQ40" s="8"/>
      <c r="UGR40" s="8"/>
      <c r="UGS40" s="8"/>
      <c r="UGT40" s="8"/>
      <c r="UGU40" s="8"/>
      <c r="UGV40" s="8"/>
      <c r="UGW40" s="8"/>
      <c r="UGX40" s="8"/>
      <c r="UGY40" s="8"/>
      <c r="UGZ40" s="8"/>
      <c r="UHA40" s="8"/>
      <c r="UHB40" s="8"/>
      <c r="UHC40" s="8"/>
      <c r="UHD40" s="8"/>
      <c r="UHE40" s="8"/>
      <c r="UHF40" s="8"/>
      <c r="UHG40" s="8"/>
      <c r="UHH40" s="8"/>
      <c r="UHI40" s="8"/>
      <c r="UHJ40" s="8"/>
      <c r="UHK40" s="8"/>
      <c r="UHL40" s="8"/>
      <c r="UHM40" s="8"/>
      <c r="UHN40" s="8"/>
      <c r="UHO40" s="8"/>
      <c r="UHP40" s="8"/>
      <c r="UHQ40" s="8"/>
      <c r="UHR40" s="8"/>
      <c r="UHS40" s="8"/>
      <c r="UHT40" s="8"/>
      <c r="UHU40" s="8"/>
      <c r="UHV40" s="8"/>
      <c r="UHW40" s="8"/>
      <c r="UHX40" s="8"/>
      <c r="UHY40" s="8"/>
      <c r="UHZ40" s="8"/>
      <c r="UIA40" s="8"/>
      <c r="UIB40" s="8"/>
      <c r="UIC40" s="8"/>
      <c r="UID40" s="8"/>
      <c r="UIE40" s="8"/>
      <c r="UIF40" s="8"/>
      <c r="UIG40" s="8"/>
      <c r="UIH40" s="8"/>
      <c r="UII40" s="8"/>
      <c r="UIJ40" s="8"/>
      <c r="UIK40" s="8"/>
      <c r="UIL40" s="8"/>
      <c r="UIM40" s="8"/>
      <c r="UIN40" s="8"/>
      <c r="UIO40" s="8"/>
      <c r="UIP40" s="8"/>
      <c r="UIQ40" s="8"/>
      <c r="UIR40" s="8"/>
      <c r="UIS40" s="8"/>
      <c r="UIT40" s="8"/>
      <c r="UIU40" s="8"/>
      <c r="UIV40" s="8"/>
      <c r="UIW40" s="8"/>
      <c r="UIX40" s="8"/>
      <c r="UIY40" s="8"/>
      <c r="UIZ40" s="8"/>
      <c r="UJA40" s="8"/>
      <c r="UJB40" s="8"/>
      <c r="UJC40" s="8"/>
      <c r="UJD40" s="8"/>
      <c r="UJE40" s="8"/>
      <c r="UJF40" s="8"/>
      <c r="UJG40" s="8"/>
      <c r="UJH40" s="8"/>
      <c r="UJI40" s="8"/>
      <c r="UJJ40" s="8"/>
      <c r="UJK40" s="8"/>
      <c r="UJL40" s="8"/>
      <c r="UJM40" s="8"/>
      <c r="UJN40" s="8"/>
      <c r="UJO40" s="8"/>
      <c r="UJP40" s="8"/>
      <c r="UJQ40" s="8"/>
      <c r="UJR40" s="8"/>
      <c r="UJS40" s="8"/>
      <c r="UJT40" s="8"/>
      <c r="UJU40" s="8"/>
      <c r="UJV40" s="8"/>
      <c r="UJW40" s="8"/>
      <c r="UJX40" s="8"/>
      <c r="UJY40" s="8"/>
      <c r="UJZ40" s="8"/>
      <c r="UKA40" s="8"/>
      <c r="UKB40" s="8"/>
      <c r="UKC40" s="8"/>
      <c r="UKD40" s="8"/>
      <c r="UKE40" s="8"/>
      <c r="UKF40" s="8"/>
      <c r="UKG40" s="8"/>
      <c r="UKH40" s="8"/>
      <c r="UKI40" s="8"/>
      <c r="UKJ40" s="8"/>
      <c r="UKK40" s="8"/>
      <c r="UKL40" s="8"/>
      <c r="UKM40" s="8"/>
      <c r="UKN40" s="8"/>
      <c r="UKO40" s="8"/>
      <c r="UKP40" s="8"/>
      <c r="UKQ40" s="8"/>
      <c r="UKR40" s="8"/>
      <c r="UKS40" s="8"/>
      <c r="UKT40" s="8"/>
      <c r="UKU40" s="8"/>
      <c r="UKV40" s="8"/>
      <c r="UKW40" s="8"/>
      <c r="UKX40" s="8"/>
      <c r="UKY40" s="8"/>
      <c r="UKZ40" s="8"/>
      <c r="ULA40" s="8"/>
      <c r="ULB40" s="8"/>
      <c r="ULC40" s="8"/>
      <c r="ULD40" s="8"/>
      <c r="ULE40" s="8"/>
      <c r="ULF40" s="8"/>
      <c r="ULG40" s="8"/>
      <c r="ULH40" s="8"/>
      <c r="ULI40" s="8"/>
      <c r="ULJ40" s="8"/>
      <c r="ULK40" s="8"/>
      <c r="ULL40" s="8"/>
      <c r="ULM40" s="8"/>
      <c r="ULN40" s="8"/>
      <c r="ULO40" s="8"/>
      <c r="ULP40" s="8"/>
      <c r="ULQ40" s="8"/>
      <c r="ULR40" s="8"/>
      <c r="ULS40" s="8"/>
      <c r="ULT40" s="8"/>
      <c r="ULU40" s="8"/>
      <c r="ULV40" s="8"/>
      <c r="ULW40" s="8"/>
      <c r="ULX40" s="8"/>
      <c r="ULY40" s="8"/>
      <c r="ULZ40" s="8"/>
      <c r="UMA40" s="8"/>
      <c r="UMB40" s="8"/>
      <c r="UMC40" s="8"/>
      <c r="UMD40" s="8"/>
      <c r="UME40" s="8"/>
      <c r="UMF40" s="8"/>
      <c r="UMG40" s="8"/>
      <c r="UMH40" s="8"/>
      <c r="UMI40" s="8"/>
      <c r="UMJ40" s="8"/>
      <c r="UMK40" s="8"/>
      <c r="UML40" s="8"/>
      <c r="UMM40" s="8"/>
      <c r="UMN40" s="8"/>
      <c r="UMO40" s="8"/>
      <c r="UMP40" s="8"/>
      <c r="UMQ40" s="8"/>
      <c r="UMR40" s="8"/>
      <c r="UMS40" s="8"/>
      <c r="UMT40" s="8"/>
      <c r="UMU40" s="8"/>
      <c r="UMV40" s="8"/>
      <c r="UMW40" s="8"/>
      <c r="UMX40" s="8"/>
      <c r="UMY40" s="8"/>
      <c r="UMZ40" s="8"/>
      <c r="UNA40" s="8"/>
      <c r="UNB40" s="8"/>
      <c r="UNC40" s="8"/>
      <c r="UND40" s="8"/>
      <c r="UNE40" s="8"/>
      <c r="UNF40" s="8"/>
      <c r="UNG40" s="8"/>
      <c r="UNH40" s="8"/>
      <c r="UNI40" s="8"/>
      <c r="UNJ40" s="8"/>
      <c r="UNK40" s="8"/>
      <c r="UNL40" s="8"/>
      <c r="UNM40" s="8"/>
      <c r="UNN40" s="8"/>
      <c r="UNO40" s="8"/>
      <c r="UNP40" s="8"/>
      <c r="UNQ40" s="8"/>
      <c r="UNR40" s="8"/>
      <c r="UNS40" s="8"/>
      <c r="UNT40" s="8"/>
      <c r="UNU40" s="8"/>
      <c r="UNV40" s="8"/>
      <c r="UNW40" s="8"/>
      <c r="UNX40" s="8"/>
      <c r="UNY40" s="8"/>
      <c r="UNZ40" s="8"/>
      <c r="UOA40" s="8"/>
      <c r="UOB40" s="8"/>
      <c r="UOC40" s="8"/>
      <c r="UOD40" s="8"/>
      <c r="UOE40" s="8"/>
      <c r="UOF40" s="8"/>
      <c r="UOG40" s="8"/>
      <c r="UOH40" s="8"/>
      <c r="UOI40" s="8"/>
      <c r="UOJ40" s="8"/>
      <c r="UOK40" s="8"/>
      <c r="UOL40" s="8"/>
      <c r="UOM40" s="8"/>
      <c r="UON40" s="8"/>
      <c r="UOO40" s="8"/>
      <c r="UOP40" s="8"/>
      <c r="UOQ40" s="8"/>
      <c r="UOR40" s="8"/>
      <c r="UOS40" s="8"/>
      <c r="UOT40" s="8"/>
      <c r="UOU40" s="8"/>
      <c r="UOV40" s="8"/>
      <c r="UOW40" s="8"/>
      <c r="UOX40" s="8"/>
      <c r="UOY40" s="8"/>
      <c r="UOZ40" s="8"/>
      <c r="UPA40" s="8"/>
      <c r="UPB40" s="8"/>
      <c r="UPC40" s="8"/>
      <c r="UPD40" s="8"/>
      <c r="UPE40" s="8"/>
      <c r="UPF40" s="8"/>
      <c r="UPG40" s="8"/>
      <c r="UPH40" s="8"/>
      <c r="UPI40" s="8"/>
      <c r="UPJ40" s="8"/>
      <c r="UPK40" s="8"/>
      <c r="UPL40" s="8"/>
      <c r="UPM40" s="8"/>
      <c r="UPN40" s="8"/>
      <c r="UPO40" s="8"/>
      <c r="UPP40" s="8"/>
      <c r="UPQ40" s="8"/>
      <c r="UPR40" s="8"/>
      <c r="UPS40" s="8"/>
      <c r="UPT40" s="8"/>
      <c r="UPU40" s="8"/>
      <c r="UPV40" s="8"/>
      <c r="UPW40" s="8"/>
      <c r="UPX40" s="8"/>
      <c r="UPY40" s="8"/>
      <c r="UPZ40" s="8"/>
      <c r="UQA40" s="8"/>
      <c r="UQB40" s="8"/>
      <c r="UQC40" s="8"/>
      <c r="UQD40" s="8"/>
      <c r="UQE40" s="8"/>
      <c r="UQF40" s="8"/>
      <c r="UQG40" s="8"/>
      <c r="UQH40" s="8"/>
      <c r="UQI40" s="8"/>
      <c r="UQJ40" s="8"/>
      <c r="UQK40" s="8"/>
      <c r="UQL40" s="8"/>
      <c r="UQM40" s="8"/>
      <c r="UQN40" s="8"/>
      <c r="UQO40" s="8"/>
      <c r="UQP40" s="8"/>
      <c r="UQQ40" s="8"/>
      <c r="UQR40" s="8"/>
      <c r="UQS40" s="8"/>
      <c r="UQT40" s="8"/>
      <c r="UQU40" s="8"/>
      <c r="UQV40" s="8"/>
      <c r="UQW40" s="8"/>
      <c r="UQX40" s="8"/>
      <c r="UQY40" s="8"/>
      <c r="UQZ40" s="8"/>
      <c r="URA40" s="8"/>
      <c r="URB40" s="8"/>
      <c r="URC40" s="8"/>
      <c r="URD40" s="8"/>
      <c r="URE40" s="8"/>
      <c r="URF40" s="8"/>
      <c r="URG40" s="8"/>
      <c r="URH40" s="8"/>
      <c r="URI40" s="8"/>
      <c r="URJ40" s="8"/>
      <c r="URK40" s="8"/>
      <c r="URL40" s="8"/>
      <c r="URM40" s="8"/>
      <c r="URN40" s="8"/>
      <c r="URO40" s="8"/>
      <c r="URP40" s="8"/>
      <c r="URQ40" s="8"/>
      <c r="URR40" s="8"/>
      <c r="URS40" s="8"/>
      <c r="URT40" s="8"/>
      <c r="URU40" s="8"/>
      <c r="URV40" s="8"/>
      <c r="URW40" s="8"/>
      <c r="URX40" s="8"/>
      <c r="URY40" s="8"/>
      <c r="URZ40" s="8"/>
      <c r="USA40" s="8"/>
      <c r="USB40" s="8"/>
      <c r="USC40" s="8"/>
      <c r="USD40" s="8"/>
      <c r="USE40" s="8"/>
      <c r="USF40" s="8"/>
      <c r="USG40" s="8"/>
      <c r="USH40" s="8"/>
      <c r="USI40" s="8"/>
      <c r="USJ40" s="8"/>
      <c r="USK40" s="8"/>
      <c r="USL40" s="8"/>
      <c r="USM40" s="8"/>
      <c r="USN40" s="8"/>
      <c r="USO40" s="8"/>
      <c r="USP40" s="8"/>
      <c r="USQ40" s="8"/>
      <c r="USR40" s="8"/>
      <c r="USS40" s="8"/>
      <c r="UST40" s="8"/>
      <c r="USU40" s="8"/>
      <c r="USV40" s="8"/>
      <c r="USW40" s="8"/>
      <c r="USX40" s="8"/>
      <c r="USY40" s="8"/>
      <c r="USZ40" s="8"/>
      <c r="UTA40" s="8"/>
      <c r="UTB40" s="8"/>
      <c r="UTC40" s="8"/>
      <c r="UTD40" s="8"/>
      <c r="UTE40" s="8"/>
      <c r="UTF40" s="8"/>
      <c r="UTG40" s="8"/>
      <c r="UTH40" s="8"/>
      <c r="UTI40" s="8"/>
      <c r="UTJ40" s="8"/>
      <c r="UTK40" s="8"/>
      <c r="UTL40" s="8"/>
      <c r="UTM40" s="8"/>
      <c r="UTN40" s="8"/>
      <c r="UTO40" s="8"/>
      <c r="UTP40" s="8"/>
      <c r="UTQ40" s="8"/>
      <c r="UTR40" s="8"/>
      <c r="UTS40" s="8"/>
      <c r="UTT40" s="8"/>
      <c r="UTU40" s="8"/>
      <c r="UTV40" s="8"/>
      <c r="UTW40" s="8"/>
      <c r="UTX40" s="8"/>
      <c r="UTY40" s="8"/>
      <c r="UTZ40" s="8"/>
      <c r="UUA40" s="8"/>
      <c r="UUB40" s="8"/>
      <c r="UUC40" s="8"/>
      <c r="UUD40" s="8"/>
      <c r="UUE40" s="8"/>
      <c r="UUF40" s="8"/>
      <c r="UUG40" s="8"/>
      <c r="UUH40" s="8"/>
      <c r="UUI40" s="8"/>
      <c r="UUJ40" s="8"/>
      <c r="UUK40" s="8"/>
      <c r="UUL40" s="8"/>
      <c r="UUM40" s="8"/>
      <c r="UUN40" s="8"/>
      <c r="UUO40" s="8"/>
      <c r="UUP40" s="8"/>
      <c r="UUQ40" s="8"/>
      <c r="UUR40" s="8"/>
      <c r="UUS40" s="8"/>
      <c r="UUT40" s="8"/>
      <c r="UUU40" s="8"/>
      <c r="UUV40" s="8"/>
      <c r="UUW40" s="8"/>
      <c r="UUX40" s="8"/>
      <c r="UUY40" s="8"/>
      <c r="UUZ40" s="8"/>
      <c r="UVA40" s="8"/>
      <c r="UVB40" s="8"/>
      <c r="UVC40" s="8"/>
      <c r="UVD40" s="8"/>
      <c r="UVE40" s="8"/>
      <c r="UVF40" s="8"/>
      <c r="UVG40" s="8"/>
      <c r="UVH40" s="8"/>
      <c r="UVI40" s="8"/>
      <c r="UVJ40" s="8"/>
      <c r="UVK40" s="8"/>
      <c r="UVL40" s="8"/>
      <c r="UVM40" s="8"/>
      <c r="UVN40" s="8"/>
      <c r="UVO40" s="8"/>
      <c r="UVP40" s="8"/>
      <c r="UVQ40" s="8"/>
      <c r="UVR40" s="8"/>
      <c r="UVS40" s="8"/>
      <c r="UVT40" s="8"/>
      <c r="UVU40" s="8"/>
      <c r="UVV40" s="8"/>
      <c r="UVW40" s="8"/>
      <c r="UVX40" s="8"/>
      <c r="UVY40" s="8"/>
      <c r="UVZ40" s="8"/>
      <c r="UWA40" s="8"/>
      <c r="UWB40" s="8"/>
      <c r="UWC40" s="8"/>
      <c r="UWD40" s="8"/>
      <c r="UWE40" s="8"/>
      <c r="UWF40" s="8"/>
      <c r="UWG40" s="8"/>
      <c r="UWH40" s="8"/>
      <c r="UWI40" s="8"/>
      <c r="UWJ40" s="8"/>
      <c r="UWK40" s="8"/>
      <c r="UWL40" s="8"/>
      <c r="UWM40" s="8"/>
      <c r="UWN40" s="8"/>
      <c r="UWO40" s="8"/>
      <c r="UWP40" s="8"/>
      <c r="UWQ40" s="8"/>
      <c r="UWR40" s="8"/>
      <c r="UWS40" s="8"/>
      <c r="UWT40" s="8"/>
      <c r="UWU40" s="8"/>
      <c r="UWV40" s="8"/>
      <c r="UWW40" s="8"/>
      <c r="UWX40" s="8"/>
      <c r="UWY40" s="8"/>
      <c r="UWZ40" s="8"/>
      <c r="UXA40" s="8"/>
      <c r="UXB40" s="8"/>
      <c r="UXC40" s="8"/>
      <c r="UXD40" s="8"/>
      <c r="UXE40" s="8"/>
      <c r="UXF40" s="8"/>
      <c r="UXG40" s="8"/>
      <c r="UXH40" s="8"/>
      <c r="UXI40" s="8"/>
      <c r="UXJ40" s="8"/>
      <c r="UXK40" s="8"/>
      <c r="UXL40" s="8"/>
      <c r="UXM40" s="8"/>
      <c r="UXN40" s="8"/>
      <c r="UXO40" s="8"/>
      <c r="UXP40" s="8"/>
      <c r="UXQ40" s="8"/>
      <c r="UXR40" s="8"/>
      <c r="UXS40" s="8"/>
      <c r="UXT40" s="8"/>
      <c r="UXU40" s="8"/>
      <c r="UXV40" s="8"/>
      <c r="UXW40" s="8"/>
      <c r="UXX40" s="8"/>
      <c r="UXY40" s="8"/>
      <c r="UXZ40" s="8"/>
      <c r="UYA40" s="8"/>
      <c r="UYB40" s="8"/>
      <c r="UYC40" s="8"/>
      <c r="UYD40" s="8"/>
      <c r="UYE40" s="8"/>
      <c r="UYF40" s="8"/>
      <c r="UYG40" s="8"/>
      <c r="UYH40" s="8"/>
      <c r="UYI40" s="8"/>
      <c r="UYJ40" s="8"/>
      <c r="UYK40" s="8"/>
      <c r="UYL40" s="8"/>
      <c r="UYM40" s="8"/>
      <c r="UYN40" s="8"/>
      <c r="UYO40" s="8"/>
      <c r="UYP40" s="8"/>
      <c r="UYQ40" s="8"/>
      <c r="UYR40" s="8"/>
      <c r="UYS40" s="8"/>
      <c r="UYT40" s="8"/>
      <c r="UYU40" s="8"/>
      <c r="UYV40" s="8"/>
      <c r="UYW40" s="8"/>
      <c r="UYX40" s="8"/>
      <c r="UYY40" s="8"/>
      <c r="UYZ40" s="8"/>
      <c r="UZA40" s="8"/>
      <c r="UZB40" s="8"/>
      <c r="UZC40" s="8"/>
      <c r="UZD40" s="8"/>
      <c r="UZE40" s="8"/>
      <c r="UZF40" s="8"/>
      <c r="UZG40" s="8"/>
      <c r="UZH40" s="8"/>
      <c r="UZI40" s="8"/>
      <c r="UZJ40" s="8"/>
      <c r="UZK40" s="8"/>
      <c r="UZL40" s="8"/>
      <c r="UZM40" s="8"/>
      <c r="UZN40" s="8"/>
      <c r="UZO40" s="8"/>
      <c r="UZP40" s="8"/>
      <c r="UZQ40" s="8"/>
      <c r="UZR40" s="8"/>
      <c r="UZS40" s="8"/>
      <c r="UZT40" s="8"/>
      <c r="UZU40" s="8"/>
      <c r="UZV40" s="8"/>
      <c r="UZW40" s="8"/>
      <c r="UZX40" s="8"/>
      <c r="UZY40" s="8"/>
      <c r="UZZ40" s="8"/>
      <c r="VAA40" s="8"/>
      <c r="VAB40" s="8"/>
      <c r="VAC40" s="8"/>
      <c r="VAD40" s="8"/>
      <c r="VAE40" s="8"/>
      <c r="VAF40" s="8"/>
      <c r="VAG40" s="8"/>
      <c r="VAH40" s="8"/>
      <c r="VAI40" s="8"/>
      <c r="VAJ40" s="8"/>
      <c r="VAK40" s="8"/>
      <c r="VAL40" s="8"/>
      <c r="VAM40" s="8"/>
      <c r="VAN40" s="8"/>
      <c r="VAO40" s="8"/>
      <c r="VAP40" s="8"/>
      <c r="VAQ40" s="8"/>
      <c r="VAR40" s="8"/>
      <c r="VAS40" s="8"/>
      <c r="VAT40" s="8"/>
      <c r="VAU40" s="8"/>
      <c r="VAV40" s="8"/>
      <c r="VAW40" s="8"/>
      <c r="VAX40" s="8"/>
      <c r="VAY40" s="8"/>
      <c r="VAZ40" s="8"/>
      <c r="VBA40" s="8"/>
      <c r="VBB40" s="8"/>
      <c r="VBC40" s="8"/>
      <c r="VBD40" s="8"/>
      <c r="VBE40" s="8"/>
      <c r="VBF40" s="8"/>
      <c r="VBG40" s="8"/>
      <c r="VBH40" s="8"/>
      <c r="VBI40" s="8"/>
      <c r="VBJ40" s="8"/>
      <c r="VBK40" s="8"/>
      <c r="VBL40" s="8"/>
      <c r="VBM40" s="8"/>
      <c r="VBN40" s="8"/>
      <c r="VBO40" s="8"/>
      <c r="VBP40" s="8"/>
      <c r="VBQ40" s="8"/>
      <c r="VBR40" s="8"/>
      <c r="VBS40" s="8"/>
      <c r="VBT40" s="8"/>
      <c r="VBU40" s="8"/>
      <c r="VBV40" s="8"/>
      <c r="VBW40" s="8"/>
      <c r="VBX40" s="8"/>
      <c r="VBY40" s="8"/>
      <c r="VBZ40" s="8"/>
      <c r="VCA40" s="8"/>
      <c r="VCB40" s="8"/>
      <c r="VCC40" s="8"/>
      <c r="VCD40" s="8"/>
      <c r="VCE40" s="8"/>
      <c r="VCF40" s="8"/>
      <c r="VCG40" s="8"/>
      <c r="VCH40" s="8"/>
      <c r="VCI40" s="8"/>
      <c r="VCJ40" s="8"/>
      <c r="VCK40" s="8"/>
      <c r="VCL40" s="8"/>
      <c r="VCM40" s="8"/>
      <c r="VCN40" s="8"/>
      <c r="VCO40" s="8"/>
      <c r="VCP40" s="8"/>
      <c r="VCQ40" s="8"/>
      <c r="VCR40" s="8"/>
      <c r="VCS40" s="8"/>
      <c r="VCT40" s="8"/>
      <c r="VCU40" s="8"/>
      <c r="VCV40" s="8"/>
      <c r="VCW40" s="8"/>
      <c r="VCX40" s="8"/>
      <c r="VCY40" s="8"/>
      <c r="VCZ40" s="8"/>
      <c r="VDA40" s="8"/>
      <c r="VDB40" s="8"/>
      <c r="VDC40" s="8"/>
      <c r="VDD40" s="8"/>
      <c r="VDE40" s="8"/>
      <c r="VDF40" s="8"/>
      <c r="VDG40" s="8"/>
      <c r="VDH40" s="8"/>
      <c r="VDI40" s="8"/>
      <c r="VDJ40" s="8"/>
      <c r="VDK40" s="8"/>
      <c r="VDL40" s="8"/>
      <c r="VDM40" s="8"/>
      <c r="VDN40" s="8"/>
      <c r="VDO40" s="8"/>
      <c r="VDP40" s="8"/>
      <c r="VDQ40" s="8"/>
      <c r="VDR40" s="8"/>
      <c r="VDS40" s="8"/>
      <c r="VDT40" s="8"/>
      <c r="VDU40" s="8"/>
      <c r="VDV40" s="8"/>
      <c r="VDW40" s="8"/>
      <c r="VDX40" s="8"/>
      <c r="VDY40" s="8"/>
      <c r="VDZ40" s="8"/>
      <c r="VEA40" s="8"/>
      <c r="VEB40" s="8"/>
      <c r="VEC40" s="8"/>
      <c r="VED40" s="8"/>
      <c r="VEE40" s="8"/>
      <c r="VEF40" s="8"/>
      <c r="VEG40" s="8"/>
      <c r="VEH40" s="8"/>
      <c r="VEI40" s="8"/>
      <c r="VEJ40" s="8"/>
      <c r="VEK40" s="8"/>
      <c r="VEL40" s="8"/>
      <c r="VEM40" s="8"/>
      <c r="VEN40" s="8"/>
      <c r="VEO40" s="8"/>
      <c r="VEP40" s="8"/>
      <c r="VEQ40" s="8"/>
      <c r="VER40" s="8"/>
      <c r="VES40" s="8"/>
      <c r="VET40" s="8"/>
      <c r="VEU40" s="8"/>
      <c r="VEV40" s="8"/>
      <c r="VEW40" s="8"/>
      <c r="VEX40" s="8"/>
      <c r="VEY40" s="8"/>
      <c r="VEZ40" s="8"/>
      <c r="VFA40" s="8"/>
      <c r="VFB40" s="8"/>
      <c r="VFC40" s="8"/>
      <c r="VFD40" s="8"/>
      <c r="VFE40" s="8"/>
      <c r="VFF40" s="8"/>
      <c r="VFG40" s="8"/>
      <c r="VFH40" s="8"/>
      <c r="VFI40" s="8"/>
      <c r="VFJ40" s="8"/>
      <c r="VFK40" s="8"/>
      <c r="VFL40" s="8"/>
      <c r="VFM40" s="8"/>
      <c r="VFN40" s="8"/>
      <c r="VFO40" s="8"/>
      <c r="VFP40" s="8"/>
      <c r="VFQ40" s="8"/>
      <c r="VFR40" s="8"/>
      <c r="VFS40" s="8"/>
      <c r="VFT40" s="8"/>
      <c r="VFU40" s="8"/>
      <c r="VFV40" s="8"/>
      <c r="VFW40" s="8"/>
      <c r="VFX40" s="8"/>
      <c r="VFY40" s="8"/>
      <c r="VFZ40" s="8"/>
      <c r="VGA40" s="8"/>
      <c r="VGB40" s="8"/>
      <c r="VGC40" s="8"/>
      <c r="VGD40" s="8"/>
      <c r="VGE40" s="8"/>
      <c r="VGF40" s="8"/>
      <c r="VGG40" s="8"/>
      <c r="VGH40" s="8"/>
      <c r="VGI40" s="8"/>
      <c r="VGJ40" s="8"/>
      <c r="VGK40" s="8"/>
      <c r="VGL40" s="8"/>
      <c r="VGM40" s="8"/>
      <c r="VGN40" s="8"/>
      <c r="VGO40" s="8"/>
      <c r="VGP40" s="8"/>
      <c r="VGQ40" s="8"/>
      <c r="VGR40" s="8"/>
      <c r="VGS40" s="8"/>
      <c r="VGT40" s="8"/>
      <c r="VGU40" s="8"/>
      <c r="VGV40" s="8"/>
      <c r="VGW40" s="8"/>
      <c r="VGX40" s="8"/>
      <c r="VGY40" s="8"/>
      <c r="VGZ40" s="8"/>
      <c r="VHA40" s="8"/>
      <c r="VHB40" s="8"/>
      <c r="VHC40" s="8"/>
      <c r="VHD40" s="8"/>
      <c r="VHE40" s="8"/>
      <c r="VHF40" s="8"/>
      <c r="VHG40" s="8"/>
      <c r="VHH40" s="8"/>
      <c r="VHI40" s="8"/>
      <c r="VHJ40" s="8"/>
      <c r="VHK40" s="8"/>
      <c r="VHL40" s="8"/>
      <c r="VHM40" s="8"/>
      <c r="VHN40" s="8"/>
      <c r="VHO40" s="8"/>
      <c r="VHP40" s="8"/>
      <c r="VHQ40" s="8"/>
      <c r="VHR40" s="8"/>
      <c r="VHS40" s="8"/>
      <c r="VHT40" s="8"/>
      <c r="VHU40" s="8"/>
      <c r="VHV40" s="8"/>
      <c r="VHW40" s="8"/>
      <c r="VHX40" s="8"/>
      <c r="VHY40" s="8"/>
      <c r="VHZ40" s="8"/>
      <c r="VIA40" s="8"/>
      <c r="VIB40" s="8"/>
      <c r="VIC40" s="8"/>
      <c r="VID40" s="8"/>
      <c r="VIE40" s="8"/>
      <c r="VIF40" s="8"/>
      <c r="VIG40" s="8"/>
      <c r="VIH40" s="8"/>
      <c r="VII40" s="8"/>
      <c r="VIJ40" s="8"/>
      <c r="VIK40" s="8"/>
      <c r="VIL40" s="8"/>
      <c r="VIM40" s="8"/>
      <c r="VIN40" s="8"/>
      <c r="VIO40" s="8"/>
      <c r="VIP40" s="8"/>
      <c r="VIQ40" s="8"/>
      <c r="VIR40" s="8"/>
      <c r="VIS40" s="8"/>
      <c r="VIT40" s="8"/>
      <c r="VIU40" s="8"/>
      <c r="VIV40" s="8"/>
      <c r="VIW40" s="8"/>
      <c r="VIX40" s="8"/>
      <c r="VIY40" s="8"/>
      <c r="VIZ40" s="8"/>
      <c r="VJA40" s="8"/>
      <c r="VJB40" s="8"/>
      <c r="VJC40" s="8"/>
      <c r="VJD40" s="8"/>
      <c r="VJE40" s="8"/>
      <c r="VJF40" s="8"/>
      <c r="VJG40" s="8"/>
      <c r="VJH40" s="8"/>
      <c r="VJI40" s="8"/>
      <c r="VJJ40" s="8"/>
      <c r="VJK40" s="8"/>
      <c r="VJL40" s="8"/>
      <c r="VJM40" s="8"/>
      <c r="VJN40" s="8"/>
      <c r="VJO40" s="8"/>
      <c r="VJP40" s="8"/>
      <c r="VJQ40" s="8"/>
      <c r="VJR40" s="8"/>
      <c r="VJS40" s="8"/>
      <c r="VJT40" s="8"/>
      <c r="VJU40" s="8"/>
      <c r="VJV40" s="8"/>
      <c r="VJW40" s="8"/>
      <c r="VJX40" s="8"/>
      <c r="VJY40" s="8"/>
      <c r="VJZ40" s="8"/>
      <c r="VKA40" s="8"/>
      <c r="VKB40" s="8"/>
      <c r="VKC40" s="8"/>
      <c r="VKD40" s="8"/>
      <c r="VKE40" s="8"/>
      <c r="VKF40" s="8"/>
      <c r="VKG40" s="8"/>
      <c r="VKH40" s="8"/>
      <c r="VKI40" s="8"/>
      <c r="VKJ40" s="8"/>
      <c r="VKK40" s="8"/>
      <c r="VKL40" s="8"/>
      <c r="VKM40" s="8"/>
      <c r="VKN40" s="8"/>
      <c r="VKO40" s="8"/>
      <c r="VKP40" s="8"/>
      <c r="VKQ40" s="8"/>
      <c r="VKR40" s="8"/>
      <c r="VKS40" s="8"/>
      <c r="VKT40" s="8"/>
      <c r="VKU40" s="8"/>
      <c r="VKV40" s="8"/>
      <c r="VKW40" s="8"/>
      <c r="VKX40" s="8"/>
      <c r="VKY40" s="8"/>
      <c r="VKZ40" s="8"/>
      <c r="VLA40" s="8"/>
      <c r="VLB40" s="8"/>
      <c r="VLC40" s="8"/>
      <c r="VLD40" s="8"/>
      <c r="VLE40" s="8"/>
      <c r="VLF40" s="8"/>
      <c r="VLG40" s="8"/>
      <c r="VLH40" s="8"/>
      <c r="VLI40" s="8"/>
      <c r="VLJ40" s="8"/>
      <c r="VLK40" s="8"/>
      <c r="VLL40" s="8"/>
      <c r="VLM40" s="8"/>
      <c r="VLN40" s="8"/>
      <c r="VLO40" s="8"/>
      <c r="VLP40" s="8"/>
      <c r="VLQ40" s="8"/>
      <c r="VLR40" s="8"/>
      <c r="VLS40" s="8"/>
      <c r="VLT40" s="8"/>
      <c r="VLU40" s="8"/>
      <c r="VLV40" s="8"/>
      <c r="VLW40" s="8"/>
      <c r="VLX40" s="8"/>
      <c r="VLY40" s="8"/>
      <c r="VLZ40" s="8"/>
      <c r="VMA40" s="8"/>
      <c r="VMB40" s="8"/>
      <c r="VMC40" s="8"/>
      <c r="VMD40" s="8"/>
      <c r="VME40" s="8"/>
      <c r="VMF40" s="8"/>
      <c r="VMG40" s="8"/>
      <c r="VMH40" s="8"/>
      <c r="VMI40" s="8"/>
      <c r="VMJ40" s="8"/>
      <c r="VMK40" s="8"/>
      <c r="VML40" s="8"/>
      <c r="VMM40" s="8"/>
      <c r="VMN40" s="8"/>
      <c r="VMO40" s="8"/>
      <c r="VMP40" s="8"/>
      <c r="VMQ40" s="8"/>
      <c r="VMR40" s="8"/>
      <c r="VMS40" s="8"/>
      <c r="VMT40" s="8"/>
      <c r="VMU40" s="8"/>
      <c r="VMV40" s="8"/>
      <c r="VMW40" s="8"/>
      <c r="VMX40" s="8"/>
      <c r="VMY40" s="8"/>
      <c r="VMZ40" s="8"/>
      <c r="VNA40" s="8"/>
      <c r="VNB40" s="8"/>
      <c r="VNC40" s="8"/>
      <c r="VND40" s="8"/>
      <c r="VNE40" s="8"/>
      <c r="VNF40" s="8"/>
      <c r="VNG40" s="8"/>
      <c r="VNH40" s="8"/>
      <c r="VNI40" s="8"/>
      <c r="VNJ40" s="8"/>
      <c r="VNK40" s="8"/>
      <c r="VNL40" s="8"/>
      <c r="VNM40" s="8"/>
      <c r="VNN40" s="8"/>
      <c r="VNO40" s="8"/>
      <c r="VNP40" s="8"/>
      <c r="VNQ40" s="8"/>
      <c r="VNR40" s="8"/>
      <c r="VNS40" s="8"/>
      <c r="VNT40" s="8"/>
      <c r="VNU40" s="8"/>
      <c r="VNV40" s="8"/>
      <c r="VNW40" s="8"/>
      <c r="VNX40" s="8"/>
      <c r="VNY40" s="8"/>
      <c r="VNZ40" s="8"/>
      <c r="VOA40" s="8"/>
      <c r="VOB40" s="8"/>
      <c r="VOC40" s="8"/>
      <c r="VOD40" s="8"/>
      <c r="VOE40" s="8"/>
      <c r="VOF40" s="8"/>
      <c r="VOG40" s="8"/>
      <c r="VOH40" s="8"/>
      <c r="VOI40" s="8"/>
      <c r="VOJ40" s="8"/>
      <c r="VOK40" s="8"/>
      <c r="VOL40" s="8"/>
      <c r="VOM40" s="8"/>
      <c r="VON40" s="8"/>
      <c r="VOO40" s="8"/>
      <c r="VOP40" s="8"/>
      <c r="VOQ40" s="8"/>
      <c r="VOR40" s="8"/>
      <c r="VOS40" s="8"/>
      <c r="VOT40" s="8"/>
      <c r="VOU40" s="8"/>
      <c r="VOV40" s="8"/>
      <c r="VOW40" s="8"/>
      <c r="VOX40" s="8"/>
      <c r="VOY40" s="8"/>
      <c r="VOZ40" s="8"/>
      <c r="VPA40" s="8"/>
      <c r="VPB40" s="8"/>
      <c r="VPC40" s="8"/>
      <c r="VPD40" s="8"/>
      <c r="VPE40" s="8"/>
      <c r="VPF40" s="8"/>
      <c r="VPG40" s="8"/>
      <c r="VPH40" s="8"/>
      <c r="VPI40" s="8"/>
      <c r="VPJ40" s="8"/>
      <c r="VPK40" s="8"/>
      <c r="VPL40" s="8"/>
      <c r="VPM40" s="8"/>
      <c r="VPN40" s="8"/>
      <c r="VPO40" s="8"/>
      <c r="VPP40" s="8"/>
      <c r="VPQ40" s="8"/>
      <c r="VPR40" s="8"/>
      <c r="VPS40" s="8"/>
      <c r="VPT40" s="8"/>
      <c r="VPU40" s="8"/>
      <c r="VPV40" s="8"/>
      <c r="VPW40" s="8"/>
      <c r="VPX40" s="8"/>
      <c r="VPY40" s="8"/>
      <c r="VPZ40" s="8"/>
      <c r="VQA40" s="8"/>
      <c r="VQB40" s="8"/>
      <c r="VQC40" s="8"/>
      <c r="VQD40" s="8"/>
      <c r="VQE40" s="8"/>
      <c r="VQF40" s="8"/>
      <c r="VQG40" s="8"/>
      <c r="VQH40" s="8"/>
      <c r="VQI40" s="8"/>
      <c r="VQJ40" s="8"/>
      <c r="VQK40" s="8"/>
      <c r="VQL40" s="8"/>
      <c r="VQM40" s="8"/>
      <c r="VQN40" s="8"/>
      <c r="VQO40" s="8"/>
      <c r="VQP40" s="8"/>
      <c r="VQQ40" s="8"/>
      <c r="VQR40" s="8"/>
      <c r="VQS40" s="8"/>
      <c r="VQT40" s="8"/>
      <c r="VQU40" s="8"/>
      <c r="VQV40" s="8"/>
      <c r="VQW40" s="8"/>
      <c r="VQX40" s="8"/>
      <c r="VQY40" s="8"/>
      <c r="VQZ40" s="8"/>
      <c r="VRA40" s="8"/>
      <c r="VRB40" s="8"/>
      <c r="VRC40" s="8"/>
      <c r="VRD40" s="8"/>
      <c r="VRE40" s="8"/>
      <c r="VRF40" s="8"/>
      <c r="VRG40" s="8"/>
      <c r="VRH40" s="8"/>
      <c r="VRI40" s="8"/>
      <c r="VRJ40" s="8"/>
      <c r="VRK40" s="8"/>
      <c r="VRL40" s="8"/>
      <c r="VRM40" s="8"/>
      <c r="VRN40" s="8"/>
      <c r="VRO40" s="8"/>
      <c r="VRP40" s="8"/>
      <c r="VRQ40" s="8"/>
      <c r="VRR40" s="8"/>
      <c r="VRS40" s="8"/>
      <c r="VRT40" s="8"/>
      <c r="VRU40" s="8"/>
      <c r="VRV40" s="8"/>
      <c r="VRW40" s="8"/>
      <c r="VRX40" s="8"/>
      <c r="VRY40" s="8"/>
      <c r="VRZ40" s="8"/>
      <c r="VSA40" s="8"/>
      <c r="VSB40" s="8"/>
      <c r="VSC40" s="8"/>
      <c r="VSD40" s="8"/>
      <c r="VSE40" s="8"/>
      <c r="VSF40" s="8"/>
      <c r="VSG40" s="8"/>
      <c r="VSH40" s="8"/>
      <c r="VSI40" s="8"/>
      <c r="VSJ40" s="8"/>
      <c r="VSK40" s="8"/>
      <c r="VSL40" s="8"/>
      <c r="VSM40" s="8"/>
      <c r="VSN40" s="8"/>
      <c r="VSO40" s="8"/>
      <c r="VSP40" s="8"/>
      <c r="VSQ40" s="8"/>
      <c r="VSR40" s="8"/>
      <c r="VSS40" s="8"/>
      <c r="VST40" s="8"/>
      <c r="VSU40" s="8"/>
      <c r="VSV40" s="8"/>
      <c r="VSW40" s="8"/>
      <c r="VSX40" s="8"/>
      <c r="VSY40" s="8"/>
      <c r="VSZ40" s="8"/>
      <c r="VTA40" s="8"/>
      <c r="VTB40" s="8"/>
      <c r="VTC40" s="8"/>
      <c r="VTD40" s="8"/>
      <c r="VTE40" s="8"/>
      <c r="VTF40" s="8"/>
      <c r="VTG40" s="8"/>
      <c r="VTH40" s="8"/>
      <c r="VTI40" s="8"/>
      <c r="VTJ40" s="8"/>
      <c r="VTK40" s="8"/>
      <c r="VTL40" s="8"/>
      <c r="VTM40" s="8"/>
      <c r="VTN40" s="8"/>
      <c r="VTO40" s="8"/>
      <c r="VTP40" s="8"/>
      <c r="VTQ40" s="8"/>
      <c r="VTR40" s="8"/>
      <c r="VTS40" s="8"/>
      <c r="VTT40" s="8"/>
      <c r="VTU40" s="8"/>
      <c r="VTV40" s="8"/>
      <c r="VTW40" s="8"/>
      <c r="VTX40" s="8"/>
      <c r="VTY40" s="8"/>
      <c r="VTZ40" s="8"/>
      <c r="VUA40" s="8"/>
      <c r="VUB40" s="8"/>
      <c r="VUC40" s="8"/>
      <c r="VUD40" s="8"/>
      <c r="VUE40" s="8"/>
      <c r="VUF40" s="8"/>
      <c r="VUG40" s="8"/>
      <c r="VUH40" s="8"/>
      <c r="VUI40" s="8"/>
      <c r="VUJ40" s="8"/>
      <c r="VUK40" s="8"/>
      <c r="VUL40" s="8"/>
      <c r="VUM40" s="8"/>
      <c r="VUN40" s="8"/>
      <c r="VUO40" s="8"/>
      <c r="VUP40" s="8"/>
      <c r="VUQ40" s="8"/>
      <c r="VUR40" s="8"/>
      <c r="VUS40" s="8"/>
      <c r="VUT40" s="8"/>
      <c r="VUU40" s="8"/>
      <c r="VUV40" s="8"/>
      <c r="VUW40" s="8"/>
      <c r="VUX40" s="8"/>
      <c r="VUY40" s="8"/>
      <c r="VUZ40" s="8"/>
      <c r="VVA40" s="8"/>
      <c r="VVB40" s="8"/>
      <c r="VVC40" s="8"/>
      <c r="VVD40" s="8"/>
      <c r="VVE40" s="8"/>
      <c r="VVF40" s="8"/>
      <c r="VVG40" s="8"/>
      <c r="VVH40" s="8"/>
      <c r="VVI40" s="8"/>
      <c r="VVJ40" s="8"/>
      <c r="VVK40" s="8"/>
      <c r="VVL40" s="8"/>
      <c r="VVM40" s="8"/>
      <c r="VVN40" s="8"/>
      <c r="VVO40" s="8"/>
      <c r="VVP40" s="8"/>
      <c r="VVQ40" s="8"/>
      <c r="VVR40" s="8"/>
      <c r="VVS40" s="8"/>
      <c r="VVT40" s="8"/>
      <c r="VVU40" s="8"/>
      <c r="VVV40" s="8"/>
      <c r="VVW40" s="8"/>
      <c r="VVX40" s="8"/>
      <c r="VVY40" s="8"/>
      <c r="VVZ40" s="8"/>
      <c r="VWA40" s="8"/>
      <c r="VWB40" s="8"/>
      <c r="VWC40" s="8"/>
      <c r="VWD40" s="8"/>
      <c r="VWE40" s="8"/>
      <c r="VWF40" s="8"/>
      <c r="VWG40" s="8"/>
      <c r="VWH40" s="8"/>
      <c r="VWI40" s="8"/>
      <c r="VWJ40" s="8"/>
      <c r="VWK40" s="8"/>
      <c r="VWL40" s="8"/>
      <c r="VWM40" s="8"/>
      <c r="VWN40" s="8"/>
      <c r="VWO40" s="8"/>
      <c r="VWP40" s="8"/>
      <c r="VWQ40" s="8"/>
      <c r="VWR40" s="8"/>
      <c r="VWS40" s="8"/>
      <c r="VWT40" s="8"/>
      <c r="VWU40" s="8"/>
      <c r="VWV40" s="8"/>
      <c r="VWW40" s="8"/>
      <c r="VWX40" s="8"/>
      <c r="VWY40" s="8"/>
      <c r="VWZ40" s="8"/>
      <c r="VXA40" s="8"/>
      <c r="VXB40" s="8"/>
      <c r="VXC40" s="8"/>
      <c r="VXD40" s="8"/>
      <c r="VXE40" s="8"/>
      <c r="VXF40" s="8"/>
      <c r="VXG40" s="8"/>
      <c r="VXH40" s="8"/>
      <c r="VXI40" s="8"/>
      <c r="VXJ40" s="8"/>
      <c r="VXK40" s="8"/>
      <c r="VXL40" s="8"/>
      <c r="VXM40" s="8"/>
      <c r="VXN40" s="8"/>
      <c r="VXO40" s="8"/>
      <c r="VXP40" s="8"/>
      <c r="VXQ40" s="8"/>
      <c r="VXR40" s="8"/>
      <c r="VXS40" s="8"/>
      <c r="VXT40" s="8"/>
      <c r="VXU40" s="8"/>
      <c r="VXV40" s="8"/>
      <c r="VXW40" s="8"/>
      <c r="VXX40" s="8"/>
      <c r="VXY40" s="8"/>
      <c r="VXZ40" s="8"/>
      <c r="VYA40" s="8"/>
      <c r="VYB40" s="8"/>
      <c r="VYC40" s="8"/>
      <c r="VYD40" s="8"/>
      <c r="VYE40" s="8"/>
      <c r="VYF40" s="8"/>
      <c r="VYG40" s="8"/>
      <c r="VYH40" s="8"/>
      <c r="VYI40" s="8"/>
      <c r="VYJ40" s="8"/>
      <c r="VYK40" s="8"/>
      <c r="VYL40" s="8"/>
      <c r="VYM40" s="8"/>
      <c r="VYN40" s="8"/>
      <c r="VYO40" s="8"/>
      <c r="VYP40" s="8"/>
      <c r="VYQ40" s="8"/>
      <c r="VYR40" s="8"/>
      <c r="VYS40" s="8"/>
      <c r="VYT40" s="8"/>
      <c r="VYU40" s="8"/>
      <c r="VYV40" s="8"/>
      <c r="VYW40" s="8"/>
      <c r="VYX40" s="8"/>
      <c r="VYY40" s="8"/>
      <c r="VYZ40" s="8"/>
      <c r="VZA40" s="8"/>
      <c r="VZB40" s="8"/>
      <c r="VZC40" s="8"/>
      <c r="VZD40" s="8"/>
      <c r="VZE40" s="8"/>
      <c r="VZF40" s="8"/>
      <c r="VZG40" s="8"/>
      <c r="VZH40" s="8"/>
      <c r="VZI40" s="8"/>
      <c r="VZJ40" s="8"/>
      <c r="VZK40" s="8"/>
      <c r="VZL40" s="8"/>
      <c r="VZM40" s="8"/>
      <c r="VZN40" s="8"/>
      <c r="VZO40" s="8"/>
      <c r="VZP40" s="8"/>
      <c r="VZQ40" s="8"/>
      <c r="VZR40" s="8"/>
      <c r="VZS40" s="8"/>
      <c r="VZT40" s="8"/>
      <c r="VZU40" s="8"/>
      <c r="VZV40" s="8"/>
      <c r="VZW40" s="8"/>
      <c r="VZX40" s="8"/>
      <c r="VZY40" s="8"/>
      <c r="VZZ40" s="8"/>
      <c r="WAA40" s="8"/>
      <c r="WAB40" s="8"/>
      <c r="WAC40" s="8"/>
      <c r="WAD40" s="8"/>
      <c r="WAE40" s="8"/>
      <c r="WAF40" s="8"/>
      <c r="WAG40" s="8"/>
      <c r="WAH40" s="8"/>
      <c r="WAI40" s="8"/>
      <c r="WAJ40" s="8"/>
      <c r="WAK40" s="8"/>
      <c r="WAL40" s="8"/>
      <c r="WAM40" s="8"/>
      <c r="WAN40" s="8"/>
      <c r="WAO40" s="8"/>
      <c r="WAP40" s="8"/>
      <c r="WAQ40" s="8"/>
      <c r="WAR40" s="8"/>
      <c r="WAS40" s="8"/>
      <c r="WAT40" s="8"/>
      <c r="WAU40" s="8"/>
      <c r="WAV40" s="8"/>
      <c r="WAW40" s="8"/>
      <c r="WAX40" s="8"/>
      <c r="WAY40" s="8"/>
      <c r="WAZ40" s="8"/>
      <c r="WBA40" s="8"/>
      <c r="WBB40" s="8"/>
      <c r="WBC40" s="8"/>
      <c r="WBD40" s="8"/>
      <c r="WBE40" s="8"/>
      <c r="WBF40" s="8"/>
      <c r="WBG40" s="8"/>
      <c r="WBH40" s="8"/>
      <c r="WBI40" s="8"/>
      <c r="WBJ40" s="8"/>
      <c r="WBK40" s="8"/>
      <c r="WBL40" s="8"/>
      <c r="WBM40" s="8"/>
      <c r="WBN40" s="8"/>
      <c r="WBO40" s="8"/>
      <c r="WBP40" s="8"/>
      <c r="WBQ40" s="8"/>
      <c r="WBR40" s="8"/>
      <c r="WBS40" s="8"/>
      <c r="WBT40" s="8"/>
      <c r="WBU40" s="8"/>
      <c r="WBV40" s="8"/>
      <c r="WBW40" s="8"/>
      <c r="WBX40" s="8"/>
      <c r="WBY40" s="8"/>
      <c r="WBZ40" s="8"/>
      <c r="WCA40" s="8"/>
      <c r="WCB40" s="8"/>
      <c r="WCC40" s="8"/>
      <c r="WCD40" s="8"/>
      <c r="WCE40" s="8"/>
      <c r="WCF40" s="8"/>
      <c r="WCG40" s="8"/>
      <c r="WCH40" s="8"/>
      <c r="WCI40" s="8"/>
      <c r="WCJ40" s="8"/>
      <c r="WCK40" s="8"/>
      <c r="WCL40" s="8"/>
      <c r="WCM40" s="8"/>
      <c r="WCN40" s="8"/>
      <c r="WCO40" s="8"/>
      <c r="WCP40" s="8"/>
      <c r="WCQ40" s="8"/>
      <c r="WCR40" s="8"/>
      <c r="WCS40" s="8"/>
      <c r="WCT40" s="8"/>
      <c r="WCU40" s="8"/>
      <c r="WCV40" s="8"/>
      <c r="WCW40" s="8"/>
      <c r="WCX40" s="8"/>
      <c r="WCY40" s="8"/>
      <c r="WCZ40" s="8"/>
      <c r="WDA40" s="8"/>
      <c r="WDB40" s="8"/>
      <c r="WDC40" s="8"/>
      <c r="WDD40" s="8"/>
      <c r="WDE40" s="8"/>
      <c r="WDF40" s="8"/>
      <c r="WDG40" s="8"/>
      <c r="WDH40" s="8"/>
      <c r="WDI40" s="8"/>
      <c r="WDJ40" s="8"/>
      <c r="WDK40" s="8"/>
      <c r="WDL40" s="8"/>
      <c r="WDM40" s="8"/>
      <c r="WDN40" s="8"/>
      <c r="WDO40" s="8"/>
      <c r="WDP40" s="8"/>
      <c r="WDQ40" s="8"/>
      <c r="WDR40" s="8"/>
      <c r="WDS40" s="8"/>
      <c r="WDT40" s="8"/>
      <c r="WDU40" s="8"/>
      <c r="WDV40" s="8"/>
      <c r="WDW40" s="8"/>
      <c r="WDX40" s="8"/>
      <c r="WDY40" s="8"/>
      <c r="WDZ40" s="8"/>
      <c r="WEA40" s="8"/>
      <c r="WEB40" s="8"/>
      <c r="WEC40" s="8"/>
      <c r="WED40" s="8"/>
      <c r="WEE40" s="8"/>
      <c r="WEF40" s="8"/>
      <c r="WEG40" s="8"/>
      <c r="WEH40" s="8"/>
      <c r="WEI40" s="8"/>
      <c r="WEJ40" s="8"/>
      <c r="WEK40" s="8"/>
      <c r="WEL40" s="8"/>
      <c r="WEM40" s="8"/>
      <c r="WEN40" s="8"/>
      <c r="WEO40" s="8"/>
      <c r="WEP40" s="8"/>
      <c r="WEQ40" s="8"/>
      <c r="WER40" s="8"/>
      <c r="WES40" s="8"/>
      <c r="WET40" s="8"/>
      <c r="WEU40" s="8"/>
      <c r="WEV40" s="8"/>
      <c r="WEW40" s="8"/>
      <c r="WEX40" s="8"/>
      <c r="WEY40" s="8"/>
      <c r="WEZ40" s="8"/>
      <c r="WFA40" s="8"/>
      <c r="WFB40" s="8"/>
      <c r="WFC40" s="8"/>
      <c r="WFD40" s="8"/>
      <c r="WFE40" s="8"/>
      <c r="WFF40" s="8"/>
      <c r="WFG40" s="8"/>
      <c r="WFH40" s="8"/>
      <c r="WFI40" s="8"/>
      <c r="WFJ40" s="8"/>
      <c r="WFK40" s="8"/>
      <c r="WFL40" s="8"/>
      <c r="WFM40" s="8"/>
      <c r="WFN40" s="8"/>
      <c r="WFO40" s="8"/>
      <c r="WFP40" s="8"/>
      <c r="WFQ40" s="8"/>
      <c r="WFR40" s="8"/>
      <c r="WFS40" s="8"/>
      <c r="WFT40" s="8"/>
      <c r="WFU40" s="8"/>
      <c r="WFV40" s="8"/>
      <c r="WFW40" s="8"/>
      <c r="WFX40" s="8"/>
      <c r="WFY40" s="8"/>
      <c r="WFZ40" s="8"/>
      <c r="WGA40" s="8"/>
      <c r="WGB40" s="8"/>
      <c r="WGC40" s="8"/>
      <c r="WGD40" s="8"/>
      <c r="WGE40" s="8"/>
      <c r="WGF40" s="8"/>
      <c r="WGG40" s="8"/>
      <c r="WGH40" s="8"/>
      <c r="WGI40" s="8"/>
      <c r="WGJ40" s="8"/>
      <c r="WGK40" s="8"/>
      <c r="WGL40" s="8"/>
      <c r="WGM40" s="8"/>
      <c r="WGN40" s="8"/>
      <c r="WGO40" s="8"/>
      <c r="WGP40" s="8"/>
      <c r="WGQ40" s="8"/>
      <c r="WGR40" s="8"/>
      <c r="WGS40" s="8"/>
      <c r="WGT40" s="8"/>
      <c r="WGU40" s="8"/>
      <c r="WGV40" s="8"/>
      <c r="WGW40" s="8"/>
      <c r="WGX40" s="8"/>
      <c r="WGY40" s="8"/>
      <c r="WGZ40" s="8"/>
      <c r="WHA40" s="8"/>
      <c r="WHB40" s="8"/>
      <c r="WHC40" s="8"/>
      <c r="WHD40" s="8"/>
      <c r="WHE40" s="8"/>
      <c r="WHF40" s="8"/>
      <c r="WHG40" s="8"/>
      <c r="WHH40" s="8"/>
      <c r="WHI40" s="8"/>
      <c r="WHJ40" s="8"/>
      <c r="WHK40" s="8"/>
      <c r="WHL40" s="8"/>
      <c r="WHM40" s="8"/>
      <c r="WHN40" s="8"/>
      <c r="WHO40" s="8"/>
      <c r="WHP40" s="8"/>
      <c r="WHQ40" s="8"/>
      <c r="WHR40" s="8"/>
      <c r="WHS40" s="8"/>
      <c r="WHT40" s="8"/>
      <c r="WHU40" s="8"/>
      <c r="WHV40" s="8"/>
      <c r="WHW40" s="8"/>
      <c r="WHX40" s="8"/>
      <c r="WHY40" s="8"/>
      <c r="WHZ40" s="8"/>
      <c r="WIA40" s="8"/>
      <c r="WIB40" s="8"/>
      <c r="WIC40" s="8"/>
      <c r="WID40" s="8"/>
      <c r="WIE40" s="8"/>
      <c r="WIF40" s="8"/>
      <c r="WIG40" s="8"/>
      <c r="WIH40" s="8"/>
      <c r="WII40" s="8"/>
      <c r="WIJ40" s="8"/>
      <c r="WIK40" s="8"/>
      <c r="WIL40" s="8"/>
      <c r="WIM40" s="8"/>
      <c r="WIN40" s="8"/>
      <c r="WIO40" s="8"/>
      <c r="WIP40" s="8"/>
      <c r="WIQ40" s="8"/>
      <c r="WIR40" s="8"/>
      <c r="WIS40" s="8"/>
      <c r="WIT40" s="8"/>
      <c r="WIU40" s="8"/>
      <c r="WIV40" s="8"/>
      <c r="WIW40" s="8"/>
      <c r="WIX40" s="8"/>
      <c r="WIY40" s="8"/>
      <c r="WIZ40" s="8"/>
      <c r="WJA40" s="8"/>
      <c r="WJB40" s="8"/>
      <c r="WJC40" s="8"/>
      <c r="WJD40" s="8"/>
      <c r="WJE40" s="8"/>
      <c r="WJF40" s="8"/>
      <c r="WJG40" s="8"/>
      <c r="WJH40" s="8"/>
      <c r="WJI40" s="8"/>
      <c r="WJJ40" s="8"/>
      <c r="WJK40" s="8"/>
      <c r="WJL40" s="8"/>
      <c r="WJM40" s="8"/>
      <c r="WJN40" s="8"/>
      <c r="WJO40" s="8"/>
      <c r="WJP40" s="8"/>
      <c r="WJQ40" s="8"/>
      <c r="WJR40" s="8"/>
      <c r="WJS40" s="8"/>
      <c r="WJT40" s="8"/>
      <c r="WJU40" s="8"/>
      <c r="WJV40" s="8"/>
      <c r="WJW40" s="8"/>
      <c r="WJX40" s="8"/>
      <c r="WJY40" s="8"/>
      <c r="WJZ40" s="8"/>
      <c r="WKA40" s="8"/>
      <c r="WKB40" s="8"/>
      <c r="WKC40" s="8"/>
      <c r="WKD40" s="8"/>
      <c r="WKE40" s="8"/>
      <c r="WKF40" s="8"/>
      <c r="WKG40" s="8"/>
      <c r="WKH40" s="8"/>
      <c r="WKI40" s="8"/>
      <c r="WKJ40" s="8"/>
      <c r="WKK40" s="8"/>
      <c r="WKL40" s="8"/>
      <c r="WKM40" s="8"/>
      <c r="WKN40" s="8"/>
      <c r="WKO40" s="8"/>
      <c r="WKP40" s="8"/>
      <c r="WKQ40" s="8"/>
      <c r="WKR40" s="8"/>
      <c r="WKS40" s="8"/>
      <c r="WKT40" s="8"/>
      <c r="WKU40" s="8"/>
      <c r="WKV40" s="8"/>
      <c r="WKW40" s="8"/>
      <c r="WKX40" s="8"/>
      <c r="WKY40" s="8"/>
      <c r="WKZ40" s="8"/>
      <c r="WLA40" s="8"/>
      <c r="WLB40" s="8"/>
      <c r="WLC40" s="8"/>
      <c r="WLD40" s="8"/>
      <c r="WLE40" s="8"/>
      <c r="WLF40" s="8"/>
      <c r="WLG40" s="8"/>
      <c r="WLH40" s="8"/>
      <c r="WLI40" s="8"/>
      <c r="WLJ40" s="8"/>
      <c r="WLK40" s="8"/>
      <c r="WLL40" s="8"/>
      <c r="WLM40" s="8"/>
      <c r="WLN40" s="8"/>
      <c r="WLO40" s="8"/>
      <c r="WLP40" s="8"/>
      <c r="WLQ40" s="8"/>
      <c r="WLR40" s="8"/>
      <c r="WLS40" s="8"/>
      <c r="WLT40" s="8"/>
      <c r="WLU40" s="8"/>
      <c r="WLV40" s="8"/>
      <c r="WLW40" s="8"/>
      <c r="WLX40" s="8"/>
      <c r="WLY40" s="8"/>
      <c r="WLZ40" s="8"/>
      <c r="WMA40" s="8"/>
      <c r="WMB40" s="8"/>
      <c r="WMC40" s="8"/>
      <c r="WMD40" s="8"/>
      <c r="WME40" s="8"/>
      <c r="WMF40" s="8"/>
      <c r="WMG40" s="8"/>
      <c r="WMH40" s="8"/>
      <c r="WMI40" s="8"/>
      <c r="WMJ40" s="8"/>
      <c r="WMK40" s="8"/>
      <c r="WML40" s="8"/>
      <c r="WMM40" s="8"/>
      <c r="WMN40" s="8"/>
      <c r="WMO40" s="8"/>
      <c r="WMP40" s="8"/>
      <c r="WMQ40" s="8"/>
      <c r="WMR40" s="8"/>
      <c r="WMS40" s="8"/>
      <c r="WMT40" s="8"/>
      <c r="WMU40" s="8"/>
      <c r="WMV40" s="8"/>
      <c r="WMW40" s="8"/>
      <c r="WMX40" s="8"/>
      <c r="WMY40" s="8"/>
      <c r="WMZ40" s="8"/>
      <c r="WNA40" s="8"/>
      <c r="WNB40" s="8"/>
      <c r="WNC40" s="8"/>
      <c r="WND40" s="8"/>
      <c r="WNE40" s="8"/>
      <c r="WNF40" s="8"/>
      <c r="WNG40" s="8"/>
      <c r="WNH40" s="8"/>
      <c r="WNI40" s="8"/>
      <c r="WNJ40" s="8"/>
      <c r="WNK40" s="8"/>
      <c r="WNL40" s="8"/>
      <c r="WNM40" s="8"/>
      <c r="WNN40" s="8"/>
      <c r="WNO40" s="8"/>
      <c r="WNP40" s="8"/>
      <c r="WNQ40" s="8"/>
      <c r="WNR40" s="8"/>
      <c r="WNS40" s="8"/>
      <c r="WNT40" s="8"/>
      <c r="WNU40" s="8"/>
      <c r="WNV40" s="8"/>
      <c r="WNW40" s="8"/>
      <c r="WNX40" s="8"/>
      <c r="WNY40" s="8"/>
      <c r="WNZ40" s="8"/>
      <c r="WOA40" s="8"/>
      <c r="WOB40" s="8"/>
      <c r="WOC40" s="8"/>
      <c r="WOD40" s="8"/>
      <c r="WOE40" s="8"/>
      <c r="WOF40" s="8"/>
      <c r="WOG40" s="8"/>
      <c r="WOH40" s="8"/>
      <c r="WOI40" s="8"/>
      <c r="WOJ40" s="8"/>
      <c r="WOK40" s="8"/>
      <c r="WOL40" s="8"/>
      <c r="WOM40" s="8"/>
      <c r="WON40" s="8"/>
      <c r="WOO40" s="8"/>
      <c r="WOP40" s="8"/>
      <c r="WOQ40" s="8"/>
      <c r="WOR40" s="8"/>
      <c r="WOS40" s="8"/>
      <c r="WOT40" s="8"/>
      <c r="WOU40" s="8"/>
      <c r="WOV40" s="8"/>
      <c r="WOW40" s="8"/>
      <c r="WOX40" s="8"/>
      <c r="WOY40" s="8"/>
      <c r="WOZ40" s="8"/>
      <c r="WPA40" s="8"/>
      <c r="WPB40" s="8"/>
      <c r="WPC40" s="8"/>
      <c r="WPD40" s="8"/>
      <c r="WPE40" s="8"/>
      <c r="WPF40" s="8"/>
      <c r="WPG40" s="8"/>
      <c r="WPH40" s="8"/>
      <c r="WPI40" s="8"/>
      <c r="WPJ40" s="8"/>
      <c r="WPK40" s="8"/>
      <c r="WPL40" s="8"/>
      <c r="WPM40" s="8"/>
      <c r="WPN40" s="8"/>
      <c r="WPO40" s="8"/>
      <c r="WPP40" s="8"/>
      <c r="WPQ40" s="8"/>
      <c r="WPR40" s="8"/>
      <c r="WPS40" s="8"/>
      <c r="WPT40" s="8"/>
      <c r="WPU40" s="8"/>
      <c r="WPV40" s="8"/>
      <c r="WPW40" s="8"/>
      <c r="WPX40" s="8"/>
      <c r="WPY40" s="8"/>
      <c r="WPZ40" s="8"/>
      <c r="WQA40" s="8"/>
      <c r="WQB40" s="8"/>
      <c r="WQC40" s="8"/>
      <c r="WQD40" s="8"/>
      <c r="WQE40" s="8"/>
      <c r="WQF40" s="8"/>
      <c r="WQG40" s="8"/>
      <c r="WQH40" s="8"/>
      <c r="WQI40" s="8"/>
      <c r="WQJ40" s="8"/>
      <c r="WQK40" s="8"/>
      <c r="WQL40" s="8"/>
      <c r="WQM40" s="8"/>
      <c r="WQN40" s="8"/>
      <c r="WQO40" s="8"/>
      <c r="WQP40" s="8"/>
      <c r="WQQ40" s="8"/>
      <c r="WQR40" s="8"/>
      <c r="WQS40" s="8"/>
      <c r="WQT40" s="8"/>
      <c r="WQU40" s="8"/>
      <c r="WQV40" s="8"/>
      <c r="WQW40" s="8"/>
      <c r="WQX40" s="8"/>
      <c r="WQY40" s="8"/>
      <c r="WQZ40" s="8"/>
      <c r="WRA40" s="8"/>
      <c r="WRB40" s="8"/>
      <c r="WRC40" s="8"/>
      <c r="WRD40" s="8"/>
      <c r="WRE40" s="8"/>
      <c r="WRF40" s="8"/>
      <c r="WRG40" s="8"/>
      <c r="WRH40" s="8"/>
      <c r="WRI40" s="8"/>
      <c r="WRJ40" s="8"/>
      <c r="WRK40" s="8"/>
      <c r="WRL40" s="8"/>
      <c r="WRM40" s="8"/>
      <c r="WRN40" s="8"/>
      <c r="WRO40" s="8"/>
      <c r="WRP40" s="8"/>
      <c r="WRQ40" s="8"/>
      <c r="WRR40" s="8"/>
      <c r="WRS40" s="8"/>
      <c r="WRT40" s="8"/>
      <c r="WRU40" s="8"/>
      <c r="WRV40" s="8"/>
      <c r="WRW40" s="8"/>
      <c r="WRX40" s="8"/>
      <c r="WRY40" s="8"/>
      <c r="WRZ40" s="8"/>
      <c r="WSA40" s="8"/>
      <c r="WSB40" s="8"/>
      <c r="WSC40" s="8"/>
      <c r="WSD40" s="8"/>
      <c r="WSE40" s="8"/>
      <c r="WSF40" s="8"/>
      <c r="WSG40" s="8"/>
      <c r="WSH40" s="8"/>
      <c r="WSI40" s="8"/>
      <c r="WSJ40" s="8"/>
      <c r="WSK40" s="8"/>
      <c r="WSL40" s="8"/>
      <c r="WSM40" s="8"/>
      <c r="WSN40" s="8"/>
      <c r="WSO40" s="8"/>
      <c r="WSP40" s="8"/>
      <c r="WSQ40" s="8"/>
      <c r="WSR40" s="8"/>
      <c r="WSS40" s="8"/>
      <c r="WST40" s="8"/>
      <c r="WSU40" s="8"/>
      <c r="WSV40" s="8"/>
      <c r="WSW40" s="8"/>
      <c r="WSX40" s="8"/>
      <c r="WSY40" s="8"/>
      <c r="WSZ40" s="8"/>
      <c r="WTA40" s="8"/>
      <c r="WTB40" s="8"/>
      <c r="WTC40" s="8"/>
      <c r="WTD40" s="8"/>
      <c r="WTE40" s="8"/>
      <c r="WTF40" s="8"/>
      <c r="WTG40" s="8"/>
      <c r="WTH40" s="8"/>
      <c r="WTI40" s="8"/>
      <c r="WTJ40" s="8"/>
      <c r="WTK40" s="8"/>
      <c r="WTL40" s="8"/>
      <c r="WTM40" s="8"/>
      <c r="WTN40" s="8"/>
      <c r="WTO40" s="8"/>
      <c r="WTP40" s="8"/>
      <c r="WTQ40" s="8"/>
      <c r="WTR40" s="8"/>
      <c r="WTS40" s="8"/>
      <c r="WTT40" s="8"/>
      <c r="WTU40" s="8"/>
      <c r="WTV40" s="8"/>
      <c r="WTW40" s="8"/>
      <c r="WTX40" s="8"/>
      <c r="WTY40" s="8"/>
      <c r="WTZ40" s="8"/>
      <c r="WUA40" s="8"/>
      <c r="WUB40" s="8"/>
      <c r="WUC40" s="8"/>
      <c r="WUD40" s="8"/>
      <c r="WUE40" s="8"/>
      <c r="WUF40" s="8"/>
      <c r="WUG40" s="8"/>
      <c r="WUH40" s="8"/>
      <c r="WUI40" s="8"/>
      <c r="WUJ40" s="8"/>
      <c r="WUK40" s="8"/>
      <c r="WUL40" s="8"/>
      <c r="WUM40" s="8"/>
      <c r="WUN40" s="8"/>
      <c r="WUO40" s="8"/>
      <c r="WUP40" s="8"/>
      <c r="WUQ40" s="8"/>
      <c r="WUR40" s="8"/>
      <c r="WUS40" s="8"/>
      <c r="WUT40" s="8"/>
      <c r="WUU40" s="8"/>
      <c r="WUV40" s="8"/>
      <c r="WUW40" s="8"/>
      <c r="WUX40" s="8"/>
      <c r="WUY40" s="8"/>
      <c r="WUZ40" s="8"/>
      <c r="WVA40" s="8"/>
      <c r="WVB40" s="8"/>
      <c r="WVC40" s="8"/>
      <c r="WVD40" s="8"/>
      <c r="WVE40" s="8"/>
      <c r="WVF40" s="8"/>
      <c r="WVG40" s="8"/>
      <c r="WVH40" s="8"/>
      <c r="WVI40" s="8"/>
      <c r="WVJ40" s="8"/>
      <c r="WVK40" s="8"/>
      <c r="WVL40" s="8"/>
      <c r="WVM40" s="8"/>
      <c r="WVN40" s="8"/>
      <c r="WVO40" s="8"/>
      <c r="WVP40" s="8"/>
      <c r="WVQ40" s="8"/>
      <c r="WVR40" s="8"/>
      <c r="WVS40" s="8"/>
      <c r="WVT40" s="8"/>
      <c r="WVU40" s="8"/>
      <c r="WVV40" s="8"/>
      <c r="WVW40" s="8"/>
      <c r="WVX40" s="8"/>
      <c r="WVY40" s="8"/>
      <c r="WVZ40" s="8"/>
      <c r="WWA40" s="8"/>
      <c r="WWB40" s="8"/>
      <c r="WWC40" s="8"/>
      <c r="WWD40" s="8"/>
      <c r="WWE40" s="8"/>
      <c r="WWF40" s="8"/>
      <c r="WWG40" s="8"/>
      <c r="WWH40" s="8"/>
      <c r="WWI40" s="8"/>
      <c r="WWJ40" s="8"/>
      <c r="WWK40" s="8"/>
      <c r="WWL40" s="8"/>
      <c r="WWM40" s="8"/>
      <c r="WWN40" s="8"/>
      <c r="WWO40" s="8"/>
      <c r="WWP40" s="8"/>
      <c r="WWQ40" s="8"/>
      <c r="WWR40" s="8"/>
      <c r="WWS40" s="8"/>
      <c r="WWT40" s="8"/>
      <c r="WWU40" s="8"/>
      <c r="WWV40" s="8"/>
      <c r="WWW40" s="8"/>
      <c r="WWX40" s="8"/>
      <c r="WWY40" s="8"/>
      <c r="WWZ40" s="8"/>
      <c r="WXA40" s="8"/>
      <c r="WXB40" s="8"/>
      <c r="WXC40" s="8"/>
      <c r="WXD40" s="8"/>
      <c r="WXE40" s="8"/>
      <c r="WXF40" s="8"/>
      <c r="WXG40" s="8"/>
      <c r="WXH40" s="8"/>
      <c r="WXI40" s="8"/>
      <c r="WXJ40" s="8"/>
      <c r="WXK40" s="8"/>
      <c r="WXL40" s="8"/>
      <c r="WXM40" s="8"/>
      <c r="WXN40" s="8"/>
      <c r="WXO40" s="8"/>
      <c r="WXP40" s="8"/>
      <c r="WXQ40" s="8"/>
      <c r="WXR40" s="8"/>
      <c r="WXS40" s="8"/>
      <c r="WXT40" s="8"/>
      <c r="WXU40" s="8"/>
      <c r="WXV40" s="8"/>
      <c r="WXW40" s="8"/>
      <c r="WXX40" s="8"/>
      <c r="WXY40" s="8"/>
      <c r="WXZ40" s="8"/>
      <c r="WYA40" s="8"/>
      <c r="WYB40" s="8"/>
      <c r="WYC40" s="8"/>
      <c r="WYD40" s="8"/>
      <c r="WYE40" s="8"/>
      <c r="WYF40" s="8"/>
      <c r="WYG40" s="8"/>
      <c r="WYH40" s="8"/>
      <c r="WYI40" s="8"/>
      <c r="WYJ40" s="8"/>
      <c r="WYK40" s="8"/>
      <c r="WYL40" s="8"/>
      <c r="WYM40" s="8"/>
      <c r="WYN40" s="8"/>
      <c r="WYO40" s="8"/>
      <c r="WYP40" s="8"/>
      <c r="WYQ40" s="8"/>
      <c r="WYR40" s="8"/>
      <c r="WYS40" s="8"/>
      <c r="WYT40" s="8"/>
      <c r="WYU40" s="8"/>
      <c r="WYV40" s="8"/>
      <c r="WYW40" s="8"/>
      <c r="WYX40" s="8"/>
      <c r="WYY40" s="8"/>
      <c r="WYZ40" s="8"/>
      <c r="WZA40" s="8"/>
      <c r="WZB40" s="8"/>
      <c r="WZC40" s="8"/>
      <c r="WZD40" s="8"/>
      <c r="WZE40" s="8"/>
      <c r="WZF40" s="8"/>
      <c r="WZG40" s="8"/>
      <c r="WZH40" s="8"/>
      <c r="WZI40" s="8"/>
      <c r="WZJ40" s="8"/>
      <c r="WZK40" s="8"/>
      <c r="WZL40" s="8"/>
      <c r="WZM40" s="8"/>
      <c r="WZN40" s="8"/>
      <c r="WZO40" s="8"/>
      <c r="WZP40" s="8"/>
      <c r="WZQ40" s="8"/>
      <c r="WZR40" s="8"/>
      <c r="WZS40" s="8"/>
      <c r="WZT40" s="8"/>
      <c r="WZU40" s="8"/>
      <c r="WZV40" s="8"/>
      <c r="WZW40" s="8"/>
      <c r="WZX40" s="8"/>
      <c r="WZY40" s="8"/>
      <c r="WZZ40" s="8"/>
      <c r="XAA40" s="8"/>
      <c r="XAB40" s="8"/>
      <c r="XAC40" s="8"/>
      <c r="XAD40" s="8"/>
      <c r="XAE40" s="8"/>
      <c r="XAF40" s="8"/>
      <c r="XAG40" s="8"/>
      <c r="XAH40" s="8"/>
      <c r="XAI40" s="8"/>
      <c r="XAJ40" s="8"/>
      <c r="XAK40" s="8"/>
      <c r="XAL40" s="8"/>
      <c r="XAM40" s="8"/>
      <c r="XAN40" s="8"/>
      <c r="XAO40" s="8"/>
      <c r="XAP40" s="8"/>
      <c r="XAQ40" s="8"/>
      <c r="XAR40" s="8"/>
      <c r="XAS40" s="8"/>
      <c r="XAT40" s="8"/>
      <c r="XAU40" s="8"/>
      <c r="XAV40" s="8"/>
      <c r="XAW40" s="8"/>
      <c r="XAX40" s="8"/>
      <c r="XAY40" s="8"/>
      <c r="XAZ40" s="8"/>
      <c r="XBA40" s="8"/>
      <c r="XBB40" s="8"/>
      <c r="XBC40" s="8"/>
      <c r="XBD40" s="8"/>
      <c r="XBE40" s="8"/>
      <c r="XBF40" s="8"/>
      <c r="XBG40" s="8"/>
      <c r="XBH40" s="8"/>
      <c r="XBI40" s="8"/>
      <c r="XBJ40" s="8"/>
      <c r="XBK40" s="8"/>
      <c r="XBL40" s="8"/>
      <c r="XBM40" s="8"/>
      <c r="XBN40" s="8"/>
      <c r="XBO40" s="8"/>
      <c r="XBP40" s="8"/>
      <c r="XBQ40" s="8"/>
      <c r="XBR40" s="8"/>
      <c r="XBS40" s="8"/>
      <c r="XBT40" s="8"/>
      <c r="XBU40" s="8"/>
      <c r="XBV40" s="8"/>
      <c r="XBW40" s="8"/>
      <c r="XBX40" s="8"/>
      <c r="XBY40" s="8"/>
      <c r="XBZ40" s="8"/>
      <c r="XCA40" s="8"/>
      <c r="XCB40" s="8"/>
      <c r="XCC40" s="8"/>
      <c r="XCD40" s="8"/>
      <c r="XCE40" s="8"/>
      <c r="XCF40" s="8"/>
      <c r="XCG40" s="8"/>
      <c r="XCH40" s="8"/>
      <c r="XCI40" s="8"/>
      <c r="XCJ40" s="8"/>
      <c r="XCK40" s="8"/>
      <c r="XCL40" s="8"/>
      <c r="XCM40" s="8"/>
      <c r="XCN40" s="8"/>
      <c r="XCO40" s="8"/>
      <c r="XCP40" s="8"/>
      <c r="XCQ40" s="8"/>
      <c r="XCR40" s="8"/>
      <c r="XCS40" s="8"/>
      <c r="XCT40" s="8"/>
      <c r="XCU40" s="8"/>
      <c r="XCV40" s="8"/>
      <c r="XCW40" s="8"/>
      <c r="XCX40" s="8"/>
      <c r="XCY40" s="8"/>
      <c r="XCZ40" s="8"/>
      <c r="XDA40" s="8"/>
      <c r="XDB40" s="8"/>
      <c r="XDC40" s="8"/>
      <c r="XDD40" s="8"/>
      <c r="XDE40" s="8"/>
      <c r="XDF40" s="8"/>
      <c r="XDG40" s="8"/>
      <c r="XDH40" s="8"/>
      <c r="XDI40" s="8"/>
      <c r="XDJ40" s="8"/>
      <c r="XDK40" s="8"/>
      <c r="XDL40" s="8"/>
      <c r="XDM40" s="8"/>
      <c r="XDN40" s="8"/>
      <c r="XDO40" s="8"/>
      <c r="XDP40" s="8"/>
      <c r="XDQ40" s="8"/>
      <c r="XDR40" s="8"/>
      <c r="XDS40" s="8"/>
      <c r="XDT40" s="8"/>
      <c r="XDU40" s="8"/>
      <c r="XDV40" s="8"/>
      <c r="XDW40" s="8"/>
      <c r="XDX40" s="8"/>
      <c r="XDY40" s="8"/>
      <c r="XDZ40" s="8"/>
      <c r="XEA40" s="8"/>
      <c r="XEB40" s="8"/>
      <c r="XEC40" s="8"/>
      <c r="XED40" s="8"/>
      <c r="XEE40" s="8"/>
      <c r="XEF40" s="8"/>
      <c r="XEG40" s="8"/>
      <c r="XEH40" s="8"/>
      <c r="XEI40" s="8"/>
      <c r="XEJ40" s="8"/>
      <c r="XEK40" s="8"/>
      <c r="XEL40" s="8"/>
      <c r="XEM40" s="8"/>
      <c r="XEN40" s="8"/>
      <c r="XEO40" s="8"/>
      <c r="XEP40" s="8"/>
      <c r="XEQ40" s="8"/>
      <c r="XER40" s="8"/>
      <c r="XES40" s="8"/>
      <c r="XET40" s="8"/>
      <c r="XEU40" s="8"/>
      <c r="XEV40" s="8"/>
      <c r="XEW40" s="8"/>
      <c r="XEX40" s="8"/>
      <c r="XEY40" s="8"/>
      <c r="XEZ40" s="8"/>
      <c r="XFA40" s="8"/>
      <c r="XFB40" s="8"/>
      <c r="XFC40" s="8"/>
      <c r="XFD40" s="8"/>
    </row>
    <row r="41" spans="1:16384" ht="15" customHeight="1">
      <c r="A41" s="483"/>
      <c r="B41" s="549" t="s">
        <v>975</v>
      </c>
      <c r="C41" s="449"/>
      <c r="D41" s="449"/>
      <c r="E41" s="449"/>
      <c r="F41" s="449"/>
      <c r="G41" s="449"/>
      <c r="H41" s="449"/>
      <c r="I41" s="449"/>
      <c r="J41" s="449"/>
      <c r="K41" s="449"/>
      <c r="L41" s="449"/>
      <c r="M41" s="449"/>
      <c r="N41" s="449"/>
      <c r="O41" s="449"/>
    </row>
    <row r="42" spans="1:16384" ht="21.75" customHeight="1">
      <c r="A42" s="483"/>
      <c r="B42" s="448"/>
      <c r="C42" s="449"/>
      <c r="D42" s="449"/>
      <c r="E42" s="449"/>
      <c r="F42" s="449"/>
      <c r="G42" s="449"/>
      <c r="H42" s="449"/>
      <c r="I42" s="449"/>
      <c r="J42" s="449"/>
      <c r="K42" s="449"/>
      <c r="L42" s="449"/>
      <c r="M42" s="449"/>
      <c r="N42" s="449"/>
      <c r="O42" s="449"/>
    </row>
    <row r="43" spans="1:16384" ht="15" customHeight="1">
      <c r="B43" s="451"/>
      <c r="E43" s="954"/>
      <c r="F43" s="954"/>
      <c r="G43" s="954"/>
    </row>
    <row r="44" spans="1:16384" ht="6" customHeight="1">
      <c r="C44" s="453"/>
      <c r="D44" s="454"/>
      <c r="H44" s="454"/>
      <c r="I44" s="454"/>
      <c r="J44" s="454"/>
      <c r="L44" s="454"/>
      <c r="N44" s="455"/>
      <c r="O44" s="455"/>
    </row>
    <row r="63" spans="4:5">
      <c r="D63" s="456"/>
      <c r="E63" s="456"/>
    </row>
    <row r="64" spans="4:5">
      <c r="D64" s="456"/>
      <c r="E64" s="456"/>
    </row>
    <row r="65" spans="4:5">
      <c r="D65" s="456"/>
      <c r="E65" s="456"/>
    </row>
    <row r="66" spans="4:5">
      <c r="D66" s="456"/>
      <c r="E66" s="456"/>
    </row>
    <row r="67" spans="4:5">
      <c r="D67" s="456"/>
      <c r="E67" s="456"/>
    </row>
    <row r="68" spans="4:5">
      <c r="D68" s="456"/>
      <c r="E68" s="456"/>
    </row>
    <row r="69" spans="4:5">
      <c r="D69" s="456"/>
      <c r="E69" s="456"/>
    </row>
    <row r="70" spans="4:5">
      <c r="D70" s="456"/>
      <c r="E70" s="456"/>
    </row>
    <row r="71" spans="4:5">
      <c r="D71" s="456"/>
      <c r="E71" s="456"/>
    </row>
    <row r="72" spans="4:5">
      <c r="D72" s="456"/>
      <c r="E72" s="456"/>
    </row>
    <row r="73" spans="4:5">
      <c r="D73" s="456"/>
      <c r="E73" s="456"/>
    </row>
    <row r="74" spans="4:5">
      <c r="D74" s="456"/>
      <c r="E74" s="456"/>
    </row>
    <row r="75" spans="4:5">
      <c r="D75" s="456"/>
      <c r="E75" s="456"/>
    </row>
    <row r="76" spans="4:5">
      <c r="D76" s="456"/>
      <c r="E76" s="456"/>
    </row>
    <row r="77" spans="4:5">
      <c r="D77" s="456"/>
      <c r="E77" s="456"/>
    </row>
    <row r="78" spans="4:5">
      <c r="D78" s="456"/>
      <c r="E78" s="456"/>
    </row>
    <row r="79" spans="4:5">
      <c r="D79" s="456"/>
      <c r="E79" s="456"/>
    </row>
    <row r="81" spans="4:5">
      <c r="D81" s="456"/>
      <c r="E81" s="456"/>
    </row>
  </sheetData>
  <mergeCells count="6">
    <mergeCell ref="E43:G43"/>
    <mergeCell ref="A1:N1"/>
    <mergeCell ref="A2:N2"/>
    <mergeCell ref="A3:A4"/>
    <mergeCell ref="B3:B4"/>
    <mergeCell ref="D3:S3"/>
  </mergeCells>
  <pageMargins left="0" right="0" top="0" bottom="0" header="0" footer="0"/>
  <pageSetup scale="60" orientation="landscape"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77"/>
  <sheetViews>
    <sheetView view="pageBreakPreview" zoomScale="60" zoomScaleNormal="100" workbookViewId="0">
      <selection sqref="A1:XFD1048576"/>
    </sheetView>
  </sheetViews>
  <sheetFormatPr defaultRowHeight="12.75"/>
  <cols>
    <col min="1" max="1" width="4.7109375" style="450" bestFit="1" customWidth="1"/>
    <col min="2" max="2" width="59.7109375" style="479" customWidth="1"/>
    <col min="3" max="3" width="14.85546875" style="425" bestFit="1" customWidth="1"/>
    <col min="4" max="4" width="13.42578125" style="425" bestFit="1" customWidth="1"/>
    <col min="5" max="10" width="8.7109375" style="425" customWidth="1"/>
    <col min="11" max="14" width="6.7109375" style="425" customWidth="1"/>
    <col min="15" max="15" width="9.140625" style="425" customWidth="1"/>
    <col min="16" max="19" width="10.7109375" style="425" customWidth="1"/>
    <col min="20" max="20" width="12.42578125" style="425" customWidth="1"/>
    <col min="21" max="21" width="20.140625" style="425" bestFit="1" customWidth="1"/>
    <col min="22" max="23" width="9.140625" style="425"/>
    <col min="24" max="24" width="18.5703125" style="425" bestFit="1" customWidth="1"/>
    <col min="25" max="16384" width="9.140625" style="425"/>
  </cols>
  <sheetData>
    <row r="1" spans="1:24" ht="54" customHeight="1">
      <c r="A1" s="966" t="s">
        <v>949</v>
      </c>
      <c r="B1" s="966"/>
      <c r="C1" s="966"/>
      <c r="D1" s="966"/>
      <c r="E1" s="966"/>
      <c r="F1" s="966"/>
      <c r="G1" s="966"/>
      <c r="H1" s="966"/>
      <c r="I1" s="966"/>
      <c r="J1" s="966"/>
      <c r="K1" s="966"/>
      <c r="L1" s="966"/>
      <c r="M1" s="966"/>
      <c r="N1" s="966"/>
      <c r="O1" s="966"/>
      <c r="P1" s="966"/>
      <c r="Q1" s="966"/>
      <c r="R1" s="966"/>
      <c r="S1" s="966"/>
      <c r="T1" s="457"/>
    </row>
    <row r="2" spans="1:24" ht="20.25" customHeight="1">
      <c r="A2" s="965" t="s">
        <v>791</v>
      </c>
      <c r="B2" s="965" t="s">
        <v>56</v>
      </c>
      <c r="C2" s="623">
        <v>43107</v>
      </c>
      <c r="D2" s="965" t="s">
        <v>832</v>
      </c>
      <c r="E2" s="965"/>
      <c r="F2" s="965"/>
      <c r="G2" s="965"/>
      <c r="H2" s="965"/>
      <c r="I2" s="965"/>
      <c r="J2" s="965"/>
      <c r="K2" s="965"/>
      <c r="L2" s="965"/>
      <c r="M2" s="965"/>
      <c r="N2" s="965"/>
      <c r="O2" s="965"/>
      <c r="P2" s="965"/>
      <c r="Q2" s="660"/>
      <c r="R2" s="742"/>
      <c r="S2" s="580"/>
      <c r="T2" s="459"/>
    </row>
    <row r="3" spans="1:24" ht="20.25" customHeight="1">
      <c r="A3" s="965"/>
      <c r="B3" s="965"/>
      <c r="C3" s="460" t="s">
        <v>833</v>
      </c>
      <c r="D3" s="458" t="s">
        <v>793</v>
      </c>
      <c r="E3" s="461" t="s">
        <v>794</v>
      </c>
      <c r="F3" s="461" t="s">
        <v>795</v>
      </c>
      <c r="G3" s="461" t="s">
        <v>834</v>
      </c>
      <c r="H3" s="461" t="s">
        <v>835</v>
      </c>
      <c r="I3" s="461" t="s">
        <v>798</v>
      </c>
      <c r="J3" s="461" t="s">
        <v>799</v>
      </c>
      <c r="K3" s="461" t="s">
        <v>800</v>
      </c>
      <c r="L3" s="461" t="s">
        <v>836</v>
      </c>
      <c r="M3" s="461" t="s">
        <v>837</v>
      </c>
      <c r="N3" s="461" t="s">
        <v>803</v>
      </c>
      <c r="O3" s="461" t="s">
        <v>1014</v>
      </c>
      <c r="P3" s="461" t="s">
        <v>1015</v>
      </c>
      <c r="Q3" s="461" t="s">
        <v>1026</v>
      </c>
      <c r="R3" s="461" t="s">
        <v>1133</v>
      </c>
      <c r="S3" s="461" t="s">
        <v>1181</v>
      </c>
      <c r="T3" s="462"/>
    </row>
    <row r="4" spans="1:24" s="431" customFormat="1" ht="11.25">
      <c r="A4" s="463">
        <v>1</v>
      </c>
      <c r="B4" s="463">
        <v>2</v>
      </c>
      <c r="C4" s="463">
        <v>3</v>
      </c>
      <c r="D4" s="463">
        <v>4</v>
      </c>
      <c r="E4" s="463">
        <v>5</v>
      </c>
      <c r="F4" s="463">
        <v>6</v>
      </c>
      <c r="G4" s="463">
        <v>7</v>
      </c>
      <c r="H4" s="463">
        <v>8</v>
      </c>
      <c r="I4" s="463">
        <v>9</v>
      </c>
      <c r="J4" s="463">
        <v>10</v>
      </c>
      <c r="K4" s="463">
        <v>11</v>
      </c>
      <c r="L4" s="463">
        <v>12</v>
      </c>
      <c r="M4" s="463">
        <v>13</v>
      </c>
      <c r="N4" s="463">
        <v>14</v>
      </c>
      <c r="O4" s="463">
        <v>15</v>
      </c>
      <c r="P4" s="463">
        <v>16</v>
      </c>
      <c r="Q4" s="463">
        <v>17</v>
      </c>
      <c r="R4" s="463">
        <v>18</v>
      </c>
      <c r="S4" s="463">
        <v>19</v>
      </c>
      <c r="T4" s="464"/>
    </row>
    <row r="5" spans="1:24" s="431" customFormat="1" ht="14.25" customHeight="1">
      <c r="A5" s="481" t="s">
        <v>1</v>
      </c>
      <c r="B5" s="465" t="s">
        <v>838</v>
      </c>
      <c r="C5" s="565">
        <f>+C6+C7</f>
        <v>189832</v>
      </c>
      <c r="D5" s="463"/>
      <c r="E5" s="463"/>
      <c r="F5" s="463"/>
      <c r="G5" s="463"/>
      <c r="H5" s="463"/>
      <c r="I5" s="463"/>
      <c r="J5" s="463"/>
      <c r="K5" s="463"/>
      <c r="L5" s="463"/>
      <c r="M5" s="463"/>
      <c r="N5" s="463"/>
      <c r="O5" s="463"/>
      <c r="P5" s="467"/>
      <c r="Q5" s="467"/>
      <c r="R5" s="467"/>
      <c r="S5" s="467"/>
      <c r="T5" s="464"/>
    </row>
    <row r="6" spans="1:24" ht="26.25" customHeight="1">
      <c r="A6" s="481" t="s">
        <v>2</v>
      </c>
      <c r="B6" s="466" t="s">
        <v>839</v>
      </c>
      <c r="C6" s="467">
        <f>+D6+E6+F6+G6+H6+I6+J6+K6+L6+M6+N6+O6+P6+Q6+R6+S6</f>
        <v>472</v>
      </c>
      <c r="D6" s="467"/>
      <c r="E6" s="467"/>
      <c r="F6" s="467"/>
      <c r="G6" s="467"/>
      <c r="H6" s="467"/>
      <c r="I6" s="467"/>
      <c r="J6" s="467"/>
      <c r="K6" s="467"/>
      <c r="L6" s="467"/>
      <c r="M6" s="467"/>
      <c r="N6" s="467"/>
      <c r="O6" s="468"/>
      <c r="P6" s="467"/>
      <c r="Q6" s="467"/>
      <c r="R6" s="467"/>
      <c r="S6" s="467">
        <v>472</v>
      </c>
      <c r="T6" s="462"/>
      <c r="U6" s="434"/>
    </row>
    <row r="7" spans="1:24" ht="14.25" customHeight="1">
      <c r="A7" s="481" t="s">
        <v>3</v>
      </c>
      <c r="B7" s="466" t="s">
        <v>840</v>
      </c>
      <c r="C7" s="467">
        <f>+C8+C9+C20+C21+C26+C27+C28+C31+C36+C22</f>
        <v>189360</v>
      </c>
      <c r="D7" s="467"/>
      <c r="E7" s="467"/>
      <c r="F7" s="467"/>
      <c r="G7" s="467"/>
      <c r="H7" s="467"/>
      <c r="I7" s="467"/>
      <c r="J7" s="467"/>
      <c r="K7" s="467"/>
      <c r="L7" s="467"/>
      <c r="M7" s="467"/>
      <c r="N7" s="467"/>
      <c r="O7" s="468"/>
      <c r="P7" s="467"/>
      <c r="Q7" s="467"/>
      <c r="R7" s="467"/>
      <c r="S7" s="467"/>
      <c r="T7" s="462"/>
      <c r="U7" s="434"/>
    </row>
    <row r="8" spans="1:24" ht="14.25" customHeight="1">
      <c r="A8" s="481" t="s">
        <v>4</v>
      </c>
      <c r="B8" s="469" t="s">
        <v>565</v>
      </c>
      <c r="C8" s="467">
        <f>+D8+E8+F8+G8+H8+I8+J8+K8+L8+M8+N8</f>
        <v>0</v>
      </c>
      <c r="D8" s="566"/>
      <c r="E8" s="470"/>
      <c r="F8" s="470"/>
      <c r="G8" s="470"/>
      <c r="H8" s="470"/>
      <c r="I8" s="470"/>
      <c r="J8" s="470"/>
      <c r="K8" s="470"/>
      <c r="L8" s="470"/>
      <c r="M8" s="470"/>
      <c r="N8" s="470"/>
      <c r="O8" s="468"/>
      <c r="P8" s="467"/>
      <c r="Q8" s="467"/>
      <c r="R8" s="467"/>
      <c r="S8" s="467"/>
      <c r="T8" s="462"/>
      <c r="U8" s="471"/>
    </row>
    <row r="9" spans="1:24" s="441" customFormat="1" ht="14.25" customHeight="1">
      <c r="A9" s="481" t="s">
        <v>5</v>
      </c>
      <c r="B9" s="469" t="s">
        <v>810</v>
      </c>
      <c r="C9" s="467">
        <f>+C10+C11+C12+C13+C14+C15+C16+C17+C18+C19</f>
        <v>139583</v>
      </c>
      <c r="D9" s="467"/>
      <c r="E9" s="467"/>
      <c r="F9" s="467"/>
      <c r="G9" s="467"/>
      <c r="H9" s="467"/>
      <c r="I9" s="467"/>
      <c r="J9" s="467"/>
      <c r="K9" s="467"/>
      <c r="L9" s="467"/>
      <c r="M9" s="467"/>
      <c r="N9" s="467"/>
      <c r="O9" s="473"/>
      <c r="P9" s="467"/>
      <c r="Q9" s="467"/>
      <c r="R9" s="467"/>
      <c r="S9" s="467"/>
      <c r="T9" s="474"/>
      <c r="U9" s="434"/>
      <c r="X9" s="475"/>
    </row>
    <row r="10" spans="1:24" s="441" customFormat="1" ht="14.25" customHeight="1">
      <c r="A10" s="481" t="s">
        <v>6</v>
      </c>
      <c r="B10" s="472" t="s">
        <v>811</v>
      </c>
      <c r="C10" s="467">
        <f>+D10+E10+F10+G10+H10+I10+J10+K10+L10+M10+N10+O10+P10+S10+Q10</f>
        <v>46610</v>
      </c>
      <c r="D10" s="467">
        <v>46610</v>
      </c>
      <c r="E10" s="467"/>
      <c r="F10" s="467"/>
      <c r="G10" s="467"/>
      <c r="H10" s="467"/>
      <c r="I10" s="467"/>
      <c r="J10" s="467"/>
      <c r="K10" s="467"/>
      <c r="L10" s="467"/>
      <c r="M10" s="467"/>
      <c r="N10" s="467"/>
      <c r="O10" s="468"/>
      <c r="P10" s="467"/>
      <c r="Q10" s="467"/>
      <c r="R10" s="467"/>
      <c r="S10" s="467"/>
      <c r="T10" s="476"/>
      <c r="U10" s="471"/>
    </row>
    <row r="11" spans="1:24" s="441" customFormat="1" ht="14.25" customHeight="1">
      <c r="A11" s="481" t="s">
        <v>7</v>
      </c>
      <c r="B11" s="472" t="s">
        <v>812</v>
      </c>
      <c r="C11" s="467">
        <f t="shared" ref="C11:C39" si="0">+D11+E11+F11+G11+H11+I11+J11+K11+L11+M11+N11+O11+P11+S11+Q11</f>
        <v>0</v>
      </c>
      <c r="D11" s="467"/>
      <c r="E11" s="467"/>
      <c r="F11" s="467"/>
      <c r="G11" s="467"/>
      <c r="H11" s="467"/>
      <c r="I11" s="467"/>
      <c r="J11" s="467"/>
      <c r="K11" s="467"/>
      <c r="L11" s="467"/>
      <c r="M11" s="467"/>
      <c r="N11" s="467"/>
      <c r="O11" s="468"/>
      <c r="P11" s="467"/>
      <c r="Q11" s="467"/>
      <c r="R11" s="467"/>
      <c r="S11" s="467"/>
      <c r="T11" s="476"/>
      <c r="U11" s="434"/>
    </row>
    <row r="12" spans="1:24" s="441" customFormat="1" ht="14.25" customHeight="1">
      <c r="A12" s="481" t="s">
        <v>8</v>
      </c>
      <c r="B12" s="472" t="s">
        <v>813</v>
      </c>
      <c r="C12" s="467">
        <f>+D12+E12+F12+G12+H12+I12+J12+K12+L12+M12+N12+O12+P12+S12+Q12</f>
        <v>3177</v>
      </c>
      <c r="D12" s="467"/>
      <c r="E12" s="467"/>
      <c r="F12" s="467"/>
      <c r="G12" s="467"/>
      <c r="H12" s="467"/>
      <c r="I12" s="467"/>
      <c r="J12" s="467"/>
      <c r="K12" s="467"/>
      <c r="L12" s="467"/>
      <c r="M12" s="467"/>
      <c r="N12" s="467"/>
      <c r="O12" s="468"/>
      <c r="P12" s="467"/>
      <c r="Q12" s="467"/>
      <c r="R12" s="467"/>
      <c r="S12" s="467">
        <v>3177</v>
      </c>
      <c r="T12" s="476"/>
      <c r="U12" s="434"/>
    </row>
    <row r="13" spans="1:24" s="441" customFormat="1" ht="14.25" customHeight="1">
      <c r="A13" s="481" t="s">
        <v>9</v>
      </c>
      <c r="B13" s="472" t="s">
        <v>814</v>
      </c>
      <c r="C13" s="467">
        <f t="shared" si="0"/>
        <v>0</v>
      </c>
      <c r="D13" s="467"/>
      <c r="E13" s="467"/>
      <c r="F13" s="467"/>
      <c r="G13" s="467"/>
      <c r="H13" s="467"/>
      <c r="I13" s="467"/>
      <c r="J13" s="467"/>
      <c r="K13" s="467"/>
      <c r="L13" s="467"/>
      <c r="M13" s="467"/>
      <c r="N13" s="467"/>
      <c r="O13" s="468"/>
      <c r="P13" s="467"/>
      <c r="Q13" s="467"/>
      <c r="R13" s="467"/>
      <c r="S13" s="467"/>
      <c r="T13" s="476"/>
      <c r="U13" s="471"/>
    </row>
    <row r="14" spans="1:24" s="441" customFormat="1" ht="14.25" customHeight="1">
      <c r="A14" s="481" t="s">
        <v>10</v>
      </c>
      <c r="B14" s="472" t="s">
        <v>815</v>
      </c>
      <c r="C14" s="467">
        <f t="shared" si="0"/>
        <v>57390</v>
      </c>
      <c r="D14" s="467"/>
      <c r="E14" s="467"/>
      <c r="F14" s="467"/>
      <c r="G14" s="467"/>
      <c r="H14" s="467"/>
      <c r="I14" s="467"/>
      <c r="J14" s="467">
        <v>4039</v>
      </c>
      <c r="K14" s="467"/>
      <c r="L14" s="467"/>
      <c r="M14" s="467"/>
      <c r="N14" s="467"/>
      <c r="O14" s="468"/>
      <c r="P14" s="467"/>
      <c r="Q14" s="467"/>
      <c r="R14" s="467"/>
      <c r="S14" s="467">
        <v>53351</v>
      </c>
      <c r="T14" s="476"/>
      <c r="U14" s="434"/>
    </row>
    <row r="15" spans="1:24" s="441" customFormat="1" ht="14.25" customHeight="1">
      <c r="A15" s="481" t="s">
        <v>14</v>
      </c>
      <c r="B15" s="472" t="s">
        <v>816</v>
      </c>
      <c r="C15" s="467">
        <f t="shared" si="0"/>
        <v>7266</v>
      </c>
      <c r="D15" s="467"/>
      <c r="E15" s="467"/>
      <c r="F15" s="467"/>
      <c r="G15" s="467"/>
      <c r="H15" s="467"/>
      <c r="I15" s="467"/>
      <c r="J15" s="467">
        <v>109</v>
      </c>
      <c r="K15" s="467"/>
      <c r="L15" s="467"/>
      <c r="M15" s="467"/>
      <c r="N15" s="467"/>
      <c r="O15" s="468"/>
      <c r="P15" s="467"/>
      <c r="Q15" s="467"/>
      <c r="R15" s="467"/>
      <c r="S15" s="467">
        <v>7157</v>
      </c>
      <c r="T15" s="476"/>
      <c r="U15" s="471"/>
    </row>
    <row r="16" spans="1:24" s="441" customFormat="1" ht="28.5" customHeight="1">
      <c r="A16" s="481" t="s">
        <v>15</v>
      </c>
      <c r="B16" s="472" t="s">
        <v>841</v>
      </c>
      <c r="C16" s="467">
        <f t="shared" si="0"/>
        <v>0</v>
      </c>
      <c r="D16" s="467"/>
      <c r="E16" s="467"/>
      <c r="F16" s="467"/>
      <c r="G16" s="467"/>
      <c r="H16" s="467"/>
      <c r="I16" s="467"/>
      <c r="J16" s="467"/>
      <c r="K16" s="467"/>
      <c r="L16" s="467"/>
      <c r="M16" s="467"/>
      <c r="N16" s="467"/>
      <c r="O16" s="468"/>
      <c r="P16" s="467"/>
      <c r="Q16" s="467"/>
      <c r="R16" s="467"/>
      <c r="S16" s="467"/>
      <c r="T16" s="476"/>
      <c r="U16" s="434"/>
    </row>
    <row r="17" spans="1:21" s="441" customFormat="1" ht="28.5" customHeight="1">
      <c r="A17" s="481" t="s">
        <v>16</v>
      </c>
      <c r="B17" s="472" t="s">
        <v>842</v>
      </c>
      <c r="C17" s="467">
        <f t="shared" si="0"/>
        <v>12468</v>
      </c>
      <c r="D17" s="467"/>
      <c r="E17" s="467"/>
      <c r="F17" s="467"/>
      <c r="G17" s="467"/>
      <c r="H17" s="467"/>
      <c r="I17" s="467"/>
      <c r="J17" s="467"/>
      <c r="K17" s="467"/>
      <c r="L17" s="467"/>
      <c r="M17" s="467"/>
      <c r="N17" s="467"/>
      <c r="O17" s="468"/>
      <c r="P17" s="467"/>
      <c r="Q17" s="467"/>
      <c r="R17" s="467"/>
      <c r="S17" s="467">
        <v>12468</v>
      </c>
      <c r="T17" s="476"/>
      <c r="U17" s="471"/>
    </row>
    <row r="18" spans="1:21" s="441" customFormat="1" ht="14.25" customHeight="1">
      <c r="A18" s="481" t="s">
        <v>17</v>
      </c>
      <c r="B18" s="472" t="s">
        <v>819</v>
      </c>
      <c r="C18" s="467">
        <f t="shared" si="0"/>
        <v>0</v>
      </c>
      <c r="D18" s="467"/>
      <c r="E18" s="467"/>
      <c r="F18" s="467"/>
      <c r="G18" s="467"/>
      <c r="H18" s="467"/>
      <c r="I18" s="467"/>
      <c r="J18" s="467"/>
      <c r="K18" s="467"/>
      <c r="L18" s="467"/>
      <c r="M18" s="467"/>
      <c r="N18" s="467"/>
      <c r="O18" s="468"/>
      <c r="P18" s="467"/>
      <c r="Q18" s="467"/>
      <c r="R18" s="467"/>
      <c r="S18" s="467"/>
      <c r="T18" s="476"/>
      <c r="U18" s="434"/>
    </row>
    <row r="19" spans="1:21" ht="14.25" customHeight="1">
      <c r="A19" s="481" t="s">
        <v>18</v>
      </c>
      <c r="B19" s="478" t="s">
        <v>820</v>
      </c>
      <c r="C19" s="467">
        <f t="shared" si="0"/>
        <v>12672</v>
      </c>
      <c r="D19" s="467"/>
      <c r="E19" s="467"/>
      <c r="F19" s="467"/>
      <c r="G19" s="467"/>
      <c r="H19" s="467"/>
      <c r="I19" s="467"/>
      <c r="J19" s="467"/>
      <c r="K19" s="467"/>
      <c r="L19" s="467"/>
      <c r="M19" s="467"/>
      <c r="N19" s="467"/>
      <c r="O19" s="564"/>
      <c r="P19" s="467"/>
      <c r="Q19" s="467"/>
      <c r="R19" s="467"/>
      <c r="S19" s="467">
        <v>12672</v>
      </c>
      <c r="T19" s="477"/>
      <c r="U19" s="434"/>
    </row>
    <row r="20" spans="1:21" ht="14.25" customHeight="1">
      <c r="A20" s="481" t="s">
        <v>11</v>
      </c>
      <c r="B20" s="469" t="s">
        <v>821</v>
      </c>
      <c r="C20" s="467">
        <f t="shared" si="0"/>
        <v>0</v>
      </c>
      <c r="D20" s="467"/>
      <c r="E20" s="467"/>
      <c r="F20" s="467"/>
      <c r="G20" s="467"/>
      <c r="H20" s="467"/>
      <c r="I20" s="467"/>
      <c r="J20" s="467"/>
      <c r="K20" s="467"/>
      <c r="L20" s="467"/>
      <c r="M20" s="467"/>
      <c r="N20" s="467"/>
      <c r="O20" s="468"/>
      <c r="P20" s="467"/>
      <c r="Q20" s="467"/>
      <c r="R20" s="467"/>
      <c r="S20" s="467"/>
      <c r="T20" s="462"/>
      <c r="U20" s="434"/>
    </row>
    <row r="21" spans="1:21" ht="14.25" customHeight="1">
      <c r="A21" s="481" t="s">
        <v>12</v>
      </c>
      <c r="B21" s="469" t="s">
        <v>825</v>
      </c>
      <c r="C21" s="467">
        <f t="shared" si="0"/>
        <v>0</v>
      </c>
      <c r="D21" s="467"/>
      <c r="E21" s="467"/>
      <c r="F21" s="467"/>
      <c r="G21" s="467"/>
      <c r="H21" s="467"/>
      <c r="I21" s="467"/>
      <c r="J21" s="467"/>
      <c r="K21" s="467"/>
      <c r="L21" s="467"/>
      <c r="M21" s="467"/>
      <c r="N21" s="467"/>
      <c r="O21" s="468"/>
      <c r="P21" s="467"/>
      <c r="Q21" s="467"/>
      <c r="R21" s="467"/>
      <c r="S21" s="467"/>
      <c r="T21" s="462"/>
      <c r="U21" s="434"/>
    </row>
    <row r="22" spans="1:21" ht="14.25" customHeight="1">
      <c r="A22" s="481" t="s">
        <v>13</v>
      </c>
      <c r="B22" s="472" t="s">
        <v>565</v>
      </c>
      <c r="C22" s="467">
        <f>+D22+E22+F22+G22+H22+I22+J22+K22+L22+M22+N22+O22+P22+S22+Q22</f>
        <v>634</v>
      </c>
      <c r="D22" s="566">
        <v>634</v>
      </c>
      <c r="E22" s="467"/>
      <c r="F22" s="467"/>
      <c r="G22" s="467"/>
      <c r="H22" s="467"/>
      <c r="I22" s="467"/>
      <c r="J22" s="467"/>
      <c r="K22" s="467"/>
      <c r="L22" s="467"/>
      <c r="M22" s="467"/>
      <c r="N22" s="467"/>
      <c r="O22" s="468"/>
      <c r="P22" s="467"/>
      <c r="Q22" s="467"/>
      <c r="R22" s="467"/>
      <c r="S22" s="467"/>
      <c r="T22" s="462"/>
      <c r="U22" s="434"/>
    </row>
    <row r="23" spans="1:21" ht="14.25" customHeight="1">
      <c r="A23" s="481" t="s">
        <v>19</v>
      </c>
      <c r="B23" s="472" t="s">
        <v>810</v>
      </c>
      <c r="C23" s="467">
        <f t="shared" si="0"/>
        <v>0</v>
      </c>
      <c r="D23" s="467"/>
      <c r="E23" s="467"/>
      <c r="F23" s="467"/>
      <c r="G23" s="467"/>
      <c r="H23" s="467"/>
      <c r="I23" s="467"/>
      <c r="J23" s="467"/>
      <c r="K23" s="467"/>
      <c r="L23" s="467"/>
      <c r="M23" s="467"/>
      <c r="N23" s="467"/>
      <c r="O23" s="468"/>
      <c r="P23" s="467"/>
      <c r="Q23" s="467"/>
      <c r="R23" s="467"/>
      <c r="S23" s="467"/>
      <c r="T23" s="462"/>
      <c r="U23" s="434"/>
    </row>
    <row r="24" spans="1:21" ht="14.25" customHeight="1">
      <c r="A24" s="481" t="s">
        <v>20</v>
      </c>
      <c r="B24" s="472" t="s">
        <v>826</v>
      </c>
      <c r="C24" s="467">
        <f t="shared" si="0"/>
        <v>0</v>
      </c>
      <c r="D24" s="467"/>
      <c r="E24" s="467"/>
      <c r="F24" s="467"/>
      <c r="G24" s="467"/>
      <c r="H24" s="467"/>
      <c r="I24" s="467"/>
      <c r="J24" s="467"/>
      <c r="K24" s="467"/>
      <c r="L24" s="467"/>
      <c r="M24" s="467"/>
      <c r="N24" s="467"/>
      <c r="O24" s="468"/>
      <c r="P24" s="467"/>
      <c r="Q24" s="467"/>
      <c r="R24" s="467"/>
      <c r="S24" s="467"/>
      <c r="T24" s="462"/>
      <c r="U24" s="434"/>
    </row>
    <row r="25" spans="1:21" ht="14.25" customHeight="1">
      <c r="A25" s="481" t="s">
        <v>22</v>
      </c>
      <c r="B25" s="472" t="s">
        <v>827</v>
      </c>
      <c r="C25" s="467">
        <f t="shared" si="0"/>
        <v>0</v>
      </c>
      <c r="D25" s="467"/>
      <c r="E25" s="467"/>
      <c r="F25" s="467"/>
      <c r="G25" s="467"/>
      <c r="H25" s="467"/>
      <c r="I25" s="467"/>
      <c r="J25" s="467"/>
      <c r="K25" s="467"/>
      <c r="L25" s="467"/>
      <c r="M25" s="467"/>
      <c r="N25" s="467"/>
      <c r="O25" s="468"/>
      <c r="P25" s="467"/>
      <c r="Q25" s="467"/>
      <c r="R25" s="467"/>
      <c r="S25" s="467"/>
      <c r="T25" s="462"/>
      <c r="U25" s="434"/>
    </row>
    <row r="26" spans="1:21" ht="14.25" customHeight="1">
      <c r="A26" s="481" t="s">
        <v>23</v>
      </c>
      <c r="B26" s="469" t="s">
        <v>211</v>
      </c>
      <c r="C26" s="467">
        <f t="shared" si="0"/>
        <v>0</v>
      </c>
      <c r="D26" s="467"/>
      <c r="E26" s="467"/>
      <c r="F26" s="467"/>
      <c r="G26" s="467"/>
      <c r="H26" s="467"/>
      <c r="I26" s="467"/>
      <c r="J26" s="467"/>
      <c r="K26" s="467"/>
      <c r="L26" s="467"/>
      <c r="M26" s="467"/>
      <c r="N26" s="467"/>
      <c r="O26" s="468"/>
      <c r="P26" s="467"/>
      <c r="Q26" s="467"/>
      <c r="R26" s="467"/>
      <c r="S26" s="467"/>
      <c r="T26" s="462"/>
      <c r="U26" s="434"/>
    </row>
    <row r="27" spans="1:21" ht="14.25" customHeight="1">
      <c r="A27" s="481" t="s">
        <v>24</v>
      </c>
      <c r="B27" s="469" t="s">
        <v>826</v>
      </c>
      <c r="C27" s="467">
        <f t="shared" si="0"/>
        <v>0</v>
      </c>
      <c r="D27" s="467"/>
      <c r="E27" s="467"/>
      <c r="F27" s="467"/>
      <c r="G27" s="467"/>
      <c r="H27" s="467"/>
      <c r="I27" s="467"/>
      <c r="J27" s="467"/>
      <c r="K27" s="467"/>
      <c r="L27" s="467"/>
      <c r="M27" s="467"/>
      <c r="N27" s="467"/>
      <c r="O27" s="468"/>
      <c r="P27" s="467"/>
      <c r="Q27" s="467"/>
      <c r="R27" s="467"/>
      <c r="S27" s="467"/>
      <c r="T27" s="462"/>
      <c r="U27" s="434"/>
    </row>
    <row r="28" spans="1:21" ht="14.25" customHeight="1">
      <c r="A28" s="481" t="s">
        <v>25</v>
      </c>
      <c r="B28" s="469" t="s">
        <v>827</v>
      </c>
      <c r="C28" s="467">
        <f>+C29+C30</f>
        <v>49143</v>
      </c>
      <c r="D28" s="470"/>
      <c r="E28" s="470"/>
      <c r="F28" s="470"/>
      <c r="G28" s="470"/>
      <c r="H28" s="470"/>
      <c r="I28" s="470"/>
      <c r="J28" s="470"/>
      <c r="K28" s="470"/>
      <c r="L28" s="470"/>
      <c r="M28" s="470"/>
      <c r="N28" s="470"/>
      <c r="O28" s="468"/>
      <c r="P28" s="467"/>
      <c r="Q28" s="467"/>
      <c r="R28" s="467"/>
      <c r="S28" s="467"/>
      <c r="T28" s="462"/>
      <c r="U28" s="434"/>
    </row>
    <row r="29" spans="1:21" ht="14.25" customHeight="1">
      <c r="A29" s="481" t="s">
        <v>26</v>
      </c>
      <c r="B29" s="472" t="s">
        <v>843</v>
      </c>
      <c r="C29" s="467">
        <f>+D29+E29+F29+G29+H29+I29+J29+K29+L29+M29+N29+O29+P29+S29+Q29</f>
        <v>49143</v>
      </c>
      <c r="D29" s="470"/>
      <c r="E29" s="470"/>
      <c r="F29" s="470"/>
      <c r="G29" s="470"/>
      <c r="H29" s="470"/>
      <c r="I29" s="470"/>
      <c r="J29" s="470"/>
      <c r="K29" s="470"/>
      <c r="L29" s="470"/>
      <c r="M29" s="470"/>
      <c r="N29" s="470"/>
      <c r="O29" s="468"/>
      <c r="P29" s="467"/>
      <c r="Q29" s="467"/>
      <c r="R29" s="467"/>
      <c r="S29" s="467">
        <v>49143</v>
      </c>
      <c r="T29" s="462"/>
      <c r="U29" s="434"/>
    </row>
    <row r="30" spans="1:21" ht="14.25" customHeight="1">
      <c r="A30" s="481" t="s">
        <v>27</v>
      </c>
      <c r="B30" s="472" t="s">
        <v>844</v>
      </c>
      <c r="C30" s="467">
        <f t="shared" si="0"/>
        <v>0</v>
      </c>
      <c r="D30" s="470"/>
      <c r="E30" s="470"/>
      <c r="F30" s="470"/>
      <c r="G30" s="470"/>
      <c r="H30" s="470"/>
      <c r="I30" s="470"/>
      <c r="J30" s="470"/>
      <c r="K30" s="470"/>
      <c r="L30" s="470"/>
      <c r="M30" s="470"/>
      <c r="N30" s="470"/>
      <c r="O30" s="468"/>
      <c r="P30" s="467"/>
      <c r="Q30" s="467"/>
      <c r="R30" s="467"/>
      <c r="S30" s="467"/>
      <c r="T30" s="462"/>
      <c r="U30" s="434"/>
    </row>
    <row r="31" spans="1:21" ht="14.25" customHeight="1">
      <c r="A31" s="481" t="s">
        <v>28</v>
      </c>
      <c r="B31" s="469" t="s">
        <v>845</v>
      </c>
      <c r="C31" s="467">
        <f>+C32+C33+C34+C35</f>
        <v>0</v>
      </c>
      <c r="D31" s="470"/>
      <c r="E31" s="470"/>
      <c r="F31" s="470"/>
      <c r="G31" s="470"/>
      <c r="H31" s="470"/>
      <c r="I31" s="470"/>
      <c r="J31" s="470"/>
      <c r="K31" s="470"/>
      <c r="L31" s="470"/>
      <c r="M31" s="470"/>
      <c r="N31" s="470"/>
      <c r="O31" s="468"/>
      <c r="P31" s="467"/>
      <c r="Q31" s="467"/>
      <c r="R31" s="467"/>
      <c r="S31" s="467"/>
      <c r="T31" s="462"/>
      <c r="U31" s="434"/>
    </row>
    <row r="32" spans="1:21" ht="14.25" customHeight="1">
      <c r="A32" s="481" t="s">
        <v>29</v>
      </c>
      <c r="B32" s="472" t="s">
        <v>639</v>
      </c>
      <c r="C32" s="467">
        <f t="shared" si="0"/>
        <v>0</v>
      </c>
      <c r="D32" s="470"/>
      <c r="E32" s="470"/>
      <c r="F32" s="470"/>
      <c r="G32" s="470"/>
      <c r="H32" s="470"/>
      <c r="I32" s="470"/>
      <c r="J32" s="470"/>
      <c r="K32" s="470"/>
      <c r="L32" s="470"/>
      <c r="M32" s="470"/>
      <c r="N32" s="470"/>
      <c r="O32" s="468"/>
      <c r="P32" s="467"/>
      <c r="Q32" s="467"/>
      <c r="R32" s="467"/>
      <c r="S32" s="467"/>
      <c r="T32" s="462"/>
      <c r="U32" s="434"/>
    </row>
    <row r="33" spans="1:21" ht="14.25" customHeight="1">
      <c r="A33" s="481" t="s">
        <v>30</v>
      </c>
      <c r="B33" s="472" t="s">
        <v>635</v>
      </c>
      <c r="C33" s="467">
        <f t="shared" si="0"/>
        <v>0</v>
      </c>
      <c r="D33" s="470"/>
      <c r="E33" s="470"/>
      <c r="F33" s="470"/>
      <c r="G33" s="470"/>
      <c r="H33" s="470"/>
      <c r="I33" s="470"/>
      <c r="J33" s="470"/>
      <c r="K33" s="470"/>
      <c r="L33" s="470"/>
      <c r="M33" s="470"/>
      <c r="N33" s="470"/>
      <c r="O33" s="468"/>
      <c r="P33" s="467"/>
      <c r="Q33" s="467"/>
      <c r="R33" s="467"/>
      <c r="S33" s="467"/>
      <c r="T33" s="462"/>
      <c r="U33" s="434"/>
    </row>
    <row r="34" spans="1:21" ht="14.25" customHeight="1">
      <c r="A34" s="481" t="s">
        <v>31</v>
      </c>
      <c r="B34" s="472" t="s">
        <v>93</v>
      </c>
      <c r="C34" s="467">
        <f t="shared" si="0"/>
        <v>0</v>
      </c>
      <c r="D34" s="470"/>
      <c r="E34" s="470"/>
      <c r="F34" s="470"/>
      <c r="G34" s="470"/>
      <c r="H34" s="470"/>
      <c r="I34" s="470"/>
      <c r="J34" s="470"/>
      <c r="K34" s="470"/>
      <c r="L34" s="470"/>
      <c r="M34" s="470"/>
      <c r="N34" s="470"/>
      <c r="O34" s="468"/>
      <c r="P34" s="467"/>
      <c r="Q34" s="467"/>
      <c r="R34" s="467"/>
      <c r="S34" s="467"/>
      <c r="T34" s="462"/>
      <c r="U34" s="434"/>
    </row>
    <row r="35" spans="1:21" ht="14.25" customHeight="1">
      <c r="A35" s="481" t="s">
        <v>32</v>
      </c>
      <c r="B35" s="472" t="s">
        <v>94</v>
      </c>
      <c r="C35" s="467">
        <f t="shared" si="0"/>
        <v>0</v>
      </c>
      <c r="D35" s="470"/>
      <c r="E35" s="470"/>
      <c r="F35" s="470"/>
      <c r="G35" s="470"/>
      <c r="H35" s="470"/>
      <c r="I35" s="470"/>
      <c r="J35" s="470"/>
      <c r="K35" s="470"/>
      <c r="L35" s="470"/>
      <c r="M35" s="470"/>
      <c r="N35" s="470"/>
      <c r="O35" s="468"/>
      <c r="P35" s="467"/>
      <c r="Q35" s="467"/>
      <c r="R35" s="467"/>
      <c r="S35" s="467"/>
      <c r="T35" s="462"/>
      <c r="U35" s="434"/>
    </row>
    <row r="36" spans="1:21" ht="14.25" customHeight="1">
      <c r="A36" s="481" t="s">
        <v>33</v>
      </c>
      <c r="B36" s="469" t="s">
        <v>60</v>
      </c>
      <c r="C36" s="467">
        <f t="shared" si="0"/>
        <v>0</v>
      </c>
      <c r="D36" s="470"/>
      <c r="E36" s="470"/>
      <c r="F36" s="470"/>
      <c r="G36" s="470"/>
      <c r="H36" s="470"/>
      <c r="I36" s="470"/>
      <c r="J36" s="470"/>
      <c r="K36" s="470"/>
      <c r="L36" s="470"/>
      <c r="M36" s="470"/>
      <c r="N36" s="470"/>
      <c r="O36" s="468"/>
      <c r="P36" s="467"/>
      <c r="Q36" s="467"/>
      <c r="R36" s="467"/>
      <c r="S36" s="467"/>
      <c r="T36" s="462"/>
      <c r="U36" s="434"/>
    </row>
    <row r="37" spans="1:21" ht="14.25" customHeight="1">
      <c r="A37" s="481" t="s">
        <v>34</v>
      </c>
      <c r="B37" s="496" t="s">
        <v>846</v>
      </c>
      <c r="C37" s="467">
        <f t="shared" si="0"/>
        <v>0</v>
      </c>
      <c r="D37" s="470"/>
      <c r="E37" s="470"/>
      <c r="F37" s="470"/>
      <c r="G37" s="470"/>
      <c r="H37" s="470"/>
      <c r="I37" s="470"/>
      <c r="J37" s="470"/>
      <c r="K37" s="470"/>
      <c r="L37" s="470"/>
      <c r="M37" s="470"/>
      <c r="N37" s="470"/>
      <c r="O37" s="468"/>
      <c r="P37" s="467"/>
      <c r="Q37" s="467"/>
      <c r="R37" s="467"/>
      <c r="S37" s="467"/>
      <c r="T37" s="462"/>
      <c r="U37" s="434"/>
    </row>
    <row r="38" spans="1:21" ht="14.25" customHeight="1">
      <c r="A38" s="481" t="s">
        <v>35</v>
      </c>
      <c r="B38" s="497" t="s">
        <v>830</v>
      </c>
      <c r="C38" s="467">
        <f t="shared" si="0"/>
        <v>0</v>
      </c>
      <c r="D38" s="470"/>
      <c r="E38" s="470"/>
      <c r="F38" s="470"/>
      <c r="G38" s="470"/>
      <c r="H38" s="470"/>
      <c r="I38" s="470"/>
      <c r="J38" s="470"/>
      <c r="K38" s="470"/>
      <c r="L38" s="470"/>
      <c r="M38" s="470"/>
      <c r="N38" s="470"/>
      <c r="O38" s="468"/>
      <c r="P38" s="467"/>
      <c r="Q38" s="467"/>
      <c r="R38" s="467"/>
      <c r="S38" s="467"/>
      <c r="T38" s="462"/>
      <c r="U38" s="434"/>
    </row>
    <row r="39" spans="1:21" ht="14.25" customHeight="1">
      <c r="A39" s="481" t="s">
        <v>36</v>
      </c>
      <c r="B39" s="497" t="s">
        <v>847</v>
      </c>
      <c r="C39" s="467">
        <f t="shared" si="0"/>
        <v>0</v>
      </c>
      <c r="D39" s="470"/>
      <c r="E39" s="470"/>
      <c r="F39" s="470"/>
      <c r="G39" s="470"/>
      <c r="H39" s="470"/>
      <c r="I39" s="470"/>
      <c r="J39" s="470"/>
      <c r="K39" s="470"/>
      <c r="L39" s="470"/>
      <c r="M39" s="470"/>
      <c r="N39" s="470"/>
      <c r="O39" s="468"/>
      <c r="P39" s="467"/>
      <c r="Q39" s="467"/>
      <c r="R39" s="467"/>
      <c r="S39" s="467"/>
      <c r="T39" s="462"/>
      <c r="U39" s="434"/>
    </row>
    <row r="40" spans="1:21" ht="14.25" customHeight="1">
      <c r="A40" s="498"/>
      <c r="B40" s="499"/>
      <c r="C40" s="500"/>
      <c r="D40" s="500"/>
      <c r="E40" s="500"/>
      <c r="F40" s="500"/>
      <c r="G40" s="500"/>
      <c r="H40" s="500"/>
      <c r="I40" s="500"/>
      <c r="J40" s="500"/>
      <c r="K40" s="500"/>
      <c r="L40" s="500"/>
      <c r="M40" s="500"/>
      <c r="N40" s="500"/>
      <c r="O40" s="501"/>
      <c r="P40" s="462"/>
      <c r="Q40" s="462"/>
      <c r="R40" s="462"/>
      <c r="S40" s="462"/>
      <c r="T40" s="462"/>
      <c r="U40" s="434"/>
    </row>
    <row r="41" spans="1:21" ht="24" customHeight="1">
      <c r="B41" s="549" t="s">
        <v>974</v>
      </c>
      <c r="D41" s="94" t="s">
        <v>984</v>
      </c>
      <c r="F41" s="902" t="s">
        <v>1155</v>
      </c>
      <c r="G41" s="902"/>
    </row>
    <row r="42" spans="1:21" ht="24" customHeight="1">
      <c r="B42" s="55" t="s">
        <v>50</v>
      </c>
      <c r="D42" s="94" t="s">
        <v>984</v>
      </c>
      <c r="E42" s="548"/>
      <c r="F42" s="902" t="s">
        <v>1155</v>
      </c>
      <c r="G42" s="902"/>
    </row>
    <row r="43" spans="1:21">
      <c r="B43" s="452" t="s">
        <v>975</v>
      </c>
    </row>
    <row r="44" spans="1:21">
      <c r="B44" s="502"/>
    </row>
    <row r="59" spans="1:5">
      <c r="A59" s="425"/>
      <c r="D59" s="456"/>
      <c r="E59" s="456"/>
    </row>
    <row r="60" spans="1:5">
      <c r="A60" s="425"/>
      <c r="D60" s="456"/>
      <c r="E60" s="456"/>
    </row>
    <row r="61" spans="1:5">
      <c r="A61" s="425"/>
      <c r="D61" s="456"/>
      <c r="E61" s="456"/>
    </row>
    <row r="62" spans="1:5">
      <c r="A62" s="425"/>
      <c r="D62" s="456"/>
      <c r="E62" s="456"/>
    </row>
    <row r="63" spans="1:5">
      <c r="A63" s="425"/>
      <c r="D63" s="456"/>
      <c r="E63" s="456"/>
    </row>
    <row r="64" spans="1:5">
      <c r="A64" s="425"/>
      <c r="D64" s="456"/>
      <c r="E64" s="456"/>
    </row>
    <row r="65" spans="1:5">
      <c r="A65" s="425"/>
      <c r="D65" s="456"/>
      <c r="E65" s="456"/>
    </row>
    <row r="66" spans="1:5">
      <c r="A66" s="425"/>
      <c r="D66" s="456"/>
      <c r="E66" s="456"/>
    </row>
    <row r="67" spans="1:5">
      <c r="A67" s="425"/>
      <c r="D67" s="456"/>
      <c r="E67" s="456"/>
    </row>
    <row r="68" spans="1:5">
      <c r="A68" s="425"/>
      <c r="D68" s="456"/>
      <c r="E68" s="456"/>
    </row>
    <row r="69" spans="1:5">
      <c r="A69" s="425"/>
      <c r="D69" s="456"/>
      <c r="E69" s="456"/>
    </row>
    <row r="70" spans="1:5">
      <c r="A70" s="425"/>
      <c r="D70" s="456"/>
      <c r="E70" s="456"/>
    </row>
    <row r="71" spans="1:5">
      <c r="A71" s="425"/>
      <c r="D71" s="456"/>
      <c r="E71" s="456"/>
    </row>
    <row r="72" spans="1:5">
      <c r="A72" s="425"/>
      <c r="D72" s="456"/>
      <c r="E72" s="456"/>
    </row>
    <row r="73" spans="1:5">
      <c r="A73" s="425"/>
      <c r="D73" s="456"/>
      <c r="E73" s="456"/>
    </row>
    <row r="74" spans="1:5">
      <c r="A74" s="425"/>
      <c r="D74" s="456"/>
      <c r="E74" s="456"/>
    </row>
    <row r="75" spans="1:5">
      <c r="A75" s="425"/>
      <c r="D75" s="456"/>
      <c r="E75" s="456"/>
    </row>
    <row r="77" spans="1:5">
      <c r="A77" s="425"/>
      <c r="D77" s="456"/>
      <c r="E77" s="456"/>
    </row>
  </sheetData>
  <mergeCells count="6">
    <mergeCell ref="F42:G42"/>
    <mergeCell ref="A2:A3"/>
    <mergeCell ref="B2:B3"/>
    <mergeCell ref="D2:P2"/>
    <mergeCell ref="A1:S1"/>
    <mergeCell ref="F41:G41"/>
  </mergeCells>
  <pageMargins left="0.2" right="0.19" top="0.17" bottom="0.16" header="0.17" footer="0.16"/>
  <pageSetup paperSize="9" scale="64" orientation="landscape"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6"/>
  <sheetViews>
    <sheetView topLeftCell="B11" zoomScaleNormal="100" workbookViewId="0">
      <selection sqref="A1:XFD1048576"/>
    </sheetView>
  </sheetViews>
  <sheetFormatPr defaultRowHeight="15"/>
  <cols>
    <col min="1" max="1" width="9.140625" style="581" hidden="1" customWidth="1"/>
    <col min="2" max="2" width="5.28515625" style="641" customWidth="1"/>
    <col min="3" max="3" width="54" style="581" bestFit="1" customWidth="1"/>
    <col min="4" max="4" width="12.7109375" style="581" customWidth="1"/>
    <col min="5" max="5" width="9.85546875" style="581" customWidth="1"/>
    <col min="6" max="6" width="51.7109375" style="581" bestFit="1" customWidth="1"/>
    <col min="7" max="7" width="28.42578125" style="581" bestFit="1" customWidth="1"/>
    <col min="8" max="8" width="10.140625" style="581" customWidth="1"/>
    <col min="9" max="16384" width="9.140625" style="581"/>
  </cols>
  <sheetData>
    <row r="1" spans="2:8" ht="45" customHeight="1">
      <c r="B1" s="968"/>
      <c r="C1" s="968"/>
      <c r="D1" s="968"/>
      <c r="E1" s="968"/>
      <c r="F1" s="968"/>
      <c r="G1" s="968"/>
      <c r="H1" s="968"/>
    </row>
    <row r="2" spans="2:8" ht="22.5" customHeight="1">
      <c r="B2" s="969" t="s">
        <v>947</v>
      </c>
      <c r="C2" s="969"/>
      <c r="D2" s="969"/>
      <c r="E2" s="969"/>
      <c r="F2" s="969"/>
      <c r="G2" s="969"/>
      <c r="H2" s="969"/>
    </row>
    <row r="3" spans="2:8" ht="35.25" customHeight="1">
      <c r="B3" s="968" t="s">
        <v>950</v>
      </c>
      <c r="C3" s="968"/>
      <c r="D3" s="968"/>
      <c r="E3" s="968"/>
      <c r="F3" s="968"/>
      <c r="G3" s="968"/>
      <c r="H3" s="968"/>
    </row>
    <row r="4" spans="2:8" ht="26.25" customHeight="1">
      <c r="B4" s="970"/>
      <c r="C4" s="970"/>
      <c r="D4" s="970"/>
      <c r="E4" s="970"/>
      <c r="F4" s="970"/>
      <c r="G4" s="970"/>
      <c r="H4" s="970"/>
    </row>
    <row r="6" spans="2:8" ht="56.25" customHeight="1">
      <c r="B6" s="632" t="s">
        <v>532</v>
      </c>
      <c r="C6" s="633" t="s">
        <v>62</v>
      </c>
      <c r="D6" s="633" t="s">
        <v>848</v>
      </c>
      <c r="E6" s="633" t="s">
        <v>849</v>
      </c>
      <c r="F6" s="633" t="s">
        <v>850</v>
      </c>
      <c r="G6" s="632" t="s">
        <v>851</v>
      </c>
      <c r="H6" s="633" t="s">
        <v>852</v>
      </c>
    </row>
    <row r="7" spans="2:8" ht="25.5">
      <c r="B7" s="632">
        <v>1</v>
      </c>
      <c r="C7" s="634" t="s">
        <v>1137</v>
      </c>
      <c r="D7" s="635">
        <v>6</v>
      </c>
      <c r="E7" s="633">
        <v>2017</v>
      </c>
      <c r="F7" s="734" t="s">
        <v>1051</v>
      </c>
      <c r="G7" s="632" t="s">
        <v>1057</v>
      </c>
      <c r="H7" s="633"/>
    </row>
    <row r="8" spans="2:8" ht="25.5">
      <c r="B8" s="632">
        <v>2</v>
      </c>
      <c r="C8" s="634" t="s">
        <v>1183</v>
      </c>
      <c r="D8" s="635">
        <v>30</v>
      </c>
      <c r="E8" s="633">
        <v>2018</v>
      </c>
      <c r="F8" s="734" t="s">
        <v>1051</v>
      </c>
      <c r="G8" s="632" t="s">
        <v>1057</v>
      </c>
      <c r="H8" s="633"/>
    </row>
    <row r="9" spans="2:8" ht="25.5">
      <c r="B9" s="632">
        <v>3</v>
      </c>
      <c r="C9" s="634" t="s">
        <v>1043</v>
      </c>
      <c r="D9" s="635">
        <v>28</v>
      </c>
      <c r="E9" s="633">
        <v>2017</v>
      </c>
      <c r="F9" s="734" t="s">
        <v>1051</v>
      </c>
      <c r="G9" s="632" t="s">
        <v>1057</v>
      </c>
      <c r="H9" s="633"/>
    </row>
    <row r="10" spans="2:8" ht="25.5">
      <c r="B10" s="632">
        <v>4</v>
      </c>
      <c r="C10" s="634" t="s">
        <v>1140</v>
      </c>
      <c r="D10" s="635">
        <v>76</v>
      </c>
      <c r="E10" s="633" t="s">
        <v>1184</v>
      </c>
      <c r="F10" s="734" t="s">
        <v>1051</v>
      </c>
      <c r="G10" s="632" t="s">
        <v>1057</v>
      </c>
      <c r="H10" s="633"/>
    </row>
    <row r="11" spans="2:8" ht="25.5">
      <c r="B11" s="632">
        <v>5</v>
      </c>
      <c r="C11" s="634" t="s">
        <v>1129</v>
      </c>
      <c r="D11" s="635">
        <v>1911</v>
      </c>
      <c r="E11" s="633">
        <v>2017</v>
      </c>
      <c r="F11" s="734" t="s">
        <v>1051</v>
      </c>
      <c r="G11" s="632" t="s">
        <v>1057</v>
      </c>
      <c r="H11" s="633"/>
    </row>
    <row r="12" spans="2:8" ht="25.5">
      <c r="B12" s="632">
        <v>6</v>
      </c>
      <c r="C12" s="634" t="s">
        <v>1141</v>
      </c>
      <c r="D12" s="635">
        <v>17</v>
      </c>
      <c r="E12" s="633">
        <v>2017</v>
      </c>
      <c r="F12" s="734" t="s">
        <v>1051</v>
      </c>
      <c r="G12" s="632" t="s">
        <v>1057</v>
      </c>
      <c r="H12" s="633"/>
    </row>
    <row r="13" spans="2:8" ht="25.5">
      <c r="B13" s="632">
        <v>7</v>
      </c>
      <c r="C13" s="634" t="s">
        <v>1053</v>
      </c>
      <c r="D13" s="635">
        <v>873</v>
      </c>
      <c r="E13" s="633">
        <v>2016</v>
      </c>
      <c r="F13" s="734" t="s">
        <v>1051</v>
      </c>
      <c r="G13" s="632" t="s">
        <v>1057</v>
      </c>
      <c r="H13" s="633"/>
    </row>
    <row r="14" spans="2:8" ht="25.5">
      <c r="B14" s="632">
        <v>8</v>
      </c>
      <c r="C14" s="634" t="s">
        <v>1052</v>
      </c>
      <c r="D14" s="635">
        <v>140</v>
      </c>
      <c r="E14" s="633">
        <v>2016</v>
      </c>
      <c r="F14" s="734" t="s">
        <v>1051</v>
      </c>
      <c r="G14" s="632" t="s">
        <v>1057</v>
      </c>
      <c r="H14" s="633"/>
    </row>
    <row r="15" spans="2:8" ht="25.5">
      <c r="B15" s="632">
        <v>9</v>
      </c>
      <c r="C15" s="634" t="s">
        <v>1050</v>
      </c>
      <c r="D15" s="635">
        <v>124</v>
      </c>
      <c r="E15" s="633">
        <v>2016</v>
      </c>
      <c r="F15" s="734" t="s">
        <v>1051</v>
      </c>
      <c r="G15" s="632" t="s">
        <v>1057</v>
      </c>
      <c r="H15" s="633"/>
    </row>
    <row r="16" spans="2:8" ht="25.5">
      <c r="B16" s="632">
        <v>10</v>
      </c>
      <c r="C16" s="634" t="s">
        <v>1187</v>
      </c>
      <c r="D16" s="635">
        <v>691</v>
      </c>
      <c r="E16" s="633">
        <v>2018</v>
      </c>
      <c r="F16" s="734" t="s">
        <v>1051</v>
      </c>
      <c r="G16" s="632" t="s">
        <v>1057</v>
      </c>
      <c r="H16" s="633"/>
    </row>
    <row r="17" spans="2:8" ht="25.5">
      <c r="B17" s="632">
        <v>11</v>
      </c>
      <c r="C17" s="634" t="s">
        <v>1188</v>
      </c>
      <c r="D17" s="635">
        <v>380</v>
      </c>
      <c r="E17" s="633">
        <v>2018</v>
      </c>
      <c r="F17" s="734" t="s">
        <v>1051</v>
      </c>
      <c r="G17" s="632" t="s">
        <v>1057</v>
      </c>
      <c r="H17" s="633"/>
    </row>
    <row r="18" spans="2:8">
      <c r="B18" s="632">
        <v>12</v>
      </c>
      <c r="C18" s="582" t="s">
        <v>1054</v>
      </c>
      <c r="D18" s="635">
        <f>33+90</f>
        <v>123</v>
      </c>
      <c r="E18" s="633" t="s">
        <v>1132</v>
      </c>
      <c r="F18" s="734" t="s">
        <v>1055</v>
      </c>
      <c r="G18" s="632" t="s">
        <v>565</v>
      </c>
      <c r="H18" s="582"/>
    </row>
    <row r="19" spans="2:8">
      <c r="B19" s="632">
        <v>13</v>
      </c>
      <c r="C19" s="582" t="s">
        <v>1054</v>
      </c>
      <c r="D19" s="637">
        <v>1083</v>
      </c>
      <c r="E19" s="633">
        <v>2016</v>
      </c>
      <c r="F19" s="734" t="s">
        <v>1055</v>
      </c>
      <c r="G19" s="632" t="s">
        <v>810</v>
      </c>
      <c r="H19" s="582"/>
    </row>
    <row r="20" spans="2:8">
      <c r="B20" s="632">
        <v>14</v>
      </c>
      <c r="C20" s="582" t="s">
        <v>1031</v>
      </c>
      <c r="D20" s="582">
        <v>300</v>
      </c>
      <c r="E20" s="632" t="s">
        <v>1184</v>
      </c>
      <c r="F20" s="735" t="s">
        <v>1030</v>
      </c>
      <c r="G20" s="632" t="s">
        <v>1057</v>
      </c>
      <c r="H20" s="582"/>
    </row>
    <row r="21" spans="2:8">
      <c r="B21" s="632">
        <v>15</v>
      </c>
      <c r="C21" s="582" t="s">
        <v>1032</v>
      </c>
      <c r="D21" s="582">
        <v>342</v>
      </c>
      <c r="E21" s="632">
        <v>2017</v>
      </c>
      <c r="F21" s="735" t="s">
        <v>1030</v>
      </c>
      <c r="G21" s="632" t="s">
        <v>1057</v>
      </c>
      <c r="H21" s="582"/>
    </row>
    <row r="22" spans="2:8">
      <c r="B22" s="632">
        <v>16</v>
      </c>
      <c r="C22" s="582" t="s">
        <v>1033</v>
      </c>
      <c r="D22" s="582">
        <v>185</v>
      </c>
      <c r="E22" s="632">
        <v>2013</v>
      </c>
      <c r="F22" s="735" t="s">
        <v>1030</v>
      </c>
      <c r="G22" s="632" t="s">
        <v>1057</v>
      </c>
      <c r="H22" s="582"/>
    </row>
    <row r="23" spans="2:8">
      <c r="B23" s="632">
        <v>17</v>
      </c>
      <c r="C23" s="582" t="s">
        <v>1034</v>
      </c>
      <c r="D23" s="582">
        <v>369</v>
      </c>
      <c r="E23" s="632" t="s">
        <v>1184</v>
      </c>
      <c r="F23" s="735" t="s">
        <v>1030</v>
      </c>
      <c r="G23" s="632" t="s">
        <v>1057</v>
      </c>
      <c r="H23" s="582"/>
    </row>
    <row r="24" spans="2:8">
      <c r="B24" s="632">
        <v>18</v>
      </c>
      <c r="C24" s="582" t="s">
        <v>1035</v>
      </c>
      <c r="D24" s="582">
        <v>90</v>
      </c>
      <c r="E24" s="632">
        <v>2015</v>
      </c>
      <c r="F24" s="735" t="s">
        <v>1030</v>
      </c>
      <c r="G24" s="632" t="s">
        <v>1057</v>
      </c>
      <c r="H24" s="582"/>
    </row>
    <row r="25" spans="2:8">
      <c r="B25" s="632">
        <v>19</v>
      </c>
      <c r="C25" s="582" t="s">
        <v>1036</v>
      </c>
      <c r="D25" s="582">
        <v>1531</v>
      </c>
      <c r="E25" s="632" t="s">
        <v>1039</v>
      </c>
      <c r="F25" s="735" t="s">
        <v>1030</v>
      </c>
      <c r="G25" s="632" t="s">
        <v>1057</v>
      </c>
      <c r="H25" s="582"/>
    </row>
    <row r="26" spans="2:8">
      <c r="B26" s="632">
        <v>20</v>
      </c>
      <c r="C26" s="582" t="s">
        <v>1040</v>
      </c>
      <c r="D26" s="582">
        <v>130</v>
      </c>
      <c r="E26" s="632">
        <v>2018</v>
      </c>
      <c r="F26" s="735" t="s">
        <v>1030</v>
      </c>
      <c r="G26" s="632" t="s">
        <v>1057</v>
      </c>
      <c r="H26" s="582"/>
    </row>
    <row r="27" spans="2:8">
      <c r="B27" s="632">
        <v>21</v>
      </c>
      <c r="C27" s="582" t="s">
        <v>1037</v>
      </c>
      <c r="D27" s="582">
        <v>1097</v>
      </c>
      <c r="E27" s="632" t="s">
        <v>1038</v>
      </c>
      <c r="F27" s="735" t="s">
        <v>1030</v>
      </c>
      <c r="G27" s="632" t="s">
        <v>1057</v>
      </c>
      <c r="H27" s="582"/>
    </row>
    <row r="28" spans="2:8">
      <c r="B28" s="632">
        <v>22</v>
      </c>
      <c r="C28" s="582" t="s">
        <v>1046</v>
      </c>
      <c r="D28" s="582">
        <v>775</v>
      </c>
      <c r="E28" s="632" t="s">
        <v>1184</v>
      </c>
      <c r="F28" s="735" t="s">
        <v>1030</v>
      </c>
      <c r="G28" s="632" t="s">
        <v>1057</v>
      </c>
      <c r="H28" s="582"/>
    </row>
    <row r="29" spans="2:8">
      <c r="B29" s="632">
        <v>23</v>
      </c>
      <c r="C29" s="582" t="s">
        <v>1047</v>
      </c>
      <c r="D29" s="582">
        <v>394</v>
      </c>
      <c r="E29" s="632" t="s">
        <v>1184</v>
      </c>
      <c r="F29" s="735" t="s">
        <v>1030</v>
      </c>
      <c r="G29" s="632" t="s">
        <v>1057</v>
      </c>
      <c r="H29" s="582"/>
    </row>
    <row r="30" spans="2:8">
      <c r="B30" s="632">
        <v>24</v>
      </c>
      <c r="C30" s="582" t="s">
        <v>1131</v>
      </c>
      <c r="D30" s="582">
        <v>366</v>
      </c>
      <c r="E30" s="632">
        <v>2017</v>
      </c>
      <c r="F30" s="735" t="s">
        <v>1030</v>
      </c>
      <c r="G30" s="632" t="s">
        <v>1057</v>
      </c>
      <c r="H30" s="582"/>
    </row>
    <row r="31" spans="2:8">
      <c r="B31" s="632">
        <v>25</v>
      </c>
      <c r="C31" s="582" t="s">
        <v>1056</v>
      </c>
      <c r="D31" s="582">
        <v>608</v>
      </c>
      <c r="E31" s="632" t="s">
        <v>1132</v>
      </c>
      <c r="F31" s="735" t="s">
        <v>1030</v>
      </c>
      <c r="G31" s="632" t="s">
        <v>1057</v>
      </c>
      <c r="H31" s="633"/>
    </row>
    <row r="32" spans="2:8">
      <c r="B32" s="632">
        <v>26</v>
      </c>
      <c r="C32" s="582" t="s">
        <v>1138</v>
      </c>
      <c r="D32" s="582">
        <v>90</v>
      </c>
      <c r="E32" s="632">
        <v>2017</v>
      </c>
      <c r="F32" s="735" t="s">
        <v>1030</v>
      </c>
      <c r="G32" s="632" t="s">
        <v>1057</v>
      </c>
      <c r="H32" s="582"/>
    </row>
    <row r="33" spans="2:9">
      <c r="B33" s="632">
        <v>27</v>
      </c>
      <c r="C33" s="582" t="s">
        <v>1139</v>
      </c>
      <c r="D33" s="582">
        <v>90</v>
      </c>
      <c r="E33" s="632">
        <v>2017</v>
      </c>
      <c r="F33" s="735" t="s">
        <v>1030</v>
      </c>
      <c r="G33" s="632" t="s">
        <v>1057</v>
      </c>
      <c r="H33" s="582"/>
    </row>
    <row r="34" spans="2:9">
      <c r="B34" s="632">
        <v>28</v>
      </c>
      <c r="C34" s="582" t="s">
        <v>1192</v>
      </c>
      <c r="D34" s="582">
        <v>180</v>
      </c>
      <c r="E34" s="632">
        <v>2018</v>
      </c>
      <c r="F34" s="735" t="s">
        <v>1030</v>
      </c>
      <c r="G34" s="632" t="s">
        <v>1057</v>
      </c>
      <c r="H34" s="582"/>
    </row>
    <row r="35" spans="2:9">
      <c r="B35" s="632">
        <v>29</v>
      </c>
      <c r="C35" s="582" t="s">
        <v>1193</v>
      </c>
      <c r="D35" s="582">
        <v>300</v>
      </c>
      <c r="E35" s="632">
        <v>2018</v>
      </c>
      <c r="F35" s="735" t="s">
        <v>1030</v>
      </c>
      <c r="G35" s="632" t="s">
        <v>1057</v>
      </c>
      <c r="H35" s="582"/>
    </row>
    <row r="36" spans="2:9">
      <c r="B36" s="632">
        <v>30</v>
      </c>
      <c r="C36" s="582" t="s">
        <v>1194</v>
      </c>
      <c r="D36" s="582">
        <v>279</v>
      </c>
      <c r="E36" s="632">
        <v>2018</v>
      </c>
      <c r="F36" s="735" t="s">
        <v>1030</v>
      </c>
      <c r="G36" s="632" t="s">
        <v>1057</v>
      </c>
      <c r="H36" s="582"/>
    </row>
    <row r="37" spans="2:9">
      <c r="B37" s="632">
        <v>31</v>
      </c>
      <c r="C37" s="582" t="s">
        <v>1195</v>
      </c>
      <c r="D37" s="582">
        <v>366</v>
      </c>
      <c r="E37" s="632">
        <v>2018</v>
      </c>
      <c r="F37" s="735" t="s">
        <v>1030</v>
      </c>
      <c r="G37" s="632" t="s">
        <v>1057</v>
      </c>
      <c r="H37" s="582"/>
    </row>
    <row r="38" spans="2:9">
      <c r="B38" s="632">
        <v>32</v>
      </c>
      <c r="C38" s="582" t="s">
        <v>1197</v>
      </c>
      <c r="D38" s="582">
        <v>579</v>
      </c>
      <c r="E38" s="632">
        <v>2018</v>
      </c>
      <c r="F38" s="735" t="s">
        <v>1196</v>
      </c>
      <c r="G38" s="632" t="s">
        <v>1134</v>
      </c>
      <c r="H38" s="582"/>
    </row>
    <row r="39" spans="2:9">
      <c r="B39" s="632">
        <v>33</v>
      </c>
      <c r="C39" s="582" t="s">
        <v>1198</v>
      </c>
      <c r="D39" s="582">
        <v>133</v>
      </c>
      <c r="E39" s="632">
        <v>2018</v>
      </c>
      <c r="F39" s="735" t="s">
        <v>1199</v>
      </c>
      <c r="G39" s="632" t="s">
        <v>1134</v>
      </c>
      <c r="H39" s="582"/>
    </row>
    <row r="40" spans="2:9">
      <c r="B40" s="632">
        <v>34</v>
      </c>
      <c r="C40" s="582" t="s">
        <v>1200</v>
      </c>
      <c r="D40" s="582">
        <v>10985</v>
      </c>
      <c r="E40" s="632">
        <v>2018</v>
      </c>
      <c r="F40" s="735" t="s">
        <v>1201</v>
      </c>
      <c r="G40" s="632" t="s">
        <v>1134</v>
      </c>
      <c r="H40" s="582"/>
    </row>
    <row r="41" spans="2:9">
      <c r="B41" s="632">
        <v>35</v>
      </c>
      <c r="C41" s="582" t="s">
        <v>1027</v>
      </c>
      <c r="D41" s="582">
        <v>192</v>
      </c>
      <c r="E41" s="632">
        <v>2015</v>
      </c>
      <c r="F41" s="735" t="s">
        <v>1028</v>
      </c>
      <c r="G41" s="632" t="s">
        <v>827</v>
      </c>
      <c r="H41" s="582"/>
      <c r="I41" s="638"/>
    </row>
    <row r="42" spans="2:9">
      <c r="B42" s="632">
        <v>36</v>
      </c>
      <c r="C42" s="582" t="s">
        <v>568</v>
      </c>
      <c r="D42" s="582">
        <v>280</v>
      </c>
      <c r="E42" s="632">
        <v>2014</v>
      </c>
      <c r="F42" s="735" t="s">
        <v>1029</v>
      </c>
      <c r="G42" s="632" t="s">
        <v>827</v>
      </c>
      <c r="H42" s="582"/>
    </row>
    <row r="43" spans="2:9">
      <c r="B43" s="632">
        <v>37</v>
      </c>
      <c r="C43" s="582" t="s">
        <v>1185</v>
      </c>
      <c r="D43" s="582">
        <v>500</v>
      </c>
      <c r="E43" s="632">
        <v>2018</v>
      </c>
      <c r="F43" s="735" t="s">
        <v>1186</v>
      </c>
      <c r="G43" s="632" t="s">
        <v>1162</v>
      </c>
      <c r="H43" s="582"/>
    </row>
    <row r="44" spans="2:9">
      <c r="B44" s="632">
        <v>38</v>
      </c>
      <c r="C44" s="582" t="s">
        <v>1189</v>
      </c>
      <c r="D44" s="582">
        <v>9600</v>
      </c>
      <c r="E44" s="632">
        <v>2018</v>
      </c>
      <c r="F44" s="735" t="s">
        <v>1190</v>
      </c>
      <c r="G44" s="632" t="s">
        <v>1191</v>
      </c>
      <c r="H44" s="582"/>
    </row>
    <row r="45" spans="2:9">
      <c r="B45" s="754"/>
      <c r="C45" s="755"/>
      <c r="D45" s="755"/>
      <c r="E45" s="754"/>
      <c r="F45" s="756"/>
      <c r="G45" s="754"/>
      <c r="H45" s="755"/>
    </row>
    <row r="46" spans="2:9">
      <c r="B46" s="582"/>
      <c r="C46" s="639" t="s">
        <v>991</v>
      </c>
      <c r="D46" s="582"/>
      <c r="E46" s="582"/>
      <c r="F46" s="582"/>
      <c r="G46" s="582"/>
      <c r="H46" s="582"/>
    </row>
    <row r="47" spans="2:9">
      <c r="B47" s="582">
        <v>39</v>
      </c>
      <c r="C47" s="582" t="s">
        <v>992</v>
      </c>
      <c r="D47" s="582">
        <v>25</v>
      </c>
      <c r="E47" s="582">
        <v>2009</v>
      </c>
      <c r="F47" s="582" t="s">
        <v>1013</v>
      </c>
      <c r="G47" s="582" t="s">
        <v>990</v>
      </c>
      <c r="H47" s="582"/>
    </row>
    <row r="48" spans="2:9">
      <c r="B48" s="582"/>
      <c r="C48" s="639" t="s">
        <v>993</v>
      </c>
      <c r="D48" s="582"/>
      <c r="E48" s="582"/>
      <c r="F48" s="582"/>
      <c r="G48" s="582"/>
      <c r="H48" s="582"/>
    </row>
    <row r="49" spans="2:8">
      <c r="B49" s="582">
        <v>40</v>
      </c>
      <c r="C49" s="582" t="s">
        <v>994</v>
      </c>
      <c r="D49" s="582">
        <v>71</v>
      </c>
      <c r="E49" s="582">
        <v>2009</v>
      </c>
      <c r="F49" s="582" t="s">
        <v>1013</v>
      </c>
      <c r="G49" s="582" t="s">
        <v>995</v>
      </c>
      <c r="H49" s="582"/>
    </row>
    <row r="50" spans="2:8">
      <c r="B50" s="582"/>
      <c r="C50" s="639" t="s">
        <v>996</v>
      </c>
      <c r="D50" s="582"/>
      <c r="E50" s="582"/>
      <c r="F50" s="582"/>
      <c r="G50" s="582"/>
      <c r="H50" s="582"/>
    </row>
    <row r="51" spans="2:8">
      <c r="B51" s="582">
        <v>41</v>
      </c>
      <c r="C51" s="582" t="s">
        <v>992</v>
      </c>
      <c r="D51" s="582">
        <v>197.99</v>
      </c>
      <c r="E51" s="582">
        <v>2009</v>
      </c>
      <c r="F51" s="582" t="s">
        <v>1013</v>
      </c>
      <c r="G51" s="582" t="s">
        <v>990</v>
      </c>
      <c r="H51" s="582"/>
    </row>
    <row r="52" spans="2:8">
      <c r="B52" s="582">
        <v>42</v>
      </c>
      <c r="C52" s="582" t="s">
        <v>994</v>
      </c>
      <c r="D52" s="582">
        <v>28.82</v>
      </c>
      <c r="E52" s="582">
        <v>2009</v>
      </c>
      <c r="F52" s="582" t="s">
        <v>1013</v>
      </c>
      <c r="G52" s="582" t="s">
        <v>990</v>
      </c>
      <c r="H52" s="582"/>
    </row>
    <row r="53" spans="2:8">
      <c r="B53" s="582">
        <v>43</v>
      </c>
      <c r="C53" s="582" t="s">
        <v>997</v>
      </c>
      <c r="D53" s="582">
        <v>50</v>
      </c>
      <c r="E53" s="582">
        <v>2009</v>
      </c>
      <c r="F53" s="582" t="s">
        <v>1013</v>
      </c>
      <c r="G53" s="582" t="s">
        <v>998</v>
      </c>
      <c r="H53" s="582"/>
    </row>
    <row r="54" spans="2:8">
      <c r="B54" s="582">
        <v>44</v>
      </c>
      <c r="C54" s="582" t="s">
        <v>999</v>
      </c>
      <c r="D54" s="582">
        <v>3.7</v>
      </c>
      <c r="E54" s="582">
        <v>2009</v>
      </c>
      <c r="F54" s="582" t="s">
        <v>1013</v>
      </c>
      <c r="G54" s="582" t="s">
        <v>998</v>
      </c>
      <c r="H54" s="582"/>
    </row>
    <row r="55" spans="2:8">
      <c r="B55" s="582">
        <v>45</v>
      </c>
      <c r="C55" s="582" t="s">
        <v>1000</v>
      </c>
      <c r="D55" s="582">
        <v>460.29</v>
      </c>
      <c r="E55" s="582">
        <v>2009</v>
      </c>
      <c r="F55" s="582" t="s">
        <v>1013</v>
      </c>
      <c r="G55" s="582" t="s">
        <v>1001</v>
      </c>
      <c r="H55" s="582"/>
    </row>
    <row r="56" spans="2:8">
      <c r="B56" s="582">
        <v>46</v>
      </c>
      <c r="C56" s="582" t="s">
        <v>1002</v>
      </c>
      <c r="D56" s="582">
        <v>350.04</v>
      </c>
      <c r="E56" s="582"/>
      <c r="F56" s="582"/>
      <c r="G56" s="582" t="s">
        <v>990</v>
      </c>
      <c r="H56" s="582"/>
    </row>
    <row r="57" spans="2:8">
      <c r="B57" s="582">
        <v>47</v>
      </c>
      <c r="C57" s="582" t="s">
        <v>1003</v>
      </c>
      <c r="D57" s="582">
        <v>88593</v>
      </c>
      <c r="E57" s="582">
        <v>1998</v>
      </c>
      <c r="F57" s="582" t="s">
        <v>1013</v>
      </c>
      <c r="G57" s="582" t="s">
        <v>995</v>
      </c>
      <c r="H57" s="582"/>
    </row>
    <row r="58" spans="2:8">
      <c r="B58" s="582">
        <v>48</v>
      </c>
      <c r="C58" s="582" t="s">
        <v>1004</v>
      </c>
      <c r="D58" s="582">
        <v>7790</v>
      </c>
      <c r="E58" s="582">
        <v>2005</v>
      </c>
      <c r="F58" s="582" t="s">
        <v>1013</v>
      </c>
      <c r="G58" s="582" t="s">
        <v>995</v>
      </c>
      <c r="H58" s="582"/>
    </row>
    <row r="59" spans="2:8">
      <c r="B59" s="582"/>
      <c r="C59" s="639" t="s">
        <v>1005</v>
      </c>
      <c r="D59" s="582"/>
      <c r="E59" s="582"/>
      <c r="F59" s="582"/>
      <c r="G59" s="582"/>
      <c r="H59" s="582"/>
    </row>
    <row r="60" spans="2:8">
      <c r="B60" s="582">
        <v>49</v>
      </c>
      <c r="C60" s="582" t="s">
        <v>1006</v>
      </c>
      <c r="D60" s="582">
        <v>1080</v>
      </c>
      <c r="E60" s="582">
        <v>2009</v>
      </c>
      <c r="F60" s="582" t="s">
        <v>1013</v>
      </c>
      <c r="G60" s="582" t="s">
        <v>990</v>
      </c>
      <c r="H60" s="582"/>
    </row>
    <row r="61" spans="2:8">
      <c r="B61" s="582">
        <v>50</v>
      </c>
      <c r="C61" s="582" t="s">
        <v>1007</v>
      </c>
      <c r="D61" s="582">
        <v>156</v>
      </c>
      <c r="E61" s="582">
        <v>2009</v>
      </c>
      <c r="F61" s="582" t="s">
        <v>1013</v>
      </c>
      <c r="G61" s="582" t="s">
        <v>990</v>
      </c>
      <c r="H61" s="582"/>
    </row>
    <row r="62" spans="2:8">
      <c r="B62" s="582"/>
      <c r="C62" s="639" t="s">
        <v>1008</v>
      </c>
      <c r="D62" s="582"/>
      <c r="E62" s="582"/>
      <c r="F62" s="582"/>
      <c r="G62" s="582"/>
      <c r="H62" s="582"/>
    </row>
    <row r="63" spans="2:8">
      <c r="B63" s="582">
        <v>51</v>
      </c>
      <c r="C63" s="582" t="s">
        <v>1009</v>
      </c>
      <c r="D63" s="582">
        <v>2823</v>
      </c>
      <c r="E63" s="582">
        <v>2009</v>
      </c>
      <c r="F63" s="582" t="s">
        <v>1013</v>
      </c>
      <c r="G63" s="582" t="s">
        <v>990</v>
      </c>
      <c r="H63" s="582"/>
    </row>
    <row r="64" spans="2:8">
      <c r="B64" s="582">
        <v>52</v>
      </c>
      <c r="C64" s="582" t="s">
        <v>1006</v>
      </c>
      <c r="D64" s="582">
        <v>129.13999999999999</v>
      </c>
      <c r="E64" s="582">
        <v>2009</v>
      </c>
      <c r="F64" s="582" t="s">
        <v>1013</v>
      </c>
      <c r="G64" s="582" t="s">
        <v>990</v>
      </c>
      <c r="H64" s="582"/>
    </row>
    <row r="65" spans="2:10">
      <c r="B65" s="582">
        <v>53</v>
      </c>
      <c r="C65" s="582" t="s">
        <v>1010</v>
      </c>
      <c r="D65" s="582">
        <v>1329.28</v>
      </c>
      <c r="E65" s="582">
        <v>2009</v>
      </c>
      <c r="F65" s="582" t="s">
        <v>1013</v>
      </c>
      <c r="G65" s="582" t="s">
        <v>990</v>
      </c>
      <c r="H65" s="582"/>
    </row>
    <row r="66" spans="2:10">
      <c r="B66" s="582">
        <v>54</v>
      </c>
      <c r="C66" s="582" t="s">
        <v>1011</v>
      </c>
      <c r="D66" s="582">
        <v>488</v>
      </c>
      <c r="E66" s="582">
        <v>2009</v>
      </c>
      <c r="F66" s="582" t="s">
        <v>1013</v>
      </c>
      <c r="G66" s="582" t="s">
        <v>998</v>
      </c>
      <c r="H66" s="582"/>
    </row>
    <row r="67" spans="2:10">
      <c r="B67" s="582">
        <v>55</v>
      </c>
      <c r="C67" s="639" t="s">
        <v>1012</v>
      </c>
      <c r="D67" s="582">
        <v>122</v>
      </c>
      <c r="E67" s="582">
        <v>2007</v>
      </c>
      <c r="F67" s="582" t="s">
        <v>1013</v>
      </c>
      <c r="G67" s="582" t="s">
        <v>995</v>
      </c>
      <c r="H67" s="582"/>
    </row>
    <row r="68" spans="2:10">
      <c r="B68" s="632"/>
      <c r="C68" s="582" t="s">
        <v>535</v>
      </c>
      <c r="D68" s="640">
        <f>SUM(D7:D67)</f>
        <v>138940.26</v>
      </c>
      <c r="E68" s="582"/>
      <c r="F68" s="582"/>
      <c r="G68" s="582"/>
      <c r="H68" s="582"/>
    </row>
    <row r="69" spans="2:10">
      <c r="D69" s="638"/>
    </row>
    <row r="70" spans="2:10">
      <c r="J70" s="638">
        <f>+'დანართი 1  '!D33+'დანართი 1  '!D36+'დანართი 1  '!D37+'დანართი 1  '!D38+'დანართი 1  '!D42+'დანართი 1  '!D46+'დანართი 1  '!D47+'დანართი 1  '!D50+'დანართი 1  '!D54+'დანართი 1  '!D55</f>
        <v>150685</v>
      </c>
    </row>
    <row r="71" spans="2:10">
      <c r="C71" s="642" t="s">
        <v>974</v>
      </c>
      <c r="F71" s="601" t="s">
        <v>1155</v>
      </c>
      <c r="J71" s="638">
        <f>+J70-D68</f>
        <v>11744.739999999991</v>
      </c>
    </row>
    <row r="72" spans="2:10">
      <c r="C72" s="643" t="s">
        <v>50</v>
      </c>
      <c r="F72" s="601" t="s">
        <v>1155</v>
      </c>
    </row>
    <row r="73" spans="2:10">
      <c r="C73" s="642" t="s">
        <v>976</v>
      </c>
    </row>
    <row r="76" spans="2:10" ht="45" customHeight="1">
      <c r="C76" s="967"/>
      <c r="D76" s="967"/>
    </row>
  </sheetData>
  <autoFilter ref="A6:I6"/>
  <mergeCells count="5">
    <mergeCell ref="C76:D76"/>
    <mergeCell ref="B1:H1"/>
    <mergeCell ref="B2:H2"/>
    <mergeCell ref="B3:H3"/>
    <mergeCell ref="B4:H4"/>
  </mergeCells>
  <pageMargins left="0.7" right="0.7" top="0.75" bottom="0.75" header="0.3" footer="0.3"/>
  <pageSetup scale="52"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3"/>
  <sheetViews>
    <sheetView topLeftCell="B1" zoomScaleNormal="100" workbookViewId="0">
      <selection sqref="A1:XFD1048576"/>
    </sheetView>
  </sheetViews>
  <sheetFormatPr defaultRowHeight="15"/>
  <cols>
    <col min="1" max="1" width="9.140625" style="581" hidden="1" customWidth="1"/>
    <col min="2" max="2" width="5.28515625" style="581" customWidth="1"/>
    <col min="3" max="3" width="41.140625" style="581" customWidth="1"/>
    <col min="4" max="4" width="10.42578125" style="581" customWidth="1"/>
    <col min="5" max="5" width="10.140625" style="581" customWidth="1"/>
    <col min="6" max="6" width="30.140625" style="581" bestFit="1" customWidth="1"/>
    <col min="7" max="7" width="22.5703125" style="581" bestFit="1" customWidth="1"/>
    <col min="8" max="8" width="13" style="581" customWidth="1"/>
    <col min="9" max="16384" width="9.140625" style="581"/>
  </cols>
  <sheetData>
    <row r="1" spans="2:13" ht="22.5" customHeight="1">
      <c r="B1" s="969" t="s">
        <v>948</v>
      </c>
      <c r="C1" s="969"/>
      <c r="D1" s="969"/>
      <c r="E1" s="969"/>
      <c r="F1" s="969"/>
      <c r="G1" s="969"/>
      <c r="H1" s="969"/>
    </row>
    <row r="2" spans="2:13" ht="35.25" customHeight="1">
      <c r="B2" s="970" t="s">
        <v>951</v>
      </c>
      <c r="C2" s="970"/>
      <c r="D2" s="970"/>
      <c r="E2" s="970"/>
      <c r="F2" s="970"/>
      <c r="G2" s="970"/>
      <c r="H2" s="970"/>
      <c r="K2" s="644"/>
      <c r="M2" s="633" t="s">
        <v>1158</v>
      </c>
    </row>
    <row r="4" spans="2:13" ht="56.25" customHeight="1">
      <c r="B4" s="632" t="s">
        <v>532</v>
      </c>
      <c r="C4" s="632" t="s">
        <v>62</v>
      </c>
      <c r="D4" s="633" t="s">
        <v>853</v>
      </c>
      <c r="E4" s="633" t="s">
        <v>849</v>
      </c>
      <c r="F4" s="633" t="s">
        <v>850</v>
      </c>
      <c r="G4" s="632" t="s">
        <v>851</v>
      </c>
      <c r="H4" s="633" t="s">
        <v>852</v>
      </c>
    </row>
    <row r="5" spans="2:13" ht="30">
      <c r="B5" s="632">
        <v>1</v>
      </c>
      <c r="C5" s="736" t="s">
        <v>1142</v>
      </c>
      <c r="D5" s="633">
        <v>1936</v>
      </c>
      <c r="E5" s="633">
        <v>2018</v>
      </c>
      <c r="F5" s="633" t="s">
        <v>1158</v>
      </c>
      <c r="G5" s="632" t="s">
        <v>1041</v>
      </c>
      <c r="H5" s="633"/>
    </row>
    <row r="6" spans="2:13" ht="30">
      <c r="B6" s="632">
        <v>2</v>
      </c>
      <c r="C6" s="645" t="s">
        <v>1042</v>
      </c>
      <c r="D6" s="633">
        <v>10468</v>
      </c>
      <c r="E6" s="633">
        <v>2018</v>
      </c>
      <c r="F6" s="633" t="s">
        <v>1146</v>
      </c>
      <c r="G6" s="632" t="s">
        <v>1162</v>
      </c>
      <c r="H6" s="633"/>
    </row>
    <row r="7" spans="2:13" ht="30">
      <c r="B7" s="632">
        <v>3</v>
      </c>
      <c r="C7" s="736" t="s">
        <v>1143</v>
      </c>
      <c r="D7" s="633">
        <f>6026+663</f>
        <v>6689</v>
      </c>
      <c r="E7" s="633">
        <v>2018</v>
      </c>
      <c r="F7" s="633" t="s">
        <v>1146</v>
      </c>
      <c r="G7" s="632" t="s">
        <v>1001</v>
      </c>
      <c r="H7" s="633"/>
    </row>
    <row r="8" spans="2:13" ht="30">
      <c r="B8" s="632">
        <v>4</v>
      </c>
      <c r="C8" s="645" t="s">
        <v>1145</v>
      </c>
      <c r="D8" s="633">
        <v>425</v>
      </c>
      <c r="E8" s="633">
        <v>2018</v>
      </c>
      <c r="F8" s="633" t="s">
        <v>1146</v>
      </c>
      <c r="G8" s="632" t="s">
        <v>990</v>
      </c>
      <c r="H8" s="633"/>
    </row>
    <row r="9" spans="2:13" ht="30">
      <c r="B9" s="632">
        <v>5</v>
      </c>
      <c r="C9" s="736" t="s">
        <v>1144</v>
      </c>
      <c r="D9" s="633">
        <v>50</v>
      </c>
      <c r="E9" s="633">
        <v>2018</v>
      </c>
      <c r="F9" s="633" t="s">
        <v>1146</v>
      </c>
      <c r="G9" s="632" t="s">
        <v>1001</v>
      </c>
      <c r="H9" s="633"/>
    </row>
    <row r="10" spans="2:13" ht="30">
      <c r="B10" s="632">
        <v>6</v>
      </c>
      <c r="C10" s="737" t="s">
        <v>1043</v>
      </c>
      <c r="D10" s="633">
        <v>2816</v>
      </c>
      <c r="E10" s="633">
        <v>2018</v>
      </c>
      <c r="F10" s="633" t="s">
        <v>1146</v>
      </c>
      <c r="G10" s="632" t="s">
        <v>1041</v>
      </c>
      <c r="H10" s="633"/>
    </row>
    <row r="11" spans="2:13" ht="30">
      <c r="B11" s="632">
        <v>7</v>
      </c>
      <c r="C11" s="582" t="s">
        <v>1044</v>
      </c>
      <c r="D11" s="633">
        <v>236</v>
      </c>
      <c r="E11" s="633">
        <v>2018</v>
      </c>
      <c r="F11" s="633" t="s">
        <v>1146</v>
      </c>
      <c r="G11" s="632" t="s">
        <v>1041</v>
      </c>
      <c r="H11" s="633"/>
    </row>
    <row r="12" spans="2:13" ht="30">
      <c r="B12" s="632">
        <v>8</v>
      </c>
      <c r="C12" s="736" t="s">
        <v>1147</v>
      </c>
      <c r="D12" s="633">
        <v>1079</v>
      </c>
      <c r="E12" s="633">
        <v>2018</v>
      </c>
      <c r="F12" s="633" t="s">
        <v>1146</v>
      </c>
      <c r="G12" s="632" t="s">
        <v>1041</v>
      </c>
      <c r="H12" s="633"/>
    </row>
    <row r="13" spans="2:13" ht="30">
      <c r="B13" s="632">
        <v>9</v>
      </c>
      <c r="C13" s="736" t="s">
        <v>1141</v>
      </c>
      <c r="D13" s="633">
        <v>26145</v>
      </c>
      <c r="E13" s="633">
        <v>2018</v>
      </c>
      <c r="F13" s="633" t="s">
        <v>1146</v>
      </c>
      <c r="G13" s="632" t="s">
        <v>1041</v>
      </c>
      <c r="H13" s="633"/>
    </row>
    <row r="14" spans="2:13" ht="30">
      <c r="B14" s="632">
        <v>10</v>
      </c>
      <c r="C14" s="736" t="s">
        <v>1148</v>
      </c>
      <c r="D14" s="633">
        <v>93</v>
      </c>
      <c r="E14" s="633">
        <v>2018</v>
      </c>
      <c r="F14" s="633" t="s">
        <v>1146</v>
      </c>
      <c r="G14" s="632" t="s">
        <v>1001</v>
      </c>
      <c r="H14" s="633"/>
    </row>
    <row r="15" spans="2:13" ht="30">
      <c r="B15" s="632">
        <v>11</v>
      </c>
      <c r="C15" s="636" t="s">
        <v>1045</v>
      </c>
      <c r="D15" s="633">
        <v>1042</v>
      </c>
      <c r="E15" s="633">
        <v>2018</v>
      </c>
      <c r="F15" s="633" t="s">
        <v>1146</v>
      </c>
      <c r="G15" s="632" t="s">
        <v>1041</v>
      </c>
      <c r="H15" s="633"/>
    </row>
    <row r="16" spans="2:13" ht="30">
      <c r="B16" s="632">
        <v>12</v>
      </c>
      <c r="C16" s="736" t="s">
        <v>1159</v>
      </c>
      <c r="D16" s="633">
        <v>33</v>
      </c>
      <c r="E16" s="633">
        <v>2018</v>
      </c>
      <c r="F16" s="633" t="s">
        <v>1158</v>
      </c>
      <c r="G16" s="632" t="s">
        <v>827</v>
      </c>
      <c r="H16" s="633"/>
    </row>
    <row r="17" spans="2:8" ht="30">
      <c r="B17" s="632">
        <v>13</v>
      </c>
      <c r="C17" s="736" t="s">
        <v>1160</v>
      </c>
      <c r="D17" s="633">
        <v>1110</v>
      </c>
      <c r="E17" s="633">
        <v>2018</v>
      </c>
      <c r="F17" s="633" t="s">
        <v>1158</v>
      </c>
      <c r="G17" s="632" t="s">
        <v>990</v>
      </c>
      <c r="H17" s="633"/>
    </row>
    <row r="18" spans="2:8" ht="45">
      <c r="B18" s="632">
        <v>14</v>
      </c>
      <c r="C18" s="736" t="s">
        <v>1161</v>
      </c>
      <c r="D18" s="633">
        <v>190</v>
      </c>
      <c r="E18" s="633">
        <v>2018</v>
      </c>
      <c r="F18" s="633" t="s">
        <v>1158</v>
      </c>
      <c r="G18" s="633" t="s">
        <v>820</v>
      </c>
      <c r="H18" s="633"/>
    </row>
    <row r="19" spans="2:8" ht="30">
      <c r="B19" s="632">
        <v>15</v>
      </c>
      <c r="C19" s="736" t="s">
        <v>1161</v>
      </c>
      <c r="D19" s="633">
        <v>2000</v>
      </c>
      <c r="E19" s="633">
        <v>2018</v>
      </c>
      <c r="F19" s="633" t="s">
        <v>1158</v>
      </c>
      <c r="G19" s="632" t="s">
        <v>1162</v>
      </c>
      <c r="H19" s="633"/>
    </row>
    <row r="20" spans="2:8" ht="30">
      <c r="B20" s="632">
        <v>16</v>
      </c>
      <c r="C20" s="736" t="s">
        <v>1163</v>
      </c>
      <c r="D20" s="633">
        <v>207</v>
      </c>
      <c r="E20" s="633">
        <v>2018</v>
      </c>
      <c r="F20" s="633" t="s">
        <v>1158</v>
      </c>
      <c r="G20" s="632" t="s">
        <v>990</v>
      </c>
      <c r="H20" s="633"/>
    </row>
    <row r="21" spans="2:8" ht="30">
      <c r="B21" s="632">
        <v>17</v>
      </c>
      <c r="C21" s="736" t="s">
        <v>1164</v>
      </c>
      <c r="D21" s="633">
        <v>300</v>
      </c>
      <c r="E21" s="633">
        <v>2018</v>
      </c>
      <c r="F21" s="633" t="s">
        <v>1158</v>
      </c>
      <c r="G21" s="632" t="s">
        <v>1001</v>
      </c>
      <c r="H21" s="633"/>
    </row>
    <row r="22" spans="2:8" ht="30">
      <c r="B22" s="632">
        <v>18</v>
      </c>
      <c r="C22" s="736" t="s">
        <v>1165</v>
      </c>
      <c r="D22" s="633">
        <v>25</v>
      </c>
      <c r="E22" s="633">
        <v>2018</v>
      </c>
      <c r="F22" s="633" t="s">
        <v>1158</v>
      </c>
      <c r="G22" s="632" t="s">
        <v>1001</v>
      </c>
      <c r="H22" s="633"/>
    </row>
    <row r="23" spans="2:8" ht="30">
      <c r="B23" s="632">
        <v>19</v>
      </c>
      <c r="C23" s="736" t="s">
        <v>1166</v>
      </c>
      <c r="D23" s="633">
        <v>350</v>
      </c>
      <c r="E23" s="633">
        <v>2018</v>
      </c>
      <c r="F23" s="633" t="s">
        <v>1158</v>
      </c>
      <c r="G23" s="632" t="s">
        <v>990</v>
      </c>
      <c r="H23" s="633"/>
    </row>
    <row r="24" spans="2:8" ht="30">
      <c r="B24" s="632">
        <v>20</v>
      </c>
      <c r="C24" s="736" t="s">
        <v>1167</v>
      </c>
      <c r="D24" s="633">
        <v>2091</v>
      </c>
      <c r="E24" s="633">
        <v>2018</v>
      </c>
      <c r="F24" s="633" t="s">
        <v>1158</v>
      </c>
      <c r="G24" s="632" t="s">
        <v>1041</v>
      </c>
      <c r="H24" s="633"/>
    </row>
    <row r="25" spans="2:8" ht="30">
      <c r="B25" s="632">
        <v>21</v>
      </c>
      <c r="C25" s="736" t="s">
        <v>1168</v>
      </c>
      <c r="D25" s="633">
        <v>4385</v>
      </c>
      <c r="E25" s="633">
        <v>2018</v>
      </c>
      <c r="F25" s="633" t="s">
        <v>1158</v>
      </c>
      <c r="G25" s="632" t="s">
        <v>1041</v>
      </c>
      <c r="H25" s="633"/>
    </row>
    <row r="26" spans="2:8" ht="30">
      <c r="B26" s="632">
        <v>22</v>
      </c>
      <c r="C26" s="736" t="s">
        <v>1169</v>
      </c>
      <c r="D26" s="633">
        <v>254</v>
      </c>
      <c r="E26" s="633">
        <v>2018</v>
      </c>
      <c r="F26" s="633" t="s">
        <v>1158</v>
      </c>
      <c r="G26" s="632" t="s">
        <v>1041</v>
      </c>
      <c r="H26" s="633"/>
    </row>
    <row r="27" spans="2:8" ht="30">
      <c r="B27" s="632">
        <v>23</v>
      </c>
      <c r="C27" s="736" t="s">
        <v>1170</v>
      </c>
      <c r="D27" s="633">
        <v>405</v>
      </c>
      <c r="E27" s="633">
        <v>2018</v>
      </c>
      <c r="F27" s="633" t="s">
        <v>1158</v>
      </c>
      <c r="G27" s="632" t="s">
        <v>990</v>
      </c>
      <c r="H27" s="633"/>
    </row>
    <row r="28" spans="2:8" ht="30">
      <c r="B28" s="632">
        <v>24</v>
      </c>
      <c r="C28" s="736" t="s">
        <v>1171</v>
      </c>
      <c r="D28" s="633">
        <v>680</v>
      </c>
      <c r="E28" s="633">
        <v>2018</v>
      </c>
      <c r="F28" s="633" t="s">
        <v>1158</v>
      </c>
      <c r="G28" s="632" t="s">
        <v>990</v>
      </c>
      <c r="H28" s="633"/>
    </row>
    <row r="29" spans="2:8" ht="30">
      <c r="B29" s="632">
        <v>25</v>
      </c>
      <c r="C29" s="736" t="s">
        <v>1172</v>
      </c>
      <c r="D29" s="633">
        <v>12714</v>
      </c>
      <c r="E29" s="633">
        <v>2018</v>
      </c>
      <c r="F29" s="633" t="s">
        <v>1158</v>
      </c>
      <c r="G29" s="632" t="s">
        <v>1041</v>
      </c>
      <c r="H29" s="633"/>
    </row>
    <row r="30" spans="2:8" ht="30">
      <c r="B30" s="632">
        <v>26</v>
      </c>
      <c r="C30" s="736" t="s">
        <v>1173</v>
      </c>
      <c r="D30" s="633">
        <v>653</v>
      </c>
      <c r="E30" s="633">
        <v>2018</v>
      </c>
      <c r="F30" s="633" t="s">
        <v>1158</v>
      </c>
      <c r="G30" s="632" t="s">
        <v>1041</v>
      </c>
      <c r="H30" s="633"/>
    </row>
    <row r="31" spans="2:8" ht="30">
      <c r="B31" s="632">
        <v>27</v>
      </c>
      <c r="C31" s="736" t="s">
        <v>1174</v>
      </c>
      <c r="D31" s="633">
        <v>112</v>
      </c>
      <c r="E31" s="633">
        <v>2018</v>
      </c>
      <c r="F31" s="633" t="s">
        <v>1175</v>
      </c>
      <c r="G31" s="632" t="s">
        <v>1182</v>
      </c>
      <c r="H31" s="633"/>
    </row>
    <row r="32" spans="2:8" ht="30">
      <c r="B32" s="632">
        <v>28</v>
      </c>
      <c r="C32" s="736" t="s">
        <v>1130</v>
      </c>
      <c r="D32" s="633">
        <v>360</v>
      </c>
      <c r="E32" s="633">
        <v>2018</v>
      </c>
      <c r="F32" s="633" t="s">
        <v>1175</v>
      </c>
      <c r="G32" s="632" t="s">
        <v>1182</v>
      </c>
      <c r="H32" s="633"/>
    </row>
    <row r="33" spans="2:9" ht="45">
      <c r="B33" s="632">
        <v>29</v>
      </c>
      <c r="C33" s="736" t="s">
        <v>1176</v>
      </c>
      <c r="D33" s="633">
        <v>610</v>
      </c>
      <c r="E33" s="633">
        <v>2018</v>
      </c>
      <c r="F33" s="633" t="s">
        <v>1158</v>
      </c>
      <c r="G33" s="633" t="s">
        <v>820</v>
      </c>
      <c r="H33" s="633"/>
    </row>
    <row r="34" spans="2:9" ht="45">
      <c r="B34" s="632">
        <v>30</v>
      </c>
      <c r="C34" s="736" t="s">
        <v>1177</v>
      </c>
      <c r="D34" s="633">
        <v>2000</v>
      </c>
      <c r="E34" s="633">
        <v>2018</v>
      </c>
      <c r="F34" s="633" t="s">
        <v>1158</v>
      </c>
      <c r="G34" s="633" t="s">
        <v>820</v>
      </c>
      <c r="H34" s="633"/>
    </row>
    <row r="35" spans="2:9" ht="45">
      <c r="B35" s="632">
        <v>31</v>
      </c>
      <c r="C35" s="736" t="s">
        <v>1178</v>
      </c>
      <c r="D35" s="633">
        <v>9872</v>
      </c>
      <c r="E35" s="633">
        <v>2018</v>
      </c>
      <c r="F35" s="633" t="s">
        <v>1158</v>
      </c>
      <c r="G35" s="633" t="s">
        <v>820</v>
      </c>
      <c r="H35" s="633"/>
    </row>
    <row r="36" spans="2:9" ht="30">
      <c r="B36" s="632">
        <v>32</v>
      </c>
      <c r="C36" s="736" t="s">
        <v>1179</v>
      </c>
      <c r="D36" s="633">
        <v>49110</v>
      </c>
      <c r="E36" s="633">
        <v>2018</v>
      </c>
      <c r="F36" s="633" t="s">
        <v>1180</v>
      </c>
      <c r="G36" s="633" t="s">
        <v>827</v>
      </c>
      <c r="H36" s="633"/>
    </row>
    <row r="37" spans="2:9">
      <c r="B37" s="754"/>
      <c r="C37" s="757"/>
      <c r="D37" s="758"/>
      <c r="E37" s="759"/>
      <c r="F37" s="759"/>
      <c r="G37" s="754"/>
      <c r="H37" s="759"/>
    </row>
    <row r="38" spans="2:9">
      <c r="B38" s="582"/>
      <c r="C38" s="639" t="s">
        <v>1016</v>
      </c>
      <c r="D38" s="582"/>
      <c r="E38" s="582"/>
      <c r="F38" s="582"/>
      <c r="G38" s="582"/>
      <c r="H38" s="582"/>
    </row>
    <row r="39" spans="2:9">
      <c r="B39" s="582">
        <v>33</v>
      </c>
      <c r="C39" s="582" t="s">
        <v>1017</v>
      </c>
      <c r="D39" s="582">
        <v>109</v>
      </c>
      <c r="E39" s="582">
        <v>2009</v>
      </c>
      <c r="F39" s="582" t="s">
        <v>1013</v>
      </c>
      <c r="G39" s="582" t="s">
        <v>1018</v>
      </c>
      <c r="H39" s="582"/>
    </row>
    <row r="40" spans="2:9">
      <c r="B40" s="582">
        <v>34</v>
      </c>
      <c r="C40" s="582" t="s">
        <v>1019</v>
      </c>
      <c r="D40" s="582">
        <v>1994</v>
      </c>
      <c r="E40" s="582">
        <v>2009</v>
      </c>
      <c r="F40" s="582" t="s">
        <v>1013</v>
      </c>
      <c r="G40" s="582" t="s">
        <v>998</v>
      </c>
      <c r="H40" s="582"/>
    </row>
    <row r="41" spans="2:9">
      <c r="B41" s="582">
        <v>35</v>
      </c>
      <c r="C41" s="582" t="s">
        <v>1020</v>
      </c>
      <c r="D41" s="582">
        <v>2045</v>
      </c>
      <c r="E41" s="582">
        <v>2009</v>
      </c>
      <c r="F41" s="582" t="s">
        <v>1013</v>
      </c>
      <c r="G41" s="582" t="s">
        <v>998</v>
      </c>
      <c r="H41" s="582"/>
    </row>
    <row r="42" spans="2:9">
      <c r="B42" s="582"/>
      <c r="C42" s="639" t="s">
        <v>996</v>
      </c>
      <c r="D42" s="582"/>
      <c r="E42" s="582"/>
      <c r="F42" s="582"/>
      <c r="G42" s="582"/>
      <c r="H42" s="582"/>
    </row>
    <row r="43" spans="2:9">
      <c r="B43" s="582">
        <v>36</v>
      </c>
      <c r="C43" s="582" t="s">
        <v>1021</v>
      </c>
      <c r="D43" s="582">
        <v>634</v>
      </c>
      <c r="E43" s="582" t="s">
        <v>1022</v>
      </c>
      <c r="F43" s="582" t="s">
        <v>1013</v>
      </c>
      <c r="G43" s="582" t="s">
        <v>995</v>
      </c>
      <c r="H43" s="582"/>
    </row>
    <row r="44" spans="2:9">
      <c r="B44" s="582">
        <v>37</v>
      </c>
      <c r="C44" s="582" t="s">
        <v>1023</v>
      </c>
      <c r="D44" s="582">
        <f>30363+3803+12444</f>
        <v>46610</v>
      </c>
      <c r="E44" s="582" t="s">
        <v>1022</v>
      </c>
      <c r="F44" s="582" t="s">
        <v>1013</v>
      </c>
      <c r="G44" s="582" t="s">
        <v>1024</v>
      </c>
      <c r="H44" s="582"/>
    </row>
    <row r="45" spans="2:9">
      <c r="B45" s="582"/>
      <c r="C45" s="582"/>
      <c r="D45" s="639">
        <f>SUM(D5:D44)</f>
        <v>189832</v>
      </c>
      <c r="E45" s="582"/>
      <c r="F45" s="582"/>
      <c r="G45" s="582"/>
      <c r="H45" s="582"/>
    </row>
    <row r="46" spans="2:9">
      <c r="I46" s="581">
        <f>+D45-'დანართი 10'!C5</f>
        <v>0</v>
      </c>
    </row>
    <row r="47" spans="2:9">
      <c r="C47" s="581" t="s">
        <v>974</v>
      </c>
      <c r="F47" s="601" t="s">
        <v>1155</v>
      </c>
      <c r="I47" s="581">
        <f>+'დანართი 1  '!D110+'დანართი 1  '!D117+'დანართი 1  '!D122+'დანართი 1  '!D138</f>
        <v>234955</v>
      </c>
    </row>
    <row r="48" spans="2:9">
      <c r="C48" s="581" t="s">
        <v>50</v>
      </c>
      <c r="F48" s="601" t="s">
        <v>1155</v>
      </c>
      <c r="I48" s="581">
        <f>+I47-D45</f>
        <v>45123</v>
      </c>
    </row>
    <row r="49" spans="3:4">
      <c r="C49" s="581" t="s">
        <v>976</v>
      </c>
    </row>
    <row r="53" spans="3:4" ht="45" customHeight="1">
      <c r="C53" s="967"/>
      <c r="D53" s="967"/>
    </row>
  </sheetData>
  <autoFilter ref="A4:K49"/>
  <mergeCells count="3">
    <mergeCell ref="C53:D53"/>
    <mergeCell ref="B1:H1"/>
    <mergeCell ref="B2:H2"/>
  </mergeCells>
  <pageMargins left="0.7" right="0.7" top="0.75" bottom="0.75" header="0.3" footer="0.3"/>
  <pageSetup scale="68" orientation="portrait" r:id="rId1"/>
  <rowBreaks count="2" manualBreakCount="2">
    <brk id="49" max="7" man="1"/>
    <brk id="50" max="7"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17"/>
  <sheetViews>
    <sheetView view="pageBreakPreview" zoomScale="60" zoomScaleNormal="100" workbookViewId="0">
      <selection sqref="A1:XFD1048576"/>
    </sheetView>
  </sheetViews>
  <sheetFormatPr defaultRowHeight="15"/>
  <cols>
    <col min="1" max="1" width="7.28515625" style="276" customWidth="1"/>
    <col min="2" max="2" width="12" customWidth="1"/>
    <col min="3" max="3" width="28.85546875" bestFit="1" customWidth="1"/>
    <col min="4" max="4" width="13.5703125" customWidth="1"/>
    <col min="5" max="5" width="21" customWidth="1"/>
    <col min="6" max="6" width="14.5703125" customWidth="1"/>
    <col min="7" max="7" width="12.140625" customWidth="1"/>
    <col min="8" max="8" width="11.85546875" customWidth="1"/>
    <col min="9" max="9" width="11.28515625" customWidth="1"/>
    <col min="10" max="10" width="12.7109375" customWidth="1"/>
  </cols>
  <sheetData>
    <row r="2" spans="1:10" ht="31.5" customHeight="1">
      <c r="B2" s="546" t="s">
        <v>1058</v>
      </c>
      <c r="C2" s="546"/>
      <c r="D2" s="546"/>
      <c r="E2" s="546"/>
      <c r="F2" s="546"/>
      <c r="G2" s="546"/>
      <c r="H2" s="546"/>
      <c r="I2" s="546"/>
      <c r="J2" s="546"/>
    </row>
    <row r="4" spans="1:10">
      <c r="A4" s="913" t="s">
        <v>989</v>
      </c>
      <c r="B4" s="913"/>
      <c r="C4" s="913"/>
      <c r="D4" s="913"/>
      <c r="E4" s="913"/>
      <c r="F4" s="913"/>
      <c r="G4" s="913"/>
      <c r="H4" s="913"/>
      <c r="I4" s="913"/>
      <c r="J4" s="913"/>
    </row>
    <row r="6" spans="1:10" ht="15.75">
      <c r="A6" s="704" t="s">
        <v>1153</v>
      </c>
    </row>
    <row r="8" spans="1:10" ht="36.75" customHeight="1">
      <c r="A8" s="974" t="s">
        <v>532</v>
      </c>
      <c r="B8" s="973" t="s">
        <v>1059</v>
      </c>
      <c r="C8" s="973" t="s">
        <v>1060</v>
      </c>
      <c r="D8" s="973"/>
      <c r="E8" s="971" t="s">
        <v>1061</v>
      </c>
      <c r="F8" s="971" t="s">
        <v>1062</v>
      </c>
      <c r="G8" s="971" t="s">
        <v>1063</v>
      </c>
      <c r="H8" s="971" t="s">
        <v>1064</v>
      </c>
      <c r="I8" s="973" t="s">
        <v>1065</v>
      </c>
      <c r="J8" s="973"/>
    </row>
    <row r="9" spans="1:10" ht="42.75" customHeight="1">
      <c r="A9" s="975"/>
      <c r="B9" s="973"/>
      <c r="C9" s="649" t="s">
        <v>1066</v>
      </c>
      <c r="D9" s="649" t="s">
        <v>1067</v>
      </c>
      <c r="E9" s="972"/>
      <c r="F9" s="972"/>
      <c r="G9" s="972"/>
      <c r="H9" s="972"/>
      <c r="I9" s="649" t="s">
        <v>1068</v>
      </c>
      <c r="J9" s="649" t="s">
        <v>1069</v>
      </c>
    </row>
    <row r="10" spans="1:10">
      <c r="A10" s="700"/>
      <c r="B10" s="700"/>
      <c r="C10" s="485"/>
      <c r="D10" s="700"/>
      <c r="E10" s="485"/>
      <c r="F10" s="485"/>
      <c r="G10" s="700"/>
      <c r="H10" s="700"/>
      <c r="I10" s="700"/>
      <c r="J10" s="700"/>
    </row>
    <row r="11" spans="1:10">
      <c r="A11" s="699"/>
      <c r="B11" s="700"/>
      <c r="C11" s="485"/>
      <c r="D11" s="281"/>
      <c r="E11" s="485"/>
      <c r="F11" s="485"/>
      <c r="G11" s="700"/>
      <c r="H11" s="700"/>
      <c r="I11" s="700"/>
      <c r="J11" s="700"/>
    </row>
    <row r="12" spans="1:10">
      <c r="A12" s="699"/>
      <c r="B12" s="281"/>
      <c r="C12" s="485"/>
      <c r="D12" s="281"/>
      <c r="E12" s="485"/>
      <c r="F12" s="485"/>
      <c r="G12" s="700"/>
      <c r="H12" s="700"/>
      <c r="I12" s="700"/>
      <c r="J12" s="700"/>
    </row>
    <row r="15" spans="1:10">
      <c r="B15" s="816" t="s">
        <v>1135</v>
      </c>
      <c r="C15" s="816"/>
      <c r="D15" s="816"/>
      <c r="E15" s="816"/>
      <c r="F15" s="816"/>
      <c r="G15" s="816" t="s">
        <v>1155</v>
      </c>
      <c r="H15" s="816"/>
    </row>
    <row r="17" spans="2:8">
      <c r="B17" s="816" t="s">
        <v>1136</v>
      </c>
      <c r="C17" s="816"/>
      <c r="D17" s="816"/>
      <c r="E17" s="816"/>
      <c r="F17" s="816"/>
      <c r="G17" s="816" t="s">
        <v>1155</v>
      </c>
      <c r="H17" s="816"/>
    </row>
  </sheetData>
  <mergeCells count="13">
    <mergeCell ref="B17:F17"/>
    <mergeCell ref="G15:H15"/>
    <mergeCell ref="G17:H17"/>
    <mergeCell ref="A4:J4"/>
    <mergeCell ref="H8:H9"/>
    <mergeCell ref="I8:J8"/>
    <mergeCell ref="A8:A9"/>
    <mergeCell ref="B8:B9"/>
    <mergeCell ref="C8:D8"/>
    <mergeCell ref="E8:E9"/>
    <mergeCell ref="F8:F9"/>
    <mergeCell ref="G8:G9"/>
    <mergeCell ref="B15:F15"/>
  </mergeCells>
  <pageMargins left="0.7" right="0.7" top="0.75" bottom="0.75" header="0.3" footer="0.3"/>
  <pageSetup scale="62"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L43"/>
  <sheetViews>
    <sheetView view="pageBreakPreview" zoomScale="60" zoomScaleNormal="100" workbookViewId="0">
      <selection activeCell="B30" sqref="B30"/>
    </sheetView>
  </sheetViews>
  <sheetFormatPr defaultRowHeight="15"/>
  <cols>
    <col min="1" max="1" width="5.28515625" style="503" customWidth="1"/>
    <col min="2" max="2" width="67.42578125" style="539" customWidth="1"/>
    <col min="3" max="3" width="12.140625" style="330" customWidth="1"/>
    <col min="4" max="4" width="14" style="330" bestFit="1" customWidth="1"/>
    <col min="5" max="5" width="12.140625" style="330" customWidth="1"/>
    <col min="6" max="257" width="9.140625" style="330"/>
    <col min="258" max="258" width="55.42578125" style="330" customWidth="1"/>
    <col min="259" max="259" width="12.85546875" style="330" customWidth="1"/>
    <col min="260" max="260" width="13.85546875" style="330" customWidth="1"/>
    <col min="261" max="513" width="9.140625" style="330"/>
    <col min="514" max="514" width="55.42578125" style="330" customWidth="1"/>
    <col min="515" max="515" width="12.85546875" style="330" customWidth="1"/>
    <col min="516" max="516" width="13.85546875" style="330" customWidth="1"/>
    <col min="517" max="769" width="9.140625" style="330"/>
    <col min="770" max="770" width="55.42578125" style="330" customWidth="1"/>
    <col min="771" max="771" width="12.85546875" style="330" customWidth="1"/>
    <col min="772" max="772" width="13.85546875" style="330" customWidth="1"/>
    <col min="773" max="1025" width="9.140625" style="330"/>
    <col min="1026" max="1026" width="55.42578125" style="330" customWidth="1"/>
    <col min="1027" max="1027" width="12.85546875" style="330" customWidth="1"/>
    <col min="1028" max="1028" width="13.85546875" style="330" customWidth="1"/>
    <col min="1029" max="1281" width="9.140625" style="330"/>
    <col min="1282" max="1282" width="55.42578125" style="330" customWidth="1"/>
    <col min="1283" max="1283" width="12.85546875" style="330" customWidth="1"/>
    <col min="1284" max="1284" width="13.85546875" style="330" customWidth="1"/>
    <col min="1285" max="1537" width="9.140625" style="330"/>
    <col min="1538" max="1538" width="55.42578125" style="330" customWidth="1"/>
    <col min="1539" max="1539" width="12.85546875" style="330" customWidth="1"/>
    <col min="1540" max="1540" width="13.85546875" style="330" customWidth="1"/>
    <col min="1541" max="1793" width="9.140625" style="330"/>
    <col min="1794" max="1794" width="55.42578125" style="330" customWidth="1"/>
    <col min="1795" max="1795" width="12.85546875" style="330" customWidth="1"/>
    <col min="1796" max="1796" width="13.85546875" style="330" customWidth="1"/>
    <col min="1797" max="2049" width="9.140625" style="330"/>
    <col min="2050" max="2050" width="55.42578125" style="330" customWidth="1"/>
    <col min="2051" max="2051" width="12.85546875" style="330" customWidth="1"/>
    <col min="2052" max="2052" width="13.85546875" style="330" customWidth="1"/>
    <col min="2053" max="2305" width="9.140625" style="330"/>
    <col min="2306" max="2306" width="55.42578125" style="330" customWidth="1"/>
    <col min="2307" max="2307" width="12.85546875" style="330" customWidth="1"/>
    <col min="2308" max="2308" width="13.85546875" style="330" customWidth="1"/>
    <col min="2309" max="2561" width="9.140625" style="330"/>
    <col min="2562" max="2562" width="55.42578125" style="330" customWidth="1"/>
    <col min="2563" max="2563" width="12.85546875" style="330" customWidth="1"/>
    <col min="2564" max="2564" width="13.85546875" style="330" customWidth="1"/>
    <col min="2565" max="2817" width="9.140625" style="330"/>
    <col min="2818" max="2818" width="55.42578125" style="330" customWidth="1"/>
    <col min="2819" max="2819" width="12.85546875" style="330" customWidth="1"/>
    <col min="2820" max="2820" width="13.85546875" style="330" customWidth="1"/>
    <col min="2821" max="3073" width="9.140625" style="330"/>
    <col min="3074" max="3074" width="55.42578125" style="330" customWidth="1"/>
    <col min="3075" max="3075" width="12.85546875" style="330" customWidth="1"/>
    <col min="3076" max="3076" width="13.85546875" style="330" customWidth="1"/>
    <col min="3077" max="3329" width="9.140625" style="330"/>
    <col min="3330" max="3330" width="55.42578125" style="330" customWidth="1"/>
    <col min="3331" max="3331" width="12.85546875" style="330" customWidth="1"/>
    <col min="3332" max="3332" width="13.85546875" style="330" customWidth="1"/>
    <col min="3333" max="3585" width="9.140625" style="330"/>
    <col min="3586" max="3586" width="55.42578125" style="330" customWidth="1"/>
    <col min="3587" max="3587" width="12.85546875" style="330" customWidth="1"/>
    <col min="3588" max="3588" width="13.85546875" style="330" customWidth="1"/>
    <col min="3589" max="3841" width="9.140625" style="330"/>
    <col min="3842" max="3842" width="55.42578125" style="330" customWidth="1"/>
    <col min="3843" max="3843" width="12.85546875" style="330" customWidth="1"/>
    <col min="3844" max="3844" width="13.85546875" style="330" customWidth="1"/>
    <col min="3845" max="4097" width="9.140625" style="330"/>
    <col min="4098" max="4098" width="55.42578125" style="330" customWidth="1"/>
    <col min="4099" max="4099" width="12.85546875" style="330" customWidth="1"/>
    <col min="4100" max="4100" width="13.85546875" style="330" customWidth="1"/>
    <col min="4101" max="4353" width="9.140625" style="330"/>
    <col min="4354" max="4354" width="55.42578125" style="330" customWidth="1"/>
    <col min="4355" max="4355" width="12.85546875" style="330" customWidth="1"/>
    <col min="4356" max="4356" width="13.85546875" style="330" customWidth="1"/>
    <col min="4357" max="4609" width="9.140625" style="330"/>
    <col min="4610" max="4610" width="55.42578125" style="330" customWidth="1"/>
    <col min="4611" max="4611" width="12.85546875" style="330" customWidth="1"/>
    <col min="4612" max="4612" width="13.85546875" style="330" customWidth="1"/>
    <col min="4613" max="4865" width="9.140625" style="330"/>
    <col min="4866" max="4866" width="55.42578125" style="330" customWidth="1"/>
    <col min="4867" max="4867" width="12.85546875" style="330" customWidth="1"/>
    <col min="4868" max="4868" width="13.85546875" style="330" customWidth="1"/>
    <col min="4869" max="5121" width="9.140625" style="330"/>
    <col min="5122" max="5122" width="55.42578125" style="330" customWidth="1"/>
    <col min="5123" max="5123" width="12.85546875" style="330" customWidth="1"/>
    <col min="5124" max="5124" width="13.85546875" style="330" customWidth="1"/>
    <col min="5125" max="5377" width="9.140625" style="330"/>
    <col min="5378" max="5378" width="55.42578125" style="330" customWidth="1"/>
    <col min="5379" max="5379" width="12.85546875" style="330" customWidth="1"/>
    <col min="5380" max="5380" width="13.85546875" style="330" customWidth="1"/>
    <col min="5381" max="5633" width="9.140625" style="330"/>
    <col min="5634" max="5634" width="55.42578125" style="330" customWidth="1"/>
    <col min="5635" max="5635" width="12.85546875" style="330" customWidth="1"/>
    <col min="5636" max="5636" width="13.85546875" style="330" customWidth="1"/>
    <col min="5637" max="5889" width="9.140625" style="330"/>
    <col min="5890" max="5890" width="55.42578125" style="330" customWidth="1"/>
    <col min="5891" max="5891" width="12.85546875" style="330" customWidth="1"/>
    <col min="5892" max="5892" width="13.85546875" style="330" customWidth="1"/>
    <col min="5893" max="6145" width="9.140625" style="330"/>
    <col min="6146" max="6146" width="55.42578125" style="330" customWidth="1"/>
    <col min="6147" max="6147" width="12.85546875" style="330" customWidth="1"/>
    <col min="6148" max="6148" width="13.85546875" style="330" customWidth="1"/>
    <col min="6149" max="6401" width="9.140625" style="330"/>
    <col min="6402" max="6402" width="55.42578125" style="330" customWidth="1"/>
    <col min="6403" max="6403" width="12.85546875" style="330" customWidth="1"/>
    <col min="6404" max="6404" width="13.85546875" style="330" customWidth="1"/>
    <col min="6405" max="6657" width="9.140625" style="330"/>
    <col min="6658" max="6658" width="55.42578125" style="330" customWidth="1"/>
    <col min="6659" max="6659" width="12.85546875" style="330" customWidth="1"/>
    <col min="6660" max="6660" width="13.85546875" style="330" customWidth="1"/>
    <col min="6661" max="6913" width="9.140625" style="330"/>
    <col min="6914" max="6914" width="55.42578125" style="330" customWidth="1"/>
    <col min="6915" max="6915" width="12.85546875" style="330" customWidth="1"/>
    <col min="6916" max="6916" width="13.85546875" style="330" customWidth="1"/>
    <col min="6917" max="7169" width="9.140625" style="330"/>
    <col min="7170" max="7170" width="55.42578125" style="330" customWidth="1"/>
    <col min="7171" max="7171" width="12.85546875" style="330" customWidth="1"/>
    <col min="7172" max="7172" width="13.85546875" style="330" customWidth="1"/>
    <col min="7173" max="7425" width="9.140625" style="330"/>
    <col min="7426" max="7426" width="55.42578125" style="330" customWidth="1"/>
    <col min="7427" max="7427" width="12.85546875" style="330" customWidth="1"/>
    <col min="7428" max="7428" width="13.85546875" style="330" customWidth="1"/>
    <col min="7429" max="7681" width="9.140625" style="330"/>
    <col min="7682" max="7682" width="55.42578125" style="330" customWidth="1"/>
    <col min="7683" max="7683" width="12.85546875" style="330" customWidth="1"/>
    <col min="7684" max="7684" width="13.85546875" style="330" customWidth="1"/>
    <col min="7685" max="7937" width="9.140625" style="330"/>
    <col min="7938" max="7938" width="55.42578125" style="330" customWidth="1"/>
    <col min="7939" max="7939" width="12.85546875" style="330" customWidth="1"/>
    <col min="7940" max="7940" width="13.85546875" style="330" customWidth="1"/>
    <col min="7941" max="8193" width="9.140625" style="330"/>
    <col min="8194" max="8194" width="55.42578125" style="330" customWidth="1"/>
    <col min="8195" max="8195" width="12.85546875" style="330" customWidth="1"/>
    <col min="8196" max="8196" width="13.85546875" style="330" customWidth="1"/>
    <col min="8197" max="8449" width="9.140625" style="330"/>
    <col min="8450" max="8450" width="55.42578125" style="330" customWidth="1"/>
    <col min="8451" max="8451" width="12.85546875" style="330" customWidth="1"/>
    <col min="8452" max="8452" width="13.85546875" style="330" customWidth="1"/>
    <col min="8453" max="8705" width="9.140625" style="330"/>
    <col min="8706" max="8706" width="55.42578125" style="330" customWidth="1"/>
    <col min="8707" max="8707" width="12.85546875" style="330" customWidth="1"/>
    <col min="8708" max="8708" width="13.85546875" style="330" customWidth="1"/>
    <col min="8709" max="8961" width="9.140625" style="330"/>
    <col min="8962" max="8962" width="55.42578125" style="330" customWidth="1"/>
    <col min="8963" max="8963" width="12.85546875" style="330" customWidth="1"/>
    <col min="8964" max="8964" width="13.85546875" style="330" customWidth="1"/>
    <col min="8965" max="9217" width="9.140625" style="330"/>
    <col min="9218" max="9218" width="55.42578125" style="330" customWidth="1"/>
    <col min="9219" max="9219" width="12.85546875" style="330" customWidth="1"/>
    <col min="9220" max="9220" width="13.85546875" style="330" customWidth="1"/>
    <col min="9221" max="9473" width="9.140625" style="330"/>
    <col min="9474" max="9474" width="55.42578125" style="330" customWidth="1"/>
    <col min="9475" max="9475" width="12.85546875" style="330" customWidth="1"/>
    <col min="9476" max="9476" width="13.85546875" style="330" customWidth="1"/>
    <col min="9477" max="9729" width="9.140625" style="330"/>
    <col min="9730" max="9730" width="55.42578125" style="330" customWidth="1"/>
    <col min="9731" max="9731" width="12.85546875" style="330" customWidth="1"/>
    <col min="9732" max="9732" width="13.85546875" style="330" customWidth="1"/>
    <col min="9733" max="9985" width="9.140625" style="330"/>
    <col min="9986" max="9986" width="55.42578125" style="330" customWidth="1"/>
    <col min="9987" max="9987" width="12.85546875" style="330" customWidth="1"/>
    <col min="9988" max="9988" width="13.85546875" style="330" customWidth="1"/>
    <col min="9989" max="10241" width="9.140625" style="330"/>
    <col min="10242" max="10242" width="55.42578125" style="330" customWidth="1"/>
    <col min="10243" max="10243" width="12.85546875" style="330" customWidth="1"/>
    <col min="10244" max="10244" width="13.85546875" style="330" customWidth="1"/>
    <col min="10245" max="10497" width="9.140625" style="330"/>
    <col min="10498" max="10498" width="55.42578125" style="330" customWidth="1"/>
    <col min="10499" max="10499" width="12.85546875" style="330" customWidth="1"/>
    <col min="10500" max="10500" width="13.85546875" style="330" customWidth="1"/>
    <col min="10501" max="10753" width="9.140625" style="330"/>
    <col min="10754" max="10754" width="55.42578125" style="330" customWidth="1"/>
    <col min="10755" max="10755" width="12.85546875" style="330" customWidth="1"/>
    <col min="10756" max="10756" width="13.85546875" style="330" customWidth="1"/>
    <col min="10757" max="11009" width="9.140625" style="330"/>
    <col min="11010" max="11010" width="55.42578125" style="330" customWidth="1"/>
    <col min="11011" max="11011" width="12.85546875" style="330" customWidth="1"/>
    <col min="11012" max="11012" width="13.85546875" style="330" customWidth="1"/>
    <col min="11013" max="11265" width="9.140625" style="330"/>
    <col min="11266" max="11266" width="55.42578125" style="330" customWidth="1"/>
    <col min="11267" max="11267" width="12.85546875" style="330" customWidth="1"/>
    <col min="11268" max="11268" width="13.85546875" style="330" customWidth="1"/>
    <col min="11269" max="11521" width="9.140625" style="330"/>
    <col min="11522" max="11522" width="55.42578125" style="330" customWidth="1"/>
    <col min="11523" max="11523" width="12.85546875" style="330" customWidth="1"/>
    <col min="11524" max="11524" width="13.85546875" style="330" customWidth="1"/>
    <col min="11525" max="11777" width="9.140625" style="330"/>
    <col min="11778" max="11778" width="55.42578125" style="330" customWidth="1"/>
    <col min="11779" max="11779" width="12.85546875" style="330" customWidth="1"/>
    <col min="11780" max="11780" width="13.85546875" style="330" customWidth="1"/>
    <col min="11781" max="12033" width="9.140625" style="330"/>
    <col min="12034" max="12034" width="55.42578125" style="330" customWidth="1"/>
    <col min="12035" max="12035" width="12.85546875" style="330" customWidth="1"/>
    <col min="12036" max="12036" width="13.85546875" style="330" customWidth="1"/>
    <col min="12037" max="12289" width="9.140625" style="330"/>
    <col min="12290" max="12290" width="55.42578125" style="330" customWidth="1"/>
    <col min="12291" max="12291" width="12.85546875" style="330" customWidth="1"/>
    <col min="12292" max="12292" width="13.85546875" style="330" customWidth="1"/>
    <col min="12293" max="12545" width="9.140625" style="330"/>
    <col min="12546" max="12546" width="55.42578125" style="330" customWidth="1"/>
    <col min="12547" max="12547" width="12.85546875" style="330" customWidth="1"/>
    <col min="12548" max="12548" width="13.85546875" style="330" customWidth="1"/>
    <col min="12549" max="12801" width="9.140625" style="330"/>
    <col min="12802" max="12802" width="55.42578125" style="330" customWidth="1"/>
    <col min="12803" max="12803" width="12.85546875" style="330" customWidth="1"/>
    <col min="12804" max="12804" width="13.85546875" style="330" customWidth="1"/>
    <col min="12805" max="13057" width="9.140625" style="330"/>
    <col min="13058" max="13058" width="55.42578125" style="330" customWidth="1"/>
    <col min="13059" max="13059" width="12.85546875" style="330" customWidth="1"/>
    <col min="13060" max="13060" width="13.85546875" style="330" customWidth="1"/>
    <col min="13061" max="13313" width="9.140625" style="330"/>
    <col min="13314" max="13314" width="55.42578125" style="330" customWidth="1"/>
    <col min="13315" max="13315" width="12.85546875" style="330" customWidth="1"/>
    <col min="13316" max="13316" width="13.85546875" style="330" customWidth="1"/>
    <col min="13317" max="13569" width="9.140625" style="330"/>
    <col min="13570" max="13570" width="55.42578125" style="330" customWidth="1"/>
    <col min="13571" max="13571" width="12.85546875" style="330" customWidth="1"/>
    <col min="13572" max="13572" width="13.85546875" style="330" customWidth="1"/>
    <col min="13573" max="13825" width="9.140625" style="330"/>
    <col min="13826" max="13826" width="55.42578125" style="330" customWidth="1"/>
    <col min="13827" max="13827" width="12.85546875" style="330" customWidth="1"/>
    <col min="13828" max="13828" width="13.85546875" style="330" customWidth="1"/>
    <col min="13829" max="14081" width="9.140625" style="330"/>
    <col min="14082" max="14082" width="55.42578125" style="330" customWidth="1"/>
    <col min="14083" max="14083" width="12.85546875" style="330" customWidth="1"/>
    <col min="14084" max="14084" width="13.85546875" style="330" customWidth="1"/>
    <col min="14085" max="14337" width="9.140625" style="330"/>
    <col min="14338" max="14338" width="55.42578125" style="330" customWidth="1"/>
    <col min="14339" max="14339" width="12.85546875" style="330" customWidth="1"/>
    <col min="14340" max="14340" width="13.85546875" style="330" customWidth="1"/>
    <col min="14341" max="14593" width="9.140625" style="330"/>
    <col min="14594" max="14594" width="55.42578125" style="330" customWidth="1"/>
    <col min="14595" max="14595" width="12.85546875" style="330" customWidth="1"/>
    <col min="14596" max="14596" width="13.85546875" style="330" customWidth="1"/>
    <col min="14597" max="14849" width="9.140625" style="330"/>
    <col min="14850" max="14850" width="55.42578125" style="330" customWidth="1"/>
    <col min="14851" max="14851" width="12.85546875" style="330" customWidth="1"/>
    <col min="14852" max="14852" width="13.85546875" style="330" customWidth="1"/>
    <col min="14853" max="15105" width="9.140625" style="330"/>
    <col min="15106" max="15106" width="55.42578125" style="330" customWidth="1"/>
    <col min="15107" max="15107" width="12.85546875" style="330" customWidth="1"/>
    <col min="15108" max="15108" width="13.85546875" style="330" customWidth="1"/>
    <col min="15109" max="15361" width="9.140625" style="330"/>
    <col min="15362" max="15362" width="55.42578125" style="330" customWidth="1"/>
    <col min="15363" max="15363" width="12.85546875" style="330" customWidth="1"/>
    <col min="15364" max="15364" width="13.85546875" style="330" customWidth="1"/>
    <col min="15365" max="15617" width="9.140625" style="330"/>
    <col min="15618" max="15618" width="55.42578125" style="330" customWidth="1"/>
    <col min="15619" max="15619" width="12.85546875" style="330" customWidth="1"/>
    <col min="15620" max="15620" width="13.85546875" style="330" customWidth="1"/>
    <col min="15621" max="15873" width="9.140625" style="330"/>
    <col min="15874" max="15874" width="55.42578125" style="330" customWidth="1"/>
    <col min="15875" max="15875" width="12.85546875" style="330" customWidth="1"/>
    <col min="15876" max="15876" width="13.85546875" style="330" customWidth="1"/>
    <col min="15877" max="16129" width="9.140625" style="330"/>
    <col min="16130" max="16130" width="55.42578125" style="330" customWidth="1"/>
    <col min="16131" max="16131" width="12.85546875" style="330" customWidth="1"/>
    <col min="16132" max="16132" width="13.85546875" style="330" customWidth="1"/>
    <col min="16133" max="16384" width="9.140625" style="330"/>
  </cols>
  <sheetData>
    <row r="1" spans="1:12" ht="17.25" thickBot="1">
      <c r="B1" s="793" t="s">
        <v>758</v>
      </c>
      <c r="C1" s="793"/>
      <c r="D1" s="793"/>
      <c r="E1" s="793"/>
      <c r="F1" s="329"/>
      <c r="G1" s="329"/>
      <c r="H1" s="329"/>
      <c r="I1" s="329"/>
      <c r="J1" s="329"/>
      <c r="K1" s="329"/>
      <c r="L1" s="329"/>
    </row>
    <row r="2" spans="1:12" ht="19.5" customHeight="1">
      <c r="A2" s="808" t="s">
        <v>628</v>
      </c>
      <c r="B2" s="809"/>
      <c r="C2" s="809"/>
      <c r="D2" s="809"/>
      <c r="E2" s="810"/>
      <c r="F2" s="329"/>
      <c r="G2" s="329"/>
      <c r="H2" s="329"/>
      <c r="I2" s="329"/>
      <c r="J2" s="329"/>
      <c r="K2" s="329"/>
      <c r="L2" s="329"/>
    </row>
    <row r="3" spans="1:12" ht="57" thickBot="1">
      <c r="A3" s="526"/>
      <c r="B3" s="507" t="s">
        <v>629</v>
      </c>
      <c r="C3" s="508" t="s">
        <v>630</v>
      </c>
      <c r="D3" s="509" t="s">
        <v>1150</v>
      </c>
      <c r="E3" s="510" t="s">
        <v>1149</v>
      </c>
      <c r="F3" s="329"/>
      <c r="G3" s="329"/>
      <c r="H3" s="329"/>
      <c r="I3" s="329"/>
      <c r="J3" s="329"/>
      <c r="K3" s="329"/>
      <c r="L3" s="329"/>
    </row>
    <row r="4" spans="1:12" ht="21" customHeight="1">
      <c r="A4" s="523" t="s">
        <v>1</v>
      </c>
      <c r="B4" s="799" t="s">
        <v>63</v>
      </c>
      <c r="C4" s="800"/>
      <c r="D4" s="800"/>
      <c r="E4" s="801"/>
      <c r="F4" s="329"/>
      <c r="G4" s="329"/>
      <c r="H4" s="329"/>
      <c r="I4" s="329"/>
      <c r="J4" s="329"/>
      <c r="K4" s="329"/>
      <c r="L4" s="329"/>
    </row>
    <row r="5" spans="1:12" ht="21" customHeight="1">
      <c r="A5" s="524" t="s">
        <v>2</v>
      </c>
      <c r="B5" s="802" t="s">
        <v>631</v>
      </c>
      <c r="C5" s="803"/>
      <c r="D5" s="803"/>
      <c r="E5" s="804"/>
      <c r="F5" s="329"/>
      <c r="G5" s="329"/>
      <c r="H5" s="329"/>
      <c r="I5" s="329"/>
      <c r="J5" s="329"/>
      <c r="K5" s="329"/>
      <c r="L5" s="329"/>
    </row>
    <row r="6" spans="1:12" ht="21" customHeight="1">
      <c r="A6" s="524" t="s">
        <v>3</v>
      </c>
      <c r="B6" s="331" t="s">
        <v>632</v>
      </c>
      <c r="C6" s="323" t="s">
        <v>983</v>
      </c>
      <c r="D6" s="738">
        <f>+'დანართი 1  '!F16</f>
        <v>186733</v>
      </c>
      <c r="E6" s="604">
        <v>37274</v>
      </c>
      <c r="F6" s="329"/>
      <c r="G6" s="329"/>
      <c r="H6" s="329"/>
      <c r="I6" s="329"/>
      <c r="J6" s="329"/>
      <c r="K6" s="329"/>
      <c r="L6" s="329"/>
    </row>
    <row r="7" spans="1:12" ht="21" customHeight="1">
      <c r="A7" s="524" t="s">
        <v>4</v>
      </c>
      <c r="B7" s="331" t="s">
        <v>633</v>
      </c>
      <c r="C7" s="323">
        <v>1300</v>
      </c>
      <c r="D7" s="738">
        <f>+'დანართი 1  '!I36</f>
        <v>6194</v>
      </c>
      <c r="E7" s="604">
        <v>4817</v>
      </c>
      <c r="F7" s="329"/>
      <c r="G7" s="329"/>
      <c r="H7" s="329"/>
      <c r="I7" s="329"/>
      <c r="J7" s="329"/>
      <c r="K7" s="329"/>
      <c r="L7" s="329"/>
    </row>
    <row r="8" spans="1:12" ht="21" customHeight="1">
      <c r="A8" s="524" t="s">
        <v>5</v>
      </c>
      <c r="B8" s="331" t="s">
        <v>634</v>
      </c>
      <c r="C8" s="323">
        <v>1400</v>
      </c>
      <c r="D8" s="738">
        <f>+'დანართი 1  '!I37</f>
        <v>153634</v>
      </c>
      <c r="E8" s="604">
        <v>151935</v>
      </c>
      <c r="F8" s="329"/>
      <c r="G8" s="329"/>
      <c r="H8" s="329"/>
      <c r="I8" s="329"/>
      <c r="J8" s="329"/>
      <c r="K8" s="329"/>
      <c r="L8" s="329"/>
    </row>
    <row r="9" spans="1:12" ht="21" customHeight="1">
      <c r="A9" s="524" t="s">
        <v>6</v>
      </c>
      <c r="B9" s="331" t="s">
        <v>982</v>
      </c>
      <c r="C9" s="323">
        <v>1620</v>
      </c>
      <c r="D9" s="604">
        <f>+'დანართი 1  '!I38</f>
        <v>453071</v>
      </c>
      <c r="E9" s="604">
        <v>393658</v>
      </c>
      <c r="F9" s="329"/>
      <c r="G9" s="329"/>
      <c r="H9" s="329"/>
      <c r="I9" s="329"/>
      <c r="J9" s="329"/>
      <c r="K9" s="329"/>
      <c r="L9" s="329"/>
    </row>
    <row r="10" spans="1:12" ht="21" customHeight="1" thickBot="1">
      <c r="A10" s="525" t="s">
        <v>7</v>
      </c>
      <c r="B10" s="512" t="s">
        <v>636</v>
      </c>
      <c r="C10" s="513"/>
      <c r="D10" s="514">
        <f>+D6+D7+D8+D9</f>
        <v>799632</v>
      </c>
      <c r="E10" s="609">
        <f>+E6+E7+E8+E9</f>
        <v>587684</v>
      </c>
      <c r="F10" s="329"/>
      <c r="G10" s="329"/>
      <c r="H10" s="329"/>
      <c r="I10" s="329"/>
      <c r="J10" s="329"/>
      <c r="K10" s="329"/>
      <c r="L10" s="329"/>
    </row>
    <row r="11" spans="1:12" ht="1.5" customHeight="1" thickBot="1">
      <c r="A11" s="527"/>
      <c r="B11" s="515"/>
      <c r="C11" s="516"/>
      <c r="D11" s="516"/>
      <c r="E11" s="517"/>
      <c r="F11" s="329"/>
      <c r="G11" s="329"/>
      <c r="H11" s="329"/>
      <c r="I11" s="329"/>
      <c r="J11" s="329"/>
      <c r="K11" s="329"/>
      <c r="L11" s="329"/>
    </row>
    <row r="12" spans="1:12" ht="21" customHeight="1">
      <c r="A12" s="523" t="s">
        <v>8</v>
      </c>
      <c r="B12" s="799" t="s">
        <v>637</v>
      </c>
      <c r="C12" s="800"/>
      <c r="D12" s="800"/>
      <c r="E12" s="801"/>
      <c r="F12" s="329"/>
      <c r="G12" s="329"/>
      <c r="H12" s="329"/>
      <c r="I12" s="329"/>
      <c r="J12" s="329"/>
      <c r="K12" s="329"/>
      <c r="L12" s="329"/>
    </row>
    <row r="13" spans="1:12" ht="21" customHeight="1">
      <c r="A13" s="524" t="s">
        <v>9</v>
      </c>
      <c r="B13" s="331" t="s">
        <v>638</v>
      </c>
      <c r="C13" s="323">
        <v>1500</v>
      </c>
      <c r="D13" s="332"/>
      <c r="E13" s="606"/>
      <c r="F13" s="329"/>
      <c r="G13" s="329"/>
      <c r="H13" s="329"/>
      <c r="I13" s="329"/>
      <c r="J13" s="329"/>
      <c r="K13" s="329"/>
      <c r="L13" s="329"/>
    </row>
    <row r="14" spans="1:12" ht="21" customHeight="1">
      <c r="A14" s="524">
        <v>100</v>
      </c>
      <c r="B14" s="331" t="s">
        <v>89</v>
      </c>
      <c r="C14" s="323">
        <v>1610</v>
      </c>
      <c r="D14" s="332"/>
      <c r="E14" s="606"/>
      <c r="F14" s="329"/>
      <c r="G14" s="329"/>
      <c r="H14" s="329"/>
      <c r="I14" s="329"/>
      <c r="J14" s="329"/>
      <c r="K14" s="329"/>
      <c r="L14" s="329"/>
    </row>
    <row r="15" spans="1:12" ht="21" customHeight="1">
      <c r="A15" s="524">
        <v>110</v>
      </c>
      <c r="B15" s="331" t="s">
        <v>92</v>
      </c>
      <c r="C15" s="323">
        <v>2200</v>
      </c>
      <c r="D15" s="559">
        <f>+'დანართი 1  '!D86+'დანართი 1  '!D87+'დანართი 1  '!D88</f>
        <v>55944</v>
      </c>
      <c r="E15" s="559">
        <v>28321</v>
      </c>
      <c r="F15" s="329"/>
      <c r="G15" s="329"/>
      <c r="H15" s="329"/>
      <c r="I15" s="329"/>
      <c r="J15" s="329"/>
      <c r="K15" s="329"/>
      <c r="L15" s="329"/>
    </row>
    <row r="16" spans="1:12" ht="21" customHeight="1">
      <c r="A16" s="524">
        <v>120</v>
      </c>
      <c r="B16" s="331" t="s">
        <v>639</v>
      </c>
      <c r="C16" s="323">
        <v>2100</v>
      </c>
      <c r="D16" s="559">
        <f>+'დანართი 1  '!D71+'დანართი 1  '!D72+'დანართი 1  '!D79+'დანართი 1  '!D80+'დანართი 1  '!D81+'დანართი 1  '!D83</f>
        <v>5932453</v>
      </c>
      <c r="E16" s="559">
        <v>5499070</v>
      </c>
      <c r="F16" s="329"/>
      <c r="G16" s="329"/>
      <c r="H16" s="329"/>
      <c r="I16" s="329"/>
      <c r="J16" s="329"/>
      <c r="K16" s="329"/>
      <c r="L16" s="329"/>
    </row>
    <row r="17" spans="1:220" ht="21" customHeight="1">
      <c r="A17" s="524">
        <v>130</v>
      </c>
      <c r="B17" s="331" t="s">
        <v>93</v>
      </c>
      <c r="C17" s="323">
        <v>2300</v>
      </c>
      <c r="D17" s="559"/>
      <c r="E17" s="559"/>
      <c r="F17" s="329"/>
      <c r="G17" s="329"/>
      <c r="H17" s="329"/>
      <c r="I17" s="329"/>
      <c r="J17" s="329"/>
      <c r="K17" s="329"/>
      <c r="L17" s="329"/>
    </row>
    <row r="18" spans="1:220" ht="21" customHeight="1">
      <c r="A18" s="524">
        <v>140</v>
      </c>
      <c r="B18" s="331" t="s">
        <v>94</v>
      </c>
      <c r="C18" s="333">
        <v>2400</v>
      </c>
      <c r="D18" s="559">
        <f>+'დანართი 1  '!D93</f>
        <v>7199877</v>
      </c>
      <c r="E18" s="559">
        <v>5899877</v>
      </c>
      <c r="F18" s="329"/>
      <c r="G18" s="329"/>
      <c r="H18" s="329"/>
      <c r="I18" s="329"/>
      <c r="J18" s="329"/>
      <c r="K18" s="329"/>
      <c r="L18" s="329"/>
    </row>
    <row r="19" spans="1:220" ht="21" customHeight="1" thickBot="1">
      <c r="A19" s="525">
        <v>150</v>
      </c>
      <c r="B19" s="531" t="s">
        <v>640</v>
      </c>
      <c r="C19" s="520"/>
      <c r="D19" s="607">
        <f>+D13+D14+D15+D16+D17+D18</f>
        <v>13188274</v>
      </c>
      <c r="E19" s="603">
        <f>+E13+E14+E15+E17+E16+E18</f>
        <v>11427268</v>
      </c>
      <c r="F19" s="329"/>
      <c r="G19" s="329"/>
      <c r="H19" s="329"/>
      <c r="I19" s="329"/>
      <c r="J19" s="329"/>
      <c r="K19" s="329"/>
      <c r="L19" s="329"/>
    </row>
    <row r="20" spans="1:220" ht="1.5" customHeight="1">
      <c r="A20" s="605">
        <v>160</v>
      </c>
      <c r="B20" s="532"/>
      <c r="C20" s="518"/>
      <c r="D20" s="518"/>
      <c r="E20" s="519"/>
      <c r="F20" s="329"/>
      <c r="G20" s="329"/>
      <c r="H20" s="329"/>
      <c r="I20" s="329"/>
      <c r="J20" s="329"/>
      <c r="K20" s="329"/>
      <c r="L20" s="329"/>
    </row>
    <row r="21" spans="1:220" s="336" customFormat="1" ht="21" customHeight="1">
      <c r="A21" s="524">
        <v>160</v>
      </c>
      <c r="B21" s="533" t="s">
        <v>61</v>
      </c>
      <c r="C21" s="334"/>
      <c r="D21" s="608">
        <f>+D19+D10</f>
        <v>13987906</v>
      </c>
      <c r="E21" s="602">
        <f>+E10+E19</f>
        <v>12014952</v>
      </c>
      <c r="F21" s="335"/>
      <c r="G21" s="335"/>
      <c r="H21" s="335"/>
      <c r="I21" s="335"/>
      <c r="J21" s="335"/>
      <c r="K21" s="335"/>
      <c r="L21" s="335"/>
    </row>
    <row r="22" spans="1:220" ht="1.5" customHeight="1" thickBot="1">
      <c r="A22" s="521"/>
      <c r="B22" s="528"/>
      <c r="C22" s="529"/>
      <c r="D22" s="529"/>
      <c r="E22" s="530"/>
      <c r="F22" s="329"/>
      <c r="G22" s="329"/>
      <c r="H22" s="329"/>
      <c r="I22" s="329"/>
      <c r="J22" s="329"/>
      <c r="K22" s="329"/>
      <c r="L22" s="329"/>
    </row>
    <row r="23" spans="1:220" ht="21" customHeight="1">
      <c r="A23" s="523">
        <v>170</v>
      </c>
      <c r="B23" s="799" t="s">
        <v>641</v>
      </c>
      <c r="C23" s="800"/>
      <c r="D23" s="800"/>
      <c r="E23" s="801"/>
      <c r="F23" s="329"/>
      <c r="G23" s="329"/>
      <c r="H23" s="329"/>
      <c r="I23" s="329"/>
      <c r="J23" s="329"/>
      <c r="K23" s="329"/>
      <c r="L23" s="329"/>
    </row>
    <row r="24" spans="1:220" ht="21" customHeight="1" thickBot="1">
      <c r="A24" s="524">
        <v>180</v>
      </c>
      <c r="B24" s="805" t="s">
        <v>642</v>
      </c>
      <c r="C24" s="806"/>
      <c r="D24" s="806"/>
      <c r="E24" s="807"/>
      <c r="F24" s="329"/>
      <c r="G24" s="329"/>
      <c r="H24" s="329"/>
      <c r="I24" s="329"/>
      <c r="J24" s="329"/>
      <c r="K24" s="329"/>
      <c r="L24" s="329"/>
    </row>
    <row r="25" spans="1:220" ht="21" customHeight="1">
      <c r="A25" s="523">
        <v>190</v>
      </c>
      <c r="B25" s="331" t="s">
        <v>96</v>
      </c>
      <c r="C25" s="337">
        <v>3100</v>
      </c>
      <c r="D25" s="325"/>
      <c r="E25" s="339"/>
      <c r="F25" s="329"/>
      <c r="G25" s="329"/>
      <c r="H25" s="329"/>
      <c r="I25" s="329"/>
      <c r="J25" s="329"/>
      <c r="K25" s="329"/>
      <c r="L25" s="329"/>
    </row>
    <row r="26" spans="1:220" ht="21" customHeight="1" thickBot="1">
      <c r="A26" s="524">
        <v>200</v>
      </c>
      <c r="B26" s="331" t="s">
        <v>135</v>
      </c>
      <c r="C26" s="337">
        <v>3200</v>
      </c>
      <c r="D26" s="373">
        <f>+'დანართი 1  '!D110+'დანართი 1  '!D115+'დანართი 1  '!D117+'დანართი 1  '!D122+'დანართი 1  '!D138</f>
        <v>234955</v>
      </c>
      <c r="E26" s="373">
        <v>64947</v>
      </c>
      <c r="F26" s="329"/>
      <c r="G26" s="329"/>
      <c r="H26" s="329"/>
      <c r="I26" s="329"/>
      <c r="J26" s="329"/>
      <c r="K26" s="329"/>
      <c r="L26" s="329"/>
    </row>
    <row r="27" spans="1:220" ht="30.75" customHeight="1">
      <c r="A27" s="523">
        <v>210</v>
      </c>
      <c r="B27" s="340" t="s">
        <v>643</v>
      </c>
      <c r="C27" s="341"/>
      <c r="D27" s="342">
        <f>+D25+D26</f>
        <v>234955</v>
      </c>
      <c r="E27" s="343">
        <f>+E25+E26</f>
        <v>64947</v>
      </c>
      <c r="F27" s="329"/>
      <c r="G27" s="329"/>
      <c r="H27" s="329"/>
      <c r="I27" s="329"/>
      <c r="J27" s="329"/>
      <c r="K27" s="329"/>
      <c r="L27" s="329"/>
    </row>
    <row r="28" spans="1:220" ht="30" customHeight="1" thickBot="1">
      <c r="A28" s="524">
        <v>220</v>
      </c>
      <c r="B28" s="534" t="s">
        <v>644</v>
      </c>
      <c r="C28" s="551">
        <v>3300</v>
      </c>
      <c r="D28" s="344"/>
      <c r="E28" s="338"/>
      <c r="F28" s="329"/>
      <c r="G28" s="329"/>
      <c r="H28" s="329"/>
      <c r="I28" s="329"/>
      <c r="J28" s="329"/>
      <c r="K28" s="329"/>
      <c r="L28" s="329"/>
    </row>
    <row r="29" spans="1:220" s="347" customFormat="1" ht="21" customHeight="1">
      <c r="A29" s="523">
        <v>230</v>
      </c>
      <c r="B29" s="535" t="s">
        <v>645</v>
      </c>
      <c r="C29" s="345"/>
      <c r="D29" s="345">
        <f>+D28</f>
        <v>0</v>
      </c>
      <c r="E29" s="346">
        <f>+E28</f>
        <v>0</v>
      </c>
    </row>
    <row r="30" spans="1:220" s="347" customFormat="1" ht="21" customHeight="1" thickBot="1">
      <c r="A30" s="525">
        <v>240</v>
      </c>
      <c r="B30" s="536" t="s">
        <v>646</v>
      </c>
      <c r="C30" s="511"/>
      <c r="D30" s="608">
        <f>+D29+D27</f>
        <v>234955</v>
      </c>
      <c r="E30" s="608">
        <f>+E29+E27</f>
        <v>64947</v>
      </c>
      <c r="AN30" s="348"/>
      <c r="AO30" s="348"/>
      <c r="AP30" s="348"/>
      <c r="AQ30" s="348"/>
      <c r="AR30" s="348"/>
      <c r="AS30" s="348"/>
      <c r="AT30" s="348"/>
      <c r="AU30" s="348"/>
      <c r="AV30" s="348"/>
      <c r="AW30" s="348"/>
      <c r="AX30" s="348"/>
      <c r="AY30" s="348"/>
      <c r="AZ30" s="348"/>
      <c r="BA30" s="348"/>
      <c r="BB30" s="348"/>
      <c r="BC30" s="348"/>
      <c r="BD30" s="348"/>
      <c r="BE30" s="348"/>
      <c r="BF30" s="348"/>
      <c r="BG30" s="348"/>
      <c r="BH30" s="348"/>
      <c r="BI30" s="348"/>
      <c r="BJ30" s="348"/>
      <c r="BK30" s="348"/>
      <c r="BL30" s="348"/>
      <c r="BM30" s="348"/>
      <c r="BN30" s="348"/>
      <c r="BO30" s="348"/>
      <c r="BP30" s="348"/>
      <c r="BQ30" s="348"/>
      <c r="BR30" s="348"/>
      <c r="BS30" s="348"/>
      <c r="BT30" s="348"/>
      <c r="BU30" s="348"/>
      <c r="BV30" s="348"/>
      <c r="BW30" s="348"/>
      <c r="BX30" s="348"/>
      <c r="BY30" s="348"/>
      <c r="BZ30" s="348"/>
      <c r="CA30" s="348"/>
      <c r="CB30" s="348"/>
      <c r="CC30" s="348"/>
      <c r="CD30" s="348"/>
      <c r="CE30" s="348"/>
      <c r="CF30" s="348"/>
      <c r="CG30" s="348"/>
      <c r="CH30" s="348"/>
      <c r="CI30" s="348"/>
      <c r="CJ30" s="348"/>
      <c r="CK30" s="348"/>
      <c r="CL30" s="348"/>
      <c r="CM30" s="348"/>
      <c r="CN30" s="348"/>
      <c r="CO30" s="348"/>
      <c r="CP30" s="348"/>
      <c r="CQ30" s="348"/>
      <c r="CR30" s="348"/>
      <c r="CS30" s="348"/>
      <c r="CT30" s="348"/>
      <c r="CU30" s="348"/>
      <c r="CV30" s="348"/>
      <c r="CW30" s="348"/>
      <c r="CX30" s="348"/>
      <c r="CY30" s="348"/>
      <c r="CZ30" s="348"/>
      <c r="DA30" s="348"/>
      <c r="DB30" s="348"/>
      <c r="DC30" s="348"/>
      <c r="DD30" s="348"/>
      <c r="DE30" s="348"/>
      <c r="DF30" s="348"/>
      <c r="DG30" s="348"/>
      <c r="DH30" s="348"/>
      <c r="DI30" s="348"/>
    </row>
    <row r="31" spans="1:220" s="350" customFormat="1" ht="1.5" customHeight="1" thickBot="1">
      <c r="A31" s="522"/>
      <c r="B31" s="610"/>
      <c r="C31" s="611"/>
      <c r="D31" s="611"/>
      <c r="E31" s="612"/>
      <c r="F31" s="349"/>
      <c r="G31" s="349"/>
      <c r="H31" s="349"/>
      <c r="I31" s="349"/>
      <c r="J31" s="349"/>
      <c r="K31" s="349"/>
      <c r="L31" s="349"/>
      <c r="M31" s="349"/>
      <c r="N31" s="349"/>
      <c r="O31" s="349"/>
      <c r="P31" s="349"/>
      <c r="Q31" s="349"/>
      <c r="R31" s="349"/>
      <c r="S31" s="349"/>
      <c r="T31" s="349"/>
      <c r="U31" s="349"/>
      <c r="V31" s="349"/>
      <c r="W31" s="349"/>
      <c r="X31" s="349"/>
      <c r="Y31" s="349"/>
      <c r="Z31" s="349"/>
      <c r="AA31" s="349"/>
      <c r="AB31" s="349"/>
      <c r="AC31" s="349"/>
      <c r="AD31" s="349"/>
      <c r="AE31" s="349"/>
      <c r="AF31" s="349"/>
      <c r="AG31" s="349"/>
      <c r="AH31" s="349"/>
      <c r="AI31" s="349"/>
      <c r="AJ31" s="349"/>
      <c r="AK31" s="349"/>
      <c r="AL31" s="349"/>
      <c r="AM31" s="349"/>
      <c r="AN31" s="348"/>
      <c r="AO31" s="348"/>
      <c r="AP31" s="348"/>
      <c r="AQ31" s="348"/>
      <c r="AR31" s="348"/>
      <c r="AS31" s="348"/>
      <c r="AT31" s="348"/>
      <c r="AU31" s="348"/>
      <c r="AV31" s="348"/>
      <c r="AW31" s="348"/>
      <c r="AX31" s="348"/>
      <c r="AY31" s="348"/>
      <c r="AZ31" s="348"/>
      <c r="BA31" s="348"/>
      <c r="BB31" s="348"/>
      <c r="BC31" s="348"/>
      <c r="BD31" s="348"/>
      <c r="BE31" s="348"/>
      <c r="BF31" s="348"/>
      <c r="BG31" s="348"/>
      <c r="BH31" s="348"/>
      <c r="BI31" s="348"/>
      <c r="BJ31" s="348"/>
      <c r="BK31" s="348"/>
      <c r="BL31" s="348"/>
      <c r="BM31" s="348"/>
      <c r="BN31" s="348"/>
      <c r="BO31" s="348"/>
      <c r="BP31" s="348"/>
      <c r="BQ31" s="348"/>
      <c r="BR31" s="348"/>
      <c r="BS31" s="348"/>
      <c r="BT31" s="348"/>
      <c r="BU31" s="348"/>
      <c r="BV31" s="348"/>
      <c r="BW31" s="348"/>
      <c r="BX31" s="348"/>
      <c r="BY31" s="348"/>
      <c r="BZ31" s="348"/>
      <c r="CA31" s="348"/>
      <c r="CB31" s="348"/>
      <c r="CC31" s="348"/>
      <c r="CD31" s="348"/>
      <c r="CE31" s="348"/>
      <c r="CF31" s="348"/>
      <c r="CG31" s="348"/>
      <c r="CH31" s="348"/>
      <c r="CI31" s="348"/>
      <c r="CJ31" s="348"/>
      <c r="CK31" s="348"/>
      <c r="CL31" s="348"/>
      <c r="CM31" s="348"/>
      <c r="CN31" s="348"/>
      <c r="CO31" s="348"/>
      <c r="CP31" s="348"/>
      <c r="CQ31" s="348"/>
      <c r="CR31" s="348"/>
      <c r="CS31" s="348"/>
      <c r="CT31" s="348"/>
      <c r="CU31" s="348"/>
      <c r="CV31" s="348"/>
      <c r="CW31" s="348"/>
      <c r="CX31" s="348"/>
      <c r="CY31" s="348"/>
      <c r="CZ31" s="348"/>
      <c r="DA31" s="348"/>
      <c r="DB31" s="348"/>
      <c r="DC31" s="348"/>
      <c r="DD31" s="348"/>
      <c r="DE31" s="348"/>
      <c r="DF31" s="348"/>
      <c r="DG31" s="348"/>
      <c r="DH31" s="348"/>
      <c r="DI31" s="348"/>
      <c r="DJ31" s="349"/>
      <c r="DK31" s="349"/>
      <c r="DL31" s="349"/>
      <c r="DM31" s="349"/>
      <c r="DN31" s="349"/>
      <c r="DO31" s="349"/>
      <c r="DP31" s="349"/>
      <c r="DQ31" s="349"/>
      <c r="DR31" s="349"/>
      <c r="DS31" s="349"/>
      <c r="DT31" s="349"/>
      <c r="DU31" s="349"/>
      <c r="DV31" s="349"/>
      <c r="DW31" s="349"/>
      <c r="DX31" s="349"/>
      <c r="DY31" s="349"/>
      <c r="DZ31" s="349"/>
      <c r="EA31" s="349"/>
      <c r="EB31" s="349"/>
      <c r="EC31" s="349"/>
      <c r="ED31" s="349"/>
      <c r="EE31" s="349"/>
      <c r="EF31" s="349"/>
      <c r="EG31" s="349"/>
      <c r="EH31" s="349"/>
      <c r="EI31" s="349"/>
      <c r="EJ31" s="349"/>
      <c r="EK31" s="349"/>
      <c r="EL31" s="349"/>
      <c r="EM31" s="349"/>
      <c r="EN31" s="349"/>
      <c r="EO31" s="349"/>
      <c r="EP31" s="349"/>
      <c r="EQ31" s="349"/>
      <c r="ER31" s="349"/>
      <c r="ES31" s="349"/>
      <c r="ET31" s="349"/>
      <c r="EU31" s="349"/>
      <c r="EV31" s="349"/>
      <c r="EW31" s="349"/>
      <c r="EX31" s="349"/>
      <c r="EY31" s="349"/>
      <c r="EZ31" s="349"/>
      <c r="FA31" s="349"/>
      <c r="FB31" s="349"/>
      <c r="FC31" s="349"/>
      <c r="FD31" s="349"/>
      <c r="FE31" s="349"/>
      <c r="FF31" s="349"/>
      <c r="FG31" s="349"/>
      <c r="FH31" s="349"/>
      <c r="FI31" s="349"/>
      <c r="FJ31" s="349"/>
      <c r="FK31" s="349"/>
      <c r="FL31" s="349"/>
      <c r="FM31" s="349"/>
      <c r="FN31" s="349"/>
      <c r="FO31" s="349"/>
      <c r="FP31" s="349"/>
      <c r="FQ31" s="349"/>
      <c r="FR31" s="349"/>
      <c r="FS31" s="349"/>
      <c r="FT31" s="349"/>
      <c r="FU31" s="349"/>
      <c r="FV31" s="349"/>
      <c r="FW31" s="349"/>
      <c r="FX31" s="349"/>
      <c r="FY31" s="349"/>
      <c r="FZ31" s="349"/>
      <c r="GA31" s="349"/>
      <c r="GB31" s="349"/>
      <c r="GC31" s="349"/>
      <c r="GD31" s="349"/>
      <c r="GE31" s="349"/>
      <c r="GF31" s="349"/>
      <c r="GG31" s="349"/>
      <c r="GH31" s="349"/>
      <c r="GI31" s="349"/>
      <c r="GJ31" s="349"/>
      <c r="GK31" s="349"/>
      <c r="GL31" s="349"/>
      <c r="GM31" s="349"/>
      <c r="GN31" s="349"/>
      <c r="GO31" s="349"/>
      <c r="GP31" s="349"/>
      <c r="GQ31" s="349"/>
      <c r="GR31" s="349"/>
      <c r="GS31" s="349"/>
      <c r="GT31" s="349"/>
      <c r="GU31" s="349"/>
      <c r="GV31" s="349"/>
      <c r="GW31" s="349"/>
      <c r="GX31" s="349"/>
      <c r="GY31" s="349"/>
      <c r="GZ31" s="349"/>
      <c r="HA31" s="349"/>
      <c r="HB31" s="349"/>
      <c r="HC31" s="349"/>
      <c r="HD31" s="349"/>
      <c r="HE31" s="349"/>
      <c r="HF31" s="349"/>
      <c r="HG31" s="349"/>
      <c r="HH31" s="349"/>
      <c r="HI31" s="349"/>
      <c r="HJ31" s="349"/>
      <c r="HK31" s="349"/>
      <c r="HL31" s="349"/>
    </row>
    <row r="32" spans="1:220" s="347" customFormat="1" ht="21" customHeight="1">
      <c r="A32" s="505">
        <v>250</v>
      </c>
      <c r="B32" s="613" t="s">
        <v>647</v>
      </c>
      <c r="C32" s="614"/>
      <c r="D32" s="614"/>
      <c r="E32" s="615"/>
      <c r="AN32" s="348"/>
      <c r="AO32" s="348"/>
      <c r="AP32" s="348"/>
      <c r="AQ32" s="348"/>
      <c r="AR32" s="348"/>
      <c r="AS32" s="348"/>
      <c r="AT32" s="348"/>
      <c r="AU32" s="348"/>
      <c r="AV32" s="348"/>
      <c r="AW32" s="348"/>
      <c r="AX32" s="348"/>
      <c r="AY32" s="348"/>
      <c r="AZ32" s="348"/>
      <c r="BA32" s="348"/>
      <c r="BB32" s="348"/>
      <c r="BC32" s="348"/>
      <c r="BD32" s="348"/>
      <c r="BE32" s="348"/>
      <c r="BF32" s="348"/>
      <c r="BG32" s="348"/>
      <c r="BH32" s="348"/>
      <c r="BI32" s="348"/>
      <c r="BJ32" s="348"/>
      <c r="BK32" s="348"/>
      <c r="BL32" s="348"/>
      <c r="BM32" s="348"/>
      <c r="BN32" s="348"/>
      <c r="BO32" s="348"/>
      <c r="BP32" s="348"/>
      <c r="BQ32" s="348"/>
      <c r="BR32" s="348"/>
      <c r="BS32" s="348"/>
      <c r="BT32" s="348"/>
      <c r="BU32" s="348"/>
      <c r="BV32" s="348"/>
      <c r="BW32" s="348"/>
      <c r="BX32" s="348"/>
      <c r="BY32" s="348"/>
      <c r="BZ32" s="348"/>
      <c r="CA32" s="348"/>
      <c r="CB32" s="348"/>
      <c r="CC32" s="348"/>
      <c r="CD32" s="348"/>
      <c r="CE32" s="348"/>
      <c r="CF32" s="348"/>
      <c r="CG32" s="348"/>
      <c r="CH32" s="348"/>
      <c r="CI32" s="348"/>
      <c r="CJ32" s="348"/>
      <c r="CK32" s="348"/>
      <c r="CL32" s="348"/>
      <c r="CM32" s="348"/>
      <c r="CN32" s="348"/>
      <c r="CO32" s="348"/>
      <c r="CP32" s="348"/>
      <c r="CQ32" s="348"/>
      <c r="CR32" s="348"/>
      <c r="CS32" s="348"/>
      <c r="CT32" s="348"/>
      <c r="CU32" s="348"/>
      <c r="CV32" s="348"/>
      <c r="CW32" s="348"/>
      <c r="CX32" s="348"/>
      <c r="CY32" s="348"/>
      <c r="CZ32" s="348"/>
      <c r="DA32" s="348"/>
      <c r="DB32" s="348"/>
      <c r="DC32" s="348"/>
      <c r="DD32" s="348"/>
      <c r="DE32" s="348"/>
      <c r="DF32" s="348"/>
      <c r="DG32" s="348"/>
      <c r="DH32" s="348"/>
      <c r="DI32" s="348"/>
      <c r="DJ32" s="349"/>
      <c r="DK32" s="349"/>
      <c r="DL32" s="349"/>
      <c r="DM32" s="349"/>
      <c r="DN32" s="349"/>
      <c r="DO32" s="349"/>
      <c r="DP32" s="349"/>
      <c r="DQ32" s="349"/>
      <c r="DR32" s="349"/>
      <c r="DS32" s="349"/>
      <c r="DT32" s="349"/>
      <c r="DU32" s="349"/>
      <c r="DV32" s="349"/>
      <c r="DW32" s="349"/>
      <c r="DX32" s="349"/>
      <c r="DY32" s="349"/>
      <c r="DZ32" s="349"/>
      <c r="EA32" s="349"/>
      <c r="EB32" s="349"/>
      <c r="EC32" s="349"/>
      <c r="ED32" s="349"/>
      <c r="EE32" s="349"/>
      <c r="EF32" s="349"/>
      <c r="EG32" s="349"/>
      <c r="EH32" s="349"/>
      <c r="EI32" s="349"/>
      <c r="EJ32" s="349"/>
      <c r="EK32" s="349"/>
      <c r="EL32" s="349"/>
      <c r="EM32" s="349"/>
      <c r="EN32" s="349"/>
      <c r="EO32" s="349"/>
      <c r="EP32" s="349"/>
      <c r="EQ32" s="349"/>
      <c r="ER32" s="349"/>
      <c r="ES32" s="349"/>
      <c r="ET32" s="349"/>
      <c r="EU32" s="349"/>
      <c r="EV32" s="349"/>
      <c r="EW32" s="349"/>
      <c r="EX32" s="349"/>
      <c r="EY32" s="349"/>
      <c r="EZ32" s="349"/>
      <c r="FA32" s="349"/>
      <c r="FB32" s="349"/>
      <c r="FC32" s="349"/>
      <c r="FD32" s="349"/>
      <c r="FE32" s="349"/>
      <c r="FF32" s="349"/>
      <c r="FG32" s="349"/>
      <c r="FH32" s="349"/>
      <c r="FI32" s="349"/>
      <c r="FJ32" s="349"/>
      <c r="FK32" s="349"/>
      <c r="FL32" s="349"/>
      <c r="FM32" s="349"/>
      <c r="FN32" s="349"/>
      <c r="FO32" s="349"/>
      <c r="FP32" s="349"/>
      <c r="FQ32" s="349"/>
      <c r="FR32" s="349"/>
      <c r="FS32" s="349"/>
      <c r="FT32" s="349"/>
      <c r="FU32" s="349"/>
      <c r="FV32" s="349"/>
      <c r="FW32" s="349"/>
      <c r="FX32" s="349"/>
      <c r="FY32" s="349"/>
      <c r="FZ32" s="349"/>
      <c r="GA32" s="349"/>
      <c r="GB32" s="349"/>
      <c r="GC32" s="349"/>
      <c r="GD32" s="349"/>
      <c r="GE32" s="349"/>
      <c r="GF32" s="349"/>
      <c r="GG32" s="349"/>
      <c r="GH32" s="349"/>
      <c r="GI32" s="349"/>
      <c r="GJ32" s="349"/>
      <c r="GK32" s="349"/>
      <c r="GL32" s="349"/>
      <c r="GM32" s="349"/>
      <c r="GN32" s="349"/>
      <c r="GO32" s="349"/>
      <c r="GP32" s="349"/>
      <c r="GQ32" s="349"/>
      <c r="GR32" s="349"/>
      <c r="GS32" s="349"/>
      <c r="GT32" s="349"/>
      <c r="GU32" s="349"/>
      <c r="GV32" s="349"/>
      <c r="GW32" s="349"/>
      <c r="GX32" s="349"/>
      <c r="GY32" s="349"/>
      <c r="GZ32" s="349"/>
      <c r="HA32" s="349"/>
      <c r="HB32" s="349"/>
      <c r="HC32" s="349"/>
      <c r="HD32" s="349"/>
      <c r="HE32" s="349"/>
      <c r="HF32" s="349"/>
      <c r="HG32" s="349"/>
      <c r="HH32" s="349"/>
      <c r="HI32" s="349"/>
      <c r="HJ32" s="349"/>
      <c r="HK32" s="349"/>
      <c r="HL32" s="349"/>
    </row>
    <row r="33" spans="1:113" s="347" customFormat="1" ht="21" customHeight="1">
      <c r="A33" s="505">
        <v>260</v>
      </c>
      <c r="B33" s="537" t="s">
        <v>648</v>
      </c>
      <c r="C33" s="552">
        <v>5100</v>
      </c>
      <c r="D33" s="373">
        <f>+'დანართი 1  '!D148</f>
        <v>0</v>
      </c>
      <c r="E33" s="373">
        <v>11992224</v>
      </c>
      <c r="AN33" s="348"/>
      <c r="AO33" s="348"/>
      <c r="AP33" s="348"/>
      <c r="AQ33" s="348"/>
      <c r="AR33" s="348"/>
      <c r="AS33" s="348"/>
      <c r="AT33" s="348"/>
      <c r="AU33" s="348"/>
      <c r="AV33" s="348"/>
      <c r="AW33" s="348"/>
      <c r="AX33" s="348"/>
      <c r="AY33" s="348"/>
      <c r="AZ33" s="348"/>
      <c r="BA33" s="348"/>
      <c r="BB33" s="348"/>
      <c r="BC33" s="348"/>
      <c r="BD33" s="348"/>
      <c r="BE33" s="348"/>
      <c r="BF33" s="348"/>
      <c r="BG33" s="348"/>
      <c r="BH33" s="348"/>
      <c r="BI33" s="348"/>
      <c r="BJ33" s="348"/>
      <c r="BK33" s="348"/>
      <c r="BL33" s="348"/>
      <c r="BM33" s="348"/>
      <c r="BN33" s="348"/>
      <c r="BO33" s="348"/>
      <c r="BP33" s="348"/>
      <c r="BQ33" s="348"/>
      <c r="BR33" s="348"/>
      <c r="BS33" s="348"/>
      <c r="BT33" s="348"/>
      <c r="BU33" s="348"/>
      <c r="BV33" s="348"/>
      <c r="BW33" s="348"/>
      <c r="BX33" s="348"/>
      <c r="BY33" s="348"/>
      <c r="BZ33" s="348"/>
      <c r="CA33" s="348"/>
      <c r="CB33" s="348"/>
      <c r="CC33" s="348"/>
      <c r="CD33" s="348"/>
      <c r="CE33" s="348"/>
      <c r="CF33" s="348"/>
      <c r="CG33" s="348"/>
      <c r="CH33" s="348"/>
      <c r="CI33" s="348"/>
      <c r="CJ33" s="348"/>
      <c r="CK33" s="348"/>
      <c r="CL33" s="348"/>
      <c r="CM33" s="348"/>
      <c r="CN33" s="348"/>
      <c r="CO33" s="348"/>
      <c r="CP33" s="348"/>
      <c r="CQ33" s="348"/>
      <c r="CR33" s="348"/>
      <c r="CS33" s="348"/>
      <c r="CT33" s="348"/>
      <c r="CU33" s="348"/>
      <c r="CV33" s="348"/>
      <c r="CW33" s="348"/>
      <c r="CX33" s="348"/>
      <c r="CY33" s="348"/>
      <c r="CZ33" s="348"/>
      <c r="DA33" s="348"/>
      <c r="DB33" s="348"/>
      <c r="DC33" s="348"/>
      <c r="DD33" s="348"/>
      <c r="DE33" s="348"/>
      <c r="DF33" s="348"/>
      <c r="DG33" s="348"/>
      <c r="DH33" s="348"/>
      <c r="DI33" s="348"/>
    </row>
    <row r="34" spans="1:113" s="347" customFormat="1" ht="21" customHeight="1">
      <c r="A34" s="505">
        <v>270</v>
      </c>
      <c r="B34" s="537" t="s">
        <v>138</v>
      </c>
      <c r="C34" s="552">
        <v>5220</v>
      </c>
      <c r="D34" s="373">
        <f>+'დანართი 1  '!D150</f>
        <v>0</v>
      </c>
      <c r="E34" s="373">
        <v>112400</v>
      </c>
      <c r="AN34" s="348"/>
      <c r="AO34" s="348"/>
      <c r="AP34" s="348"/>
      <c r="AQ34" s="348"/>
      <c r="AR34" s="348"/>
      <c r="AS34" s="348"/>
      <c r="AT34" s="348"/>
      <c r="AU34" s="348"/>
      <c r="AV34" s="348"/>
      <c r="AW34" s="348"/>
      <c r="AX34" s="348"/>
      <c r="AY34" s="348"/>
      <c r="AZ34" s="348"/>
      <c r="BA34" s="348"/>
      <c r="BB34" s="348"/>
      <c r="BC34" s="348"/>
      <c r="BD34" s="348"/>
      <c r="BE34" s="348"/>
      <c r="BF34" s="348"/>
      <c r="BG34" s="348"/>
      <c r="BH34" s="348"/>
      <c r="BI34" s="348"/>
      <c r="BJ34" s="348"/>
      <c r="BK34" s="348"/>
      <c r="BL34" s="348"/>
      <c r="BM34" s="348"/>
      <c r="BN34" s="348"/>
      <c r="BO34" s="348"/>
      <c r="BP34" s="348"/>
      <c r="BQ34" s="348"/>
      <c r="BR34" s="348"/>
      <c r="BS34" s="348"/>
      <c r="BT34" s="348"/>
      <c r="BU34" s="348"/>
      <c r="BV34" s="348"/>
      <c r="BW34" s="348"/>
      <c r="BX34" s="348"/>
      <c r="BY34" s="348"/>
      <c r="BZ34" s="348"/>
      <c r="CA34" s="348"/>
      <c r="CB34" s="348"/>
      <c r="CC34" s="348"/>
      <c r="CD34" s="348"/>
      <c r="CE34" s="348"/>
      <c r="CF34" s="348"/>
      <c r="CG34" s="348"/>
      <c r="CH34" s="348"/>
      <c r="CI34" s="348"/>
      <c r="CJ34" s="348"/>
      <c r="CK34" s="348"/>
      <c r="CL34" s="348"/>
      <c r="CM34" s="348"/>
      <c r="CN34" s="348"/>
      <c r="CO34" s="348"/>
      <c r="CP34" s="348"/>
      <c r="CQ34" s="348"/>
      <c r="CR34" s="348"/>
      <c r="CS34" s="348"/>
      <c r="CT34" s="348"/>
      <c r="CU34" s="348"/>
      <c r="CV34" s="348"/>
      <c r="CW34" s="348"/>
      <c r="CX34" s="348"/>
      <c r="CY34" s="348"/>
      <c r="CZ34" s="348"/>
      <c r="DA34" s="348"/>
      <c r="DB34" s="348"/>
      <c r="DC34" s="348"/>
      <c r="DD34" s="348"/>
      <c r="DE34" s="348"/>
      <c r="DF34" s="348"/>
      <c r="DG34" s="348"/>
      <c r="DH34" s="348"/>
      <c r="DI34" s="348"/>
    </row>
    <row r="35" spans="1:113" s="347" customFormat="1" ht="21" customHeight="1">
      <c r="A35" s="505">
        <v>280</v>
      </c>
      <c r="B35" s="537" t="s">
        <v>649</v>
      </c>
      <c r="C35" s="552">
        <v>5230</v>
      </c>
      <c r="D35" s="373">
        <f>+'დანართი 1  '!D151</f>
        <v>0</v>
      </c>
      <c r="E35" s="373">
        <v>154619</v>
      </c>
      <c r="AN35" s="348"/>
      <c r="AO35" s="348"/>
      <c r="AP35" s="348"/>
      <c r="AQ35" s="348"/>
      <c r="AR35" s="348"/>
      <c r="AS35" s="348"/>
      <c r="AT35" s="348"/>
      <c r="AU35" s="348"/>
      <c r="AV35" s="348"/>
      <c r="AW35" s="348"/>
      <c r="AX35" s="348"/>
      <c r="AY35" s="348"/>
      <c r="AZ35" s="348"/>
      <c r="BA35" s="348"/>
      <c r="BB35" s="348"/>
      <c r="BC35" s="348"/>
      <c r="BD35" s="348"/>
      <c r="BE35" s="348"/>
      <c r="BF35" s="348"/>
      <c r="BG35" s="348"/>
      <c r="BH35" s="348"/>
      <c r="BI35" s="348"/>
      <c r="BJ35" s="348"/>
      <c r="BK35" s="348"/>
      <c r="BL35" s="348"/>
      <c r="BM35" s="348"/>
      <c r="BN35" s="348"/>
      <c r="BO35" s="348"/>
      <c r="BP35" s="348"/>
      <c r="BQ35" s="348"/>
      <c r="BR35" s="348"/>
      <c r="BS35" s="348"/>
      <c r="BT35" s="348"/>
      <c r="BU35" s="348"/>
      <c r="BV35" s="348"/>
      <c r="BW35" s="348"/>
      <c r="BX35" s="348"/>
      <c r="BY35" s="348"/>
      <c r="BZ35" s="348"/>
      <c r="CA35" s="348"/>
      <c r="CB35" s="348"/>
      <c r="CC35" s="348"/>
      <c r="CD35" s="348"/>
      <c r="CE35" s="348"/>
      <c r="CF35" s="348"/>
      <c r="CG35" s="348"/>
      <c r="CH35" s="348"/>
      <c r="CI35" s="348"/>
      <c r="CJ35" s="348"/>
      <c r="CK35" s="348"/>
      <c r="CL35" s="348"/>
      <c r="CM35" s="348"/>
      <c r="CN35" s="348"/>
      <c r="CO35" s="348"/>
      <c r="CP35" s="348"/>
      <c r="CQ35" s="348"/>
      <c r="CR35" s="348"/>
      <c r="CS35" s="348"/>
      <c r="CT35" s="348"/>
      <c r="CU35" s="348"/>
      <c r="CV35" s="348"/>
      <c r="CW35" s="348"/>
      <c r="CX35" s="348"/>
      <c r="CY35" s="348"/>
      <c r="CZ35" s="348"/>
      <c r="DA35" s="348"/>
      <c r="DB35" s="348"/>
      <c r="DC35" s="348"/>
      <c r="DD35" s="348"/>
      <c r="DE35" s="348"/>
      <c r="DF35" s="348"/>
      <c r="DG35" s="348"/>
      <c r="DH35" s="348"/>
      <c r="DI35" s="348"/>
    </row>
    <row r="36" spans="1:113" s="347" customFormat="1" ht="21" customHeight="1" thickBot="1">
      <c r="A36" s="505">
        <v>290</v>
      </c>
      <c r="B36" s="536" t="s">
        <v>650</v>
      </c>
      <c r="C36" s="511"/>
      <c r="D36" s="616">
        <f>+D33+D34-D35</f>
        <v>0</v>
      </c>
      <c r="E36" s="617">
        <f>+E33+E34-E35</f>
        <v>11950005</v>
      </c>
      <c r="AN36" s="348"/>
      <c r="AO36" s="348"/>
      <c r="AP36" s="348"/>
      <c r="AQ36" s="348"/>
      <c r="AR36" s="348"/>
      <c r="AS36" s="348"/>
      <c r="AT36" s="348"/>
      <c r="AU36" s="348"/>
      <c r="AV36" s="348"/>
      <c r="AW36" s="348"/>
      <c r="AX36" s="348"/>
      <c r="AY36" s="348"/>
      <c r="AZ36" s="348"/>
      <c r="BA36" s="348"/>
      <c r="BB36" s="348"/>
      <c r="BC36" s="348"/>
      <c r="BD36" s="348"/>
      <c r="BE36" s="348"/>
      <c r="BF36" s="348"/>
      <c r="BG36" s="348"/>
      <c r="BH36" s="348"/>
      <c r="BI36" s="348"/>
      <c r="BJ36" s="348"/>
      <c r="BK36" s="348"/>
      <c r="BL36" s="348"/>
      <c r="BM36" s="348"/>
      <c r="BN36" s="348"/>
      <c r="BO36" s="348"/>
      <c r="BP36" s="348"/>
      <c r="BQ36" s="348"/>
      <c r="BR36" s="348"/>
      <c r="BS36" s="348"/>
      <c r="BT36" s="348"/>
      <c r="BU36" s="348"/>
      <c r="BV36" s="348"/>
      <c r="BW36" s="348"/>
      <c r="BX36" s="348"/>
      <c r="BY36" s="348"/>
      <c r="BZ36" s="348"/>
      <c r="CA36" s="348"/>
      <c r="CB36" s="348"/>
      <c r="CC36" s="348"/>
      <c r="CD36" s="348"/>
      <c r="CE36" s="348"/>
      <c r="CF36" s="348"/>
      <c r="CG36" s="348"/>
      <c r="CH36" s="348"/>
      <c r="CI36" s="348"/>
      <c r="CJ36" s="348"/>
      <c r="CK36" s="348"/>
      <c r="CL36" s="348"/>
      <c r="CM36" s="348"/>
      <c r="CN36" s="348"/>
      <c r="CO36" s="348"/>
      <c r="CP36" s="348"/>
      <c r="CQ36" s="348"/>
      <c r="CR36" s="348"/>
      <c r="CS36" s="348"/>
      <c r="CT36" s="348"/>
      <c r="CU36" s="348"/>
      <c r="CV36" s="348"/>
      <c r="CW36" s="348"/>
      <c r="CX36" s="348"/>
      <c r="CY36" s="348"/>
      <c r="CZ36" s="348"/>
      <c r="DA36" s="348"/>
      <c r="DB36" s="348"/>
      <c r="DC36" s="348"/>
      <c r="DD36" s="348"/>
      <c r="DE36" s="348"/>
      <c r="DF36" s="348"/>
      <c r="DG36" s="348"/>
      <c r="DH36" s="348"/>
      <c r="DI36" s="348"/>
    </row>
    <row r="37" spans="1:113" s="347" customFormat="1" ht="1.5" customHeight="1">
      <c r="A37" s="506"/>
      <c r="B37" s="794"/>
      <c r="C37" s="795"/>
      <c r="D37" s="795"/>
      <c r="E37" s="796"/>
      <c r="AN37" s="348"/>
      <c r="AO37" s="348"/>
      <c r="AP37" s="348"/>
      <c r="AQ37" s="348"/>
      <c r="AR37" s="348"/>
      <c r="AS37" s="348"/>
      <c r="AT37" s="348"/>
      <c r="AU37" s="348"/>
      <c r="AV37" s="348"/>
      <c r="AW37" s="348"/>
      <c r="AX37" s="348"/>
      <c r="AY37" s="348"/>
      <c r="AZ37" s="348"/>
      <c r="BA37" s="348"/>
      <c r="BB37" s="348"/>
      <c r="BC37" s="348"/>
      <c r="BD37" s="348"/>
      <c r="BE37" s="348"/>
      <c r="BF37" s="348"/>
      <c r="BG37" s="348"/>
      <c r="BH37" s="348"/>
      <c r="BI37" s="348"/>
      <c r="BJ37" s="348"/>
      <c r="BK37" s="348"/>
      <c r="BL37" s="348"/>
      <c r="BM37" s="348"/>
      <c r="BN37" s="348"/>
      <c r="BO37" s="348"/>
      <c r="BP37" s="348"/>
      <c r="BQ37" s="348"/>
      <c r="BR37" s="348"/>
      <c r="BS37" s="348"/>
      <c r="BT37" s="348"/>
      <c r="BU37" s="348"/>
      <c r="BV37" s="348"/>
      <c r="BW37" s="348"/>
      <c r="BX37" s="348"/>
      <c r="BY37" s="348"/>
      <c r="BZ37" s="348"/>
      <c r="CA37" s="348"/>
      <c r="CB37" s="348"/>
      <c r="CC37" s="348"/>
      <c r="CD37" s="348"/>
      <c r="CE37" s="348"/>
      <c r="CF37" s="348"/>
      <c r="CG37" s="348"/>
      <c r="CH37" s="348"/>
      <c r="CI37" s="348"/>
      <c r="CJ37" s="348"/>
      <c r="CK37" s="348"/>
      <c r="CL37" s="348"/>
      <c r="CM37" s="348"/>
      <c r="CN37" s="348"/>
      <c r="CO37" s="348"/>
      <c r="CP37" s="348"/>
      <c r="CQ37" s="348"/>
      <c r="CR37" s="348"/>
      <c r="CS37" s="348"/>
      <c r="CT37" s="348"/>
      <c r="CU37" s="348"/>
      <c r="CV37" s="348"/>
      <c r="CW37" s="348"/>
      <c r="CX37" s="348"/>
      <c r="CY37" s="348"/>
      <c r="CZ37" s="348"/>
      <c r="DA37" s="348"/>
      <c r="DB37" s="348"/>
      <c r="DC37" s="348"/>
      <c r="DD37" s="348"/>
      <c r="DE37" s="348"/>
      <c r="DF37" s="348"/>
      <c r="DG37" s="348"/>
      <c r="DH37" s="348"/>
      <c r="DI37" s="348"/>
    </row>
    <row r="38" spans="1:113" s="347" customFormat="1" ht="21" customHeight="1" thickBot="1">
      <c r="A38" s="505">
        <v>300</v>
      </c>
      <c r="B38" s="536" t="s">
        <v>61</v>
      </c>
      <c r="C38" s="511"/>
      <c r="D38" s="608">
        <f>+D36+D30</f>
        <v>234955</v>
      </c>
      <c r="E38" s="602">
        <f>+E36+E30</f>
        <v>12014952</v>
      </c>
      <c r="AN38" s="348"/>
      <c r="AO38" s="348"/>
      <c r="AP38" s="348"/>
      <c r="AQ38" s="348"/>
      <c r="AR38" s="348"/>
      <c r="AS38" s="348"/>
      <c r="AT38" s="348"/>
      <c r="AU38" s="348"/>
      <c r="AV38" s="348"/>
      <c r="AW38" s="348"/>
      <c r="AX38" s="348"/>
      <c r="AY38" s="348"/>
      <c r="AZ38" s="348"/>
      <c r="BA38" s="348"/>
      <c r="BB38" s="348"/>
      <c r="BC38" s="348"/>
      <c r="BD38" s="348"/>
      <c r="BE38" s="348"/>
      <c r="BF38" s="348"/>
      <c r="BG38" s="348"/>
      <c r="BH38" s="348"/>
      <c r="BI38" s="348"/>
      <c r="BJ38" s="348"/>
      <c r="BK38" s="348"/>
      <c r="BL38" s="348"/>
      <c r="BM38" s="348"/>
      <c r="BN38" s="348"/>
      <c r="BO38" s="348"/>
      <c r="BP38" s="348"/>
      <c r="BQ38" s="348"/>
      <c r="BR38" s="348"/>
      <c r="BS38" s="348"/>
      <c r="BT38" s="348"/>
      <c r="BU38" s="348"/>
      <c r="BV38" s="348"/>
      <c r="BW38" s="348"/>
      <c r="BX38" s="348"/>
      <c r="BY38" s="348"/>
      <c r="BZ38" s="348"/>
      <c r="CA38" s="348"/>
      <c r="CB38" s="348"/>
      <c r="CC38" s="348"/>
      <c r="CD38" s="348"/>
      <c r="CE38" s="348"/>
      <c r="CF38" s="348"/>
      <c r="CG38" s="348"/>
      <c r="CH38" s="348"/>
      <c r="CI38" s="348"/>
      <c r="CJ38" s="348"/>
      <c r="CK38" s="348"/>
      <c r="CL38" s="348"/>
      <c r="CM38" s="348"/>
      <c r="CN38" s="348"/>
      <c r="CO38" s="348"/>
      <c r="CP38" s="348"/>
      <c r="CQ38" s="348"/>
      <c r="CR38" s="348"/>
      <c r="CS38" s="348"/>
      <c r="CT38" s="348"/>
      <c r="CU38" s="348"/>
      <c r="CV38" s="348"/>
      <c r="CW38" s="348"/>
      <c r="CX38" s="348"/>
      <c r="CY38" s="348"/>
      <c r="CZ38" s="348"/>
      <c r="DA38" s="348"/>
      <c r="DB38" s="348"/>
      <c r="DC38" s="348"/>
      <c r="DD38" s="348"/>
      <c r="DE38" s="348"/>
      <c r="DF38" s="348"/>
      <c r="DG38" s="348"/>
      <c r="DH38" s="348"/>
      <c r="DI38" s="348"/>
    </row>
    <row r="39" spans="1:113" s="347" customFormat="1" ht="3.75" customHeight="1" thickBot="1">
      <c r="A39" s="504"/>
      <c r="B39" s="797"/>
      <c r="C39" s="797"/>
      <c r="D39" s="797"/>
      <c r="E39" s="798"/>
    </row>
    <row r="40" spans="1:113" s="347" customFormat="1">
      <c r="A40" s="503"/>
      <c r="B40" s="538"/>
    </row>
    <row r="41" spans="1:113" ht="15.75">
      <c r="B41" s="547" t="s">
        <v>974</v>
      </c>
      <c r="C41" s="553" t="s">
        <v>984</v>
      </c>
      <c r="D41" s="601" t="s">
        <v>1151</v>
      </c>
    </row>
    <row r="42" spans="1:113" ht="15.75">
      <c r="B42" s="547" t="s">
        <v>981</v>
      </c>
      <c r="C42" s="553" t="s">
        <v>984</v>
      </c>
      <c r="D42" s="601" t="s">
        <v>1151</v>
      </c>
    </row>
    <row r="43" spans="1:113">
      <c r="B43" s="547" t="s">
        <v>976</v>
      </c>
    </row>
  </sheetData>
  <mergeCells count="9">
    <mergeCell ref="B1:E1"/>
    <mergeCell ref="B37:E37"/>
    <mergeCell ref="B39:E39"/>
    <mergeCell ref="B4:E4"/>
    <mergeCell ref="B5:E5"/>
    <mergeCell ref="B12:E12"/>
    <mergeCell ref="B23:E23"/>
    <mergeCell ref="B24:E24"/>
    <mergeCell ref="A2:E2"/>
  </mergeCells>
  <pageMargins left="0.2" right="0.2" top="0.75" bottom="0.75" header="0.3" footer="0.3"/>
  <pageSetup paperSize="9" scale="90" orientation="portrait" r:id="rId1"/>
  <colBreaks count="2" manualBreakCount="2">
    <brk id="5" max="1048575" man="1"/>
    <brk id="184"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2"/>
  <sheetViews>
    <sheetView zoomScaleNormal="100" workbookViewId="0">
      <selection activeCell="D11" sqref="D11"/>
    </sheetView>
  </sheetViews>
  <sheetFormatPr defaultRowHeight="15"/>
  <cols>
    <col min="1" max="1" width="5.85546875" customWidth="1"/>
    <col min="2" max="2" width="67" customWidth="1"/>
    <col min="3" max="5" width="17.28515625" customWidth="1"/>
    <col min="6" max="6" width="22.140625" customWidth="1"/>
  </cols>
  <sheetData>
    <row r="1" spans="1:10">
      <c r="A1" s="816" t="s">
        <v>533</v>
      </c>
      <c r="B1" s="816"/>
      <c r="C1" s="816"/>
      <c r="D1" s="816"/>
      <c r="E1" s="816"/>
      <c r="F1" s="421"/>
    </row>
    <row r="2" spans="1:10" ht="18">
      <c r="A2" s="817" t="s">
        <v>534</v>
      </c>
      <c r="B2" s="817"/>
      <c r="C2" s="817"/>
      <c r="D2" s="817"/>
      <c r="E2" s="817"/>
    </row>
    <row r="3" spans="1:10" ht="18">
      <c r="A3" s="275"/>
      <c r="B3" s="275"/>
      <c r="C3" s="275"/>
      <c r="D3" s="275"/>
      <c r="E3" s="275"/>
    </row>
    <row r="4" spans="1:10" s="276" customFormat="1" ht="52.5" customHeight="1">
      <c r="A4" s="818" t="s">
        <v>56</v>
      </c>
      <c r="B4" s="819"/>
      <c r="C4" s="822" t="s">
        <v>1049</v>
      </c>
      <c r="D4" s="823"/>
      <c r="E4" s="823"/>
      <c r="F4" s="824" t="s">
        <v>1048</v>
      </c>
    </row>
    <row r="5" spans="1:10" s="276" customFormat="1" ht="45" customHeight="1">
      <c r="A5" s="820"/>
      <c r="B5" s="821"/>
      <c r="C5" s="540" t="s">
        <v>495</v>
      </c>
      <c r="D5" s="541" t="s">
        <v>654</v>
      </c>
      <c r="E5" s="542" t="s">
        <v>535</v>
      </c>
      <c r="F5" s="824"/>
    </row>
    <row r="6" spans="1:10" ht="18">
      <c r="A6" s="277" t="s">
        <v>1</v>
      </c>
      <c r="B6" s="278" t="s">
        <v>536</v>
      </c>
      <c r="C6" s="618">
        <f>+'დანართი  2'!P7</f>
        <v>3652829</v>
      </c>
      <c r="D6" s="408"/>
      <c r="E6" s="618">
        <f>+C6+D6</f>
        <v>3652829</v>
      </c>
      <c r="F6" s="279">
        <v>6268629</v>
      </c>
    </row>
    <row r="7" spans="1:10" ht="18">
      <c r="A7" s="277" t="s">
        <v>2</v>
      </c>
      <c r="B7" s="278" t="s">
        <v>537</v>
      </c>
      <c r="C7" s="618">
        <f>+C8+C9+C10+C11</f>
        <v>97309</v>
      </c>
      <c r="D7" s="278">
        <f>+D8+D9+D10+D11</f>
        <v>32931</v>
      </c>
      <c r="E7" s="618">
        <f t="shared" ref="E7:E17" si="0">+C7+D7</f>
        <v>130240</v>
      </c>
      <c r="F7" s="279">
        <v>199748</v>
      </c>
    </row>
    <row r="8" spans="1:10" ht="18">
      <c r="A8" s="277" t="s">
        <v>3</v>
      </c>
      <c r="B8" s="282" t="s">
        <v>538</v>
      </c>
      <c r="C8" s="280"/>
      <c r="D8" s="279"/>
      <c r="E8" s="280">
        <f t="shared" si="0"/>
        <v>0</v>
      </c>
      <c r="F8" s="279">
        <v>0</v>
      </c>
      <c r="I8" s="568">
        <f>+C6+C10+C14+C15+D15+D13</f>
        <v>3765981</v>
      </c>
      <c r="J8">
        <f>+C6/I8*100</f>
        <v>96.995417661427396</v>
      </c>
    </row>
    <row r="9" spans="1:10" ht="18">
      <c r="A9" s="277" t="s">
        <v>4</v>
      </c>
      <c r="B9" s="282" t="s">
        <v>539</v>
      </c>
      <c r="C9" s="280"/>
      <c r="D9" s="279"/>
      <c r="E9" s="280">
        <f t="shared" si="0"/>
        <v>0</v>
      </c>
      <c r="F9" s="279">
        <v>0</v>
      </c>
      <c r="J9">
        <f>+D13/I8*100</f>
        <v>0.22639519424022583</v>
      </c>
    </row>
    <row r="10" spans="1:10" ht="18">
      <c r="A10" s="277" t="s">
        <v>5</v>
      </c>
      <c r="B10" s="282" t="s">
        <v>211</v>
      </c>
      <c r="C10" s="740">
        <f>+'დანართი  2'!L11</f>
        <v>63408</v>
      </c>
      <c r="D10" s="279"/>
      <c r="E10" s="280">
        <f t="shared" si="0"/>
        <v>63408</v>
      </c>
      <c r="F10" s="279">
        <v>-35645</v>
      </c>
      <c r="J10">
        <f>+(D15+C15+C14+C10)/I8*100</f>
        <v>2.7781871443323798</v>
      </c>
    </row>
    <row r="11" spans="1:10" ht="18">
      <c r="A11" s="277" t="s">
        <v>6</v>
      </c>
      <c r="B11" s="282" t="s">
        <v>540</v>
      </c>
      <c r="C11" s="618">
        <f>+C12+C13+C14+C15+C16</f>
        <v>33901</v>
      </c>
      <c r="D11" s="618">
        <f>+D12+D13+D14+D15+D16</f>
        <v>32931</v>
      </c>
      <c r="E11" s="618">
        <f t="shared" si="0"/>
        <v>66832</v>
      </c>
      <c r="F11" s="279">
        <v>235393</v>
      </c>
    </row>
    <row r="12" spans="1:10" ht="18">
      <c r="A12" s="277" t="s">
        <v>7</v>
      </c>
      <c r="B12" s="283" t="s">
        <v>541</v>
      </c>
      <c r="C12" s="280"/>
      <c r="D12" s="279"/>
      <c r="E12" s="280">
        <f t="shared" si="0"/>
        <v>0</v>
      </c>
      <c r="F12" s="279">
        <v>0</v>
      </c>
    </row>
    <row r="13" spans="1:10" ht="18">
      <c r="A13" s="277" t="s">
        <v>8</v>
      </c>
      <c r="B13" s="283" t="s">
        <v>542</v>
      </c>
      <c r="C13" s="280"/>
      <c r="D13" s="279">
        <f>+'დანართი  2'!M14</f>
        <v>8526</v>
      </c>
      <c r="E13" s="280">
        <f t="shared" si="0"/>
        <v>8526</v>
      </c>
      <c r="F13" s="279">
        <v>0</v>
      </c>
    </row>
    <row r="14" spans="1:10" ht="18">
      <c r="A14" s="277" t="s">
        <v>9</v>
      </c>
      <c r="B14" s="283" t="s">
        <v>543</v>
      </c>
      <c r="C14" s="280">
        <f>+'დანართი  2'!L15</f>
        <v>1124</v>
      </c>
      <c r="D14" s="279"/>
      <c r="E14" s="280">
        <f t="shared" si="0"/>
        <v>1124</v>
      </c>
      <c r="F14" s="279">
        <v>0</v>
      </c>
    </row>
    <row r="15" spans="1:10" ht="18">
      <c r="A15" s="277" t="s">
        <v>10</v>
      </c>
      <c r="B15" s="283" t="s">
        <v>544</v>
      </c>
      <c r="C15" s="280">
        <f>+'დანართი  2'!L16</f>
        <v>32777</v>
      </c>
      <c r="D15" s="279">
        <f>+'დანართი  2'!M16</f>
        <v>7317</v>
      </c>
      <c r="E15" s="280">
        <f t="shared" si="0"/>
        <v>40094</v>
      </c>
      <c r="F15" s="279">
        <v>222856</v>
      </c>
    </row>
    <row r="16" spans="1:10" ht="18">
      <c r="A16" s="277" t="s">
        <v>14</v>
      </c>
      <c r="B16" s="283" t="s">
        <v>545</v>
      </c>
      <c r="C16" s="280"/>
      <c r="D16" s="279">
        <f>+'დანართი  2'!M17</f>
        <v>17088</v>
      </c>
      <c r="E16" s="280">
        <f t="shared" si="0"/>
        <v>17088</v>
      </c>
      <c r="F16" s="279">
        <v>12537</v>
      </c>
    </row>
    <row r="17" spans="1:6" ht="18">
      <c r="A17" s="277" t="s">
        <v>15</v>
      </c>
      <c r="B17" s="278" t="s">
        <v>546</v>
      </c>
      <c r="C17" s="618">
        <f>+C7+C6</f>
        <v>3750138</v>
      </c>
      <c r="D17" s="279">
        <f>+D7</f>
        <v>32931</v>
      </c>
      <c r="E17" s="618">
        <f t="shared" si="0"/>
        <v>3783069</v>
      </c>
      <c r="F17" s="278">
        <v>6468377</v>
      </c>
    </row>
    <row r="18" spans="1:6" ht="5.25" customHeight="1">
      <c r="A18" s="825"/>
      <c r="B18" s="826"/>
      <c r="C18" s="826"/>
      <c r="D18" s="826"/>
      <c r="E18" s="826"/>
      <c r="F18" s="284"/>
    </row>
    <row r="19" spans="1:6" ht="18">
      <c r="A19" s="277" t="s">
        <v>16</v>
      </c>
      <c r="B19" s="811" t="s">
        <v>147</v>
      </c>
      <c r="C19" s="812"/>
      <c r="D19" s="812"/>
      <c r="E19" s="812"/>
      <c r="F19" s="813"/>
    </row>
    <row r="20" spans="1:6" ht="18">
      <c r="A20" s="277" t="s">
        <v>17</v>
      </c>
      <c r="B20" s="279" t="s">
        <v>547</v>
      </c>
      <c r="C20" s="280">
        <f>+'დანართი  2'!L19</f>
        <v>327163</v>
      </c>
      <c r="D20" s="279"/>
      <c r="E20" s="280">
        <f>+C20+D20</f>
        <v>327163</v>
      </c>
      <c r="F20" s="281">
        <v>3581715</v>
      </c>
    </row>
    <row r="21" spans="1:6" ht="18">
      <c r="A21" s="277" t="s">
        <v>18</v>
      </c>
      <c r="B21" s="279" t="s">
        <v>548</v>
      </c>
      <c r="C21" s="280">
        <f>+'დანართი  2'!L32</f>
        <v>3141878</v>
      </c>
      <c r="D21" s="279">
        <f>+'დანართი  2'!M32</f>
        <v>11426</v>
      </c>
      <c r="E21" s="280">
        <f t="shared" ref="E21:E28" si="1">+C21+D21</f>
        <v>3153304</v>
      </c>
      <c r="F21" s="281">
        <v>2487684</v>
      </c>
    </row>
    <row r="22" spans="1:6" ht="18">
      <c r="A22" s="277" t="s">
        <v>11</v>
      </c>
      <c r="B22" s="279" t="s">
        <v>549</v>
      </c>
      <c r="C22" s="280">
        <f>+'დანართი  2'!L45</f>
        <v>0</v>
      </c>
      <c r="D22" s="279">
        <f>+'დანართი  2'!M45</f>
        <v>0</v>
      </c>
      <c r="E22" s="280">
        <f t="shared" si="1"/>
        <v>0</v>
      </c>
      <c r="F22" s="281">
        <v>226616</v>
      </c>
    </row>
    <row r="23" spans="1:6" ht="18">
      <c r="A23" s="277" t="s">
        <v>12</v>
      </c>
      <c r="B23" s="279" t="s">
        <v>550</v>
      </c>
      <c r="C23" s="280"/>
      <c r="D23" s="279"/>
      <c r="E23" s="280">
        <f t="shared" si="1"/>
        <v>0</v>
      </c>
      <c r="F23" s="281">
        <v>0</v>
      </c>
    </row>
    <row r="24" spans="1:6" ht="18">
      <c r="A24" s="277" t="s">
        <v>13</v>
      </c>
      <c r="B24" s="279" t="s">
        <v>551</v>
      </c>
      <c r="C24" s="280"/>
      <c r="D24" s="279"/>
      <c r="E24" s="280">
        <f t="shared" si="1"/>
        <v>0</v>
      </c>
      <c r="F24" s="281">
        <v>0</v>
      </c>
    </row>
    <row r="25" spans="1:6" ht="18">
      <c r="A25" s="277" t="s">
        <v>19</v>
      </c>
      <c r="B25" s="279" t="s">
        <v>552</v>
      </c>
      <c r="C25" s="280">
        <f>+'დანართი  2'!L55</f>
        <v>781</v>
      </c>
      <c r="D25" s="279"/>
      <c r="E25" s="280">
        <f t="shared" si="1"/>
        <v>781</v>
      </c>
      <c r="F25" s="281">
        <v>688084</v>
      </c>
    </row>
    <row r="26" spans="1:6" ht="18">
      <c r="A26" s="277" t="s">
        <v>20</v>
      </c>
      <c r="B26" s="279" t="s">
        <v>553</v>
      </c>
      <c r="C26" s="280">
        <f>+'დანართი  2'!L65</f>
        <v>20135</v>
      </c>
      <c r="D26" s="279"/>
      <c r="E26" s="280">
        <f t="shared" si="1"/>
        <v>20135</v>
      </c>
      <c r="F26" s="281">
        <v>141447</v>
      </c>
    </row>
    <row r="27" spans="1:6" ht="18">
      <c r="A27" s="277" t="s">
        <v>22</v>
      </c>
      <c r="B27" s="279" t="s">
        <v>554</v>
      </c>
      <c r="C27" s="280">
        <f>+'დანართი  2'!L75</f>
        <v>64919</v>
      </c>
      <c r="D27" s="279">
        <f>+'დანართი  2'!M75</f>
        <v>133</v>
      </c>
      <c r="E27" s="280">
        <f t="shared" si="1"/>
        <v>65052</v>
      </c>
      <c r="F27" s="281">
        <v>16382</v>
      </c>
    </row>
    <row r="28" spans="1:6" ht="18">
      <c r="A28" s="277" t="s">
        <v>23</v>
      </c>
      <c r="B28" s="279" t="s">
        <v>858</v>
      </c>
      <c r="C28" s="280"/>
      <c r="D28" s="279"/>
      <c r="E28" s="280">
        <f t="shared" si="1"/>
        <v>0</v>
      </c>
      <c r="F28" s="281">
        <v>0</v>
      </c>
    </row>
    <row r="29" spans="1:6" ht="18">
      <c r="A29" s="277" t="s">
        <v>24</v>
      </c>
      <c r="B29" s="278" t="s">
        <v>859</v>
      </c>
      <c r="C29" s="588">
        <f>+C20+C21+C22+C23+C24+C25+C26+C27+C28</f>
        <v>3554876</v>
      </c>
      <c r="D29" s="588">
        <f>+D20+D21+D22+D23+D24+D25+D26+D27+D28</f>
        <v>11559</v>
      </c>
      <c r="E29" s="618">
        <f>SUM(E20:E28)</f>
        <v>3566435</v>
      </c>
      <c r="F29" s="278">
        <v>7141928</v>
      </c>
    </row>
    <row r="30" spans="1:6" ht="4.5" customHeight="1">
      <c r="A30" s="814"/>
      <c r="B30" s="815"/>
      <c r="C30" s="815"/>
      <c r="D30" s="815"/>
      <c r="E30" s="815"/>
      <c r="F30" s="284"/>
    </row>
    <row r="31" spans="1:6" ht="18">
      <c r="A31" s="285">
        <v>240</v>
      </c>
      <c r="B31" s="278" t="s">
        <v>555</v>
      </c>
      <c r="C31" s="588">
        <f>+C17-C29</f>
        <v>195262</v>
      </c>
      <c r="D31" s="588">
        <f>+D17-D29</f>
        <v>21372</v>
      </c>
      <c r="E31" s="618">
        <f>+C31+D31</f>
        <v>216634</v>
      </c>
      <c r="F31" s="278">
        <v>-673551</v>
      </c>
    </row>
    <row r="33" spans="1:5">
      <c r="B33" s="546" t="s">
        <v>974</v>
      </c>
      <c r="D33" s="553" t="s">
        <v>984</v>
      </c>
      <c r="E33" s="601" t="s">
        <v>1151</v>
      </c>
    </row>
    <row r="34" spans="1:5">
      <c r="B34" s="546" t="s">
        <v>981</v>
      </c>
      <c r="D34" s="553" t="s">
        <v>984</v>
      </c>
      <c r="E34" s="601" t="s">
        <v>1151</v>
      </c>
    </row>
    <row r="35" spans="1:5">
      <c r="B35" s="546" t="s">
        <v>976</v>
      </c>
    </row>
    <row r="41" spans="1:5" ht="18">
      <c r="A41" s="286"/>
      <c r="B41" s="286"/>
      <c r="C41" s="286"/>
      <c r="D41" s="286"/>
      <c r="E41" s="286"/>
    </row>
    <row r="42" spans="1:5" ht="18">
      <c r="A42" s="286"/>
      <c r="B42" s="286"/>
      <c r="C42" s="286"/>
      <c r="D42" s="286"/>
      <c r="E42" s="286"/>
    </row>
  </sheetData>
  <mergeCells count="8">
    <mergeCell ref="B19:F19"/>
    <mergeCell ref="A30:E30"/>
    <mergeCell ref="A1:E1"/>
    <mergeCell ref="A2:E2"/>
    <mergeCell ref="A4:B5"/>
    <mergeCell ref="C4:E4"/>
    <mergeCell ref="F4:F5"/>
    <mergeCell ref="A18:E18"/>
  </mergeCells>
  <pageMargins left="0.7" right="0.7" top="0.75" bottom="0.75" header="0.3" footer="0.3"/>
  <pageSetup scale="7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77"/>
  <sheetViews>
    <sheetView view="pageBreakPreview" zoomScale="80" zoomScaleNormal="93" zoomScaleSheetLayoutView="80" workbookViewId="0">
      <selection activeCell="D11" sqref="D11"/>
    </sheetView>
  </sheetViews>
  <sheetFormatPr defaultRowHeight="15"/>
  <cols>
    <col min="1" max="1" width="4.7109375" style="312" customWidth="1"/>
    <col min="2" max="2" width="71.28515625" style="281" customWidth="1"/>
    <col min="3" max="3" width="16.42578125" style="281" bestFit="1" customWidth="1"/>
    <col min="4" max="4" width="11.7109375" style="281" customWidth="1"/>
    <col min="5" max="5" width="11" style="281" customWidth="1"/>
    <col min="6" max="6" width="11.140625" style="281" customWidth="1"/>
    <col min="10" max="10" width="14.42578125" customWidth="1"/>
  </cols>
  <sheetData>
    <row r="1" spans="1:13" ht="18">
      <c r="A1" s="831" t="s">
        <v>566</v>
      </c>
      <c r="B1" s="832"/>
      <c r="C1" s="832"/>
      <c r="D1" s="832"/>
      <c r="E1" s="832"/>
      <c r="F1" s="833"/>
    </row>
    <row r="2" spans="1:13" ht="18">
      <c r="A2" s="834" t="s">
        <v>567</v>
      </c>
      <c r="B2" s="835"/>
      <c r="C2" s="835"/>
      <c r="D2" s="835"/>
      <c r="E2" s="835"/>
      <c r="F2" s="836"/>
    </row>
    <row r="3" spans="1:13" ht="45">
      <c r="A3" s="837" t="s">
        <v>56</v>
      </c>
      <c r="B3" s="838"/>
      <c r="C3" s="543" t="s">
        <v>568</v>
      </c>
      <c r="D3" s="543" t="s">
        <v>569</v>
      </c>
      <c r="E3" s="543" t="s">
        <v>570</v>
      </c>
      <c r="F3" s="544" t="s">
        <v>535</v>
      </c>
    </row>
    <row r="4" spans="1:13" s="295" customFormat="1" ht="17.25" customHeight="1">
      <c r="A4" s="292" t="s">
        <v>1</v>
      </c>
      <c r="B4" s="293" t="s">
        <v>571</v>
      </c>
      <c r="C4" s="294">
        <f>'დანართი 1  '!D148-'დანართი 1  '!E148</f>
        <v>0</v>
      </c>
      <c r="D4" s="294">
        <f>'დანართი 1  '!D150-'დანართი 1  '!E150</f>
        <v>0</v>
      </c>
      <c r="E4" s="294"/>
      <c r="F4" s="294">
        <f>+C4+D4</f>
        <v>0</v>
      </c>
    </row>
    <row r="5" spans="1:13" s="295" customFormat="1" ht="17.25" customHeight="1">
      <c r="A5" s="292" t="s">
        <v>2</v>
      </c>
      <c r="B5" s="296" t="s">
        <v>952</v>
      </c>
      <c r="C5" s="310">
        <f>C7+C8+C9+C10+C11</f>
        <v>-1574979</v>
      </c>
      <c r="D5" s="310">
        <f t="shared" ref="D5:E5" si="0">D7+D8+D9+D10+D11</f>
        <v>-5053</v>
      </c>
      <c r="E5" s="310">
        <f t="shared" si="0"/>
        <v>0</v>
      </c>
      <c r="F5" s="310">
        <f>F7+F8+F9+F10+F11</f>
        <v>-1580032</v>
      </c>
    </row>
    <row r="6" spans="1:13" s="295" customFormat="1" ht="17.25" customHeight="1">
      <c r="A6" s="292" t="s">
        <v>3</v>
      </c>
      <c r="B6" s="298" t="s">
        <v>572</v>
      </c>
      <c r="C6" s="294">
        <f>+'დანართი  2'!L45</f>
        <v>0</v>
      </c>
      <c r="D6" s="294">
        <f>+'დანართი  2'!M45</f>
        <v>0</v>
      </c>
      <c r="E6" s="294"/>
      <c r="F6" s="294">
        <f t="shared" ref="F6:F12" si="1">+C6+D6</f>
        <v>0</v>
      </c>
    </row>
    <row r="7" spans="1:13" s="302" customFormat="1" ht="74.25" customHeight="1">
      <c r="A7" s="299" t="s">
        <v>4</v>
      </c>
      <c r="B7" s="300" t="s">
        <v>953</v>
      </c>
      <c r="C7" s="301">
        <f>-1587626+5025</f>
        <v>-1582601</v>
      </c>
      <c r="D7" s="301">
        <v>-5025</v>
      </c>
      <c r="E7" s="301"/>
      <c r="F7" s="294">
        <f t="shared" si="1"/>
        <v>-1587626</v>
      </c>
      <c r="H7" s="620"/>
      <c r="J7" s="301"/>
    </row>
    <row r="8" spans="1:13" s="295" customFormat="1" ht="18">
      <c r="A8" s="292" t="s">
        <v>5</v>
      </c>
      <c r="B8" s="294" t="s">
        <v>573</v>
      </c>
      <c r="C8" s="294">
        <f>-18572</f>
        <v>-18572</v>
      </c>
      <c r="D8" s="294">
        <v>-333</v>
      </c>
      <c r="E8" s="294"/>
      <c r="F8" s="294">
        <f t="shared" si="1"/>
        <v>-18905</v>
      </c>
      <c r="G8" s="295">
        <f>+C8+D8</f>
        <v>-18905</v>
      </c>
    </row>
    <row r="9" spans="1:13" s="295" customFormat="1" ht="18">
      <c r="A9" s="292" t="s">
        <v>6</v>
      </c>
      <c r="B9" s="294" t="s">
        <v>939</v>
      </c>
      <c r="C9" s="294">
        <v>-2487</v>
      </c>
      <c r="D9" s="294">
        <v>-140</v>
      </c>
      <c r="E9" s="294"/>
      <c r="F9" s="294">
        <f t="shared" si="1"/>
        <v>-2627</v>
      </c>
      <c r="G9" s="295">
        <f t="shared" ref="G9:G11" si="2">+C9+D9</f>
        <v>-2627</v>
      </c>
    </row>
    <row r="10" spans="1:13" s="295" customFormat="1" ht="18">
      <c r="A10" s="292" t="s">
        <v>7</v>
      </c>
      <c r="B10" s="294" t="s">
        <v>574</v>
      </c>
      <c r="C10" s="294">
        <f>13358-173</f>
        <v>13185</v>
      </c>
      <c r="D10" s="294">
        <f>247+173</f>
        <v>420</v>
      </c>
      <c r="E10" s="294"/>
      <c r="F10" s="294">
        <f t="shared" si="1"/>
        <v>13605</v>
      </c>
      <c r="G10" s="295">
        <f t="shared" si="2"/>
        <v>13605</v>
      </c>
      <c r="H10" s="648"/>
    </row>
    <row r="11" spans="1:13" s="295" customFormat="1" ht="18">
      <c r="A11" s="292" t="s">
        <v>8</v>
      </c>
      <c r="B11" s="294" t="s">
        <v>575</v>
      </c>
      <c r="C11" s="294">
        <f>15521-25</f>
        <v>15496</v>
      </c>
      <c r="D11" s="294">
        <v>25</v>
      </c>
      <c r="E11" s="294"/>
      <c r="F11" s="294">
        <f t="shared" si="1"/>
        <v>15521</v>
      </c>
      <c r="G11" s="295">
        <f t="shared" si="2"/>
        <v>15521</v>
      </c>
    </row>
    <row r="12" spans="1:13" s="295" customFormat="1" ht="26.25" customHeight="1">
      <c r="A12" s="292" t="s">
        <v>9</v>
      </c>
      <c r="B12" s="303" t="s">
        <v>954</v>
      </c>
      <c r="C12" s="294">
        <f>+C4+C6+C7+C8+C9+C10+C11</f>
        <v>-1574979</v>
      </c>
      <c r="D12" s="294">
        <f>+D4+D6+D7+D8+D9+D10+D11</f>
        <v>-5053</v>
      </c>
      <c r="E12" s="294"/>
      <c r="F12" s="294">
        <f t="shared" si="1"/>
        <v>-1580032</v>
      </c>
      <c r="M12" s="295">
        <f>18905-332</f>
        <v>18573</v>
      </c>
    </row>
    <row r="13" spans="1:13" s="295" customFormat="1" ht="6" customHeight="1">
      <c r="A13" s="839"/>
      <c r="B13" s="840"/>
      <c r="C13" s="840"/>
      <c r="D13" s="840"/>
      <c r="E13" s="840"/>
      <c r="F13" s="841"/>
    </row>
    <row r="14" spans="1:13" s="295" customFormat="1" ht="21" customHeight="1">
      <c r="A14" s="292" t="s">
        <v>10</v>
      </c>
      <c r="B14" s="842" t="s">
        <v>576</v>
      </c>
      <c r="C14" s="843"/>
      <c r="D14" s="843"/>
      <c r="E14" s="843"/>
      <c r="F14" s="844"/>
      <c r="M14" s="295">
        <v>1</v>
      </c>
    </row>
    <row r="15" spans="1:13" s="295" customFormat="1" ht="18">
      <c r="A15" s="292" t="s">
        <v>14</v>
      </c>
      <c r="B15" s="304" t="s">
        <v>577</v>
      </c>
      <c r="C15" s="294"/>
      <c r="D15" s="294"/>
      <c r="E15" s="294"/>
      <c r="F15" s="294">
        <f>+C15+D15</f>
        <v>0</v>
      </c>
    </row>
    <row r="16" spans="1:13" s="295" customFormat="1" ht="18">
      <c r="A16" s="292" t="s">
        <v>15</v>
      </c>
      <c r="B16" s="294" t="s">
        <v>578</v>
      </c>
      <c r="C16" s="294"/>
      <c r="D16" s="294"/>
      <c r="E16" s="294"/>
      <c r="F16" s="294">
        <f t="shared" ref="F16:F25" si="3">+C16+D16</f>
        <v>0</v>
      </c>
    </row>
    <row r="17" spans="1:13" s="295" customFormat="1" ht="18">
      <c r="A17" s="292" t="s">
        <v>16</v>
      </c>
      <c r="B17" s="294" t="s">
        <v>579</v>
      </c>
      <c r="C17" s="294"/>
      <c r="D17" s="294"/>
      <c r="E17" s="294"/>
      <c r="F17" s="294">
        <f t="shared" si="3"/>
        <v>0</v>
      </c>
      <c r="M17" s="295">
        <v>13605</v>
      </c>
    </row>
    <row r="18" spans="1:13" s="295" customFormat="1" ht="18">
      <c r="A18" s="292" t="s">
        <v>17</v>
      </c>
      <c r="B18" s="294" t="s">
        <v>580</v>
      </c>
      <c r="C18" s="294"/>
      <c r="D18" s="294"/>
      <c r="E18" s="294"/>
      <c r="F18" s="294">
        <f t="shared" si="3"/>
        <v>0</v>
      </c>
    </row>
    <row r="19" spans="1:13" s="295" customFormat="1" ht="18">
      <c r="A19" s="292" t="s">
        <v>18</v>
      </c>
      <c r="B19" s="294" t="s">
        <v>581</v>
      </c>
      <c r="C19" s="294"/>
      <c r="D19" s="294"/>
      <c r="E19" s="294"/>
      <c r="F19" s="294">
        <f t="shared" si="3"/>
        <v>0</v>
      </c>
    </row>
    <row r="20" spans="1:13" s="295" customFormat="1" ht="18">
      <c r="A20" s="292" t="s">
        <v>11</v>
      </c>
      <c r="B20" s="304" t="s">
        <v>582</v>
      </c>
      <c r="C20" s="294">
        <f>+C21+C22+C23+C24</f>
        <v>187155</v>
      </c>
      <c r="D20" s="294">
        <f>+D21+D22+D23+D24</f>
        <v>0</v>
      </c>
      <c r="E20" s="294"/>
      <c r="F20" s="294">
        <f t="shared" si="3"/>
        <v>187155</v>
      </c>
    </row>
    <row r="21" spans="1:13" s="295" customFormat="1" ht="18">
      <c r="A21" s="292" t="s">
        <v>12</v>
      </c>
      <c r="B21" s="294" t="s">
        <v>578</v>
      </c>
      <c r="C21" s="294">
        <f>+'დანართი 3'!J10</f>
        <v>187155</v>
      </c>
      <c r="D21" s="294">
        <f>+'დანართი 3'!K9</f>
        <v>0</v>
      </c>
      <c r="E21" s="294"/>
      <c r="F21" s="294">
        <f t="shared" si="3"/>
        <v>187155</v>
      </c>
    </row>
    <row r="22" spans="1:13" s="295" customFormat="1" ht="18">
      <c r="A22" s="292" t="s">
        <v>13</v>
      </c>
      <c r="B22" s="294" t="s">
        <v>579</v>
      </c>
      <c r="C22" s="294"/>
      <c r="D22" s="294"/>
      <c r="E22" s="294"/>
      <c r="F22" s="294">
        <f t="shared" si="3"/>
        <v>0</v>
      </c>
    </row>
    <row r="23" spans="1:13" s="295" customFormat="1" ht="18">
      <c r="A23" s="292" t="s">
        <v>19</v>
      </c>
      <c r="B23" s="294" t="s">
        <v>580</v>
      </c>
      <c r="C23" s="294"/>
      <c r="D23" s="294"/>
      <c r="E23" s="294"/>
      <c r="F23" s="294">
        <f t="shared" si="3"/>
        <v>0</v>
      </c>
    </row>
    <row r="24" spans="1:13" s="295" customFormat="1" ht="18">
      <c r="A24" s="292" t="s">
        <v>20</v>
      </c>
      <c r="B24" s="294" t="s">
        <v>581</v>
      </c>
      <c r="C24" s="294">
        <f>+'დანართი 3'!J39</f>
        <v>0</v>
      </c>
      <c r="D24" s="294"/>
      <c r="E24" s="294"/>
      <c r="F24" s="294">
        <f t="shared" si="3"/>
        <v>0</v>
      </c>
    </row>
    <row r="25" spans="1:13" s="295" customFormat="1" ht="36" customHeight="1">
      <c r="A25" s="292" t="s">
        <v>22</v>
      </c>
      <c r="B25" s="305" t="s">
        <v>955</v>
      </c>
      <c r="C25" s="306">
        <f>+C15-C20</f>
        <v>-187155</v>
      </c>
      <c r="D25" s="306">
        <f>+D15-D20</f>
        <v>0</v>
      </c>
      <c r="E25" s="306"/>
      <c r="F25" s="294">
        <f t="shared" si="3"/>
        <v>-187155</v>
      </c>
    </row>
    <row r="26" spans="1:13" s="295" customFormat="1" ht="6.75" customHeight="1">
      <c r="A26" s="839"/>
      <c r="B26" s="840"/>
      <c r="C26" s="840"/>
      <c r="D26" s="840"/>
      <c r="E26" s="840"/>
      <c r="F26" s="841"/>
    </row>
    <row r="27" spans="1:13" s="295" customFormat="1" ht="18">
      <c r="A27" s="292" t="s">
        <v>23</v>
      </c>
      <c r="B27" s="827" t="s">
        <v>583</v>
      </c>
      <c r="C27" s="828"/>
      <c r="D27" s="828"/>
      <c r="E27" s="828"/>
      <c r="F27" s="829"/>
    </row>
    <row r="28" spans="1:13" s="295" customFormat="1" ht="18">
      <c r="A28" s="292" t="s">
        <v>24</v>
      </c>
      <c r="B28" s="307" t="s">
        <v>584</v>
      </c>
      <c r="C28" s="294"/>
      <c r="D28" s="294"/>
      <c r="E28" s="294"/>
      <c r="F28" s="294"/>
    </row>
    <row r="29" spans="1:13" s="295" customFormat="1" ht="21" customHeight="1">
      <c r="A29" s="292" t="s">
        <v>25</v>
      </c>
      <c r="B29" s="308" t="s">
        <v>585</v>
      </c>
      <c r="C29" s="294"/>
      <c r="D29" s="294"/>
      <c r="E29" s="294"/>
      <c r="F29" s="294"/>
    </row>
    <row r="30" spans="1:13" s="295" customFormat="1" ht="21" customHeight="1">
      <c r="A30" s="292" t="s">
        <v>26</v>
      </c>
      <c r="B30" s="308" t="s">
        <v>956</v>
      </c>
      <c r="C30" s="294"/>
      <c r="D30" s="294"/>
      <c r="E30" s="294"/>
      <c r="F30" s="294"/>
    </row>
    <row r="31" spans="1:13" s="295" customFormat="1" ht="21" customHeight="1">
      <c r="A31" s="292" t="s">
        <v>27</v>
      </c>
      <c r="B31" s="303" t="s">
        <v>957</v>
      </c>
      <c r="C31" s="294">
        <f>+C30+C25+C12</f>
        <v>-1762134</v>
      </c>
      <c r="D31" s="294">
        <f>+D30+D25+D12</f>
        <v>-5053</v>
      </c>
      <c r="E31" s="294"/>
      <c r="F31" s="294">
        <f>+C31+D31</f>
        <v>-1767187</v>
      </c>
    </row>
    <row r="32" spans="1:13" s="295" customFormat="1" ht="18" customHeight="1">
      <c r="A32" s="292" t="s">
        <v>28</v>
      </c>
      <c r="B32" s="297" t="s">
        <v>586</v>
      </c>
      <c r="C32" s="619">
        <f>+'დანართი 1  '!E17</f>
        <v>81367</v>
      </c>
      <c r="D32" s="294">
        <f>+'დანართი 1  '!E16</f>
        <v>28637</v>
      </c>
      <c r="E32" s="294"/>
      <c r="F32" s="294">
        <f t="shared" ref="F32:F33" si="4">+C32+D32</f>
        <v>110004</v>
      </c>
    </row>
    <row r="33" spans="1:12" s="295" customFormat="1" ht="18" customHeight="1">
      <c r="A33" s="292" t="s">
        <v>29</v>
      </c>
      <c r="B33" s="297" t="s">
        <v>587</v>
      </c>
      <c r="C33" s="619">
        <f>+'დანართი 1  '!D17</f>
        <v>144775</v>
      </c>
      <c r="D33" s="294">
        <f>+'დანართი 1  '!D16</f>
        <v>41958</v>
      </c>
      <c r="E33" s="294"/>
      <c r="F33" s="294">
        <f t="shared" si="4"/>
        <v>186733</v>
      </c>
      <c r="I33" s="295">
        <f>+D33-D32</f>
        <v>13321</v>
      </c>
      <c r="J33" s="295">
        <f>+I33-D31</f>
        <v>18374</v>
      </c>
    </row>
    <row r="34" spans="1:12" s="302" customFormat="1" ht="33" customHeight="1">
      <c r="A34" s="292" t="s">
        <v>30</v>
      </c>
      <c r="B34" s="309" t="s">
        <v>588</v>
      </c>
      <c r="C34" s="310"/>
      <c r="D34" s="310"/>
      <c r="E34" s="310"/>
      <c r="F34" s="310"/>
      <c r="I34" s="620">
        <f>+C33-C32</f>
        <v>63408</v>
      </c>
      <c r="J34" s="620">
        <f>+I34-C31</f>
        <v>1825542</v>
      </c>
      <c r="L34" s="620"/>
    </row>
    <row r="35" spans="1:12" ht="18">
      <c r="A35" s="357">
        <v>300</v>
      </c>
      <c r="B35" s="309" t="s">
        <v>655</v>
      </c>
    </row>
    <row r="36" spans="1:12" ht="19.5">
      <c r="A36" s="291"/>
      <c r="B36" s="495" t="s">
        <v>958</v>
      </c>
      <c r="C36"/>
      <c r="D36"/>
      <c r="E36"/>
      <c r="F36"/>
    </row>
    <row r="37" spans="1:12" ht="52.5" customHeight="1">
      <c r="A37" s="291"/>
      <c r="B37" s="830" t="s">
        <v>959</v>
      </c>
      <c r="C37" s="830"/>
      <c r="D37" s="830"/>
      <c r="E37" s="830"/>
      <c r="F37" s="830"/>
    </row>
    <row r="38" spans="1:12" ht="18.75">
      <c r="A38" s="291"/>
      <c r="B38" s="495" t="s">
        <v>960</v>
      </c>
      <c r="C38"/>
      <c r="D38"/>
      <c r="E38"/>
      <c r="F38"/>
    </row>
    <row r="39" spans="1:12" ht="18.75">
      <c r="A39" s="291"/>
      <c r="B39" s="495" t="s">
        <v>961</v>
      </c>
      <c r="C39"/>
      <c r="D39"/>
      <c r="E39"/>
      <c r="F39"/>
    </row>
    <row r="40" spans="1:12" ht="18.75">
      <c r="A40" s="291"/>
      <c r="B40" s="495" t="s">
        <v>962</v>
      </c>
      <c r="C40"/>
      <c r="D40"/>
      <c r="E40"/>
      <c r="F40"/>
    </row>
    <row r="41" spans="1:12" ht="18.75">
      <c r="A41" s="291"/>
      <c r="B41" s="495" t="s">
        <v>963</v>
      </c>
      <c r="C41"/>
      <c r="D41"/>
      <c r="E41"/>
      <c r="F41"/>
    </row>
    <row r="42" spans="1:12">
      <c r="A42" s="291"/>
      <c r="B42"/>
      <c r="C42"/>
      <c r="D42"/>
      <c r="E42"/>
      <c r="F42"/>
    </row>
    <row r="43" spans="1:12">
      <c r="A43" s="291"/>
      <c r="B43" s="546" t="s">
        <v>974</v>
      </c>
      <c r="C43"/>
      <c r="D43" s="553" t="s">
        <v>984</v>
      </c>
      <c r="E43" s="601" t="s">
        <v>1151</v>
      </c>
      <c r="F43"/>
    </row>
    <row r="44" spans="1:12">
      <c r="A44" s="291"/>
      <c r="B44" s="546" t="s">
        <v>981</v>
      </c>
      <c r="C44"/>
      <c r="D44" s="553" t="s">
        <v>984</v>
      </c>
      <c r="E44" s="601" t="s">
        <v>1151</v>
      </c>
      <c r="F44"/>
    </row>
    <row r="45" spans="1:12">
      <c r="A45" s="291"/>
      <c r="B45" s="546" t="s">
        <v>976</v>
      </c>
      <c r="C45"/>
      <c r="D45"/>
      <c r="E45"/>
      <c r="F45"/>
    </row>
    <row r="46" spans="1:12">
      <c r="A46" s="291"/>
      <c r="B46"/>
      <c r="C46"/>
      <c r="D46"/>
      <c r="E46"/>
      <c r="F46"/>
    </row>
    <row r="47" spans="1:12">
      <c r="A47" s="311"/>
      <c r="B47"/>
      <c r="C47"/>
      <c r="D47"/>
      <c r="E47"/>
      <c r="F47"/>
    </row>
    <row r="48" spans="1:12">
      <c r="A48" s="311"/>
      <c r="B48"/>
      <c r="C48"/>
      <c r="D48"/>
      <c r="E48"/>
      <c r="F48"/>
    </row>
    <row r="49" spans="1:6">
      <c r="A49" s="311"/>
      <c r="B49"/>
      <c r="C49"/>
      <c r="D49"/>
      <c r="E49"/>
      <c r="F49"/>
    </row>
    <row r="50" spans="1:6">
      <c r="A50" s="311"/>
      <c r="B50"/>
      <c r="C50"/>
      <c r="D50"/>
      <c r="E50"/>
      <c r="F50"/>
    </row>
    <row r="51" spans="1:6">
      <c r="A51" s="311"/>
      <c r="B51"/>
      <c r="C51"/>
      <c r="D51"/>
      <c r="E51"/>
      <c r="F51"/>
    </row>
    <row r="52" spans="1:6">
      <c r="A52" s="311"/>
      <c r="B52"/>
      <c r="C52"/>
      <c r="D52"/>
      <c r="E52"/>
      <c r="F52"/>
    </row>
    <row r="53" spans="1:6">
      <c r="A53" s="311"/>
      <c r="B53"/>
      <c r="C53"/>
      <c r="D53"/>
      <c r="E53"/>
      <c r="F53"/>
    </row>
    <row r="54" spans="1:6">
      <c r="A54" s="311"/>
      <c r="B54"/>
      <c r="C54"/>
      <c r="D54"/>
      <c r="E54"/>
      <c r="F54"/>
    </row>
    <row r="55" spans="1:6">
      <c r="A55" s="311"/>
      <c r="B55"/>
      <c r="C55"/>
      <c r="D55"/>
      <c r="E55"/>
      <c r="F55"/>
    </row>
    <row r="56" spans="1:6">
      <c r="A56" s="311"/>
      <c r="B56"/>
      <c r="C56"/>
      <c r="D56"/>
      <c r="E56"/>
      <c r="F56"/>
    </row>
    <row r="57" spans="1:6">
      <c r="A57" s="311"/>
      <c r="B57"/>
      <c r="C57"/>
      <c r="D57"/>
      <c r="E57"/>
      <c r="F57"/>
    </row>
    <row r="58" spans="1:6">
      <c r="A58" s="311"/>
      <c r="B58"/>
      <c r="C58"/>
      <c r="D58"/>
      <c r="E58"/>
      <c r="F58"/>
    </row>
    <row r="59" spans="1:6">
      <c r="A59" s="311"/>
      <c r="B59"/>
      <c r="C59"/>
      <c r="D59"/>
      <c r="E59"/>
      <c r="F59"/>
    </row>
    <row r="60" spans="1:6">
      <c r="A60" s="311"/>
      <c r="B60"/>
      <c r="C60"/>
      <c r="D60"/>
      <c r="E60"/>
      <c r="F60"/>
    </row>
    <row r="61" spans="1:6">
      <c r="A61" s="311"/>
      <c r="B61"/>
      <c r="C61"/>
      <c r="D61"/>
      <c r="E61"/>
      <c r="F61"/>
    </row>
    <row r="62" spans="1:6">
      <c r="A62" s="311"/>
      <c r="B62"/>
      <c r="C62"/>
      <c r="D62"/>
      <c r="E62"/>
      <c r="F62"/>
    </row>
    <row r="63" spans="1:6">
      <c r="A63" s="311"/>
      <c r="B63"/>
      <c r="C63"/>
      <c r="D63"/>
      <c r="E63"/>
      <c r="F63"/>
    </row>
    <row r="64" spans="1:6">
      <c r="A64" s="311"/>
      <c r="B64"/>
      <c r="C64"/>
      <c r="D64"/>
      <c r="E64"/>
      <c r="F64"/>
    </row>
    <row r="65" spans="1:6">
      <c r="A65" s="311"/>
      <c r="B65"/>
      <c r="C65"/>
      <c r="D65"/>
      <c r="E65"/>
      <c r="F65"/>
    </row>
    <row r="66" spans="1:6">
      <c r="A66" s="311"/>
      <c r="B66"/>
      <c r="C66"/>
      <c r="D66"/>
      <c r="E66"/>
      <c r="F66"/>
    </row>
    <row r="67" spans="1:6">
      <c r="A67" s="311"/>
      <c r="B67"/>
      <c r="C67"/>
      <c r="D67"/>
      <c r="E67"/>
      <c r="F67"/>
    </row>
    <row r="68" spans="1:6">
      <c r="A68" s="311"/>
      <c r="B68"/>
      <c r="C68"/>
      <c r="D68"/>
      <c r="E68"/>
      <c r="F68"/>
    </row>
    <row r="69" spans="1:6">
      <c r="A69" s="311"/>
      <c r="B69"/>
      <c r="C69"/>
      <c r="D69"/>
      <c r="E69"/>
      <c r="F69"/>
    </row>
    <row r="70" spans="1:6">
      <c r="A70" s="311"/>
      <c r="B70"/>
      <c r="C70"/>
      <c r="D70"/>
      <c r="E70"/>
      <c r="F70"/>
    </row>
    <row r="71" spans="1:6">
      <c r="A71" s="311"/>
      <c r="B71"/>
      <c r="C71"/>
      <c r="D71"/>
      <c r="E71"/>
      <c r="F71"/>
    </row>
    <row r="72" spans="1:6">
      <c r="A72" s="311"/>
      <c r="B72"/>
      <c r="C72"/>
      <c r="D72"/>
      <c r="E72"/>
      <c r="F72"/>
    </row>
    <row r="73" spans="1:6">
      <c r="A73" s="311"/>
      <c r="B73"/>
      <c r="C73"/>
      <c r="D73"/>
      <c r="E73"/>
      <c r="F73"/>
    </row>
    <row r="74" spans="1:6">
      <c r="A74" s="311"/>
      <c r="B74"/>
      <c r="C74"/>
      <c r="D74"/>
      <c r="E74"/>
      <c r="F74"/>
    </row>
    <row r="75" spans="1:6">
      <c r="A75" s="311"/>
      <c r="B75"/>
      <c r="C75"/>
      <c r="D75"/>
      <c r="E75"/>
      <c r="F75"/>
    </row>
    <row r="76" spans="1:6">
      <c r="A76" s="311"/>
      <c r="B76"/>
      <c r="C76"/>
      <c r="D76"/>
      <c r="E76"/>
      <c r="F76"/>
    </row>
    <row r="77" spans="1:6">
      <c r="A77" s="311"/>
      <c r="B77"/>
      <c r="C77"/>
      <c r="D77"/>
      <c r="E77"/>
      <c r="F77"/>
    </row>
    <row r="78" spans="1:6">
      <c r="A78" s="311"/>
      <c r="B78"/>
      <c r="C78"/>
      <c r="D78"/>
      <c r="E78"/>
      <c r="F78"/>
    </row>
    <row r="79" spans="1:6">
      <c r="A79" s="311"/>
      <c r="B79"/>
      <c r="C79"/>
      <c r="D79"/>
      <c r="E79"/>
      <c r="F79"/>
    </row>
    <row r="80" spans="1:6">
      <c r="A80" s="311"/>
      <c r="B80"/>
      <c r="C80"/>
      <c r="D80"/>
      <c r="E80"/>
      <c r="F80"/>
    </row>
    <row r="81" spans="1:6">
      <c r="A81" s="311"/>
      <c r="B81"/>
      <c r="C81"/>
      <c r="D81"/>
      <c r="E81"/>
      <c r="F81"/>
    </row>
    <row r="82" spans="1:6">
      <c r="A82" s="311"/>
      <c r="B82"/>
      <c r="C82"/>
      <c r="D82"/>
      <c r="E82"/>
      <c r="F82"/>
    </row>
    <row r="83" spans="1:6">
      <c r="A83" s="311"/>
      <c r="B83"/>
      <c r="C83"/>
      <c r="D83"/>
      <c r="E83"/>
      <c r="F83"/>
    </row>
    <row r="84" spans="1:6">
      <c r="A84" s="311"/>
      <c r="B84"/>
      <c r="C84"/>
      <c r="D84"/>
      <c r="E84"/>
      <c r="F84"/>
    </row>
    <row r="85" spans="1:6">
      <c r="A85" s="311"/>
      <c r="B85"/>
      <c r="C85"/>
      <c r="D85"/>
      <c r="E85"/>
      <c r="F85"/>
    </row>
    <row r="86" spans="1:6">
      <c r="A86" s="311"/>
      <c r="B86"/>
      <c r="C86"/>
      <c r="D86"/>
      <c r="E86"/>
      <c r="F86"/>
    </row>
    <row r="87" spans="1:6">
      <c r="A87" s="311"/>
      <c r="B87"/>
      <c r="C87"/>
      <c r="D87"/>
      <c r="E87"/>
      <c r="F87"/>
    </row>
    <row r="88" spans="1:6">
      <c r="A88" s="311"/>
      <c r="B88"/>
      <c r="C88"/>
      <c r="D88"/>
      <c r="E88"/>
      <c r="F88"/>
    </row>
    <row r="89" spans="1:6">
      <c r="A89" s="311"/>
      <c r="B89"/>
      <c r="C89"/>
      <c r="D89"/>
      <c r="E89"/>
      <c r="F89"/>
    </row>
    <row r="90" spans="1:6">
      <c r="A90" s="311"/>
      <c r="B90"/>
      <c r="C90"/>
      <c r="D90"/>
      <c r="E90"/>
      <c r="F90"/>
    </row>
    <row r="91" spans="1:6">
      <c r="A91" s="311"/>
      <c r="B91"/>
      <c r="C91"/>
      <c r="D91"/>
      <c r="E91"/>
      <c r="F91"/>
    </row>
    <row r="92" spans="1:6">
      <c r="A92" s="311"/>
      <c r="B92"/>
      <c r="C92"/>
      <c r="D92"/>
      <c r="E92"/>
      <c r="F92"/>
    </row>
    <row r="93" spans="1:6">
      <c r="A93" s="311"/>
      <c r="B93"/>
      <c r="C93"/>
      <c r="D93"/>
      <c r="E93"/>
      <c r="F93"/>
    </row>
    <row r="94" spans="1:6">
      <c r="A94" s="311"/>
      <c r="B94"/>
      <c r="C94"/>
      <c r="D94"/>
      <c r="E94"/>
      <c r="F94"/>
    </row>
    <row r="95" spans="1:6">
      <c r="A95" s="311"/>
      <c r="B95"/>
      <c r="C95"/>
      <c r="D95"/>
      <c r="E95"/>
      <c r="F95"/>
    </row>
    <row r="96" spans="1:6">
      <c r="A96" s="311"/>
      <c r="B96"/>
      <c r="C96"/>
      <c r="D96"/>
      <c r="E96"/>
      <c r="F96"/>
    </row>
    <row r="97" spans="1:6">
      <c r="A97" s="311"/>
      <c r="B97"/>
      <c r="C97"/>
      <c r="D97"/>
      <c r="E97"/>
      <c r="F97"/>
    </row>
    <row r="98" spans="1:6">
      <c r="A98" s="311"/>
      <c r="B98"/>
      <c r="C98"/>
      <c r="D98"/>
      <c r="E98"/>
      <c r="F98"/>
    </row>
    <row r="99" spans="1:6">
      <c r="A99" s="311"/>
      <c r="B99"/>
      <c r="C99"/>
      <c r="D99"/>
      <c r="E99"/>
      <c r="F99"/>
    </row>
    <row r="100" spans="1:6">
      <c r="A100" s="311"/>
      <c r="B100"/>
      <c r="C100"/>
      <c r="D100"/>
      <c r="E100"/>
      <c r="F100"/>
    </row>
    <row r="101" spans="1:6">
      <c r="A101" s="311"/>
      <c r="B101"/>
      <c r="C101"/>
      <c r="D101"/>
      <c r="E101"/>
      <c r="F101"/>
    </row>
    <row r="102" spans="1:6">
      <c r="A102" s="311"/>
      <c r="B102"/>
      <c r="C102"/>
      <c r="D102"/>
      <c r="E102"/>
      <c r="F102"/>
    </row>
    <row r="103" spans="1:6">
      <c r="A103" s="311"/>
      <c r="B103"/>
      <c r="C103"/>
      <c r="D103"/>
      <c r="E103"/>
      <c r="F103"/>
    </row>
    <row r="104" spans="1:6">
      <c r="A104" s="311"/>
      <c r="B104"/>
      <c r="C104"/>
      <c r="D104"/>
      <c r="E104"/>
      <c r="F104"/>
    </row>
    <row r="105" spans="1:6">
      <c r="A105" s="311"/>
      <c r="B105"/>
      <c r="C105"/>
      <c r="D105"/>
      <c r="E105"/>
      <c r="F105"/>
    </row>
    <row r="106" spans="1:6">
      <c r="A106" s="311"/>
      <c r="B106"/>
      <c r="C106"/>
      <c r="D106"/>
      <c r="E106"/>
      <c r="F106"/>
    </row>
    <row r="107" spans="1:6">
      <c r="A107" s="311"/>
      <c r="B107"/>
      <c r="C107"/>
      <c r="D107"/>
      <c r="E107"/>
      <c r="F107"/>
    </row>
    <row r="108" spans="1:6">
      <c r="A108" s="311"/>
      <c r="B108"/>
      <c r="C108"/>
      <c r="D108"/>
      <c r="E108"/>
      <c r="F108"/>
    </row>
    <row r="109" spans="1:6">
      <c r="A109" s="311"/>
      <c r="B109"/>
      <c r="C109"/>
      <c r="D109"/>
      <c r="E109"/>
      <c r="F109"/>
    </row>
    <row r="110" spans="1:6">
      <c r="A110" s="311"/>
      <c r="B110"/>
      <c r="C110"/>
      <c r="D110"/>
      <c r="E110"/>
      <c r="F110"/>
    </row>
    <row r="111" spans="1:6">
      <c r="A111" s="311"/>
      <c r="B111"/>
      <c r="C111"/>
      <c r="D111"/>
      <c r="E111"/>
      <c r="F111"/>
    </row>
    <row r="112" spans="1:6">
      <c r="A112" s="311"/>
      <c r="B112"/>
      <c r="C112"/>
      <c r="D112"/>
      <c r="E112"/>
      <c r="F112"/>
    </row>
    <row r="113" spans="1:6">
      <c r="A113" s="311"/>
      <c r="B113"/>
      <c r="C113"/>
      <c r="D113"/>
      <c r="E113"/>
      <c r="F113"/>
    </row>
    <row r="114" spans="1:6">
      <c r="A114" s="311"/>
      <c r="B114"/>
      <c r="C114"/>
      <c r="D114"/>
      <c r="E114"/>
      <c r="F114"/>
    </row>
    <row r="115" spans="1:6">
      <c r="A115" s="311"/>
      <c r="B115"/>
      <c r="C115"/>
      <c r="D115"/>
      <c r="E115"/>
      <c r="F115"/>
    </row>
    <row r="116" spans="1:6">
      <c r="A116" s="311"/>
      <c r="B116"/>
      <c r="C116"/>
      <c r="D116"/>
      <c r="E116"/>
      <c r="F116"/>
    </row>
    <row r="117" spans="1:6">
      <c r="A117" s="311"/>
      <c r="B117"/>
      <c r="C117"/>
      <c r="D117"/>
      <c r="E117"/>
      <c r="F117"/>
    </row>
    <row r="118" spans="1:6">
      <c r="A118" s="311"/>
      <c r="B118"/>
      <c r="C118"/>
      <c r="D118"/>
      <c r="E118"/>
      <c r="F118"/>
    </row>
    <row r="119" spans="1:6">
      <c r="A119" s="311"/>
      <c r="B119"/>
      <c r="C119"/>
      <c r="D119"/>
      <c r="E119"/>
      <c r="F119"/>
    </row>
    <row r="120" spans="1:6">
      <c r="A120" s="311"/>
      <c r="B120"/>
      <c r="C120"/>
      <c r="D120"/>
      <c r="E120"/>
      <c r="F120"/>
    </row>
    <row r="121" spans="1:6">
      <c r="A121" s="311"/>
      <c r="B121"/>
      <c r="C121"/>
      <c r="D121"/>
      <c r="E121"/>
      <c r="F121"/>
    </row>
    <row r="122" spans="1:6">
      <c r="A122" s="311"/>
      <c r="B122"/>
      <c r="C122"/>
      <c r="D122"/>
      <c r="E122"/>
      <c r="F122"/>
    </row>
    <row r="123" spans="1:6">
      <c r="A123" s="311"/>
      <c r="B123"/>
      <c r="C123"/>
      <c r="D123"/>
      <c r="E123"/>
      <c r="F123"/>
    </row>
    <row r="124" spans="1:6">
      <c r="A124" s="311"/>
      <c r="B124"/>
      <c r="C124"/>
      <c r="D124"/>
      <c r="E124"/>
      <c r="F124"/>
    </row>
    <row r="125" spans="1:6">
      <c r="A125" s="311"/>
      <c r="B125"/>
      <c r="C125"/>
      <c r="D125"/>
      <c r="E125"/>
      <c r="F125"/>
    </row>
    <row r="126" spans="1:6">
      <c r="A126" s="311"/>
      <c r="B126"/>
      <c r="C126"/>
      <c r="D126"/>
      <c r="E126"/>
      <c r="F126"/>
    </row>
    <row r="127" spans="1:6">
      <c r="A127" s="311"/>
      <c r="B127"/>
      <c r="C127"/>
      <c r="D127"/>
      <c r="E127"/>
      <c r="F127"/>
    </row>
    <row r="128" spans="1:6">
      <c r="A128" s="311"/>
      <c r="B128"/>
      <c r="C128"/>
      <c r="D128"/>
      <c r="E128"/>
      <c r="F128"/>
    </row>
    <row r="129" spans="1:6">
      <c r="A129" s="311"/>
      <c r="B129"/>
      <c r="C129"/>
      <c r="D129"/>
      <c r="E129"/>
      <c r="F129"/>
    </row>
    <row r="130" spans="1:6">
      <c r="A130" s="311"/>
      <c r="B130"/>
      <c r="C130"/>
      <c r="D130"/>
      <c r="E130"/>
      <c r="F130"/>
    </row>
    <row r="131" spans="1:6">
      <c r="A131" s="311"/>
      <c r="B131"/>
      <c r="C131"/>
      <c r="D131"/>
      <c r="E131"/>
      <c r="F131"/>
    </row>
    <row r="132" spans="1:6">
      <c r="A132" s="311"/>
      <c r="B132"/>
      <c r="C132"/>
      <c r="D132"/>
      <c r="E132"/>
      <c r="F132"/>
    </row>
    <row r="133" spans="1:6">
      <c r="A133" s="311"/>
      <c r="B133"/>
      <c r="C133"/>
      <c r="D133"/>
      <c r="E133"/>
      <c r="F133"/>
    </row>
    <row r="134" spans="1:6">
      <c r="A134" s="311"/>
      <c r="B134"/>
      <c r="C134"/>
      <c r="D134"/>
      <c r="E134"/>
      <c r="F134"/>
    </row>
    <row r="135" spans="1:6">
      <c r="A135" s="311"/>
      <c r="B135"/>
      <c r="C135"/>
      <c r="D135"/>
      <c r="E135"/>
      <c r="F135"/>
    </row>
    <row r="136" spans="1:6">
      <c r="A136" s="311"/>
      <c r="B136"/>
      <c r="C136"/>
      <c r="D136"/>
      <c r="E136"/>
      <c r="F136"/>
    </row>
    <row r="137" spans="1:6">
      <c r="A137" s="311"/>
      <c r="B137"/>
      <c r="C137"/>
      <c r="D137"/>
      <c r="E137"/>
      <c r="F137"/>
    </row>
    <row r="138" spans="1:6">
      <c r="A138" s="311"/>
      <c r="B138"/>
      <c r="C138"/>
      <c r="D138"/>
      <c r="E138"/>
      <c r="F138"/>
    </row>
    <row r="139" spans="1:6">
      <c r="A139" s="311"/>
      <c r="B139"/>
      <c r="C139"/>
      <c r="D139"/>
      <c r="E139"/>
      <c r="F139"/>
    </row>
    <row r="140" spans="1:6">
      <c r="A140" s="311"/>
      <c r="B140"/>
      <c r="C140"/>
      <c r="D140"/>
      <c r="E140"/>
      <c r="F140"/>
    </row>
    <row r="141" spans="1:6">
      <c r="A141" s="311"/>
      <c r="B141"/>
      <c r="C141"/>
      <c r="D141"/>
      <c r="E141"/>
      <c r="F141"/>
    </row>
    <row r="142" spans="1:6">
      <c r="A142" s="311"/>
      <c r="B142"/>
      <c r="C142"/>
      <c r="D142"/>
      <c r="E142"/>
      <c r="F142"/>
    </row>
    <row r="143" spans="1:6">
      <c r="A143" s="311"/>
      <c r="B143"/>
      <c r="C143"/>
      <c r="D143"/>
      <c r="E143"/>
      <c r="F143"/>
    </row>
    <row r="144" spans="1:6">
      <c r="A144" s="311"/>
      <c r="B144"/>
      <c r="C144"/>
      <c r="D144"/>
      <c r="E144"/>
      <c r="F144"/>
    </row>
    <row r="145" spans="1:6">
      <c r="A145" s="311"/>
      <c r="B145"/>
      <c r="C145"/>
      <c r="D145"/>
      <c r="E145"/>
      <c r="F145"/>
    </row>
    <row r="146" spans="1:6">
      <c r="A146" s="311"/>
      <c r="B146"/>
      <c r="C146"/>
      <c r="D146"/>
      <c r="E146"/>
      <c r="F146"/>
    </row>
    <row r="147" spans="1:6">
      <c r="A147" s="311"/>
      <c r="B147"/>
      <c r="C147"/>
      <c r="D147"/>
      <c r="E147"/>
      <c r="F147"/>
    </row>
    <row r="148" spans="1:6">
      <c r="A148" s="311"/>
      <c r="B148"/>
      <c r="C148"/>
      <c r="D148"/>
      <c r="E148"/>
      <c r="F148"/>
    </row>
    <row r="149" spans="1:6">
      <c r="A149" s="311"/>
      <c r="B149"/>
      <c r="C149"/>
      <c r="D149"/>
      <c r="E149"/>
      <c r="F149"/>
    </row>
    <row r="150" spans="1:6">
      <c r="A150" s="311"/>
      <c r="B150"/>
      <c r="C150"/>
      <c r="D150"/>
      <c r="E150"/>
      <c r="F150"/>
    </row>
    <row r="151" spans="1:6">
      <c r="A151" s="311"/>
      <c r="B151"/>
      <c r="C151"/>
      <c r="D151"/>
      <c r="E151"/>
      <c r="F151"/>
    </row>
    <row r="152" spans="1:6">
      <c r="A152" s="311"/>
      <c r="B152"/>
      <c r="C152"/>
      <c r="D152"/>
      <c r="E152"/>
      <c r="F152"/>
    </row>
    <row r="153" spans="1:6">
      <c r="A153" s="311"/>
      <c r="B153"/>
      <c r="C153"/>
      <c r="D153"/>
      <c r="E153"/>
      <c r="F153"/>
    </row>
    <row r="154" spans="1:6">
      <c r="A154" s="311"/>
      <c r="B154"/>
      <c r="C154"/>
      <c r="D154"/>
      <c r="E154"/>
      <c r="F154"/>
    </row>
    <row r="155" spans="1:6">
      <c r="A155" s="311"/>
      <c r="B155"/>
      <c r="C155"/>
      <c r="D155"/>
      <c r="E155"/>
      <c r="F155"/>
    </row>
    <row r="156" spans="1:6">
      <c r="A156" s="311"/>
      <c r="B156"/>
      <c r="C156"/>
      <c r="D156"/>
      <c r="E156"/>
      <c r="F156"/>
    </row>
    <row r="157" spans="1:6">
      <c r="A157" s="311"/>
      <c r="B157"/>
      <c r="C157"/>
      <c r="D157"/>
      <c r="E157"/>
      <c r="F157"/>
    </row>
    <row r="158" spans="1:6">
      <c r="A158" s="311"/>
      <c r="B158"/>
      <c r="C158"/>
      <c r="D158"/>
      <c r="E158"/>
      <c r="F158"/>
    </row>
    <row r="159" spans="1:6">
      <c r="A159" s="311"/>
      <c r="B159"/>
      <c r="C159"/>
      <c r="D159"/>
      <c r="E159"/>
      <c r="F159"/>
    </row>
    <row r="160" spans="1:6">
      <c r="A160" s="311"/>
      <c r="B160"/>
      <c r="C160"/>
      <c r="D160"/>
      <c r="E160"/>
      <c r="F160"/>
    </row>
    <row r="161" spans="1:6">
      <c r="A161" s="311"/>
      <c r="B161"/>
      <c r="C161"/>
      <c r="D161"/>
      <c r="E161"/>
      <c r="F161"/>
    </row>
    <row r="162" spans="1:6">
      <c r="A162" s="311"/>
      <c r="B162"/>
      <c r="C162"/>
      <c r="D162"/>
      <c r="E162"/>
      <c r="F162"/>
    </row>
    <row r="163" spans="1:6">
      <c r="A163" s="311"/>
      <c r="B163"/>
      <c r="C163"/>
      <c r="D163"/>
      <c r="E163"/>
      <c r="F163"/>
    </row>
    <row r="164" spans="1:6">
      <c r="A164" s="311"/>
      <c r="B164"/>
      <c r="C164"/>
      <c r="D164"/>
      <c r="E164"/>
      <c r="F164"/>
    </row>
    <row r="165" spans="1:6">
      <c r="A165" s="311"/>
      <c r="B165"/>
      <c r="C165"/>
      <c r="D165"/>
      <c r="E165"/>
      <c r="F165"/>
    </row>
    <row r="166" spans="1:6">
      <c r="A166" s="311"/>
      <c r="B166"/>
      <c r="C166"/>
      <c r="D166"/>
      <c r="E166"/>
      <c r="F166"/>
    </row>
    <row r="167" spans="1:6">
      <c r="A167" s="311"/>
      <c r="B167"/>
      <c r="C167"/>
      <c r="D167"/>
      <c r="E167"/>
      <c r="F167"/>
    </row>
    <row r="168" spans="1:6">
      <c r="A168" s="311"/>
      <c r="B168"/>
      <c r="C168"/>
      <c r="D168"/>
      <c r="E168"/>
      <c r="F168"/>
    </row>
    <row r="169" spans="1:6">
      <c r="A169" s="311"/>
      <c r="B169"/>
      <c r="C169"/>
      <c r="D169"/>
      <c r="E169"/>
      <c r="F169"/>
    </row>
    <row r="170" spans="1:6">
      <c r="A170" s="311"/>
      <c r="B170"/>
      <c r="C170"/>
      <c r="D170"/>
      <c r="E170"/>
      <c r="F170"/>
    </row>
    <row r="171" spans="1:6">
      <c r="A171" s="311"/>
      <c r="B171"/>
      <c r="C171"/>
      <c r="D171"/>
      <c r="E171"/>
      <c r="F171"/>
    </row>
    <row r="172" spans="1:6">
      <c r="A172" s="311"/>
      <c r="B172"/>
      <c r="C172"/>
      <c r="D172"/>
      <c r="E172"/>
      <c r="F172"/>
    </row>
    <row r="173" spans="1:6">
      <c r="A173" s="311"/>
      <c r="B173"/>
      <c r="C173"/>
      <c r="D173"/>
      <c r="E173"/>
      <c r="F173"/>
    </row>
    <row r="174" spans="1:6">
      <c r="A174" s="311"/>
      <c r="B174"/>
      <c r="C174"/>
      <c r="D174"/>
      <c r="E174"/>
      <c r="F174"/>
    </row>
    <row r="175" spans="1:6">
      <c r="A175" s="311"/>
      <c r="B175"/>
      <c r="C175"/>
      <c r="D175"/>
      <c r="E175"/>
      <c r="F175"/>
    </row>
    <row r="176" spans="1:6">
      <c r="A176" s="311"/>
      <c r="B176"/>
      <c r="C176"/>
      <c r="D176"/>
      <c r="E176"/>
      <c r="F176"/>
    </row>
    <row r="177" spans="1:6">
      <c r="A177" s="311"/>
      <c r="B177"/>
      <c r="C177"/>
      <c r="D177"/>
      <c r="E177"/>
      <c r="F177"/>
    </row>
    <row r="178" spans="1:6">
      <c r="A178" s="311"/>
      <c r="B178"/>
      <c r="C178"/>
      <c r="D178"/>
      <c r="E178"/>
      <c r="F178"/>
    </row>
    <row r="179" spans="1:6">
      <c r="A179" s="311"/>
      <c r="B179"/>
      <c r="C179"/>
      <c r="D179"/>
      <c r="E179"/>
      <c r="F179"/>
    </row>
    <row r="180" spans="1:6">
      <c r="A180" s="311"/>
      <c r="B180"/>
      <c r="C180"/>
      <c r="D180"/>
      <c r="E180"/>
      <c r="F180"/>
    </row>
    <row r="181" spans="1:6">
      <c r="A181" s="311"/>
      <c r="B181"/>
      <c r="C181"/>
      <c r="D181"/>
      <c r="E181"/>
      <c r="F181"/>
    </row>
    <row r="182" spans="1:6">
      <c r="A182" s="311"/>
      <c r="B182"/>
      <c r="C182"/>
      <c r="D182"/>
      <c r="E182"/>
      <c r="F182"/>
    </row>
    <row r="183" spans="1:6">
      <c r="A183" s="311"/>
      <c r="B183"/>
      <c r="C183"/>
      <c r="D183"/>
      <c r="E183"/>
      <c r="F183"/>
    </row>
    <row r="184" spans="1:6">
      <c r="A184" s="311"/>
      <c r="B184"/>
      <c r="C184"/>
      <c r="D184"/>
      <c r="E184"/>
      <c r="F184"/>
    </row>
    <row r="185" spans="1:6">
      <c r="A185" s="311"/>
      <c r="B185"/>
      <c r="C185"/>
      <c r="D185"/>
      <c r="E185"/>
      <c r="F185"/>
    </row>
    <row r="186" spans="1:6">
      <c r="A186" s="311"/>
      <c r="B186"/>
      <c r="C186"/>
      <c r="D186"/>
      <c r="E186"/>
      <c r="F186"/>
    </row>
    <row r="187" spans="1:6">
      <c r="A187" s="311"/>
      <c r="B187"/>
      <c r="C187"/>
      <c r="D187"/>
      <c r="E187"/>
      <c r="F187"/>
    </row>
    <row r="188" spans="1:6">
      <c r="A188" s="311"/>
      <c r="B188"/>
      <c r="C188"/>
      <c r="D188"/>
      <c r="E188"/>
      <c r="F188"/>
    </row>
    <row r="189" spans="1:6">
      <c r="A189" s="311"/>
      <c r="B189"/>
      <c r="C189"/>
      <c r="D189"/>
      <c r="E189"/>
      <c r="F189"/>
    </row>
    <row r="190" spans="1:6">
      <c r="A190" s="311"/>
      <c r="B190"/>
      <c r="C190"/>
      <c r="D190"/>
      <c r="E190"/>
      <c r="F190"/>
    </row>
    <row r="191" spans="1:6">
      <c r="A191" s="311"/>
      <c r="B191"/>
      <c r="C191"/>
      <c r="D191"/>
      <c r="E191"/>
      <c r="F191"/>
    </row>
    <row r="192" spans="1:6">
      <c r="A192" s="311"/>
      <c r="B192"/>
      <c r="C192"/>
      <c r="D192"/>
      <c r="E192"/>
      <c r="F192"/>
    </row>
    <row r="193" spans="1:6">
      <c r="A193" s="311"/>
      <c r="B193"/>
      <c r="C193"/>
      <c r="D193"/>
      <c r="E193"/>
      <c r="F193"/>
    </row>
    <row r="194" spans="1:6">
      <c r="A194" s="311"/>
      <c r="B194"/>
      <c r="C194"/>
      <c r="D194"/>
      <c r="E194"/>
      <c r="F194"/>
    </row>
    <row r="195" spans="1:6">
      <c r="A195" s="311"/>
      <c r="B195"/>
      <c r="C195"/>
      <c r="D195"/>
      <c r="E195"/>
      <c r="F195"/>
    </row>
    <row r="196" spans="1:6">
      <c r="A196" s="311"/>
      <c r="B196"/>
      <c r="C196"/>
      <c r="D196"/>
      <c r="E196"/>
      <c r="F196"/>
    </row>
    <row r="197" spans="1:6">
      <c r="A197" s="311"/>
      <c r="B197"/>
      <c r="C197"/>
      <c r="D197"/>
      <c r="E197"/>
      <c r="F197"/>
    </row>
    <row r="198" spans="1:6">
      <c r="A198" s="311"/>
      <c r="B198"/>
      <c r="C198"/>
      <c r="D198"/>
      <c r="E198"/>
      <c r="F198"/>
    </row>
    <row r="199" spans="1:6">
      <c r="A199" s="311"/>
      <c r="B199"/>
      <c r="C199"/>
      <c r="D199"/>
      <c r="E199"/>
      <c r="F199"/>
    </row>
    <row r="200" spans="1:6">
      <c r="A200" s="311"/>
      <c r="B200"/>
      <c r="C200"/>
      <c r="D200"/>
      <c r="E200"/>
      <c r="F200"/>
    </row>
    <row r="201" spans="1:6">
      <c r="A201" s="311"/>
      <c r="B201"/>
      <c r="C201"/>
      <c r="D201"/>
      <c r="E201"/>
      <c r="F201"/>
    </row>
    <row r="202" spans="1:6">
      <c r="A202" s="311"/>
      <c r="B202"/>
      <c r="C202"/>
      <c r="D202"/>
      <c r="E202"/>
      <c r="F202"/>
    </row>
    <row r="203" spans="1:6">
      <c r="A203" s="311"/>
      <c r="B203"/>
      <c r="C203"/>
      <c r="D203"/>
      <c r="E203"/>
      <c r="F203"/>
    </row>
    <row r="204" spans="1:6">
      <c r="A204" s="311"/>
      <c r="B204"/>
      <c r="C204"/>
      <c r="D204"/>
      <c r="E204"/>
      <c r="F204"/>
    </row>
    <row r="205" spans="1:6">
      <c r="A205" s="311"/>
      <c r="B205"/>
      <c r="C205"/>
      <c r="D205"/>
      <c r="E205"/>
      <c r="F205"/>
    </row>
    <row r="206" spans="1:6">
      <c r="A206" s="311"/>
      <c r="B206"/>
      <c r="C206"/>
      <c r="D206"/>
      <c r="E206"/>
      <c r="F206"/>
    </row>
    <row r="207" spans="1:6">
      <c r="A207" s="311"/>
      <c r="B207"/>
      <c r="C207"/>
      <c r="D207"/>
      <c r="E207"/>
      <c r="F207"/>
    </row>
    <row r="208" spans="1:6">
      <c r="A208" s="311"/>
      <c r="B208"/>
      <c r="C208"/>
      <c r="D208"/>
      <c r="E208"/>
      <c r="F208"/>
    </row>
    <row r="209" spans="1:6">
      <c r="A209" s="311"/>
      <c r="B209"/>
      <c r="C209"/>
      <c r="D209"/>
      <c r="E209"/>
      <c r="F209"/>
    </row>
    <row r="210" spans="1:6">
      <c r="A210" s="311"/>
      <c r="B210"/>
      <c r="C210"/>
      <c r="D210"/>
      <c r="E210"/>
      <c r="F210"/>
    </row>
    <row r="211" spans="1:6">
      <c r="A211" s="311"/>
      <c r="B211"/>
      <c r="C211"/>
      <c r="D211"/>
      <c r="E211"/>
      <c r="F211"/>
    </row>
    <row r="212" spans="1:6">
      <c r="A212" s="311"/>
      <c r="B212"/>
      <c r="C212"/>
      <c r="D212"/>
      <c r="E212"/>
      <c r="F212"/>
    </row>
    <row r="213" spans="1:6">
      <c r="A213" s="311"/>
      <c r="B213"/>
      <c r="C213"/>
      <c r="D213"/>
      <c r="E213"/>
      <c r="F213"/>
    </row>
    <row r="214" spans="1:6">
      <c r="A214" s="311"/>
      <c r="B214"/>
      <c r="C214"/>
      <c r="D214"/>
      <c r="E214"/>
      <c r="F214"/>
    </row>
    <row r="215" spans="1:6">
      <c r="A215" s="311"/>
      <c r="B215"/>
      <c r="C215"/>
      <c r="D215"/>
      <c r="E215"/>
      <c r="F215"/>
    </row>
    <row r="216" spans="1:6">
      <c r="A216" s="311"/>
      <c r="B216"/>
      <c r="C216"/>
      <c r="D216"/>
      <c r="E216"/>
      <c r="F216"/>
    </row>
    <row r="217" spans="1:6">
      <c r="A217" s="311"/>
      <c r="B217"/>
      <c r="C217"/>
      <c r="D217"/>
      <c r="E217"/>
      <c r="F217"/>
    </row>
    <row r="218" spans="1:6">
      <c r="A218" s="311"/>
      <c r="B218"/>
      <c r="C218"/>
      <c r="D218"/>
      <c r="E218"/>
      <c r="F218"/>
    </row>
    <row r="219" spans="1:6">
      <c r="A219" s="311"/>
      <c r="B219"/>
      <c r="C219"/>
      <c r="D219"/>
      <c r="E219"/>
      <c r="F219"/>
    </row>
    <row r="220" spans="1:6">
      <c r="A220" s="311"/>
      <c r="B220"/>
      <c r="C220"/>
      <c r="D220"/>
      <c r="E220"/>
      <c r="F220"/>
    </row>
    <row r="221" spans="1:6">
      <c r="A221" s="311"/>
      <c r="B221"/>
      <c r="C221"/>
      <c r="D221"/>
      <c r="E221"/>
      <c r="F221"/>
    </row>
    <row r="222" spans="1:6">
      <c r="A222" s="311"/>
      <c r="B222"/>
      <c r="C222"/>
      <c r="D222"/>
      <c r="E222"/>
      <c r="F222"/>
    </row>
    <row r="223" spans="1:6">
      <c r="A223" s="311"/>
      <c r="B223"/>
      <c r="C223"/>
      <c r="D223"/>
      <c r="E223"/>
      <c r="F223"/>
    </row>
    <row r="224" spans="1:6">
      <c r="A224" s="311"/>
      <c r="B224"/>
      <c r="C224"/>
      <c r="D224"/>
      <c r="E224"/>
      <c r="F224"/>
    </row>
    <row r="225" spans="1:6">
      <c r="A225" s="311"/>
      <c r="B225"/>
      <c r="C225"/>
      <c r="D225"/>
      <c r="E225"/>
      <c r="F225"/>
    </row>
    <row r="226" spans="1:6">
      <c r="A226" s="311"/>
      <c r="B226"/>
      <c r="C226"/>
      <c r="D226"/>
      <c r="E226"/>
      <c r="F226"/>
    </row>
    <row r="227" spans="1:6">
      <c r="A227" s="311"/>
      <c r="B227"/>
      <c r="C227"/>
      <c r="D227"/>
      <c r="E227"/>
      <c r="F227"/>
    </row>
    <row r="228" spans="1:6">
      <c r="A228" s="311"/>
      <c r="B228"/>
      <c r="C228"/>
      <c r="D228"/>
      <c r="E228"/>
      <c r="F228"/>
    </row>
    <row r="229" spans="1:6">
      <c r="A229" s="311"/>
      <c r="B229"/>
      <c r="C229"/>
      <c r="D229"/>
      <c r="E229"/>
      <c r="F229"/>
    </row>
    <row r="230" spans="1:6">
      <c r="A230" s="311"/>
      <c r="B230"/>
      <c r="C230"/>
      <c r="D230"/>
      <c r="E230"/>
      <c r="F230"/>
    </row>
    <row r="231" spans="1:6">
      <c r="A231" s="311"/>
      <c r="B231"/>
      <c r="C231"/>
      <c r="D231"/>
      <c r="E231"/>
      <c r="F231"/>
    </row>
    <row r="232" spans="1:6">
      <c r="A232" s="311"/>
      <c r="B232"/>
      <c r="C232"/>
      <c r="D232"/>
      <c r="E232"/>
      <c r="F232"/>
    </row>
    <row r="233" spans="1:6">
      <c r="A233" s="311"/>
      <c r="B233"/>
      <c r="C233"/>
      <c r="D233"/>
      <c r="E233"/>
      <c r="F233"/>
    </row>
    <row r="234" spans="1:6">
      <c r="A234" s="311"/>
      <c r="B234"/>
      <c r="C234"/>
      <c r="D234"/>
      <c r="E234"/>
      <c r="F234"/>
    </row>
    <row r="235" spans="1:6">
      <c r="A235" s="311"/>
      <c r="B235"/>
      <c r="C235"/>
      <c r="D235"/>
      <c r="E235"/>
      <c r="F235"/>
    </row>
    <row r="236" spans="1:6">
      <c r="A236" s="311"/>
      <c r="B236"/>
      <c r="C236"/>
      <c r="D236"/>
      <c r="E236"/>
      <c r="F236"/>
    </row>
    <row r="237" spans="1:6">
      <c r="A237" s="311"/>
      <c r="B237"/>
      <c r="C237"/>
      <c r="D237"/>
      <c r="E237"/>
      <c r="F237"/>
    </row>
    <row r="238" spans="1:6">
      <c r="A238" s="311"/>
      <c r="B238"/>
      <c r="C238"/>
      <c r="D238"/>
      <c r="E238"/>
      <c r="F238"/>
    </row>
    <row r="239" spans="1:6">
      <c r="A239" s="311"/>
      <c r="B239"/>
      <c r="C239"/>
      <c r="D239"/>
      <c r="E239"/>
      <c r="F239"/>
    </row>
    <row r="240" spans="1:6">
      <c r="A240" s="311"/>
      <c r="B240"/>
      <c r="C240"/>
      <c r="D240"/>
      <c r="E240"/>
      <c r="F240"/>
    </row>
    <row r="241" spans="1:6">
      <c r="A241" s="311"/>
      <c r="B241"/>
      <c r="C241"/>
      <c r="D241"/>
      <c r="E241"/>
      <c r="F241"/>
    </row>
    <row r="242" spans="1:6">
      <c r="A242" s="311"/>
      <c r="B242"/>
      <c r="C242"/>
      <c r="D242"/>
      <c r="E242"/>
      <c r="F242"/>
    </row>
    <row r="243" spans="1:6">
      <c r="A243" s="311"/>
      <c r="B243"/>
      <c r="C243"/>
      <c r="D243"/>
      <c r="E243"/>
      <c r="F243"/>
    </row>
    <row r="244" spans="1:6">
      <c r="A244" s="311"/>
      <c r="B244"/>
      <c r="C244"/>
      <c r="D244"/>
      <c r="E244"/>
      <c r="F244"/>
    </row>
    <row r="245" spans="1:6">
      <c r="A245" s="311"/>
      <c r="B245"/>
      <c r="C245"/>
      <c r="D245"/>
      <c r="E245"/>
      <c r="F245"/>
    </row>
    <row r="246" spans="1:6">
      <c r="A246" s="311"/>
      <c r="B246"/>
      <c r="C246"/>
      <c r="D246"/>
      <c r="E246"/>
      <c r="F246"/>
    </row>
    <row r="247" spans="1:6">
      <c r="A247" s="311"/>
      <c r="B247"/>
      <c r="C247"/>
      <c r="D247"/>
      <c r="E247"/>
      <c r="F247"/>
    </row>
    <row r="248" spans="1:6">
      <c r="A248" s="311"/>
      <c r="B248"/>
      <c r="C248"/>
      <c r="D248"/>
      <c r="E248"/>
      <c r="F248"/>
    </row>
    <row r="249" spans="1:6">
      <c r="A249" s="311"/>
      <c r="B249"/>
      <c r="C249"/>
      <c r="D249"/>
      <c r="E249"/>
      <c r="F249"/>
    </row>
    <row r="250" spans="1:6">
      <c r="A250" s="311"/>
      <c r="B250"/>
      <c r="C250"/>
      <c r="D250"/>
      <c r="E250"/>
      <c r="F250"/>
    </row>
    <row r="251" spans="1:6">
      <c r="A251" s="311"/>
      <c r="B251"/>
      <c r="C251"/>
      <c r="D251"/>
      <c r="E251"/>
      <c r="F251"/>
    </row>
    <row r="252" spans="1:6">
      <c r="A252" s="311"/>
      <c r="B252"/>
      <c r="C252"/>
      <c r="D252"/>
      <c r="E252"/>
      <c r="F252"/>
    </row>
    <row r="253" spans="1:6">
      <c r="A253" s="311"/>
      <c r="B253"/>
      <c r="C253"/>
      <c r="D253"/>
      <c r="E253"/>
      <c r="F253"/>
    </row>
    <row r="254" spans="1:6">
      <c r="A254" s="311"/>
      <c r="B254"/>
      <c r="C254"/>
      <c r="D254"/>
      <c r="E254"/>
      <c r="F254"/>
    </row>
    <row r="255" spans="1:6">
      <c r="A255" s="311"/>
      <c r="B255"/>
      <c r="C255"/>
      <c r="D255"/>
      <c r="E255"/>
      <c r="F255"/>
    </row>
    <row r="256" spans="1:6">
      <c r="A256" s="311"/>
      <c r="B256"/>
      <c r="C256"/>
      <c r="D256"/>
      <c r="E256"/>
      <c r="F256"/>
    </row>
    <row r="257" spans="1:6">
      <c r="A257" s="311"/>
      <c r="B257"/>
      <c r="C257"/>
      <c r="D257"/>
      <c r="E257"/>
      <c r="F257"/>
    </row>
    <row r="258" spans="1:6">
      <c r="A258" s="311"/>
      <c r="B258"/>
      <c r="C258"/>
      <c r="D258"/>
      <c r="E258"/>
      <c r="F258"/>
    </row>
    <row r="259" spans="1:6">
      <c r="A259" s="311"/>
      <c r="B259"/>
      <c r="C259"/>
      <c r="D259"/>
      <c r="E259"/>
      <c r="F259"/>
    </row>
    <row r="260" spans="1:6">
      <c r="A260" s="311"/>
      <c r="B260"/>
      <c r="C260"/>
      <c r="D260"/>
      <c r="E260"/>
      <c r="F260"/>
    </row>
    <row r="261" spans="1:6">
      <c r="A261" s="311"/>
      <c r="B261"/>
      <c r="C261"/>
      <c r="D261"/>
      <c r="E261"/>
      <c r="F261"/>
    </row>
    <row r="262" spans="1:6">
      <c r="A262" s="311"/>
      <c r="B262"/>
      <c r="C262"/>
      <c r="D262"/>
      <c r="E262"/>
      <c r="F262"/>
    </row>
    <row r="263" spans="1:6">
      <c r="A263" s="311"/>
      <c r="B263"/>
      <c r="C263"/>
      <c r="D263"/>
      <c r="E263"/>
      <c r="F263"/>
    </row>
    <row r="264" spans="1:6">
      <c r="A264" s="311"/>
      <c r="B264"/>
      <c r="C264"/>
      <c r="D264"/>
      <c r="E264"/>
      <c r="F264"/>
    </row>
    <row r="265" spans="1:6">
      <c r="A265" s="311"/>
      <c r="B265"/>
      <c r="C265"/>
      <c r="D265"/>
      <c r="E265"/>
      <c r="F265"/>
    </row>
    <row r="266" spans="1:6">
      <c r="A266" s="311"/>
      <c r="B266"/>
      <c r="C266"/>
      <c r="D266"/>
      <c r="E266"/>
      <c r="F266"/>
    </row>
    <row r="267" spans="1:6">
      <c r="A267" s="311"/>
      <c r="B267"/>
      <c r="C267"/>
      <c r="D267"/>
      <c r="E267"/>
      <c r="F267"/>
    </row>
    <row r="268" spans="1:6">
      <c r="A268" s="311"/>
      <c r="B268"/>
      <c r="C268"/>
      <c r="D268"/>
      <c r="E268"/>
      <c r="F268"/>
    </row>
    <row r="269" spans="1:6">
      <c r="A269" s="311"/>
      <c r="B269"/>
      <c r="C269"/>
      <c r="D269"/>
      <c r="E269"/>
      <c r="F269"/>
    </row>
    <row r="270" spans="1:6">
      <c r="A270" s="311"/>
      <c r="B270"/>
      <c r="C270"/>
      <c r="D270"/>
      <c r="E270"/>
      <c r="F270"/>
    </row>
    <row r="271" spans="1:6">
      <c r="A271" s="311"/>
      <c r="B271"/>
      <c r="C271"/>
      <c r="D271"/>
      <c r="E271"/>
      <c r="F271"/>
    </row>
    <row r="272" spans="1:6">
      <c r="A272" s="311"/>
      <c r="B272"/>
      <c r="C272"/>
      <c r="D272"/>
      <c r="E272"/>
      <c r="F272"/>
    </row>
    <row r="273" spans="1:6">
      <c r="A273" s="311"/>
      <c r="B273"/>
      <c r="C273"/>
      <c r="D273"/>
      <c r="E273"/>
      <c r="F273"/>
    </row>
    <row r="274" spans="1:6">
      <c r="A274" s="311"/>
      <c r="B274"/>
      <c r="C274"/>
      <c r="D274"/>
      <c r="E274"/>
      <c r="F274"/>
    </row>
    <row r="275" spans="1:6">
      <c r="A275" s="311"/>
      <c r="B275"/>
      <c r="C275"/>
      <c r="D275"/>
      <c r="E275"/>
      <c r="F275"/>
    </row>
    <row r="276" spans="1:6">
      <c r="A276" s="311"/>
      <c r="B276"/>
      <c r="C276"/>
      <c r="D276"/>
      <c r="E276"/>
      <c r="F276"/>
    </row>
    <row r="277" spans="1:6">
      <c r="A277" s="311"/>
      <c r="B277"/>
      <c r="C277"/>
      <c r="D277"/>
      <c r="E277"/>
      <c r="F277"/>
    </row>
    <row r="278" spans="1:6">
      <c r="A278" s="311"/>
      <c r="B278"/>
      <c r="C278"/>
      <c r="D278"/>
      <c r="E278"/>
      <c r="F278"/>
    </row>
    <row r="279" spans="1:6">
      <c r="A279" s="311"/>
      <c r="B279"/>
      <c r="C279"/>
      <c r="D279"/>
      <c r="E279"/>
      <c r="F279"/>
    </row>
    <row r="280" spans="1:6">
      <c r="A280" s="311"/>
      <c r="B280"/>
      <c r="C280"/>
      <c r="D280"/>
      <c r="E280"/>
      <c r="F280"/>
    </row>
    <row r="281" spans="1:6">
      <c r="A281" s="311"/>
      <c r="B281"/>
      <c r="C281"/>
      <c r="D281"/>
      <c r="E281"/>
      <c r="F281"/>
    </row>
    <row r="282" spans="1:6">
      <c r="A282" s="311"/>
      <c r="B282"/>
      <c r="C282"/>
      <c r="D282"/>
      <c r="E282"/>
      <c r="F282"/>
    </row>
    <row r="283" spans="1:6">
      <c r="A283" s="311"/>
      <c r="B283"/>
      <c r="C283"/>
      <c r="D283"/>
      <c r="E283"/>
      <c r="F283"/>
    </row>
    <row r="284" spans="1:6">
      <c r="A284" s="311"/>
      <c r="B284"/>
      <c r="C284"/>
      <c r="D284"/>
      <c r="E284"/>
      <c r="F284"/>
    </row>
    <row r="285" spans="1:6">
      <c r="A285" s="311"/>
      <c r="B285"/>
      <c r="C285"/>
      <c r="D285"/>
      <c r="E285"/>
      <c r="F285"/>
    </row>
    <row r="286" spans="1:6">
      <c r="A286" s="311"/>
      <c r="B286"/>
      <c r="C286"/>
      <c r="D286"/>
      <c r="E286"/>
      <c r="F286"/>
    </row>
    <row r="287" spans="1:6">
      <c r="A287" s="311"/>
      <c r="B287"/>
      <c r="C287"/>
      <c r="D287"/>
      <c r="E287"/>
      <c r="F287"/>
    </row>
    <row r="288" spans="1:6">
      <c r="A288" s="311"/>
      <c r="B288"/>
      <c r="C288"/>
      <c r="D288"/>
      <c r="E288"/>
      <c r="F288"/>
    </row>
    <row r="289" spans="1:6">
      <c r="A289" s="311"/>
      <c r="B289"/>
      <c r="C289"/>
      <c r="D289"/>
      <c r="E289"/>
      <c r="F289"/>
    </row>
    <row r="290" spans="1:6">
      <c r="A290" s="311"/>
      <c r="B290"/>
      <c r="C290"/>
      <c r="D290"/>
      <c r="E290"/>
      <c r="F290"/>
    </row>
    <row r="291" spans="1:6">
      <c r="A291" s="311"/>
      <c r="B291"/>
      <c r="C291"/>
      <c r="D291"/>
      <c r="E291"/>
      <c r="F291"/>
    </row>
    <row r="292" spans="1:6">
      <c r="A292" s="311"/>
      <c r="B292"/>
      <c r="C292"/>
      <c r="D292"/>
      <c r="E292"/>
      <c r="F292"/>
    </row>
    <row r="293" spans="1:6">
      <c r="A293" s="311"/>
      <c r="B293"/>
      <c r="C293"/>
      <c r="D293"/>
      <c r="E293"/>
      <c r="F293"/>
    </row>
    <row r="294" spans="1:6">
      <c r="A294" s="311"/>
      <c r="B294"/>
      <c r="C294"/>
      <c r="D294"/>
      <c r="E294"/>
      <c r="F294"/>
    </row>
    <row r="295" spans="1:6">
      <c r="A295" s="311"/>
      <c r="B295"/>
      <c r="C295"/>
      <c r="D295"/>
      <c r="E295"/>
      <c r="F295"/>
    </row>
    <row r="296" spans="1:6">
      <c r="A296" s="311"/>
      <c r="B296"/>
      <c r="C296"/>
      <c r="D296"/>
      <c r="E296"/>
      <c r="F296"/>
    </row>
    <row r="297" spans="1:6">
      <c r="A297" s="311"/>
      <c r="B297"/>
      <c r="C297"/>
      <c r="D297"/>
      <c r="E297"/>
      <c r="F297"/>
    </row>
    <row r="298" spans="1:6">
      <c r="A298" s="311"/>
      <c r="B298"/>
      <c r="C298"/>
      <c r="D298"/>
      <c r="E298"/>
      <c r="F298"/>
    </row>
    <row r="299" spans="1:6">
      <c r="A299" s="311"/>
      <c r="B299"/>
      <c r="C299"/>
      <c r="D299"/>
      <c r="E299"/>
      <c r="F299"/>
    </row>
    <row r="300" spans="1:6">
      <c r="A300" s="311"/>
      <c r="B300"/>
      <c r="C300"/>
      <c r="D300"/>
      <c r="E300"/>
      <c r="F300"/>
    </row>
    <row r="301" spans="1:6">
      <c r="A301" s="311"/>
      <c r="B301"/>
      <c r="C301"/>
      <c r="D301"/>
      <c r="E301"/>
      <c r="F301"/>
    </row>
    <row r="302" spans="1:6">
      <c r="A302" s="311"/>
      <c r="B302"/>
      <c r="C302"/>
      <c r="D302"/>
      <c r="E302"/>
      <c r="F302"/>
    </row>
    <row r="303" spans="1:6">
      <c r="A303" s="311"/>
      <c r="B303"/>
      <c r="C303"/>
      <c r="D303"/>
      <c r="E303"/>
      <c r="F303"/>
    </row>
    <row r="304" spans="1:6">
      <c r="A304" s="311"/>
      <c r="B304"/>
      <c r="C304"/>
      <c r="D304"/>
      <c r="E304"/>
      <c r="F304"/>
    </row>
    <row r="305" spans="1:6">
      <c r="A305" s="311"/>
      <c r="B305"/>
      <c r="C305"/>
      <c r="D305"/>
      <c r="E305"/>
      <c r="F305"/>
    </row>
    <row r="306" spans="1:6">
      <c r="A306" s="311"/>
      <c r="B306"/>
      <c r="C306"/>
      <c r="D306"/>
      <c r="E306"/>
      <c r="F306"/>
    </row>
    <row r="307" spans="1:6">
      <c r="A307" s="311"/>
      <c r="B307"/>
      <c r="C307"/>
      <c r="D307"/>
      <c r="E307"/>
      <c r="F307"/>
    </row>
    <row r="308" spans="1:6">
      <c r="A308" s="311"/>
      <c r="B308"/>
      <c r="C308"/>
      <c r="D308"/>
      <c r="E308"/>
      <c r="F308"/>
    </row>
    <row r="309" spans="1:6">
      <c r="A309" s="311"/>
      <c r="B309"/>
      <c r="C309"/>
      <c r="D309"/>
      <c r="E309"/>
      <c r="F309"/>
    </row>
    <row r="310" spans="1:6">
      <c r="A310" s="311"/>
      <c r="B310"/>
      <c r="C310"/>
      <c r="D310"/>
      <c r="E310"/>
      <c r="F310"/>
    </row>
    <row r="311" spans="1:6">
      <c r="A311" s="311"/>
      <c r="B311"/>
      <c r="C311"/>
      <c r="D311"/>
      <c r="E311"/>
      <c r="F311"/>
    </row>
    <row r="312" spans="1:6">
      <c r="A312" s="311"/>
      <c r="B312"/>
      <c r="C312"/>
      <c r="D312"/>
      <c r="E312"/>
      <c r="F312"/>
    </row>
    <row r="313" spans="1:6">
      <c r="A313" s="311"/>
      <c r="B313"/>
      <c r="C313"/>
      <c r="D313"/>
      <c r="E313"/>
      <c r="F313"/>
    </row>
    <row r="314" spans="1:6">
      <c r="A314" s="311"/>
      <c r="B314"/>
      <c r="C314"/>
      <c r="D314"/>
      <c r="E314"/>
      <c r="F314"/>
    </row>
    <row r="315" spans="1:6">
      <c r="A315" s="311"/>
      <c r="B315"/>
      <c r="C315"/>
      <c r="D315"/>
      <c r="E315"/>
      <c r="F315"/>
    </row>
    <row r="316" spans="1:6">
      <c r="A316" s="311"/>
      <c r="B316"/>
      <c r="C316"/>
      <c r="D316"/>
      <c r="E316"/>
      <c r="F316"/>
    </row>
    <row r="317" spans="1:6">
      <c r="A317" s="311"/>
      <c r="B317"/>
      <c r="C317"/>
      <c r="D317"/>
      <c r="E317"/>
      <c r="F317"/>
    </row>
    <row r="318" spans="1:6">
      <c r="A318" s="311"/>
      <c r="B318"/>
      <c r="C318"/>
      <c r="D318"/>
      <c r="E318"/>
      <c r="F318"/>
    </row>
    <row r="319" spans="1:6">
      <c r="A319" s="311"/>
      <c r="B319"/>
      <c r="C319"/>
      <c r="D319"/>
      <c r="E319"/>
      <c r="F319"/>
    </row>
    <row r="320" spans="1:6">
      <c r="A320" s="311"/>
      <c r="B320"/>
      <c r="C320"/>
      <c r="D320"/>
      <c r="E320"/>
      <c r="F320"/>
    </row>
    <row r="321" spans="1:6">
      <c r="A321" s="311"/>
      <c r="B321"/>
      <c r="C321"/>
      <c r="D321"/>
      <c r="E321"/>
      <c r="F321"/>
    </row>
    <row r="322" spans="1:6">
      <c r="A322" s="311"/>
      <c r="B322"/>
      <c r="C322"/>
      <c r="D322"/>
      <c r="E322"/>
      <c r="F322"/>
    </row>
    <row r="323" spans="1:6">
      <c r="A323" s="311"/>
      <c r="B323"/>
      <c r="C323"/>
      <c r="D323"/>
      <c r="E323"/>
      <c r="F323"/>
    </row>
    <row r="324" spans="1:6">
      <c r="A324" s="311"/>
      <c r="B324"/>
      <c r="C324"/>
      <c r="D324"/>
      <c r="E324"/>
      <c r="F324"/>
    </row>
    <row r="325" spans="1:6">
      <c r="A325" s="311"/>
      <c r="B325"/>
      <c r="C325"/>
      <c r="D325"/>
      <c r="E325"/>
      <c r="F325"/>
    </row>
    <row r="326" spans="1:6">
      <c r="A326" s="311"/>
      <c r="B326"/>
      <c r="C326"/>
      <c r="D326"/>
      <c r="E326"/>
      <c r="F326"/>
    </row>
    <row r="327" spans="1:6">
      <c r="A327" s="311"/>
      <c r="B327"/>
      <c r="C327"/>
      <c r="D327"/>
      <c r="E327"/>
      <c r="F327"/>
    </row>
    <row r="328" spans="1:6">
      <c r="A328" s="311"/>
      <c r="B328"/>
      <c r="C328"/>
      <c r="D328"/>
      <c r="E328"/>
      <c r="F328"/>
    </row>
    <row r="329" spans="1:6">
      <c r="A329" s="311"/>
      <c r="B329"/>
      <c r="C329"/>
      <c r="D329"/>
      <c r="E329"/>
      <c r="F329"/>
    </row>
    <row r="330" spans="1:6">
      <c r="A330" s="311"/>
      <c r="B330"/>
      <c r="C330"/>
      <c r="D330"/>
      <c r="E330"/>
      <c r="F330"/>
    </row>
    <row r="331" spans="1:6">
      <c r="A331" s="311"/>
      <c r="B331"/>
      <c r="C331"/>
      <c r="D331"/>
      <c r="E331"/>
      <c r="F331"/>
    </row>
    <row r="332" spans="1:6">
      <c r="A332" s="311"/>
      <c r="B332"/>
      <c r="C332"/>
      <c r="D332"/>
      <c r="E332"/>
      <c r="F332"/>
    </row>
    <row r="333" spans="1:6">
      <c r="A333" s="311"/>
      <c r="B333"/>
      <c r="C333"/>
      <c r="D333"/>
      <c r="E333"/>
      <c r="F333"/>
    </row>
    <row r="334" spans="1:6">
      <c r="A334" s="311"/>
      <c r="B334"/>
      <c r="C334"/>
      <c r="D334"/>
      <c r="E334"/>
      <c r="F334"/>
    </row>
    <row r="335" spans="1:6">
      <c r="A335" s="311"/>
      <c r="B335"/>
      <c r="C335"/>
      <c r="D335"/>
      <c r="E335"/>
      <c r="F335"/>
    </row>
    <row r="336" spans="1:6">
      <c r="A336" s="311"/>
      <c r="B336"/>
      <c r="C336"/>
      <c r="D336"/>
      <c r="E336"/>
      <c r="F336"/>
    </row>
    <row r="337" spans="1:6">
      <c r="A337" s="311"/>
      <c r="B337"/>
      <c r="C337"/>
      <c r="D337"/>
      <c r="E337"/>
      <c r="F337"/>
    </row>
    <row r="338" spans="1:6">
      <c r="A338" s="311"/>
      <c r="B338"/>
      <c r="C338"/>
      <c r="D338"/>
      <c r="E338"/>
      <c r="F338"/>
    </row>
    <row r="339" spans="1:6">
      <c r="A339" s="311"/>
      <c r="B339"/>
      <c r="C339"/>
      <c r="D339"/>
      <c r="E339"/>
      <c r="F339"/>
    </row>
    <row r="340" spans="1:6">
      <c r="A340" s="311"/>
      <c r="B340"/>
      <c r="C340"/>
      <c r="D340"/>
      <c r="E340"/>
      <c r="F340"/>
    </row>
    <row r="341" spans="1:6">
      <c r="A341" s="311"/>
      <c r="B341"/>
      <c r="C341"/>
      <c r="D341"/>
      <c r="E341"/>
      <c r="F341"/>
    </row>
    <row r="342" spans="1:6">
      <c r="A342" s="311"/>
      <c r="B342"/>
      <c r="C342"/>
      <c r="D342"/>
      <c r="E342"/>
      <c r="F342"/>
    </row>
    <row r="343" spans="1:6">
      <c r="A343" s="311"/>
      <c r="B343"/>
      <c r="C343"/>
      <c r="D343"/>
      <c r="E343"/>
      <c r="F343"/>
    </row>
    <row r="344" spans="1:6">
      <c r="A344" s="311"/>
      <c r="B344"/>
      <c r="C344"/>
      <c r="D344"/>
      <c r="E344"/>
      <c r="F344"/>
    </row>
    <row r="345" spans="1:6">
      <c r="A345" s="311"/>
      <c r="B345"/>
      <c r="C345"/>
      <c r="D345"/>
      <c r="E345"/>
      <c r="F345"/>
    </row>
    <row r="346" spans="1:6">
      <c r="A346" s="311"/>
      <c r="B346"/>
      <c r="C346"/>
      <c r="D346"/>
      <c r="E346"/>
      <c r="F346"/>
    </row>
    <row r="347" spans="1:6">
      <c r="A347" s="311"/>
      <c r="B347"/>
      <c r="C347"/>
      <c r="D347"/>
      <c r="E347"/>
      <c r="F347"/>
    </row>
    <row r="348" spans="1:6">
      <c r="A348" s="311"/>
      <c r="B348"/>
      <c r="C348"/>
      <c r="D348"/>
      <c r="E348"/>
      <c r="F348"/>
    </row>
    <row r="349" spans="1:6">
      <c r="A349" s="311"/>
      <c r="B349"/>
      <c r="C349"/>
      <c r="D349"/>
      <c r="E349"/>
      <c r="F349"/>
    </row>
    <row r="350" spans="1:6">
      <c r="A350" s="311"/>
      <c r="B350"/>
      <c r="C350"/>
      <c r="D350"/>
      <c r="E350"/>
      <c r="F350"/>
    </row>
    <row r="351" spans="1:6">
      <c r="A351" s="311"/>
      <c r="B351"/>
      <c r="C351"/>
      <c r="D351"/>
      <c r="E351"/>
      <c r="F351"/>
    </row>
    <row r="352" spans="1:6">
      <c r="A352" s="311"/>
      <c r="B352"/>
      <c r="C352"/>
      <c r="D352"/>
      <c r="E352"/>
      <c r="F352"/>
    </row>
    <row r="353" spans="1:6">
      <c r="A353" s="311"/>
      <c r="B353"/>
      <c r="C353"/>
      <c r="D353"/>
      <c r="E353"/>
      <c r="F353"/>
    </row>
    <row r="354" spans="1:6">
      <c r="A354" s="311"/>
      <c r="B354"/>
      <c r="C354"/>
      <c r="D354"/>
      <c r="E354"/>
      <c r="F354"/>
    </row>
    <row r="355" spans="1:6">
      <c r="A355" s="311"/>
      <c r="B355"/>
      <c r="C355"/>
      <c r="D355"/>
      <c r="E355"/>
      <c r="F355"/>
    </row>
    <row r="356" spans="1:6">
      <c r="A356" s="311"/>
      <c r="B356"/>
      <c r="C356"/>
      <c r="D356"/>
      <c r="E356"/>
      <c r="F356"/>
    </row>
    <row r="357" spans="1:6">
      <c r="A357" s="311"/>
      <c r="B357"/>
      <c r="C357"/>
      <c r="D357"/>
      <c r="E357"/>
      <c r="F357"/>
    </row>
    <row r="358" spans="1:6">
      <c r="A358" s="311"/>
      <c r="B358"/>
      <c r="C358"/>
      <c r="D358"/>
      <c r="E358"/>
      <c r="F358"/>
    </row>
    <row r="359" spans="1:6">
      <c r="A359" s="311"/>
      <c r="B359"/>
      <c r="C359"/>
      <c r="D359"/>
      <c r="E359"/>
      <c r="F359"/>
    </row>
    <row r="360" spans="1:6">
      <c r="A360" s="311"/>
      <c r="B360"/>
      <c r="C360"/>
      <c r="D360"/>
      <c r="E360"/>
      <c r="F360"/>
    </row>
    <row r="361" spans="1:6">
      <c r="A361" s="311"/>
      <c r="B361"/>
      <c r="C361"/>
      <c r="D361"/>
      <c r="E361"/>
      <c r="F361"/>
    </row>
    <row r="362" spans="1:6">
      <c r="A362" s="311"/>
      <c r="B362"/>
      <c r="C362"/>
      <c r="D362"/>
      <c r="E362"/>
      <c r="F362"/>
    </row>
    <row r="363" spans="1:6">
      <c r="A363" s="311"/>
      <c r="B363"/>
      <c r="C363"/>
      <c r="D363"/>
      <c r="E363"/>
      <c r="F363"/>
    </row>
    <row r="364" spans="1:6">
      <c r="A364" s="311"/>
      <c r="B364"/>
      <c r="C364"/>
      <c r="D364"/>
      <c r="E364"/>
      <c r="F364"/>
    </row>
    <row r="365" spans="1:6">
      <c r="A365" s="311"/>
      <c r="B365"/>
      <c r="C365"/>
      <c r="D365"/>
      <c r="E365"/>
      <c r="F365"/>
    </row>
    <row r="366" spans="1:6">
      <c r="A366" s="311"/>
      <c r="B366"/>
      <c r="C366"/>
      <c r="D366"/>
      <c r="E366"/>
      <c r="F366"/>
    </row>
    <row r="367" spans="1:6">
      <c r="A367" s="311"/>
      <c r="B367"/>
      <c r="C367"/>
      <c r="D367"/>
      <c r="E367"/>
      <c r="F367"/>
    </row>
    <row r="368" spans="1:6">
      <c r="A368" s="311"/>
      <c r="B368"/>
      <c r="C368"/>
      <c r="D368"/>
      <c r="E368"/>
      <c r="F368"/>
    </row>
    <row r="369" spans="1:6">
      <c r="A369" s="311"/>
      <c r="B369"/>
      <c r="C369"/>
      <c r="D369"/>
      <c r="E369"/>
      <c r="F369"/>
    </row>
    <row r="370" spans="1:6">
      <c r="A370" s="311"/>
      <c r="B370"/>
      <c r="C370"/>
      <c r="D370"/>
      <c r="E370"/>
      <c r="F370"/>
    </row>
    <row r="371" spans="1:6">
      <c r="A371" s="311"/>
      <c r="B371"/>
      <c r="C371"/>
      <c r="D371"/>
      <c r="E371"/>
      <c r="F371"/>
    </row>
    <row r="372" spans="1:6">
      <c r="A372" s="311"/>
      <c r="B372"/>
      <c r="C372"/>
      <c r="D372"/>
      <c r="E372"/>
      <c r="F372"/>
    </row>
    <row r="373" spans="1:6">
      <c r="A373" s="311"/>
      <c r="B373"/>
      <c r="C373"/>
      <c r="D373"/>
      <c r="E373"/>
      <c r="F373"/>
    </row>
    <row r="374" spans="1:6">
      <c r="A374" s="311"/>
      <c r="B374"/>
      <c r="C374"/>
      <c r="D374"/>
      <c r="E374"/>
      <c r="F374"/>
    </row>
    <row r="375" spans="1:6">
      <c r="A375" s="311"/>
      <c r="B375"/>
      <c r="C375"/>
      <c r="D375"/>
      <c r="E375"/>
      <c r="F375"/>
    </row>
    <row r="376" spans="1:6">
      <c r="A376" s="311"/>
      <c r="B376"/>
      <c r="C376"/>
      <c r="D376"/>
      <c r="E376"/>
      <c r="F376"/>
    </row>
    <row r="377" spans="1:6">
      <c r="A377" s="311"/>
      <c r="B377"/>
      <c r="C377"/>
      <c r="D377"/>
      <c r="E377"/>
      <c r="F377"/>
    </row>
  </sheetData>
  <mergeCells count="8">
    <mergeCell ref="B27:F27"/>
    <mergeCell ref="B37:F37"/>
    <mergeCell ref="A1:F1"/>
    <mergeCell ref="A2:F2"/>
    <mergeCell ref="A3:B3"/>
    <mergeCell ref="A13:F13"/>
    <mergeCell ref="B14:F14"/>
    <mergeCell ref="A26:F26"/>
  </mergeCells>
  <pageMargins left="0.2" right="0.2" top="0.5" bottom="0" header="0.25" footer="0.05"/>
  <pageSetup scale="79"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H22"/>
  <sheetViews>
    <sheetView zoomScaleNormal="100" workbookViewId="0">
      <selection activeCell="D11" sqref="D11"/>
    </sheetView>
  </sheetViews>
  <sheetFormatPr defaultRowHeight="15"/>
  <cols>
    <col min="1" max="1" width="5.28515625" customWidth="1"/>
    <col min="2" max="2" width="66.85546875" customWidth="1"/>
    <col min="3" max="5" width="17.42578125" customWidth="1"/>
    <col min="6" max="6" width="12" customWidth="1"/>
  </cols>
  <sheetData>
    <row r="1" spans="1:8" ht="18">
      <c r="A1" s="845" t="s">
        <v>589</v>
      </c>
      <c r="B1" s="845"/>
      <c r="C1" s="845"/>
      <c r="D1" s="845"/>
      <c r="E1" s="845"/>
    </row>
    <row r="2" spans="1:8" ht="18">
      <c r="A2" s="846" t="s">
        <v>590</v>
      </c>
      <c r="B2" s="847"/>
      <c r="C2" s="847"/>
      <c r="D2" s="847"/>
      <c r="E2" s="848"/>
    </row>
    <row r="3" spans="1:8" ht="50.25" customHeight="1">
      <c r="A3" s="849" t="s">
        <v>532</v>
      </c>
      <c r="B3" s="850" t="s">
        <v>56</v>
      </c>
      <c r="C3" s="313"/>
      <c r="D3" s="314" t="s">
        <v>591</v>
      </c>
      <c r="E3" s="314"/>
    </row>
    <row r="4" spans="1:8" ht="36">
      <c r="A4" s="849"/>
      <c r="B4" s="851"/>
      <c r="C4" s="315" t="s">
        <v>495</v>
      </c>
      <c r="D4" s="316" t="s">
        <v>496</v>
      </c>
      <c r="E4" s="314" t="s">
        <v>535</v>
      </c>
    </row>
    <row r="5" spans="1:8" ht="18.75" customHeight="1">
      <c r="A5" s="317" t="s">
        <v>1</v>
      </c>
      <c r="B5" s="289" t="s">
        <v>95</v>
      </c>
      <c r="C5" s="574">
        <f>+'დანართი 1  '!E148</f>
        <v>0</v>
      </c>
      <c r="D5" s="574">
        <f>+'დანართი 1  '!E150</f>
        <v>0</v>
      </c>
      <c r="E5" s="314"/>
    </row>
    <row r="6" spans="1:8" ht="18">
      <c r="A6" s="355" t="s">
        <v>2</v>
      </c>
      <c r="B6" s="351" t="s">
        <v>964</v>
      </c>
      <c r="C6" s="574">
        <f>+C7+C8</f>
        <v>14688</v>
      </c>
      <c r="D6" s="314">
        <f>+D7+D8</f>
        <v>13868</v>
      </c>
      <c r="E6" s="318"/>
    </row>
    <row r="7" spans="1:8" ht="18">
      <c r="A7" s="354" t="s">
        <v>3</v>
      </c>
      <c r="B7" s="352" t="s">
        <v>651</v>
      </c>
      <c r="C7" s="314"/>
      <c r="D7" s="314"/>
      <c r="E7" s="318"/>
    </row>
    <row r="8" spans="1:8" ht="18">
      <c r="A8" s="319" t="s">
        <v>4</v>
      </c>
      <c r="B8" s="282" t="s">
        <v>652</v>
      </c>
      <c r="C8" s="34">
        <f>+'დანართი 5'!G9+'დანართი 5'!G19+'დანართი 5'!G40+'დანართი 5'!G45</f>
        <v>14688</v>
      </c>
      <c r="D8" s="34">
        <v>13868</v>
      </c>
      <c r="E8" s="318"/>
    </row>
    <row r="9" spans="1:8" ht="18">
      <c r="A9" s="355" t="s">
        <v>5</v>
      </c>
      <c r="B9" s="351" t="s">
        <v>965</v>
      </c>
      <c r="C9" s="574">
        <f>+C10+C11</f>
        <v>26888</v>
      </c>
      <c r="D9" s="574">
        <f>+D10+D11</f>
        <v>0</v>
      </c>
      <c r="E9" s="321"/>
    </row>
    <row r="10" spans="1:8" ht="18">
      <c r="A10" s="354" t="s">
        <v>6</v>
      </c>
      <c r="B10" s="352" t="s">
        <v>653</v>
      </c>
      <c r="C10" s="320"/>
      <c r="D10" s="321"/>
      <c r="E10" s="321"/>
      <c r="H10" s="568"/>
    </row>
    <row r="11" spans="1:8" ht="18">
      <c r="A11" s="354" t="s">
        <v>7</v>
      </c>
      <c r="B11" s="282" t="s">
        <v>760</v>
      </c>
      <c r="C11" s="34">
        <f>+'დანართი 5'!O9+'დანართი 5'!O19</f>
        <v>26888</v>
      </c>
      <c r="D11" s="321"/>
      <c r="E11" s="321"/>
      <c r="F11" s="568">
        <f>+C8-C11</f>
        <v>-12200</v>
      </c>
      <c r="G11">
        <f>+D8-D11</f>
        <v>13868</v>
      </c>
    </row>
    <row r="12" spans="1:8" ht="18.75" customHeight="1">
      <c r="A12" s="317" t="s">
        <v>8</v>
      </c>
      <c r="B12" s="356" t="s">
        <v>966</v>
      </c>
      <c r="C12" s="574">
        <f>+C13+C14</f>
        <v>0</v>
      </c>
      <c r="D12" s="574">
        <f>+D13+D14</f>
        <v>2317</v>
      </c>
      <c r="E12" s="318"/>
    </row>
    <row r="13" spans="1:8" ht="18">
      <c r="A13" s="319" t="s">
        <v>9</v>
      </c>
      <c r="B13" s="353" t="s">
        <v>592</v>
      </c>
      <c r="C13" s="34"/>
      <c r="D13" s="318"/>
      <c r="E13" s="318"/>
    </row>
    <row r="14" spans="1:8" ht="18">
      <c r="A14" s="354" t="s">
        <v>10</v>
      </c>
      <c r="B14" s="353" t="s">
        <v>48</v>
      </c>
      <c r="C14" s="318"/>
      <c r="D14" s="318">
        <v>2317</v>
      </c>
      <c r="E14" s="318"/>
    </row>
    <row r="15" spans="1:8" ht="18">
      <c r="A15" s="355" t="s">
        <v>14</v>
      </c>
      <c r="B15" s="322" t="s">
        <v>593</v>
      </c>
      <c r="C15" s="574">
        <f>'ფორმა 2'!C31</f>
        <v>195262</v>
      </c>
      <c r="D15" s="574">
        <f>'ფორმა 2'!D31</f>
        <v>21372</v>
      </c>
      <c r="E15" s="318"/>
    </row>
    <row r="16" spans="1:8" ht="18">
      <c r="A16" s="355" t="s">
        <v>15</v>
      </c>
      <c r="B16" s="322" t="s">
        <v>967</v>
      </c>
      <c r="C16" s="567">
        <f>+C5+C6-C9-C12+C15</f>
        <v>183062</v>
      </c>
      <c r="D16" s="567">
        <f>+D5+D6+D15-D12-D9</f>
        <v>32923</v>
      </c>
      <c r="E16" s="318"/>
    </row>
    <row r="18" spans="2:6">
      <c r="F18" s="373">
        <f>+'დანართი 1  '!D148</f>
        <v>0</v>
      </c>
    </row>
    <row r="19" spans="2:6">
      <c r="B19" s="546" t="s">
        <v>974</v>
      </c>
      <c r="D19" s="554" t="s">
        <v>984</v>
      </c>
      <c r="E19" s="601" t="s">
        <v>1151</v>
      </c>
      <c r="F19" s="568">
        <f>+C16-F18</f>
        <v>183062</v>
      </c>
    </row>
    <row r="20" spans="2:6">
      <c r="B20" s="546" t="s">
        <v>981</v>
      </c>
      <c r="D20" s="554" t="s">
        <v>984</v>
      </c>
      <c r="E20" s="601" t="s">
        <v>1151</v>
      </c>
      <c r="F20" s="568"/>
    </row>
    <row r="21" spans="2:6">
      <c r="B21" s="546" t="s">
        <v>976</v>
      </c>
      <c r="F21" s="281">
        <f>+'დანართი 1  '!D150+'დანართი 1  '!D149</f>
        <v>0</v>
      </c>
    </row>
    <row r="22" spans="2:6">
      <c r="F22" s="753">
        <f>+D16-F21</f>
        <v>32923</v>
      </c>
    </row>
  </sheetData>
  <mergeCells count="4">
    <mergeCell ref="A1:E1"/>
    <mergeCell ref="A2:E2"/>
    <mergeCell ref="A3:A4"/>
    <mergeCell ref="B3:B4"/>
  </mergeCells>
  <pageMargins left="0.7" right="0.7" top="0.75" bottom="0.75" header="0.3" footer="0.3"/>
  <pageSetup scale="98" orientation="landscape" r:id="rId1"/>
  <colBreaks count="1" manualBreakCount="1">
    <brk id="5" max="1048575" man="1"/>
  </colBreaks>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4"/>
  <sheetViews>
    <sheetView zoomScaleNormal="100" workbookViewId="0">
      <selection activeCell="B30" sqref="B30"/>
    </sheetView>
  </sheetViews>
  <sheetFormatPr defaultRowHeight="15"/>
  <cols>
    <col min="1" max="1" width="6.140625" customWidth="1"/>
    <col min="2" max="2" width="39.7109375" customWidth="1"/>
    <col min="3" max="3" width="13.5703125" customWidth="1"/>
    <col min="4" max="4" width="12.42578125" customWidth="1"/>
    <col min="5" max="5" width="19" customWidth="1"/>
    <col min="6" max="6" width="11.28515625" bestFit="1" customWidth="1"/>
    <col min="7" max="7" width="16.5703125" customWidth="1"/>
    <col min="8" max="8" width="16.42578125" customWidth="1"/>
    <col min="9" max="9" width="13.42578125" customWidth="1"/>
  </cols>
  <sheetData>
    <row r="1" spans="1:9" ht="18">
      <c r="A1" s="831" t="s">
        <v>556</v>
      </c>
      <c r="B1" s="832"/>
      <c r="C1" s="832"/>
      <c r="D1" s="832"/>
      <c r="E1" s="832"/>
      <c r="F1" s="832"/>
      <c r="G1" s="832"/>
      <c r="H1" s="832"/>
      <c r="I1" s="833"/>
    </row>
    <row r="2" spans="1:9" ht="18">
      <c r="A2" s="834" t="s">
        <v>557</v>
      </c>
      <c r="B2" s="835"/>
      <c r="C2" s="835"/>
      <c r="D2" s="835"/>
      <c r="E2" s="835"/>
      <c r="F2" s="835"/>
      <c r="G2" s="835"/>
      <c r="H2" s="835"/>
      <c r="I2" s="836"/>
    </row>
    <row r="3" spans="1:9" ht="65.25" customHeight="1">
      <c r="A3" s="852" t="s">
        <v>56</v>
      </c>
      <c r="B3" s="853"/>
      <c r="C3" s="287" t="s">
        <v>558</v>
      </c>
      <c r="D3" s="287" t="s">
        <v>339</v>
      </c>
      <c r="E3" s="288" t="s">
        <v>559</v>
      </c>
      <c r="F3" s="287" t="s">
        <v>560</v>
      </c>
      <c r="G3" s="288" t="s">
        <v>561</v>
      </c>
      <c r="H3" s="287" t="s">
        <v>562</v>
      </c>
      <c r="I3" s="287" t="s">
        <v>563</v>
      </c>
    </row>
    <row r="4" spans="1:9" ht="18">
      <c r="A4" s="277" t="s">
        <v>1</v>
      </c>
      <c r="B4" s="278" t="s">
        <v>147</v>
      </c>
      <c r="C4" s="560">
        <v>5910000</v>
      </c>
      <c r="D4" s="560">
        <v>6146200</v>
      </c>
      <c r="E4" s="560">
        <f>+D4/C4*100</f>
        <v>103.99661590524533</v>
      </c>
      <c r="F4" s="560">
        <v>6077168.7199999997</v>
      </c>
      <c r="G4" s="560">
        <f>+F4/D4*100</f>
        <v>98.876846181380358</v>
      </c>
      <c r="H4" s="560">
        <v>6175733</v>
      </c>
      <c r="I4" s="560">
        <f>+H4/F4*100</f>
        <v>101.62187828808544</v>
      </c>
    </row>
    <row r="5" spans="1:9" ht="18">
      <c r="A5" s="277" t="s">
        <v>2</v>
      </c>
      <c r="B5" s="282" t="s">
        <v>564</v>
      </c>
      <c r="C5" s="560"/>
      <c r="D5" s="560"/>
      <c r="E5" s="560"/>
      <c r="F5" s="560"/>
      <c r="G5" s="560"/>
      <c r="H5" s="560"/>
      <c r="I5" s="560"/>
    </row>
    <row r="6" spans="1:9" ht="18.75" customHeight="1">
      <c r="A6" s="277" t="s">
        <v>3</v>
      </c>
      <c r="B6" s="283" t="s">
        <v>565</v>
      </c>
      <c r="C6" s="560">
        <v>3200000</v>
      </c>
      <c r="D6" s="560">
        <v>3415250</v>
      </c>
      <c r="E6" s="560">
        <f t="shared" ref="E6:E7" si="0">+D6/C6*100</f>
        <v>106.72656250000001</v>
      </c>
      <c r="F6" s="560">
        <v>3408140.31</v>
      </c>
      <c r="G6" s="560">
        <f t="shared" ref="G6:G9" si="1">+F6/D6*100</f>
        <v>99.791825195812905</v>
      </c>
      <c r="H6" s="560">
        <v>3408050</v>
      </c>
      <c r="I6" s="560">
        <f t="shared" ref="I6" si="2">+H6/F6*100</f>
        <v>99.997350167781079</v>
      </c>
    </row>
    <row r="7" spans="1:9" ht="18.75" customHeight="1">
      <c r="A7" s="277" t="s">
        <v>4</v>
      </c>
      <c r="B7" s="289" t="s">
        <v>148</v>
      </c>
      <c r="C7" s="560">
        <v>124000</v>
      </c>
      <c r="D7" s="560">
        <v>119180</v>
      </c>
      <c r="E7" s="560">
        <f t="shared" si="0"/>
        <v>96.112903225806463</v>
      </c>
      <c r="F7" s="560">
        <v>118047.46</v>
      </c>
      <c r="G7" s="560">
        <f t="shared" si="1"/>
        <v>99.049723107904015</v>
      </c>
      <c r="H7" s="560"/>
      <c r="I7" s="560"/>
    </row>
    <row r="8" spans="1:9" ht="18.75" customHeight="1">
      <c r="A8" s="277" t="s">
        <v>5</v>
      </c>
      <c r="B8" s="289" t="s">
        <v>149</v>
      </c>
      <c r="C8" s="560"/>
      <c r="D8" s="560"/>
      <c r="E8" s="560"/>
      <c r="F8" s="560"/>
      <c r="G8" s="560"/>
      <c r="H8" s="560"/>
      <c r="I8" s="560"/>
    </row>
    <row r="9" spans="1:9" ht="18.75" customHeight="1">
      <c r="A9" s="277" t="s">
        <v>6</v>
      </c>
      <c r="B9" s="290" t="s">
        <v>150</v>
      </c>
      <c r="C9" s="560"/>
      <c r="D9" s="560">
        <v>4479</v>
      </c>
      <c r="E9" s="560"/>
      <c r="F9" s="560">
        <v>4478</v>
      </c>
      <c r="G9" s="560">
        <f t="shared" si="1"/>
        <v>99.977673587854426</v>
      </c>
      <c r="H9" s="560"/>
      <c r="I9" s="560"/>
    </row>
    <row r="11" spans="1:9">
      <c r="B11" s="546" t="s">
        <v>974</v>
      </c>
      <c r="E11" s="554" t="s">
        <v>984</v>
      </c>
      <c r="F11" s="601" t="s">
        <v>1151</v>
      </c>
    </row>
    <row r="12" spans="1:9">
      <c r="B12" s="546" t="s">
        <v>981</v>
      </c>
      <c r="E12" s="554" t="s">
        <v>984</v>
      </c>
      <c r="F12" s="601" t="s">
        <v>1151</v>
      </c>
    </row>
    <row r="13" spans="1:9">
      <c r="B13" s="546" t="s">
        <v>976</v>
      </c>
      <c r="D13" s="546"/>
    </row>
    <row r="14" spans="1:9">
      <c r="D14" s="546"/>
    </row>
  </sheetData>
  <mergeCells count="3">
    <mergeCell ref="A1:I1"/>
    <mergeCell ref="A2:I2"/>
    <mergeCell ref="A3:B3"/>
  </mergeCells>
  <pageMargins left="0.7" right="0.7" top="0.75" bottom="0.75" header="0.3" footer="0.3"/>
  <pageSetup paperSize="9" scale="88"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54"/>
  <sheetViews>
    <sheetView tabSelected="1" zoomScaleNormal="100" zoomScaleSheetLayoutView="75" workbookViewId="0">
      <selection activeCell="A4" sqref="A4"/>
    </sheetView>
  </sheetViews>
  <sheetFormatPr defaultRowHeight="15" customHeight="1"/>
  <cols>
    <col min="1" max="1" width="6" style="391" customWidth="1"/>
    <col min="2" max="2" width="71.7109375" style="723" customWidth="1"/>
    <col min="3" max="3" width="8.28515625" style="391" customWidth="1"/>
    <col min="4" max="4" width="13.140625" style="4" bestFit="1" customWidth="1"/>
    <col min="5" max="5" width="12" style="4" bestFit="1" customWidth="1"/>
    <col min="6" max="6" width="10.5703125" style="4" hidden="1" customWidth="1"/>
    <col min="7" max="7" width="12.7109375" style="4" hidden="1" customWidth="1"/>
    <col min="8" max="8" width="10.5703125" style="4" hidden="1" customWidth="1"/>
    <col min="9" max="9" width="9.28515625" style="4" hidden="1" customWidth="1"/>
    <col min="10" max="10" width="0" style="4" hidden="1" customWidth="1"/>
    <col min="11" max="11" width="9.28515625" style="4" hidden="1" customWidth="1"/>
    <col min="12" max="12" width="0" style="4" hidden="1" customWidth="1"/>
    <col min="13" max="13" width="77.28515625" style="392" bestFit="1" customWidth="1"/>
    <col min="14" max="256" width="9.140625" style="4"/>
    <col min="257" max="257" width="6" style="4" customWidth="1"/>
    <col min="258" max="258" width="75.85546875" style="4" customWidth="1"/>
    <col min="259" max="259" width="7.28515625" style="4" customWidth="1"/>
    <col min="260" max="260" width="10.5703125" style="4" customWidth="1"/>
    <col min="261" max="261" width="9.7109375" style="4" customWidth="1"/>
    <col min="262" max="512" width="9.140625" style="4"/>
    <col min="513" max="513" width="6" style="4" customWidth="1"/>
    <col min="514" max="514" width="75.85546875" style="4" customWidth="1"/>
    <col min="515" max="515" width="7.28515625" style="4" customWidth="1"/>
    <col min="516" max="516" width="10.5703125" style="4" customWidth="1"/>
    <col min="517" max="517" width="9.7109375" style="4" customWidth="1"/>
    <col min="518" max="768" width="9.140625" style="4"/>
    <col min="769" max="769" width="6" style="4" customWidth="1"/>
    <col min="770" max="770" width="75.85546875" style="4" customWidth="1"/>
    <col min="771" max="771" width="7.28515625" style="4" customWidth="1"/>
    <col min="772" max="772" width="10.5703125" style="4" customWidth="1"/>
    <col min="773" max="773" width="9.7109375" style="4" customWidth="1"/>
    <col min="774" max="1024" width="9.140625" style="4"/>
    <col min="1025" max="1025" width="6" style="4" customWidth="1"/>
    <col min="1026" max="1026" width="75.85546875" style="4" customWidth="1"/>
    <col min="1027" max="1027" width="7.28515625" style="4" customWidth="1"/>
    <col min="1028" max="1028" width="10.5703125" style="4" customWidth="1"/>
    <col min="1029" max="1029" width="9.7109375" style="4" customWidth="1"/>
    <col min="1030" max="1280" width="9.140625" style="4"/>
    <col min="1281" max="1281" width="6" style="4" customWidth="1"/>
    <col min="1282" max="1282" width="75.85546875" style="4" customWidth="1"/>
    <col min="1283" max="1283" width="7.28515625" style="4" customWidth="1"/>
    <col min="1284" max="1284" width="10.5703125" style="4" customWidth="1"/>
    <col min="1285" max="1285" width="9.7109375" style="4" customWidth="1"/>
    <col min="1286" max="1536" width="9.140625" style="4"/>
    <col min="1537" max="1537" width="6" style="4" customWidth="1"/>
    <col min="1538" max="1538" width="75.85546875" style="4" customWidth="1"/>
    <col min="1539" max="1539" width="7.28515625" style="4" customWidth="1"/>
    <col min="1540" max="1540" width="10.5703125" style="4" customWidth="1"/>
    <col min="1541" max="1541" width="9.7109375" style="4" customWidth="1"/>
    <col min="1542" max="1792" width="9.140625" style="4"/>
    <col min="1793" max="1793" width="6" style="4" customWidth="1"/>
    <col min="1794" max="1794" width="75.85546875" style="4" customWidth="1"/>
    <col min="1795" max="1795" width="7.28515625" style="4" customWidth="1"/>
    <col min="1796" max="1796" width="10.5703125" style="4" customWidth="1"/>
    <col min="1797" max="1797" width="9.7109375" style="4" customWidth="1"/>
    <col min="1798" max="2048" width="9.140625" style="4"/>
    <col min="2049" max="2049" width="6" style="4" customWidth="1"/>
    <col min="2050" max="2050" width="75.85546875" style="4" customWidth="1"/>
    <col min="2051" max="2051" width="7.28515625" style="4" customWidth="1"/>
    <col min="2052" max="2052" width="10.5703125" style="4" customWidth="1"/>
    <col min="2053" max="2053" width="9.7109375" style="4" customWidth="1"/>
    <col min="2054" max="2304" width="9.140625" style="4"/>
    <col min="2305" max="2305" width="6" style="4" customWidth="1"/>
    <col min="2306" max="2306" width="75.85546875" style="4" customWidth="1"/>
    <col min="2307" max="2307" width="7.28515625" style="4" customWidth="1"/>
    <col min="2308" max="2308" width="10.5703125" style="4" customWidth="1"/>
    <col min="2309" max="2309" width="9.7109375" style="4" customWidth="1"/>
    <col min="2310" max="2560" width="9.140625" style="4"/>
    <col min="2561" max="2561" width="6" style="4" customWidth="1"/>
    <col min="2562" max="2562" width="75.85546875" style="4" customWidth="1"/>
    <col min="2563" max="2563" width="7.28515625" style="4" customWidth="1"/>
    <col min="2564" max="2564" width="10.5703125" style="4" customWidth="1"/>
    <col min="2565" max="2565" width="9.7109375" style="4" customWidth="1"/>
    <col min="2566" max="2816" width="9.140625" style="4"/>
    <col min="2817" max="2817" width="6" style="4" customWidth="1"/>
    <col min="2818" max="2818" width="75.85546875" style="4" customWidth="1"/>
    <col min="2819" max="2819" width="7.28515625" style="4" customWidth="1"/>
    <col min="2820" max="2820" width="10.5703125" style="4" customWidth="1"/>
    <col min="2821" max="2821" width="9.7109375" style="4" customWidth="1"/>
    <col min="2822" max="3072" width="9.140625" style="4"/>
    <col min="3073" max="3073" width="6" style="4" customWidth="1"/>
    <col min="3074" max="3074" width="75.85546875" style="4" customWidth="1"/>
    <col min="3075" max="3075" width="7.28515625" style="4" customWidth="1"/>
    <col min="3076" max="3076" width="10.5703125" style="4" customWidth="1"/>
    <col min="3077" max="3077" width="9.7109375" style="4" customWidth="1"/>
    <col min="3078" max="3328" width="9.140625" style="4"/>
    <col min="3329" max="3329" width="6" style="4" customWidth="1"/>
    <col min="3330" max="3330" width="75.85546875" style="4" customWidth="1"/>
    <col min="3331" max="3331" width="7.28515625" style="4" customWidth="1"/>
    <col min="3332" max="3332" width="10.5703125" style="4" customWidth="1"/>
    <col min="3333" max="3333" width="9.7109375" style="4" customWidth="1"/>
    <col min="3334" max="3584" width="9.140625" style="4"/>
    <col min="3585" max="3585" width="6" style="4" customWidth="1"/>
    <col min="3586" max="3586" width="75.85546875" style="4" customWidth="1"/>
    <col min="3587" max="3587" width="7.28515625" style="4" customWidth="1"/>
    <col min="3588" max="3588" width="10.5703125" style="4" customWidth="1"/>
    <col min="3589" max="3589" width="9.7109375" style="4" customWidth="1"/>
    <col min="3590" max="3840" width="9.140625" style="4"/>
    <col min="3841" max="3841" width="6" style="4" customWidth="1"/>
    <col min="3842" max="3842" width="75.85546875" style="4" customWidth="1"/>
    <col min="3843" max="3843" width="7.28515625" style="4" customWidth="1"/>
    <col min="3844" max="3844" width="10.5703125" style="4" customWidth="1"/>
    <col min="3845" max="3845" width="9.7109375" style="4" customWidth="1"/>
    <col min="3846" max="4096" width="9.140625" style="4"/>
    <col min="4097" max="4097" width="6" style="4" customWidth="1"/>
    <col min="4098" max="4098" width="75.85546875" style="4" customWidth="1"/>
    <col min="4099" max="4099" width="7.28515625" style="4" customWidth="1"/>
    <col min="4100" max="4100" width="10.5703125" style="4" customWidth="1"/>
    <col min="4101" max="4101" width="9.7109375" style="4" customWidth="1"/>
    <col min="4102" max="4352" width="9.140625" style="4"/>
    <col min="4353" max="4353" width="6" style="4" customWidth="1"/>
    <col min="4354" max="4354" width="75.85546875" style="4" customWidth="1"/>
    <col min="4355" max="4355" width="7.28515625" style="4" customWidth="1"/>
    <col min="4356" max="4356" width="10.5703125" style="4" customWidth="1"/>
    <col min="4357" max="4357" width="9.7109375" style="4" customWidth="1"/>
    <col min="4358" max="4608" width="9.140625" style="4"/>
    <col min="4609" max="4609" width="6" style="4" customWidth="1"/>
    <col min="4610" max="4610" width="75.85546875" style="4" customWidth="1"/>
    <col min="4611" max="4611" width="7.28515625" style="4" customWidth="1"/>
    <col min="4612" max="4612" width="10.5703125" style="4" customWidth="1"/>
    <col min="4613" max="4613" width="9.7109375" style="4" customWidth="1"/>
    <col min="4614" max="4864" width="9.140625" style="4"/>
    <col min="4865" max="4865" width="6" style="4" customWidth="1"/>
    <col min="4866" max="4866" width="75.85546875" style="4" customWidth="1"/>
    <col min="4867" max="4867" width="7.28515625" style="4" customWidth="1"/>
    <col min="4868" max="4868" width="10.5703125" style="4" customWidth="1"/>
    <col min="4869" max="4869" width="9.7109375" style="4" customWidth="1"/>
    <col min="4870" max="5120" width="9.140625" style="4"/>
    <col min="5121" max="5121" width="6" style="4" customWidth="1"/>
    <col min="5122" max="5122" width="75.85546875" style="4" customWidth="1"/>
    <col min="5123" max="5123" width="7.28515625" style="4" customWidth="1"/>
    <col min="5124" max="5124" width="10.5703125" style="4" customWidth="1"/>
    <col min="5125" max="5125" width="9.7109375" style="4" customWidth="1"/>
    <col min="5126" max="5376" width="9.140625" style="4"/>
    <col min="5377" max="5377" width="6" style="4" customWidth="1"/>
    <col min="5378" max="5378" width="75.85546875" style="4" customWidth="1"/>
    <col min="5379" max="5379" width="7.28515625" style="4" customWidth="1"/>
    <col min="5380" max="5380" width="10.5703125" style="4" customWidth="1"/>
    <col min="5381" max="5381" width="9.7109375" style="4" customWidth="1"/>
    <col min="5382" max="5632" width="9.140625" style="4"/>
    <col min="5633" max="5633" width="6" style="4" customWidth="1"/>
    <col min="5634" max="5634" width="75.85546875" style="4" customWidth="1"/>
    <col min="5635" max="5635" width="7.28515625" style="4" customWidth="1"/>
    <col min="5636" max="5636" width="10.5703125" style="4" customWidth="1"/>
    <col min="5637" max="5637" width="9.7109375" style="4" customWidth="1"/>
    <col min="5638" max="5888" width="9.140625" style="4"/>
    <col min="5889" max="5889" width="6" style="4" customWidth="1"/>
    <col min="5890" max="5890" width="75.85546875" style="4" customWidth="1"/>
    <col min="5891" max="5891" width="7.28515625" style="4" customWidth="1"/>
    <col min="5892" max="5892" width="10.5703125" style="4" customWidth="1"/>
    <col min="5893" max="5893" width="9.7109375" style="4" customWidth="1"/>
    <col min="5894" max="6144" width="9.140625" style="4"/>
    <col min="6145" max="6145" width="6" style="4" customWidth="1"/>
    <col min="6146" max="6146" width="75.85546875" style="4" customWidth="1"/>
    <col min="6147" max="6147" width="7.28515625" style="4" customWidth="1"/>
    <col min="6148" max="6148" width="10.5703125" style="4" customWidth="1"/>
    <col min="6149" max="6149" width="9.7109375" style="4" customWidth="1"/>
    <col min="6150" max="6400" width="9.140625" style="4"/>
    <col min="6401" max="6401" width="6" style="4" customWidth="1"/>
    <col min="6402" max="6402" width="75.85546875" style="4" customWidth="1"/>
    <col min="6403" max="6403" width="7.28515625" style="4" customWidth="1"/>
    <col min="6404" max="6404" width="10.5703125" style="4" customWidth="1"/>
    <col min="6405" max="6405" width="9.7109375" style="4" customWidth="1"/>
    <col min="6406" max="6656" width="9.140625" style="4"/>
    <col min="6657" max="6657" width="6" style="4" customWidth="1"/>
    <col min="6658" max="6658" width="75.85546875" style="4" customWidth="1"/>
    <col min="6659" max="6659" width="7.28515625" style="4" customWidth="1"/>
    <col min="6660" max="6660" width="10.5703125" style="4" customWidth="1"/>
    <col min="6661" max="6661" width="9.7109375" style="4" customWidth="1"/>
    <col min="6662" max="6912" width="9.140625" style="4"/>
    <col min="6913" max="6913" width="6" style="4" customWidth="1"/>
    <col min="6914" max="6914" width="75.85546875" style="4" customWidth="1"/>
    <col min="6915" max="6915" width="7.28515625" style="4" customWidth="1"/>
    <col min="6916" max="6916" width="10.5703125" style="4" customWidth="1"/>
    <col min="6917" max="6917" width="9.7109375" style="4" customWidth="1"/>
    <col min="6918" max="7168" width="9.140625" style="4"/>
    <col min="7169" max="7169" width="6" style="4" customWidth="1"/>
    <col min="7170" max="7170" width="75.85546875" style="4" customWidth="1"/>
    <col min="7171" max="7171" width="7.28515625" style="4" customWidth="1"/>
    <col min="7172" max="7172" width="10.5703125" style="4" customWidth="1"/>
    <col min="7173" max="7173" width="9.7109375" style="4" customWidth="1"/>
    <col min="7174" max="7424" width="9.140625" style="4"/>
    <col min="7425" max="7425" width="6" style="4" customWidth="1"/>
    <col min="7426" max="7426" width="75.85546875" style="4" customWidth="1"/>
    <col min="7427" max="7427" width="7.28515625" style="4" customWidth="1"/>
    <col min="7428" max="7428" width="10.5703125" style="4" customWidth="1"/>
    <col min="7429" max="7429" width="9.7109375" style="4" customWidth="1"/>
    <col min="7430" max="7680" width="9.140625" style="4"/>
    <col min="7681" max="7681" width="6" style="4" customWidth="1"/>
    <col min="7682" max="7682" width="75.85546875" style="4" customWidth="1"/>
    <col min="7683" max="7683" width="7.28515625" style="4" customWidth="1"/>
    <col min="7684" max="7684" width="10.5703125" style="4" customWidth="1"/>
    <col min="7685" max="7685" width="9.7109375" style="4" customWidth="1"/>
    <col min="7686" max="7936" width="9.140625" style="4"/>
    <col min="7937" max="7937" width="6" style="4" customWidth="1"/>
    <col min="7938" max="7938" width="75.85546875" style="4" customWidth="1"/>
    <col min="7939" max="7939" width="7.28515625" style="4" customWidth="1"/>
    <col min="7940" max="7940" width="10.5703125" style="4" customWidth="1"/>
    <col min="7941" max="7941" width="9.7109375" style="4" customWidth="1"/>
    <col min="7942" max="8192" width="9.140625" style="4"/>
    <col min="8193" max="8193" width="6" style="4" customWidth="1"/>
    <col min="8194" max="8194" width="75.85546875" style="4" customWidth="1"/>
    <col min="8195" max="8195" width="7.28515625" style="4" customWidth="1"/>
    <col min="8196" max="8196" width="10.5703125" style="4" customWidth="1"/>
    <col min="8197" max="8197" width="9.7109375" style="4" customWidth="1"/>
    <col min="8198" max="8448" width="9.140625" style="4"/>
    <col min="8449" max="8449" width="6" style="4" customWidth="1"/>
    <col min="8450" max="8450" width="75.85546875" style="4" customWidth="1"/>
    <col min="8451" max="8451" width="7.28515625" style="4" customWidth="1"/>
    <col min="8452" max="8452" width="10.5703125" style="4" customWidth="1"/>
    <col min="8453" max="8453" width="9.7109375" style="4" customWidth="1"/>
    <col min="8454" max="8704" width="9.140625" style="4"/>
    <col min="8705" max="8705" width="6" style="4" customWidth="1"/>
    <col min="8706" max="8706" width="75.85546875" style="4" customWidth="1"/>
    <col min="8707" max="8707" width="7.28515625" style="4" customWidth="1"/>
    <col min="8708" max="8708" width="10.5703125" style="4" customWidth="1"/>
    <col min="8709" max="8709" width="9.7109375" style="4" customWidth="1"/>
    <col min="8710" max="8960" width="9.140625" style="4"/>
    <col min="8961" max="8961" width="6" style="4" customWidth="1"/>
    <col min="8962" max="8962" width="75.85546875" style="4" customWidth="1"/>
    <col min="8963" max="8963" width="7.28515625" style="4" customWidth="1"/>
    <col min="8964" max="8964" width="10.5703125" style="4" customWidth="1"/>
    <col min="8965" max="8965" width="9.7109375" style="4" customWidth="1"/>
    <col min="8966" max="9216" width="9.140625" style="4"/>
    <col min="9217" max="9217" width="6" style="4" customWidth="1"/>
    <col min="9218" max="9218" width="75.85546875" style="4" customWidth="1"/>
    <col min="9219" max="9219" width="7.28515625" style="4" customWidth="1"/>
    <col min="9220" max="9220" width="10.5703125" style="4" customWidth="1"/>
    <col min="9221" max="9221" width="9.7109375" style="4" customWidth="1"/>
    <col min="9222" max="9472" width="9.140625" style="4"/>
    <col min="9473" max="9473" width="6" style="4" customWidth="1"/>
    <col min="9474" max="9474" width="75.85546875" style="4" customWidth="1"/>
    <col min="9475" max="9475" width="7.28515625" style="4" customWidth="1"/>
    <col min="9476" max="9476" width="10.5703125" style="4" customWidth="1"/>
    <col min="9477" max="9477" width="9.7109375" style="4" customWidth="1"/>
    <col min="9478" max="9728" width="9.140625" style="4"/>
    <col min="9729" max="9729" width="6" style="4" customWidth="1"/>
    <col min="9730" max="9730" width="75.85546875" style="4" customWidth="1"/>
    <col min="9731" max="9731" width="7.28515625" style="4" customWidth="1"/>
    <col min="9732" max="9732" width="10.5703125" style="4" customWidth="1"/>
    <col min="9733" max="9733" width="9.7109375" style="4" customWidth="1"/>
    <col min="9734" max="9984" width="9.140625" style="4"/>
    <col min="9985" max="9985" width="6" style="4" customWidth="1"/>
    <col min="9986" max="9986" width="75.85546875" style="4" customWidth="1"/>
    <col min="9987" max="9987" width="7.28515625" style="4" customWidth="1"/>
    <col min="9988" max="9988" width="10.5703125" style="4" customWidth="1"/>
    <col min="9989" max="9989" width="9.7109375" style="4" customWidth="1"/>
    <col min="9990" max="10240" width="9.140625" style="4"/>
    <col min="10241" max="10241" width="6" style="4" customWidth="1"/>
    <col min="10242" max="10242" width="75.85546875" style="4" customWidth="1"/>
    <col min="10243" max="10243" width="7.28515625" style="4" customWidth="1"/>
    <col min="10244" max="10244" width="10.5703125" style="4" customWidth="1"/>
    <col min="10245" max="10245" width="9.7109375" style="4" customWidth="1"/>
    <col min="10246" max="10496" width="9.140625" style="4"/>
    <col min="10497" max="10497" width="6" style="4" customWidth="1"/>
    <col min="10498" max="10498" width="75.85546875" style="4" customWidth="1"/>
    <col min="10499" max="10499" width="7.28515625" style="4" customWidth="1"/>
    <col min="10500" max="10500" width="10.5703125" style="4" customWidth="1"/>
    <col min="10501" max="10501" width="9.7109375" style="4" customWidth="1"/>
    <col min="10502" max="10752" width="9.140625" style="4"/>
    <col min="10753" max="10753" width="6" style="4" customWidth="1"/>
    <col min="10754" max="10754" width="75.85546875" style="4" customWidth="1"/>
    <col min="10755" max="10755" width="7.28515625" style="4" customWidth="1"/>
    <col min="10756" max="10756" width="10.5703125" style="4" customWidth="1"/>
    <col min="10757" max="10757" width="9.7109375" style="4" customWidth="1"/>
    <col min="10758" max="11008" width="9.140625" style="4"/>
    <col min="11009" max="11009" width="6" style="4" customWidth="1"/>
    <col min="11010" max="11010" width="75.85546875" style="4" customWidth="1"/>
    <col min="11011" max="11011" width="7.28515625" style="4" customWidth="1"/>
    <col min="11012" max="11012" width="10.5703125" style="4" customWidth="1"/>
    <col min="11013" max="11013" width="9.7109375" style="4" customWidth="1"/>
    <col min="11014" max="11264" width="9.140625" style="4"/>
    <col min="11265" max="11265" width="6" style="4" customWidth="1"/>
    <col min="11266" max="11266" width="75.85546875" style="4" customWidth="1"/>
    <col min="11267" max="11267" width="7.28515625" style="4" customWidth="1"/>
    <col min="11268" max="11268" width="10.5703125" style="4" customWidth="1"/>
    <col min="11269" max="11269" width="9.7109375" style="4" customWidth="1"/>
    <col min="11270" max="11520" width="9.140625" style="4"/>
    <col min="11521" max="11521" width="6" style="4" customWidth="1"/>
    <col min="11522" max="11522" width="75.85546875" style="4" customWidth="1"/>
    <col min="11523" max="11523" width="7.28515625" style="4" customWidth="1"/>
    <col min="11524" max="11524" width="10.5703125" style="4" customWidth="1"/>
    <col min="11525" max="11525" width="9.7109375" style="4" customWidth="1"/>
    <col min="11526" max="11776" width="9.140625" style="4"/>
    <col min="11777" max="11777" width="6" style="4" customWidth="1"/>
    <col min="11778" max="11778" width="75.85546875" style="4" customWidth="1"/>
    <col min="11779" max="11779" width="7.28515625" style="4" customWidth="1"/>
    <col min="11780" max="11780" width="10.5703125" style="4" customWidth="1"/>
    <col min="11781" max="11781" width="9.7109375" style="4" customWidth="1"/>
    <col min="11782" max="12032" width="9.140625" style="4"/>
    <col min="12033" max="12033" width="6" style="4" customWidth="1"/>
    <col min="12034" max="12034" width="75.85546875" style="4" customWidth="1"/>
    <col min="12035" max="12035" width="7.28515625" style="4" customWidth="1"/>
    <col min="12036" max="12036" width="10.5703125" style="4" customWidth="1"/>
    <col min="12037" max="12037" width="9.7109375" style="4" customWidth="1"/>
    <col min="12038" max="12288" width="9.140625" style="4"/>
    <col min="12289" max="12289" width="6" style="4" customWidth="1"/>
    <col min="12290" max="12290" width="75.85546875" style="4" customWidth="1"/>
    <col min="12291" max="12291" width="7.28515625" style="4" customWidth="1"/>
    <col min="12292" max="12292" width="10.5703125" style="4" customWidth="1"/>
    <col min="12293" max="12293" width="9.7109375" style="4" customWidth="1"/>
    <col min="12294" max="12544" width="9.140625" style="4"/>
    <col min="12545" max="12545" width="6" style="4" customWidth="1"/>
    <col min="12546" max="12546" width="75.85546875" style="4" customWidth="1"/>
    <col min="12547" max="12547" width="7.28515625" style="4" customWidth="1"/>
    <col min="12548" max="12548" width="10.5703125" style="4" customWidth="1"/>
    <col min="12549" max="12549" width="9.7109375" style="4" customWidth="1"/>
    <col min="12550" max="12800" width="9.140625" style="4"/>
    <col min="12801" max="12801" width="6" style="4" customWidth="1"/>
    <col min="12802" max="12802" width="75.85546875" style="4" customWidth="1"/>
    <col min="12803" max="12803" width="7.28515625" style="4" customWidth="1"/>
    <col min="12804" max="12804" width="10.5703125" style="4" customWidth="1"/>
    <col min="12805" max="12805" width="9.7109375" style="4" customWidth="1"/>
    <col min="12806" max="13056" width="9.140625" style="4"/>
    <col min="13057" max="13057" width="6" style="4" customWidth="1"/>
    <col min="13058" max="13058" width="75.85546875" style="4" customWidth="1"/>
    <col min="13059" max="13059" width="7.28515625" style="4" customWidth="1"/>
    <col min="13060" max="13060" width="10.5703125" style="4" customWidth="1"/>
    <col min="13061" max="13061" width="9.7109375" style="4" customWidth="1"/>
    <col min="13062" max="13312" width="9.140625" style="4"/>
    <col min="13313" max="13313" width="6" style="4" customWidth="1"/>
    <col min="13314" max="13314" width="75.85546875" style="4" customWidth="1"/>
    <col min="13315" max="13315" width="7.28515625" style="4" customWidth="1"/>
    <col min="13316" max="13316" width="10.5703125" style="4" customWidth="1"/>
    <col min="13317" max="13317" width="9.7109375" style="4" customWidth="1"/>
    <col min="13318" max="13568" width="9.140625" style="4"/>
    <col min="13569" max="13569" width="6" style="4" customWidth="1"/>
    <col min="13570" max="13570" width="75.85546875" style="4" customWidth="1"/>
    <col min="13571" max="13571" width="7.28515625" style="4" customWidth="1"/>
    <col min="13572" max="13572" width="10.5703125" style="4" customWidth="1"/>
    <col min="13573" max="13573" width="9.7109375" style="4" customWidth="1"/>
    <col min="13574" max="13824" width="9.140625" style="4"/>
    <col min="13825" max="13825" width="6" style="4" customWidth="1"/>
    <col min="13826" max="13826" width="75.85546875" style="4" customWidth="1"/>
    <col min="13827" max="13827" width="7.28515625" style="4" customWidth="1"/>
    <col min="13828" max="13828" width="10.5703125" style="4" customWidth="1"/>
    <col min="13829" max="13829" width="9.7109375" style="4" customWidth="1"/>
    <col min="13830" max="14080" width="9.140625" style="4"/>
    <col min="14081" max="14081" width="6" style="4" customWidth="1"/>
    <col min="14082" max="14082" width="75.85546875" style="4" customWidth="1"/>
    <col min="14083" max="14083" width="7.28515625" style="4" customWidth="1"/>
    <col min="14084" max="14084" width="10.5703125" style="4" customWidth="1"/>
    <col min="14085" max="14085" width="9.7109375" style="4" customWidth="1"/>
    <col min="14086" max="14336" width="9.140625" style="4"/>
    <col min="14337" max="14337" width="6" style="4" customWidth="1"/>
    <col min="14338" max="14338" width="75.85546875" style="4" customWidth="1"/>
    <col min="14339" max="14339" width="7.28515625" style="4" customWidth="1"/>
    <col min="14340" max="14340" width="10.5703125" style="4" customWidth="1"/>
    <col min="14341" max="14341" width="9.7109375" style="4" customWidth="1"/>
    <col min="14342" max="14592" width="9.140625" style="4"/>
    <col min="14593" max="14593" width="6" style="4" customWidth="1"/>
    <col min="14594" max="14594" width="75.85546875" style="4" customWidth="1"/>
    <col min="14595" max="14595" width="7.28515625" style="4" customWidth="1"/>
    <col min="14596" max="14596" width="10.5703125" style="4" customWidth="1"/>
    <col min="14597" max="14597" width="9.7109375" style="4" customWidth="1"/>
    <col min="14598" max="14848" width="9.140625" style="4"/>
    <col min="14849" max="14849" width="6" style="4" customWidth="1"/>
    <col min="14850" max="14850" width="75.85546875" style="4" customWidth="1"/>
    <col min="14851" max="14851" width="7.28515625" style="4" customWidth="1"/>
    <col min="14852" max="14852" width="10.5703125" style="4" customWidth="1"/>
    <col min="14853" max="14853" width="9.7109375" style="4" customWidth="1"/>
    <col min="14854" max="15104" width="9.140625" style="4"/>
    <col min="15105" max="15105" width="6" style="4" customWidth="1"/>
    <col min="15106" max="15106" width="75.85546875" style="4" customWidth="1"/>
    <col min="15107" max="15107" width="7.28515625" style="4" customWidth="1"/>
    <col min="15108" max="15108" width="10.5703125" style="4" customWidth="1"/>
    <col min="15109" max="15109" width="9.7109375" style="4" customWidth="1"/>
    <col min="15110" max="15360" width="9.140625" style="4"/>
    <col min="15361" max="15361" width="6" style="4" customWidth="1"/>
    <col min="15362" max="15362" width="75.85546875" style="4" customWidth="1"/>
    <col min="15363" max="15363" width="7.28515625" style="4" customWidth="1"/>
    <col min="15364" max="15364" width="10.5703125" style="4" customWidth="1"/>
    <col min="15365" max="15365" width="9.7109375" style="4" customWidth="1"/>
    <col min="15366" max="15616" width="9.140625" style="4"/>
    <col min="15617" max="15617" width="6" style="4" customWidth="1"/>
    <col min="15618" max="15618" width="75.85546875" style="4" customWidth="1"/>
    <col min="15619" max="15619" width="7.28515625" style="4" customWidth="1"/>
    <col min="15620" max="15620" width="10.5703125" style="4" customWidth="1"/>
    <col min="15621" max="15621" width="9.7109375" style="4" customWidth="1"/>
    <col min="15622" max="15872" width="9.140625" style="4"/>
    <col min="15873" max="15873" width="6" style="4" customWidth="1"/>
    <col min="15874" max="15874" width="75.85546875" style="4" customWidth="1"/>
    <col min="15875" max="15875" width="7.28515625" style="4" customWidth="1"/>
    <col min="15876" max="15876" width="10.5703125" style="4" customWidth="1"/>
    <col min="15877" max="15877" width="9.7109375" style="4" customWidth="1"/>
    <col min="15878" max="16128" width="9.140625" style="4"/>
    <col min="16129" max="16129" width="6" style="4" customWidth="1"/>
    <col min="16130" max="16130" width="75.85546875" style="4" customWidth="1"/>
    <col min="16131" max="16131" width="7.28515625" style="4" customWidth="1"/>
    <col min="16132" max="16132" width="10.5703125" style="4" customWidth="1"/>
    <col min="16133" max="16133" width="9.7109375" style="4" customWidth="1"/>
    <col min="16134" max="16384" width="9.140625" style="4"/>
  </cols>
  <sheetData>
    <row r="1" spans="1:13" ht="12" customHeight="1">
      <c r="A1" s="861" t="s">
        <v>756</v>
      </c>
      <c r="B1" s="861"/>
      <c r="C1" s="861"/>
      <c r="D1" s="861"/>
      <c r="E1" s="861"/>
    </row>
    <row r="2" spans="1:13" ht="27.75" customHeight="1">
      <c r="A2" s="701"/>
      <c r="B2" s="862" t="s">
        <v>594</v>
      </c>
      <c r="C2" s="862"/>
      <c r="D2" s="862"/>
      <c r="E2" s="701"/>
    </row>
    <row r="3" spans="1:13" ht="8.25" customHeight="1">
      <c r="A3" s="702"/>
      <c r="B3" s="703"/>
      <c r="C3" s="702"/>
      <c r="D3" s="702"/>
      <c r="E3" s="702"/>
    </row>
    <row r="4" spans="1:13" s="710" customFormat="1" ht="15" customHeight="1">
      <c r="A4" s="704" t="s">
        <v>986</v>
      </c>
      <c r="B4" s="705"/>
      <c r="C4" s="706" t="s">
        <v>987</v>
      </c>
      <c r="D4" s="707"/>
      <c r="E4" s="708"/>
      <c r="F4" s="708"/>
      <c r="G4" s="709"/>
      <c r="M4" s="783"/>
    </row>
    <row r="5" spans="1:13" s="710" customFormat="1" ht="6" customHeight="1">
      <c r="A5" s="711"/>
      <c r="B5" s="705"/>
      <c r="C5" s="705"/>
      <c r="D5" s="707"/>
      <c r="E5" s="705"/>
      <c r="F5" s="705"/>
      <c r="G5" s="712"/>
      <c r="H5" s="712"/>
      <c r="I5" s="712"/>
      <c r="J5" s="712"/>
      <c r="M5" s="783"/>
    </row>
    <row r="6" spans="1:13" s="710" customFormat="1" ht="15" customHeight="1">
      <c r="A6" s="704" t="s">
        <v>1225</v>
      </c>
      <c r="B6" s="705"/>
      <c r="C6" s="704" t="s">
        <v>145</v>
      </c>
      <c r="D6" s="707"/>
      <c r="E6" s="704"/>
      <c r="F6" s="704"/>
      <c r="G6" s="713"/>
      <c r="J6" s="713"/>
      <c r="M6" s="783"/>
    </row>
    <row r="7" spans="1:13" s="710" customFormat="1" ht="6.75" customHeight="1">
      <c r="A7" s="704"/>
      <c r="B7" s="705"/>
      <c r="C7" s="704"/>
      <c r="D7" s="707"/>
      <c r="E7" s="714"/>
      <c r="F7" s="714"/>
      <c r="G7" s="713"/>
      <c r="J7" s="713"/>
      <c r="M7" s="783"/>
    </row>
    <row r="8" spans="1:13" ht="23.25" customHeight="1">
      <c r="A8" s="371" t="s">
        <v>21</v>
      </c>
      <c r="B8" s="372" t="s">
        <v>63</v>
      </c>
      <c r="C8" s="242" t="s">
        <v>64</v>
      </c>
      <c r="D8" s="242" t="s">
        <v>66</v>
      </c>
      <c r="E8" s="242" t="s">
        <v>65</v>
      </c>
      <c r="F8" s="715"/>
      <c r="I8" s="715"/>
      <c r="M8" s="784" t="s">
        <v>852</v>
      </c>
    </row>
    <row r="9" spans="1:13" s="716" customFormat="1" ht="18.75" customHeight="1">
      <c r="A9" s="373">
        <v>1</v>
      </c>
      <c r="B9" s="373">
        <v>2</v>
      </c>
      <c r="C9" s="373">
        <v>3</v>
      </c>
      <c r="D9" s="373">
        <v>4</v>
      </c>
      <c r="E9" s="373">
        <v>5</v>
      </c>
      <c r="M9" s="785"/>
    </row>
    <row r="10" spans="1:13" ht="18.75" customHeight="1">
      <c r="A10" s="863" t="s">
        <v>67</v>
      </c>
      <c r="B10" s="864"/>
      <c r="C10" s="864"/>
      <c r="D10" s="864"/>
      <c r="E10" s="374"/>
      <c r="M10" s="784"/>
    </row>
    <row r="11" spans="1:13" ht="12.75" hidden="1" customHeight="1">
      <c r="A11" s="375" t="s">
        <v>1</v>
      </c>
      <c r="B11" s="324" t="s">
        <v>893</v>
      </c>
      <c r="C11" s="376" t="s">
        <v>68</v>
      </c>
      <c r="D11" s="373"/>
      <c r="E11" s="373"/>
      <c r="M11" s="784"/>
    </row>
    <row r="12" spans="1:13" ht="12.75" hidden="1" customHeight="1">
      <c r="A12" s="377" t="s">
        <v>2</v>
      </c>
      <c r="B12" s="324" t="s">
        <v>894</v>
      </c>
      <c r="C12" s="378" t="s">
        <v>69</v>
      </c>
      <c r="D12" s="373"/>
      <c r="E12" s="373"/>
      <c r="M12" s="784"/>
    </row>
    <row r="13" spans="1:13" ht="12.75" hidden="1" customHeight="1">
      <c r="A13" s="377" t="s">
        <v>3</v>
      </c>
      <c r="B13" s="324" t="s">
        <v>895</v>
      </c>
      <c r="C13" s="545" t="s">
        <v>1080</v>
      </c>
      <c r="D13" s="717"/>
      <c r="E13" s="717"/>
      <c r="M13" s="784"/>
    </row>
    <row r="14" spans="1:13" ht="12.75" hidden="1" customHeight="1">
      <c r="A14" s="377" t="s">
        <v>4</v>
      </c>
      <c r="B14" s="324" t="s">
        <v>1078</v>
      </c>
      <c r="C14" s="545" t="s">
        <v>1079</v>
      </c>
      <c r="D14" s="373"/>
      <c r="E14" s="718"/>
      <c r="M14" s="784"/>
    </row>
    <row r="15" spans="1:13" ht="12.75" hidden="1" customHeight="1">
      <c r="A15" s="377" t="s">
        <v>5</v>
      </c>
      <c r="B15" s="324" t="s">
        <v>72</v>
      </c>
      <c r="C15" s="376" t="s">
        <v>70</v>
      </c>
      <c r="D15" s="373"/>
      <c r="E15" s="373"/>
      <c r="M15" s="784"/>
    </row>
    <row r="16" spans="1:13" ht="30">
      <c r="A16" s="377" t="s">
        <v>6</v>
      </c>
      <c r="B16" s="324" t="s">
        <v>896</v>
      </c>
      <c r="C16" s="376" t="s">
        <v>71</v>
      </c>
      <c r="D16" s="373">
        <f>283+24+41651</f>
        <v>41958</v>
      </c>
      <c r="E16" s="373">
        <f>283+24+28330</f>
        <v>28637</v>
      </c>
      <c r="F16" s="719">
        <f>+D16+D17</f>
        <v>186733</v>
      </c>
      <c r="M16" s="784" t="s">
        <v>1217</v>
      </c>
    </row>
    <row r="17" spans="1:13" ht="30">
      <c r="A17" s="377" t="s">
        <v>7</v>
      </c>
      <c r="B17" s="324" t="s">
        <v>897</v>
      </c>
      <c r="C17" s="376" t="s">
        <v>73</v>
      </c>
      <c r="D17" s="720">
        <f>5+56232+12259+63113+13166</f>
        <v>144775</v>
      </c>
      <c r="E17" s="720">
        <f>5+26511+41983+12868</f>
        <v>81367</v>
      </c>
      <c r="F17" s="719"/>
      <c r="M17" s="784" t="s">
        <v>1218</v>
      </c>
    </row>
    <row r="18" spans="1:13" ht="12.75" hidden="1" customHeight="1">
      <c r="A18" s="377" t="s">
        <v>8</v>
      </c>
      <c r="B18" s="324" t="s">
        <v>898</v>
      </c>
      <c r="C18" s="376" t="s">
        <v>74</v>
      </c>
      <c r="D18" s="373"/>
      <c r="E18" s="373"/>
      <c r="M18" s="784"/>
    </row>
    <row r="19" spans="1:13" ht="12.75" hidden="1" customHeight="1">
      <c r="A19" s="377" t="s">
        <v>9</v>
      </c>
      <c r="B19" s="324" t="s">
        <v>899</v>
      </c>
      <c r="C19" s="376" t="s">
        <v>75</v>
      </c>
      <c r="D19" s="373"/>
      <c r="E19" s="373"/>
      <c r="M19" s="784"/>
    </row>
    <row r="20" spans="1:13" ht="12.75" hidden="1" customHeight="1">
      <c r="A20" s="377" t="s">
        <v>10</v>
      </c>
      <c r="B20" s="324" t="s">
        <v>900</v>
      </c>
      <c r="C20" s="376" t="s">
        <v>76</v>
      </c>
      <c r="D20" s="373"/>
      <c r="E20" s="373"/>
      <c r="M20" s="784"/>
    </row>
    <row r="21" spans="1:13" ht="12.75" hidden="1" customHeight="1">
      <c r="A21" s="377" t="s">
        <v>14</v>
      </c>
      <c r="B21" s="324" t="s">
        <v>901</v>
      </c>
      <c r="C21" s="376" t="s">
        <v>77</v>
      </c>
      <c r="D21" s="373"/>
      <c r="E21" s="373"/>
      <c r="M21" s="784"/>
    </row>
    <row r="22" spans="1:13" ht="12.75" hidden="1" customHeight="1">
      <c r="A22" s="377" t="s">
        <v>15</v>
      </c>
      <c r="B22" s="324" t="s">
        <v>1081</v>
      </c>
      <c r="C22" s="376" t="s">
        <v>1082</v>
      </c>
      <c r="D22" s="373"/>
      <c r="E22" s="373"/>
      <c r="M22" s="784"/>
    </row>
    <row r="23" spans="1:13" ht="12.75" hidden="1" customHeight="1">
      <c r="A23" s="377" t="s">
        <v>16</v>
      </c>
      <c r="B23" s="324" t="s">
        <v>902</v>
      </c>
      <c r="C23" s="376" t="s">
        <v>1083</v>
      </c>
      <c r="D23" s="373"/>
      <c r="E23" s="373"/>
      <c r="M23" s="784"/>
    </row>
    <row r="24" spans="1:13" ht="12.75" hidden="1" customHeight="1">
      <c r="A24" s="377" t="s">
        <v>17</v>
      </c>
      <c r="B24" s="324" t="s">
        <v>78</v>
      </c>
      <c r="C24" s="379">
        <v>1310</v>
      </c>
      <c r="D24" s="373"/>
      <c r="E24" s="373"/>
      <c r="M24" s="784"/>
    </row>
    <row r="25" spans="1:13" ht="12.75" hidden="1" customHeight="1">
      <c r="A25" s="377" t="s">
        <v>18</v>
      </c>
      <c r="B25" s="324" t="s">
        <v>664</v>
      </c>
      <c r="C25" s="379">
        <v>1321</v>
      </c>
      <c r="D25" s="373"/>
      <c r="E25" s="373"/>
      <c r="M25" s="784"/>
    </row>
    <row r="26" spans="1:13" ht="12.75" hidden="1" customHeight="1">
      <c r="A26" s="377" t="s">
        <v>11</v>
      </c>
      <c r="B26" s="324" t="s">
        <v>665</v>
      </c>
      <c r="C26" s="379">
        <v>1322</v>
      </c>
      <c r="D26" s="373"/>
      <c r="E26" s="373"/>
      <c r="M26" s="784"/>
    </row>
    <row r="27" spans="1:13" ht="12.75" hidden="1" customHeight="1">
      <c r="A27" s="377" t="s">
        <v>12</v>
      </c>
      <c r="B27" s="324" t="s">
        <v>1084</v>
      </c>
      <c r="C27" s="379">
        <v>1323</v>
      </c>
      <c r="D27" s="373"/>
      <c r="E27" s="373"/>
      <c r="M27" s="784"/>
    </row>
    <row r="28" spans="1:13" ht="12.75" hidden="1" customHeight="1">
      <c r="A28" s="377" t="s">
        <v>13</v>
      </c>
      <c r="B28" s="324" t="s">
        <v>79</v>
      </c>
      <c r="C28" s="379">
        <v>1330</v>
      </c>
      <c r="D28" s="373"/>
      <c r="E28" s="373"/>
      <c r="M28" s="784"/>
    </row>
    <row r="29" spans="1:13" ht="12.75" hidden="1" customHeight="1">
      <c r="A29" s="377" t="s">
        <v>19</v>
      </c>
      <c r="B29" s="324" t="s">
        <v>80</v>
      </c>
      <c r="C29" s="379">
        <v>1340</v>
      </c>
      <c r="D29" s="373"/>
      <c r="E29" s="373"/>
      <c r="M29" s="784"/>
    </row>
    <row r="30" spans="1:13" ht="12.75" hidden="1" customHeight="1">
      <c r="A30" s="377" t="s">
        <v>20</v>
      </c>
      <c r="B30" s="324" t="s">
        <v>666</v>
      </c>
      <c r="C30" s="379">
        <v>1351</v>
      </c>
      <c r="D30" s="373"/>
      <c r="E30" s="373"/>
      <c r="M30" s="784"/>
    </row>
    <row r="31" spans="1:13" ht="12.75" hidden="1" customHeight="1">
      <c r="A31" s="377" t="s">
        <v>22</v>
      </c>
      <c r="B31" s="324" t="s">
        <v>667</v>
      </c>
      <c r="C31" s="379">
        <v>1352</v>
      </c>
      <c r="D31" s="373"/>
      <c r="E31" s="373"/>
      <c r="M31" s="784"/>
    </row>
    <row r="32" spans="1:13" ht="12.75" hidden="1" customHeight="1">
      <c r="A32" s="377" t="s">
        <v>23</v>
      </c>
      <c r="B32" s="324" t="s">
        <v>668</v>
      </c>
      <c r="C32" s="379">
        <v>1353</v>
      </c>
      <c r="D32" s="373"/>
      <c r="E32" s="373"/>
      <c r="G32" s="4">
        <f>+D32-E32</f>
        <v>0</v>
      </c>
      <c r="M32" s="784"/>
    </row>
    <row r="33" spans="1:13" ht="30">
      <c r="A33" s="377" t="s">
        <v>24</v>
      </c>
      <c r="B33" s="324" t="s">
        <v>669</v>
      </c>
      <c r="C33" s="379">
        <v>1354</v>
      </c>
      <c r="D33" s="373">
        <f>3205+1071</f>
        <v>4276</v>
      </c>
      <c r="E33" s="373">
        <v>3152</v>
      </c>
      <c r="F33" s="719"/>
      <c r="G33" s="4">
        <f>+D33-E33</f>
        <v>1124</v>
      </c>
      <c r="M33" s="784" t="s">
        <v>1219</v>
      </c>
    </row>
    <row r="34" spans="1:13" ht="12.75" hidden="1" customHeight="1">
      <c r="A34" s="377" t="s">
        <v>25</v>
      </c>
      <c r="B34" s="324" t="s">
        <v>670</v>
      </c>
      <c r="C34" s="379">
        <v>1355</v>
      </c>
      <c r="D34" s="373"/>
      <c r="E34" s="373"/>
      <c r="G34" s="4">
        <f t="shared" ref="G34:G38" si="0">+D34-E34</f>
        <v>0</v>
      </c>
      <c r="M34" s="784"/>
    </row>
    <row r="35" spans="1:13" ht="16.5" hidden="1" customHeight="1">
      <c r="A35" s="721" t="s">
        <v>26</v>
      </c>
      <c r="B35" s="324" t="s">
        <v>1085</v>
      </c>
      <c r="C35" s="373">
        <v>1356</v>
      </c>
      <c r="D35" s="373"/>
      <c r="E35" s="373"/>
      <c r="G35" s="4">
        <f t="shared" si="0"/>
        <v>0</v>
      </c>
      <c r="M35" s="784"/>
    </row>
    <row r="36" spans="1:13" ht="16.5" customHeight="1">
      <c r="A36" s="721" t="s">
        <v>27</v>
      </c>
      <c r="B36" s="324" t="s">
        <v>1086</v>
      </c>
      <c r="C36" s="373">
        <v>1361</v>
      </c>
      <c r="D36" s="373">
        <f>1206</f>
        <v>1206</v>
      </c>
      <c r="E36" s="373">
        <v>1206</v>
      </c>
      <c r="G36" s="4">
        <f t="shared" si="0"/>
        <v>0</v>
      </c>
      <c r="I36" s="719">
        <f>+D33+D36+D37+D38</f>
        <v>6194</v>
      </c>
      <c r="M36" s="860" t="s">
        <v>1220</v>
      </c>
    </row>
    <row r="37" spans="1:13" ht="16.5" customHeight="1">
      <c r="A37" s="721" t="s">
        <v>28</v>
      </c>
      <c r="B37" s="324" t="s">
        <v>48</v>
      </c>
      <c r="C37" s="373">
        <v>1362</v>
      </c>
      <c r="D37" s="722">
        <v>579</v>
      </c>
      <c r="E37" s="722">
        <v>80</v>
      </c>
      <c r="G37" s="4">
        <f t="shared" si="0"/>
        <v>499</v>
      </c>
      <c r="I37" s="719">
        <f>+D46+D48+D50+D54+D55</f>
        <v>153634</v>
      </c>
      <c r="M37" s="860"/>
    </row>
    <row r="38" spans="1:13" ht="16.5" customHeight="1">
      <c r="A38" s="721" t="s">
        <v>29</v>
      </c>
      <c r="B38" s="324" t="s">
        <v>1087</v>
      </c>
      <c r="C38" s="373">
        <v>1363</v>
      </c>
      <c r="D38" s="373">
        <v>133</v>
      </c>
      <c r="E38" s="373">
        <v>199</v>
      </c>
      <c r="G38" s="4">
        <f t="shared" si="0"/>
        <v>-66</v>
      </c>
      <c r="I38" s="4">
        <f>+D68+D69+D70</f>
        <v>453071</v>
      </c>
      <c r="M38" s="860"/>
    </row>
    <row r="39" spans="1:13" ht="16.5" hidden="1" customHeight="1">
      <c r="A39" s="721" t="s">
        <v>30</v>
      </c>
      <c r="B39" s="324" t="s">
        <v>1088</v>
      </c>
      <c r="C39" s="373">
        <v>1364</v>
      </c>
      <c r="D39" s="373"/>
      <c r="E39" s="373"/>
      <c r="M39" s="860"/>
    </row>
    <row r="40" spans="1:13" s="723" customFormat="1" ht="16.5" hidden="1" customHeight="1">
      <c r="A40" s="721" t="s">
        <v>31</v>
      </c>
      <c r="B40" s="324" t="s">
        <v>1089</v>
      </c>
      <c r="C40" s="373">
        <v>1365</v>
      </c>
      <c r="D40" s="380"/>
      <c r="E40" s="380"/>
      <c r="G40" s="4"/>
      <c r="M40" s="860"/>
    </row>
    <row r="41" spans="1:13" s="723" customFormat="1" ht="16.5" hidden="1" customHeight="1">
      <c r="A41" s="721" t="s">
        <v>32</v>
      </c>
      <c r="B41" s="324" t="s">
        <v>1090</v>
      </c>
      <c r="C41" s="373">
        <v>1366</v>
      </c>
      <c r="D41" s="380"/>
      <c r="E41" s="380"/>
      <c r="G41" s="4"/>
      <c r="M41" s="860"/>
    </row>
    <row r="42" spans="1:13" s="723" customFormat="1" ht="16.5" customHeight="1">
      <c r="A42" s="721" t="s">
        <v>33</v>
      </c>
      <c r="B42" s="324" t="s">
        <v>1091</v>
      </c>
      <c r="C42" s="373">
        <v>1367</v>
      </c>
      <c r="D42" s="373">
        <v>10985</v>
      </c>
      <c r="E42" s="380"/>
      <c r="G42" s="4"/>
      <c r="M42" s="860"/>
    </row>
    <row r="43" spans="1:13" s="723" customFormat="1" ht="16.5" hidden="1" customHeight="1">
      <c r="A43" s="721" t="s">
        <v>34</v>
      </c>
      <c r="B43" s="324" t="s">
        <v>81</v>
      </c>
      <c r="C43" s="373">
        <v>1370</v>
      </c>
      <c r="D43" s="380"/>
      <c r="E43" s="380"/>
      <c r="G43" s="4"/>
      <c r="M43" s="380"/>
    </row>
    <row r="44" spans="1:13" s="723" customFormat="1" ht="16.5" hidden="1" customHeight="1">
      <c r="A44" s="721" t="s">
        <v>35</v>
      </c>
      <c r="B44" s="324" t="s">
        <v>82</v>
      </c>
      <c r="C44" s="373">
        <v>1410</v>
      </c>
      <c r="D44" s="380"/>
      <c r="E44" s="380"/>
      <c r="G44" s="4"/>
      <c r="M44" s="380"/>
    </row>
    <row r="45" spans="1:13" s="723" customFormat="1" ht="16.5" hidden="1" customHeight="1">
      <c r="A45" s="721" t="s">
        <v>36</v>
      </c>
      <c r="B45" s="324" t="s">
        <v>83</v>
      </c>
      <c r="C45" s="373">
        <v>1420</v>
      </c>
      <c r="D45" s="380"/>
      <c r="E45" s="380"/>
      <c r="G45" s="4"/>
      <c r="M45" s="380"/>
    </row>
    <row r="46" spans="1:13" s="723" customFormat="1" ht="60.75" customHeight="1">
      <c r="A46" s="377" t="s">
        <v>37</v>
      </c>
      <c r="B46" s="324" t="s">
        <v>671</v>
      </c>
      <c r="C46" s="379">
        <v>1431</v>
      </c>
      <c r="D46" s="720">
        <v>25834</v>
      </c>
      <c r="E46" s="720">
        <v>568</v>
      </c>
      <c r="F46" s="724">
        <f>+D46+D48+D50+D54+D55+D36+D37+D38+D33</f>
        <v>159828</v>
      </c>
      <c r="G46" s="719">
        <f>+D46-E46</f>
        <v>25266</v>
      </c>
      <c r="M46" s="380" t="s">
        <v>1208</v>
      </c>
    </row>
    <row r="47" spans="1:13" s="723" customFormat="1" ht="12.75" customHeight="1">
      <c r="A47" s="377" t="s">
        <v>38</v>
      </c>
      <c r="B47" s="324" t="s">
        <v>985</v>
      </c>
      <c r="C47" s="379">
        <v>1432</v>
      </c>
      <c r="D47" s="720"/>
      <c r="E47" s="720"/>
      <c r="G47" s="4">
        <f t="shared" ref="G47:G103" si="1">+D47-E47</f>
        <v>0</v>
      </c>
      <c r="H47" s="724">
        <f>+D50+D54+D55+D46+D36+D37+D38+D33</f>
        <v>139700</v>
      </c>
      <c r="M47" s="380"/>
    </row>
    <row r="48" spans="1:13" ht="12.75" customHeight="1">
      <c r="A48" s="377" t="s">
        <v>39</v>
      </c>
      <c r="B48" s="324" t="s">
        <v>84</v>
      </c>
      <c r="C48" s="379">
        <v>1440</v>
      </c>
      <c r="D48" s="720">
        <v>20128</v>
      </c>
      <c r="E48" s="720">
        <f>25813+1927</f>
        <v>27740</v>
      </c>
      <c r="G48" s="4">
        <f t="shared" si="1"/>
        <v>-7612</v>
      </c>
      <c r="M48" s="784" t="s">
        <v>1222</v>
      </c>
    </row>
    <row r="49" spans="1:13" s="723" customFormat="1" ht="12.75" hidden="1" customHeight="1">
      <c r="A49" s="377" t="s">
        <v>40</v>
      </c>
      <c r="B49" s="324" t="s">
        <v>672</v>
      </c>
      <c r="C49" s="379">
        <v>1451</v>
      </c>
      <c r="D49" s="380"/>
      <c r="E49" s="380"/>
      <c r="G49" s="4">
        <f t="shared" si="1"/>
        <v>0</v>
      </c>
      <c r="M49" s="380"/>
    </row>
    <row r="50" spans="1:13" s="723" customFormat="1" ht="30">
      <c r="A50" s="377" t="s">
        <v>52</v>
      </c>
      <c r="B50" s="324" t="s">
        <v>673</v>
      </c>
      <c r="C50" s="379">
        <v>1452</v>
      </c>
      <c r="D50" s="720">
        <v>4071</v>
      </c>
      <c r="E50" s="720">
        <v>6601</v>
      </c>
      <c r="G50" s="719">
        <f>+D50-E50</f>
        <v>-2530</v>
      </c>
      <c r="M50" s="784" t="s">
        <v>1221</v>
      </c>
    </row>
    <row r="51" spans="1:13" ht="12.75" hidden="1" customHeight="1">
      <c r="A51" s="377" t="s">
        <v>41</v>
      </c>
      <c r="B51" s="324" t="s">
        <v>674</v>
      </c>
      <c r="C51" s="379">
        <v>1461</v>
      </c>
      <c r="D51" s="720"/>
      <c r="E51" s="720"/>
      <c r="G51" s="4">
        <f t="shared" si="1"/>
        <v>0</v>
      </c>
      <c r="M51" s="784"/>
    </row>
    <row r="52" spans="1:13" ht="12.75" hidden="1" customHeight="1">
      <c r="A52" s="377" t="s">
        <v>43</v>
      </c>
      <c r="B52" s="324" t="s">
        <v>675</v>
      </c>
      <c r="C52" s="379">
        <v>1462</v>
      </c>
      <c r="D52" s="373"/>
      <c r="E52" s="373"/>
      <c r="G52" s="4">
        <f>SUM(G32:G51)</f>
        <v>16681</v>
      </c>
      <c r="M52" s="784"/>
    </row>
    <row r="53" spans="1:13" ht="12.75" hidden="1" customHeight="1">
      <c r="A53" s="377" t="s">
        <v>44</v>
      </c>
      <c r="B53" s="324" t="s">
        <v>676</v>
      </c>
      <c r="C53" s="379">
        <v>1463</v>
      </c>
      <c r="D53" s="373"/>
      <c r="E53" s="373"/>
      <c r="M53" s="784"/>
    </row>
    <row r="54" spans="1:13" ht="12.75" customHeight="1">
      <c r="A54" s="377" t="s">
        <v>45</v>
      </c>
      <c r="B54" s="324" t="s">
        <v>656</v>
      </c>
      <c r="C54" s="379">
        <v>1470</v>
      </c>
      <c r="D54" s="720">
        <v>1091</v>
      </c>
      <c r="E54" s="720">
        <v>1091</v>
      </c>
      <c r="G54" s="4">
        <f t="shared" si="1"/>
        <v>0</v>
      </c>
      <c r="M54" s="784"/>
    </row>
    <row r="55" spans="1:13" ht="12.75" customHeight="1">
      <c r="A55" s="377" t="s">
        <v>46</v>
      </c>
      <c r="B55" s="324" t="s">
        <v>85</v>
      </c>
      <c r="C55" s="379">
        <v>1480</v>
      </c>
      <c r="D55" s="720">
        <v>102510</v>
      </c>
      <c r="E55" s="720">
        <v>102510</v>
      </c>
      <c r="G55" s="4">
        <f t="shared" si="1"/>
        <v>0</v>
      </c>
      <c r="M55" s="784"/>
    </row>
    <row r="56" spans="1:13" s="725" customFormat="1" ht="12.75" hidden="1" customHeight="1">
      <c r="A56" s="377" t="s">
        <v>47</v>
      </c>
      <c r="B56" s="324" t="s">
        <v>677</v>
      </c>
      <c r="C56" s="379">
        <v>1511</v>
      </c>
      <c r="D56" s="381"/>
      <c r="E56" s="381"/>
      <c r="G56" s="4">
        <f t="shared" si="1"/>
        <v>0</v>
      </c>
      <c r="M56" s="786"/>
    </row>
    <row r="57" spans="1:13" s="725" customFormat="1" ht="12.75" hidden="1" customHeight="1">
      <c r="A57" s="377" t="s">
        <v>53</v>
      </c>
      <c r="B57" s="324" t="s">
        <v>678</v>
      </c>
      <c r="C57" s="379">
        <v>1512</v>
      </c>
      <c r="D57" s="381"/>
      <c r="E57" s="381"/>
      <c r="G57" s="4">
        <f t="shared" si="1"/>
        <v>0</v>
      </c>
      <c r="M57" s="786"/>
    </row>
    <row r="58" spans="1:13" s="725" customFormat="1" ht="12.75" hidden="1" customHeight="1">
      <c r="A58" s="377" t="s">
        <v>54</v>
      </c>
      <c r="B58" s="324" t="s">
        <v>1092</v>
      </c>
      <c r="C58" s="382">
        <v>1513</v>
      </c>
      <c r="D58" s="381"/>
      <c r="E58" s="381"/>
      <c r="G58" s="4"/>
      <c r="M58" s="786"/>
    </row>
    <row r="59" spans="1:13" s="725" customFormat="1" ht="12.75" hidden="1" customHeight="1">
      <c r="A59" s="377" t="s">
        <v>55</v>
      </c>
      <c r="B59" s="324" t="s">
        <v>79</v>
      </c>
      <c r="C59" s="382">
        <v>1520</v>
      </c>
      <c r="D59" s="381"/>
      <c r="E59" s="381"/>
      <c r="G59" s="4">
        <f t="shared" si="1"/>
        <v>0</v>
      </c>
      <c r="M59" s="786"/>
    </row>
    <row r="60" spans="1:13" s="725" customFormat="1" ht="12.75" hidden="1" customHeight="1">
      <c r="A60" s="377" t="s">
        <v>57</v>
      </c>
      <c r="B60" s="324" t="s">
        <v>86</v>
      </c>
      <c r="C60" s="379">
        <v>1530</v>
      </c>
      <c r="D60" s="381"/>
      <c r="E60" s="381"/>
      <c r="G60" s="4">
        <f t="shared" si="1"/>
        <v>0</v>
      </c>
      <c r="M60" s="786"/>
    </row>
    <row r="61" spans="1:13" s="725" customFormat="1" ht="12.75" hidden="1" customHeight="1">
      <c r="A61" s="377" t="s">
        <v>58</v>
      </c>
      <c r="B61" s="324" t="s">
        <v>87</v>
      </c>
      <c r="C61" s="379">
        <v>1540</v>
      </c>
      <c r="D61" s="381"/>
      <c r="E61" s="381"/>
      <c r="G61" s="4">
        <f t="shared" si="1"/>
        <v>0</v>
      </c>
      <c r="M61" s="786"/>
    </row>
    <row r="62" spans="1:13">
      <c r="A62" s="865" t="s">
        <v>88</v>
      </c>
      <c r="B62" s="866"/>
      <c r="C62" s="378"/>
      <c r="D62" s="659"/>
      <c r="E62" s="741"/>
      <c r="G62" s="4">
        <f t="shared" si="1"/>
        <v>0</v>
      </c>
      <c r="M62" s="784"/>
    </row>
    <row r="63" spans="1:13" ht="12.75" hidden="1" customHeight="1">
      <c r="A63" s="375" t="s">
        <v>101</v>
      </c>
      <c r="B63" s="326" t="s">
        <v>89</v>
      </c>
      <c r="C63" s="376" t="s">
        <v>90</v>
      </c>
      <c r="D63" s="383"/>
      <c r="E63" s="383"/>
      <c r="G63" s="4">
        <f t="shared" si="1"/>
        <v>0</v>
      </c>
      <c r="M63" s="784"/>
    </row>
    <row r="64" spans="1:13" ht="12.75" hidden="1" customHeight="1">
      <c r="A64" s="377" t="s">
        <v>103</v>
      </c>
      <c r="B64" s="324" t="s">
        <v>679</v>
      </c>
      <c r="C64" s="384" t="s">
        <v>595</v>
      </c>
      <c r="D64" s="383"/>
      <c r="E64" s="383"/>
      <c r="G64" s="4">
        <f t="shared" si="1"/>
        <v>0</v>
      </c>
      <c r="M64" s="784"/>
    </row>
    <row r="65" spans="1:13" ht="12.75" hidden="1" customHeight="1">
      <c r="A65" s="375" t="s">
        <v>105</v>
      </c>
      <c r="B65" s="324" t="s">
        <v>680</v>
      </c>
      <c r="C65" s="384" t="s">
        <v>596</v>
      </c>
      <c r="D65" s="383"/>
      <c r="E65" s="383"/>
      <c r="G65" s="4">
        <f t="shared" si="1"/>
        <v>0</v>
      </c>
      <c r="M65" s="784"/>
    </row>
    <row r="66" spans="1:13" ht="12.75" hidden="1" customHeight="1">
      <c r="A66" s="377" t="s">
        <v>107</v>
      </c>
      <c r="B66" s="324" t="s">
        <v>681</v>
      </c>
      <c r="C66" s="384" t="s">
        <v>597</v>
      </c>
      <c r="D66" s="383"/>
      <c r="E66" s="383"/>
      <c r="G66" s="4">
        <f t="shared" si="1"/>
        <v>0</v>
      </c>
      <c r="M66" s="784"/>
    </row>
    <row r="67" spans="1:13" ht="12.75" hidden="1" customHeight="1">
      <c r="A67" s="375" t="s">
        <v>109</v>
      </c>
      <c r="B67" s="324" t="s">
        <v>682</v>
      </c>
      <c r="C67" s="384" t="s">
        <v>598</v>
      </c>
      <c r="D67" s="383"/>
      <c r="E67" s="383"/>
      <c r="G67" s="4">
        <f t="shared" si="1"/>
        <v>0</v>
      </c>
      <c r="M67" s="784"/>
    </row>
    <row r="68" spans="1:13" ht="12.75" customHeight="1">
      <c r="A68" s="377" t="s">
        <v>111</v>
      </c>
      <c r="B68" s="324" t="s">
        <v>683</v>
      </c>
      <c r="C68" s="384" t="s">
        <v>599</v>
      </c>
      <c r="D68" s="383">
        <v>0</v>
      </c>
      <c r="E68" s="383">
        <v>948</v>
      </c>
      <c r="F68" s="719">
        <f>+D68-'დანართი 5'!AB16</f>
        <v>-78</v>
      </c>
      <c r="G68" s="4">
        <f>+D68-E68</f>
        <v>-948</v>
      </c>
      <c r="M68" s="784" t="s">
        <v>1209</v>
      </c>
    </row>
    <row r="69" spans="1:13" ht="12.75" hidden="1" customHeight="1">
      <c r="A69" s="375" t="s">
        <v>112</v>
      </c>
      <c r="B69" s="324" t="s">
        <v>684</v>
      </c>
      <c r="C69" s="384" t="s">
        <v>600</v>
      </c>
      <c r="D69" s="383"/>
      <c r="E69" s="383"/>
      <c r="F69" s="719">
        <f>+D69-'დანართი 5'!AB17</f>
        <v>0</v>
      </c>
      <c r="G69" s="4">
        <f>+D69-E69</f>
        <v>0</v>
      </c>
      <c r="M69" s="784"/>
    </row>
    <row r="70" spans="1:13" ht="30">
      <c r="A70" s="377" t="s">
        <v>114</v>
      </c>
      <c r="B70" s="324" t="s">
        <v>685</v>
      </c>
      <c r="C70" s="384" t="s">
        <v>601</v>
      </c>
      <c r="D70" s="383">
        <f>453071</f>
        <v>453071</v>
      </c>
      <c r="E70" s="383">
        <f>407863+1891+1262+599</f>
        <v>411615</v>
      </c>
      <c r="F70" s="719">
        <f>+D70-'დანართი 5'!AB18</f>
        <v>-14680</v>
      </c>
      <c r="G70" s="4">
        <f>+D70-E70</f>
        <v>41456</v>
      </c>
      <c r="H70" s="4">
        <f>+G68+G69+G70</f>
        <v>40508</v>
      </c>
      <c r="M70" s="784" t="s">
        <v>1223</v>
      </c>
    </row>
    <row r="71" spans="1:13" ht="18.75" customHeight="1">
      <c r="A71" s="375" t="s">
        <v>116</v>
      </c>
      <c r="B71" s="324" t="s">
        <v>686</v>
      </c>
      <c r="C71" s="384" t="s">
        <v>602</v>
      </c>
      <c r="D71" s="383">
        <f>3628706+52726</f>
        <v>3681432</v>
      </c>
      <c r="E71" s="383">
        <f>3601154+52726</f>
        <v>3653880</v>
      </c>
      <c r="F71" s="719">
        <f>+D71-'დანართი 5'!AB21</f>
        <v>0</v>
      </c>
      <c r="G71" s="4">
        <f>+D71-E71</f>
        <v>27552</v>
      </c>
      <c r="K71" s="4">
        <f>48952+49386</f>
        <v>98338</v>
      </c>
      <c r="M71" s="784" t="s">
        <v>1210</v>
      </c>
    </row>
    <row r="72" spans="1:13" ht="45">
      <c r="A72" s="377" t="s">
        <v>118</v>
      </c>
      <c r="B72" s="324" t="s">
        <v>687</v>
      </c>
      <c r="C72" s="384" t="s">
        <v>603</v>
      </c>
      <c r="D72" s="383">
        <f>842465+142625+147619</f>
        <v>1132709</v>
      </c>
      <c r="E72" s="383">
        <f>842410+142225</f>
        <v>984635</v>
      </c>
      <c r="F72" s="719">
        <f>+D72-'დანართი 5'!AB22</f>
        <v>29065</v>
      </c>
      <c r="G72" s="4">
        <f t="shared" si="1"/>
        <v>148074</v>
      </c>
      <c r="M72" s="784" t="s">
        <v>1224</v>
      </c>
    </row>
    <row r="73" spans="1:13" ht="12.75" hidden="1" customHeight="1">
      <c r="A73" s="375" t="s">
        <v>120</v>
      </c>
      <c r="B73" s="324" t="s">
        <v>688</v>
      </c>
      <c r="C73" s="384" t="s">
        <v>604</v>
      </c>
      <c r="D73" s="383"/>
      <c r="E73" s="383"/>
      <c r="G73" s="4">
        <f t="shared" si="1"/>
        <v>0</v>
      </c>
      <c r="M73" s="784"/>
    </row>
    <row r="74" spans="1:13" ht="12.75" hidden="1" customHeight="1">
      <c r="A74" s="377" t="s">
        <v>122</v>
      </c>
      <c r="B74" s="324" t="s">
        <v>689</v>
      </c>
      <c r="C74" s="384" t="s">
        <v>605</v>
      </c>
      <c r="D74" s="383"/>
      <c r="E74" s="383"/>
      <c r="G74" s="4">
        <f t="shared" si="1"/>
        <v>0</v>
      </c>
      <c r="M74" s="784"/>
    </row>
    <row r="75" spans="1:13" ht="12.75" hidden="1" customHeight="1">
      <c r="A75" s="375" t="s">
        <v>124</v>
      </c>
      <c r="B75" s="324" t="s">
        <v>690</v>
      </c>
      <c r="C75" s="384" t="s">
        <v>606</v>
      </c>
      <c r="D75" s="383"/>
      <c r="E75" s="383"/>
      <c r="G75" s="4">
        <f t="shared" si="1"/>
        <v>0</v>
      </c>
      <c r="M75" s="784"/>
    </row>
    <row r="76" spans="1:13" ht="12.75" hidden="1" customHeight="1">
      <c r="A76" s="377" t="s">
        <v>126</v>
      </c>
      <c r="B76" s="324" t="s">
        <v>691</v>
      </c>
      <c r="C76" s="384" t="s">
        <v>607</v>
      </c>
      <c r="D76" s="383"/>
      <c r="E76" s="383"/>
      <c r="G76" s="4">
        <f t="shared" si="1"/>
        <v>0</v>
      </c>
      <c r="M76" s="784"/>
    </row>
    <row r="77" spans="1:13" ht="12.75" hidden="1" customHeight="1">
      <c r="A77" s="375" t="s">
        <v>128</v>
      </c>
      <c r="B77" s="324" t="s">
        <v>692</v>
      </c>
      <c r="C77" s="384" t="s">
        <v>608</v>
      </c>
      <c r="D77" s="383"/>
      <c r="E77" s="383"/>
      <c r="G77" s="4">
        <f t="shared" si="1"/>
        <v>0</v>
      </c>
      <c r="M77" s="784"/>
    </row>
    <row r="78" spans="1:13" ht="12.75" hidden="1" customHeight="1">
      <c r="A78" s="377" t="s">
        <v>130</v>
      </c>
      <c r="B78" s="324" t="s">
        <v>693</v>
      </c>
      <c r="C78" s="384" t="s">
        <v>609</v>
      </c>
      <c r="D78" s="383"/>
      <c r="E78" s="383"/>
      <c r="G78" s="4">
        <f t="shared" si="1"/>
        <v>0</v>
      </c>
      <c r="M78" s="784"/>
    </row>
    <row r="79" spans="1:13" ht="27" customHeight="1">
      <c r="A79" s="375" t="s">
        <v>133</v>
      </c>
      <c r="B79" s="324" t="s">
        <v>694</v>
      </c>
      <c r="C79" s="384" t="s">
        <v>610</v>
      </c>
      <c r="D79" s="383">
        <v>98338</v>
      </c>
      <c r="E79" s="383">
        <v>98338</v>
      </c>
      <c r="F79" s="719">
        <f>+D79-'დანართი 5'!AB29</f>
        <v>0</v>
      </c>
      <c r="G79" s="4">
        <f t="shared" si="1"/>
        <v>0</v>
      </c>
      <c r="I79" s="4">
        <f>51416.53+52124.04</f>
        <v>103540.57</v>
      </c>
      <c r="M79" s="784"/>
    </row>
    <row r="80" spans="1:13" ht="30">
      <c r="A80" s="377" t="s">
        <v>134</v>
      </c>
      <c r="B80" s="324" t="s">
        <v>695</v>
      </c>
      <c r="C80" s="384" t="s">
        <v>612</v>
      </c>
      <c r="D80" s="383">
        <f>241069+36540+18721</f>
        <v>296330</v>
      </c>
      <c r="E80" s="383">
        <f>230069+18721+36540</f>
        <v>285330</v>
      </c>
      <c r="F80" s="719">
        <f>+D80-'დანართი 5'!AB31</f>
        <v>0</v>
      </c>
      <c r="G80" s="4">
        <f t="shared" si="1"/>
        <v>11000</v>
      </c>
      <c r="M80" s="784" t="s">
        <v>1211</v>
      </c>
    </row>
    <row r="81" spans="1:13" ht="30">
      <c r="A81" s="375" t="s">
        <v>736</v>
      </c>
      <c r="B81" s="324" t="s">
        <v>696</v>
      </c>
      <c r="C81" s="384" t="s">
        <v>614</v>
      </c>
      <c r="D81" s="383">
        <f>667748+27916+1880+2793+8906</f>
        <v>709243</v>
      </c>
      <c r="E81" s="383">
        <f>654008+8906+25989+1880+2793</f>
        <v>693576</v>
      </c>
      <c r="F81" s="719">
        <f>+D81-'დანართი 5'!AB32</f>
        <v>600</v>
      </c>
      <c r="G81" s="4">
        <f t="shared" si="1"/>
        <v>15667</v>
      </c>
      <c r="M81" s="784" t="s">
        <v>1212</v>
      </c>
    </row>
    <row r="82" spans="1:13" ht="12.75" hidden="1" customHeight="1">
      <c r="A82" s="377" t="s">
        <v>611</v>
      </c>
      <c r="B82" s="324" t="s">
        <v>697</v>
      </c>
      <c r="C82" s="376" t="s">
        <v>615</v>
      </c>
      <c r="D82" s="383"/>
      <c r="E82" s="383"/>
      <c r="F82" s="719">
        <f>+D82-'დანართი 5'!AB34</f>
        <v>0</v>
      </c>
      <c r="G82" s="4">
        <f t="shared" si="1"/>
        <v>0</v>
      </c>
      <c r="M82" s="784"/>
    </row>
    <row r="83" spans="1:13" ht="12.75" customHeight="1">
      <c r="A83" s="375" t="s">
        <v>613</v>
      </c>
      <c r="B83" s="324" t="s">
        <v>698</v>
      </c>
      <c r="C83" s="376" t="s">
        <v>616</v>
      </c>
      <c r="D83" s="383">
        <f>6751+7650</f>
        <v>14401</v>
      </c>
      <c r="E83" s="383">
        <f>6751+7650</f>
        <v>14401</v>
      </c>
      <c r="F83" s="719">
        <f>+D83-'დანართი 5'!AB35</f>
        <v>0</v>
      </c>
      <c r="G83" s="4">
        <f t="shared" si="1"/>
        <v>0</v>
      </c>
      <c r="M83" s="784"/>
    </row>
    <row r="84" spans="1:13" ht="12.75" hidden="1" customHeight="1">
      <c r="A84" s="377" t="s">
        <v>737</v>
      </c>
      <c r="B84" s="324" t="s">
        <v>91</v>
      </c>
      <c r="C84" s="376" t="s">
        <v>744</v>
      </c>
      <c r="D84" s="383"/>
      <c r="E84" s="383"/>
      <c r="G84" s="4">
        <f t="shared" si="1"/>
        <v>0</v>
      </c>
      <c r="M84" s="784"/>
    </row>
    <row r="85" spans="1:13" ht="12.75" hidden="1" customHeight="1">
      <c r="A85" s="375" t="s">
        <v>136</v>
      </c>
      <c r="B85" s="324" t="s">
        <v>746</v>
      </c>
      <c r="C85" s="376" t="s">
        <v>745</v>
      </c>
      <c r="D85" s="383"/>
      <c r="E85" s="383"/>
      <c r="G85" s="4">
        <f t="shared" si="1"/>
        <v>0</v>
      </c>
      <c r="M85" s="784"/>
    </row>
    <row r="86" spans="1:13" ht="30">
      <c r="A86" s="377" t="s">
        <v>137</v>
      </c>
      <c r="B86" s="324" t="s">
        <v>699</v>
      </c>
      <c r="C86" s="376" t="s">
        <v>617</v>
      </c>
      <c r="D86" s="383">
        <f>6702+464</f>
        <v>7166</v>
      </c>
      <c r="E86" s="383">
        <f>9037+2520</f>
        <v>11557</v>
      </c>
      <c r="F86" s="719">
        <f>+D86+D87+D88-'დანართი 5'!AB40</f>
        <v>31043</v>
      </c>
      <c r="G86" s="4">
        <f t="shared" si="1"/>
        <v>-4391</v>
      </c>
      <c r="M86" s="784" t="s">
        <v>1213</v>
      </c>
    </row>
    <row r="87" spans="1:13" ht="30">
      <c r="A87" s="375" t="s">
        <v>139</v>
      </c>
      <c r="B87" s="324" t="s">
        <v>700</v>
      </c>
      <c r="C87" s="376" t="s">
        <v>618</v>
      </c>
      <c r="D87" s="383">
        <f>47836+772+170</f>
        <v>48778</v>
      </c>
      <c r="E87" s="383">
        <f>17712+510+1056</f>
        <v>19278</v>
      </c>
      <c r="G87" s="4">
        <f t="shared" si="1"/>
        <v>29500</v>
      </c>
      <c r="M87" s="784" t="s">
        <v>1214</v>
      </c>
    </row>
    <row r="88" spans="1:13" ht="30">
      <c r="A88" s="377" t="s">
        <v>747</v>
      </c>
      <c r="B88" s="324" t="s">
        <v>701</v>
      </c>
      <c r="C88" s="376" t="s">
        <v>619</v>
      </c>
      <c r="D88" s="383"/>
      <c r="E88" s="383">
        <v>113</v>
      </c>
      <c r="G88" s="4">
        <f t="shared" si="1"/>
        <v>-113</v>
      </c>
      <c r="H88" s="4">
        <f>+G86+G87+G88</f>
        <v>24996</v>
      </c>
      <c r="M88" s="784" t="s">
        <v>1213</v>
      </c>
    </row>
    <row r="89" spans="1:13" ht="12.75" hidden="1" customHeight="1">
      <c r="A89" s="375" t="s">
        <v>1099</v>
      </c>
      <c r="B89" s="324" t="s">
        <v>702</v>
      </c>
      <c r="C89" s="376" t="s">
        <v>620</v>
      </c>
      <c r="D89" s="383"/>
      <c r="E89" s="383"/>
      <c r="G89" s="4">
        <f t="shared" si="1"/>
        <v>0</v>
      </c>
      <c r="M89" s="784"/>
    </row>
    <row r="90" spans="1:13" ht="12.75" hidden="1" customHeight="1">
      <c r="A90" s="377" t="s">
        <v>1100</v>
      </c>
      <c r="B90" s="324" t="s">
        <v>704</v>
      </c>
      <c r="C90" s="376">
        <v>2310</v>
      </c>
      <c r="D90" s="383"/>
      <c r="E90" s="383"/>
      <c r="G90" s="4">
        <f t="shared" si="1"/>
        <v>0</v>
      </c>
      <c r="M90" s="784"/>
    </row>
    <row r="91" spans="1:13" ht="12.75" hidden="1" customHeight="1">
      <c r="A91" s="375" t="s">
        <v>1101</v>
      </c>
      <c r="B91" s="324" t="s">
        <v>703</v>
      </c>
      <c r="C91" s="376">
        <v>2320</v>
      </c>
      <c r="D91" s="383"/>
      <c r="E91" s="383"/>
      <c r="G91" s="4">
        <f t="shared" si="1"/>
        <v>0</v>
      </c>
      <c r="M91" s="784"/>
    </row>
    <row r="92" spans="1:13" ht="12.75" hidden="1" customHeight="1">
      <c r="A92" s="377" t="s">
        <v>1102</v>
      </c>
      <c r="B92" s="324" t="s">
        <v>705</v>
      </c>
      <c r="C92" s="376">
        <v>2330</v>
      </c>
      <c r="D92" s="383"/>
      <c r="E92" s="383"/>
      <c r="G92" s="4">
        <f t="shared" si="1"/>
        <v>0</v>
      </c>
      <c r="M92" s="784"/>
    </row>
    <row r="93" spans="1:13" ht="12.75" customHeight="1">
      <c r="A93" s="375" t="s">
        <v>1103</v>
      </c>
      <c r="B93" s="326" t="s">
        <v>706</v>
      </c>
      <c r="C93" s="376">
        <v>2410</v>
      </c>
      <c r="D93" s="379">
        <v>7199877</v>
      </c>
      <c r="E93" s="379">
        <v>7199877</v>
      </c>
      <c r="F93" s="719">
        <f>+D93-'დანართი 5'!AB46</f>
        <v>0</v>
      </c>
      <c r="G93" s="4">
        <f t="shared" si="1"/>
        <v>0</v>
      </c>
      <c r="M93" s="784"/>
    </row>
    <row r="94" spans="1:13" ht="12.75" hidden="1" customHeight="1">
      <c r="A94" s="377" t="s">
        <v>1104</v>
      </c>
      <c r="B94" s="326" t="s">
        <v>707</v>
      </c>
      <c r="C94" s="376">
        <v>2420</v>
      </c>
      <c r="D94" s="379"/>
      <c r="E94" s="379"/>
      <c r="G94" s="4">
        <f t="shared" si="1"/>
        <v>0</v>
      </c>
      <c r="M94" s="784"/>
    </row>
    <row r="95" spans="1:13" ht="12.75" hidden="1" customHeight="1">
      <c r="A95" s="375" t="s">
        <v>1105</v>
      </c>
      <c r="B95" s="326" t="s">
        <v>708</v>
      </c>
      <c r="C95" s="376">
        <v>2430</v>
      </c>
      <c r="D95" s="379"/>
      <c r="E95" s="379"/>
      <c r="G95" s="4">
        <f t="shared" si="1"/>
        <v>0</v>
      </c>
      <c r="M95" s="784"/>
    </row>
    <row r="96" spans="1:13" ht="12.75" hidden="1" customHeight="1">
      <c r="A96" s="377" t="s">
        <v>1106</v>
      </c>
      <c r="B96" s="326" t="s">
        <v>709</v>
      </c>
      <c r="C96" s="376">
        <v>2440</v>
      </c>
      <c r="D96" s="373"/>
      <c r="E96" s="373"/>
      <c r="G96" s="4">
        <f t="shared" si="1"/>
        <v>0</v>
      </c>
      <c r="M96" s="784"/>
    </row>
    <row r="97" spans="1:13" ht="12.75" hidden="1" customHeight="1">
      <c r="A97" s="375" t="s">
        <v>1093</v>
      </c>
      <c r="B97" s="326" t="s">
        <v>1094</v>
      </c>
      <c r="C97" s="376" t="s">
        <v>1095</v>
      </c>
      <c r="D97" s="379"/>
      <c r="E97" s="379"/>
      <c r="M97" s="784"/>
    </row>
    <row r="98" spans="1:13" ht="12.75" hidden="1" customHeight="1">
      <c r="A98" s="377" t="s">
        <v>1096</v>
      </c>
      <c r="B98" s="326" t="s">
        <v>1097</v>
      </c>
      <c r="C98" s="376" t="s">
        <v>1098</v>
      </c>
      <c r="D98" s="379"/>
      <c r="E98" s="379"/>
      <c r="M98" s="784"/>
    </row>
    <row r="99" spans="1:13" ht="12.75" customHeight="1">
      <c r="A99" s="375"/>
      <c r="B99" s="726" t="s">
        <v>61</v>
      </c>
      <c r="C99" s="651"/>
      <c r="D99" s="652">
        <f>SUM(D11:D96)</f>
        <v>13998891</v>
      </c>
      <c r="E99" s="652">
        <f>SUM(E11:E98)</f>
        <v>13626699</v>
      </c>
      <c r="G99" s="4">
        <f t="shared" si="1"/>
        <v>372192</v>
      </c>
      <c r="M99" s="784"/>
    </row>
    <row r="100" spans="1:13" ht="33.75" customHeight="1">
      <c r="A100" s="371" t="s">
        <v>21</v>
      </c>
      <c r="B100" s="372" t="s">
        <v>738</v>
      </c>
      <c r="C100" s="242" t="s">
        <v>64</v>
      </c>
      <c r="D100" s="242" t="s">
        <v>66</v>
      </c>
      <c r="E100" s="242" t="s">
        <v>65</v>
      </c>
      <c r="M100" s="784"/>
    </row>
    <row r="101" spans="1:13" s="727" customFormat="1" ht="15" customHeight="1">
      <c r="A101" s="373">
        <v>1</v>
      </c>
      <c r="B101" s="379">
        <v>2</v>
      </c>
      <c r="C101" s="373">
        <v>3</v>
      </c>
      <c r="D101" s="373">
        <v>4</v>
      </c>
      <c r="E101" s="373">
        <v>5</v>
      </c>
      <c r="G101" s="4"/>
      <c r="M101" s="787"/>
    </row>
    <row r="102" spans="1:13" ht="15" customHeight="1">
      <c r="A102" s="854" t="s">
        <v>621</v>
      </c>
      <c r="B102" s="855"/>
      <c r="C102" s="855"/>
      <c r="D102" s="855"/>
      <c r="E102" s="856"/>
      <c r="G102" s="4">
        <f t="shared" si="1"/>
        <v>0</v>
      </c>
      <c r="M102" s="784"/>
    </row>
    <row r="103" spans="1:13" ht="18" hidden="1" customHeight="1">
      <c r="A103" s="385">
        <v>880</v>
      </c>
      <c r="B103" s="326" t="s">
        <v>622</v>
      </c>
      <c r="C103" s="386">
        <v>3110</v>
      </c>
      <c r="D103" s="383"/>
      <c r="E103" s="383"/>
      <c r="G103" s="4">
        <f t="shared" si="1"/>
        <v>0</v>
      </c>
      <c r="H103" s="2"/>
      <c r="I103" s="2"/>
      <c r="J103" s="2"/>
      <c r="M103" s="784"/>
    </row>
    <row r="104" spans="1:13" ht="18" hidden="1" customHeight="1">
      <c r="A104" s="387">
        <v>890</v>
      </c>
      <c r="B104" s="326" t="s">
        <v>623</v>
      </c>
      <c r="C104" s="386">
        <v>3120</v>
      </c>
      <c r="D104" s="383"/>
      <c r="E104" s="383"/>
      <c r="G104" s="4">
        <f t="shared" ref="G104:G151" si="2">+D104-E104</f>
        <v>0</v>
      </c>
      <c r="H104" s="2"/>
      <c r="I104" s="2"/>
      <c r="J104" s="2"/>
      <c r="M104" s="784"/>
    </row>
    <row r="105" spans="1:13" ht="18" hidden="1" customHeight="1">
      <c r="A105" s="385">
        <v>900</v>
      </c>
      <c r="B105" s="326" t="s">
        <v>710</v>
      </c>
      <c r="C105" s="386">
        <v>3131</v>
      </c>
      <c r="D105" s="383"/>
      <c r="E105" s="383"/>
      <c r="G105" s="4">
        <f t="shared" si="2"/>
        <v>0</v>
      </c>
      <c r="H105" s="2"/>
      <c r="I105" s="2"/>
      <c r="J105" s="2"/>
      <c r="M105" s="784"/>
    </row>
    <row r="106" spans="1:13" ht="18" hidden="1" customHeight="1">
      <c r="A106" s="387">
        <v>910</v>
      </c>
      <c r="B106" s="326" t="s">
        <v>711</v>
      </c>
      <c r="C106" s="386">
        <v>3132</v>
      </c>
      <c r="D106" s="383"/>
      <c r="E106" s="383"/>
      <c r="G106" s="4">
        <f t="shared" si="2"/>
        <v>0</v>
      </c>
      <c r="H106" s="2"/>
      <c r="I106" s="2"/>
      <c r="J106" s="2"/>
      <c r="M106" s="784"/>
    </row>
    <row r="107" spans="1:13" ht="18" hidden="1" customHeight="1">
      <c r="A107" s="385">
        <v>920</v>
      </c>
      <c r="B107" s="326" t="s">
        <v>1107</v>
      </c>
      <c r="C107" s="386">
        <v>3133</v>
      </c>
      <c r="D107" s="383"/>
      <c r="E107" s="383"/>
      <c r="M107" s="784"/>
    </row>
    <row r="108" spans="1:13" ht="18" hidden="1" customHeight="1">
      <c r="A108" s="387">
        <v>930</v>
      </c>
      <c r="B108" s="326" t="s">
        <v>624</v>
      </c>
      <c r="C108" s="386">
        <v>3140</v>
      </c>
      <c r="D108" s="383"/>
      <c r="E108" s="383"/>
      <c r="G108" s="4">
        <f t="shared" si="2"/>
        <v>0</v>
      </c>
      <c r="H108" s="2"/>
      <c r="I108" s="2"/>
      <c r="J108" s="2"/>
      <c r="M108" s="784"/>
    </row>
    <row r="109" spans="1:13" ht="18" hidden="1" customHeight="1">
      <c r="A109" s="385">
        <v>940</v>
      </c>
      <c r="B109" s="326" t="s">
        <v>625</v>
      </c>
      <c r="C109" s="386">
        <v>3150</v>
      </c>
      <c r="D109" s="383"/>
      <c r="E109" s="383"/>
      <c r="G109" s="4">
        <f t="shared" si="2"/>
        <v>0</v>
      </c>
      <c r="H109" s="2"/>
      <c r="I109" s="2"/>
      <c r="J109" s="2"/>
      <c r="M109" s="784"/>
    </row>
    <row r="110" spans="1:13" ht="30">
      <c r="A110" s="387">
        <v>950</v>
      </c>
      <c r="B110" s="326" t="s">
        <v>977</v>
      </c>
      <c r="C110" s="376" t="s">
        <v>97</v>
      </c>
      <c r="D110" s="383">
        <f>124331+12482+1788</f>
        <v>138601</v>
      </c>
      <c r="E110" s="383">
        <f>33175+25+24</f>
        <v>33224</v>
      </c>
      <c r="F110" s="4">
        <f>+D110+D115+D117+D122+D123+D138</f>
        <v>234955</v>
      </c>
      <c r="G110" s="4">
        <f>+D110-E110</f>
        <v>105377</v>
      </c>
      <c r="H110" s="2"/>
      <c r="I110" s="2"/>
      <c r="J110" s="2"/>
      <c r="M110" s="784" t="s">
        <v>1215</v>
      </c>
    </row>
    <row r="111" spans="1:13" ht="18" hidden="1" customHeight="1">
      <c r="A111" s="385">
        <v>960</v>
      </c>
      <c r="B111" s="326" t="s">
        <v>979</v>
      </c>
      <c r="C111" s="378" t="s">
        <v>98</v>
      </c>
      <c r="D111" s="383"/>
      <c r="E111" s="383"/>
      <c r="G111" s="4">
        <f t="shared" ref="G111:G138" si="3">+D111-E111</f>
        <v>0</v>
      </c>
      <c r="H111" s="2"/>
      <c r="I111" s="2"/>
      <c r="J111" s="2"/>
      <c r="M111" s="784"/>
    </row>
    <row r="112" spans="1:13" ht="18" hidden="1" customHeight="1">
      <c r="A112" s="387">
        <v>970</v>
      </c>
      <c r="B112" s="326" t="s">
        <v>99</v>
      </c>
      <c r="C112" s="327" t="s">
        <v>100</v>
      </c>
      <c r="D112" s="373"/>
      <c r="E112" s="373"/>
      <c r="G112" s="4">
        <f t="shared" si="3"/>
        <v>0</v>
      </c>
      <c r="H112" s="2"/>
      <c r="I112" s="2"/>
      <c r="J112" s="2"/>
      <c r="M112" s="784"/>
    </row>
    <row r="113" spans="1:13" ht="15.75" hidden="1" customHeight="1">
      <c r="A113" s="385">
        <v>980</v>
      </c>
      <c r="B113" s="326" t="s">
        <v>712</v>
      </c>
      <c r="C113" s="327" t="s">
        <v>102</v>
      </c>
      <c r="D113" s="373"/>
      <c r="E113" s="373"/>
      <c r="G113" s="4">
        <f t="shared" si="3"/>
        <v>0</v>
      </c>
      <c r="H113" s="2"/>
      <c r="I113" s="2"/>
      <c r="J113" s="2"/>
      <c r="M113" s="784"/>
    </row>
    <row r="114" spans="1:13" ht="15.75" hidden="1" customHeight="1">
      <c r="A114" s="387">
        <v>990</v>
      </c>
      <c r="B114" s="326" t="s">
        <v>713</v>
      </c>
      <c r="C114" s="327" t="s">
        <v>104</v>
      </c>
      <c r="D114" s="373"/>
      <c r="E114" s="373"/>
      <c r="G114" s="4">
        <f t="shared" si="3"/>
        <v>0</v>
      </c>
      <c r="H114" s="2"/>
      <c r="I114" s="2"/>
      <c r="J114" s="2"/>
      <c r="M114" s="784"/>
    </row>
    <row r="115" spans="1:13" ht="15.75" hidden="1" customHeight="1">
      <c r="A115" s="385">
        <v>1000</v>
      </c>
      <c r="B115" s="326" t="s">
        <v>714</v>
      </c>
      <c r="C115" s="327" t="s">
        <v>106</v>
      </c>
      <c r="D115" s="373"/>
      <c r="E115" s="373"/>
      <c r="G115" s="4">
        <f t="shared" si="3"/>
        <v>0</v>
      </c>
      <c r="H115" s="2"/>
      <c r="I115" s="728">
        <f>75060+4148</f>
        <v>79208</v>
      </c>
      <c r="J115" s="2"/>
      <c r="M115" s="784"/>
    </row>
    <row r="116" spans="1:13" ht="15.75" hidden="1" customHeight="1">
      <c r="A116" s="387">
        <v>1010</v>
      </c>
      <c r="B116" s="326" t="s">
        <v>715</v>
      </c>
      <c r="C116" s="327" t="s">
        <v>108</v>
      </c>
      <c r="D116" s="373"/>
      <c r="E116" s="373"/>
      <c r="G116" s="4">
        <f t="shared" si="3"/>
        <v>0</v>
      </c>
      <c r="H116" s="2"/>
      <c r="I116" s="2"/>
      <c r="J116" s="2"/>
      <c r="M116" s="784"/>
    </row>
    <row r="117" spans="1:13" ht="15.75" customHeight="1">
      <c r="A117" s="385">
        <v>1020</v>
      </c>
      <c r="B117" s="326" t="s">
        <v>716</v>
      </c>
      <c r="C117" s="327" t="s">
        <v>110</v>
      </c>
      <c r="D117" s="373">
        <v>12444</v>
      </c>
      <c r="E117" s="373">
        <v>12444</v>
      </c>
      <c r="G117" s="4">
        <f t="shared" si="3"/>
        <v>0</v>
      </c>
      <c r="H117" s="2"/>
      <c r="I117" s="2"/>
      <c r="J117" s="2"/>
      <c r="M117" s="784"/>
    </row>
    <row r="118" spans="1:13" ht="15.75" hidden="1" customHeight="1">
      <c r="A118" s="387">
        <v>1030</v>
      </c>
      <c r="B118" s="326" t="s">
        <v>1108</v>
      </c>
      <c r="C118" s="327" t="s">
        <v>1109</v>
      </c>
      <c r="D118" s="729"/>
      <c r="E118" s="729"/>
      <c r="G118" s="4">
        <f t="shared" si="3"/>
        <v>0</v>
      </c>
      <c r="M118" s="784"/>
    </row>
    <row r="119" spans="1:13" ht="15.75" hidden="1" customHeight="1">
      <c r="A119" s="385">
        <v>1040</v>
      </c>
      <c r="B119" s="326" t="s">
        <v>1110</v>
      </c>
      <c r="C119" s="327" t="s">
        <v>1111</v>
      </c>
      <c r="D119" s="729"/>
      <c r="E119" s="729"/>
      <c r="G119" s="4">
        <f t="shared" si="3"/>
        <v>0</v>
      </c>
      <c r="M119" s="784"/>
    </row>
    <row r="120" spans="1:13" ht="15.75" hidden="1" customHeight="1">
      <c r="A120" s="387">
        <v>1050</v>
      </c>
      <c r="B120" s="326" t="s">
        <v>1112</v>
      </c>
      <c r="C120" s="327" t="s">
        <v>1113</v>
      </c>
      <c r="D120" s="729"/>
      <c r="E120" s="729"/>
      <c r="G120" s="4">
        <f t="shared" si="3"/>
        <v>0</v>
      </c>
      <c r="M120" s="784"/>
    </row>
    <row r="121" spans="1:13" ht="18" hidden="1" customHeight="1">
      <c r="A121" s="385">
        <v>1060</v>
      </c>
      <c r="B121" s="326" t="s">
        <v>717</v>
      </c>
      <c r="C121" s="327" t="s">
        <v>113</v>
      </c>
      <c r="D121" s="373"/>
      <c r="E121" s="373"/>
      <c r="G121" s="4">
        <f t="shared" si="3"/>
        <v>0</v>
      </c>
      <c r="H121" s="2"/>
      <c r="I121" s="2"/>
      <c r="J121" s="2"/>
      <c r="M121" s="784"/>
    </row>
    <row r="122" spans="1:13" ht="18" customHeight="1">
      <c r="A122" s="387">
        <v>1070</v>
      </c>
      <c r="B122" s="326" t="s">
        <v>718</v>
      </c>
      <c r="C122" s="327" t="s">
        <v>115</v>
      </c>
      <c r="D122" s="373">
        <v>34166</v>
      </c>
      <c r="E122" s="373">
        <f>30363+3803</f>
        <v>34166</v>
      </c>
      <c r="G122" s="4">
        <f t="shared" si="3"/>
        <v>0</v>
      </c>
      <c r="H122" s="2"/>
      <c r="I122" s="2"/>
      <c r="J122" s="2"/>
      <c r="M122" s="784"/>
    </row>
    <row r="123" spans="1:13" ht="18" hidden="1" customHeight="1">
      <c r="A123" s="385">
        <v>1080</v>
      </c>
      <c r="B123" s="326" t="s">
        <v>719</v>
      </c>
      <c r="C123" s="376" t="s">
        <v>117</v>
      </c>
      <c r="D123" s="373"/>
      <c r="E123" s="373"/>
      <c r="G123" s="4">
        <f t="shared" si="3"/>
        <v>0</v>
      </c>
      <c r="H123" s="2"/>
      <c r="I123" s="2"/>
      <c r="J123" s="2"/>
      <c r="M123" s="784"/>
    </row>
    <row r="124" spans="1:13" ht="18" hidden="1" customHeight="1">
      <c r="A124" s="387">
        <v>1090</v>
      </c>
      <c r="B124" s="326" t="s">
        <v>720</v>
      </c>
      <c r="C124" s="376" t="s">
        <v>119</v>
      </c>
      <c r="D124" s="373"/>
      <c r="E124" s="373"/>
      <c r="G124" s="4">
        <f t="shared" si="3"/>
        <v>0</v>
      </c>
      <c r="H124" s="2">
        <f>+G124+416</f>
        <v>416</v>
      </c>
      <c r="I124" s="2"/>
      <c r="J124" s="2"/>
      <c r="M124" s="784"/>
    </row>
    <row r="125" spans="1:13" ht="17.25" hidden="1" customHeight="1">
      <c r="A125" s="385">
        <v>1100</v>
      </c>
      <c r="B125" s="326" t="s">
        <v>721</v>
      </c>
      <c r="C125" s="327" t="s">
        <v>121</v>
      </c>
      <c r="D125" s="373"/>
      <c r="E125" s="373"/>
      <c r="G125" s="4">
        <f t="shared" si="3"/>
        <v>0</v>
      </c>
      <c r="H125" s="2"/>
      <c r="I125" s="2"/>
      <c r="J125" s="2"/>
      <c r="M125" s="784"/>
    </row>
    <row r="126" spans="1:13" ht="17.25" hidden="1" customHeight="1">
      <c r="A126" s="387">
        <v>1110</v>
      </c>
      <c r="B126" s="326" t="s">
        <v>722</v>
      </c>
      <c r="C126" s="327" t="s">
        <v>123</v>
      </c>
      <c r="D126" s="373"/>
      <c r="E126" s="373"/>
      <c r="G126" s="4">
        <f t="shared" si="3"/>
        <v>0</v>
      </c>
      <c r="H126" s="2"/>
      <c r="I126" s="2"/>
      <c r="J126" s="2"/>
      <c r="M126" s="784"/>
    </row>
    <row r="127" spans="1:13" s="730" customFormat="1" ht="17.25" hidden="1" customHeight="1">
      <c r="A127" s="385">
        <v>1120</v>
      </c>
      <c r="B127" s="326" t="s">
        <v>723</v>
      </c>
      <c r="C127" s="327" t="s">
        <v>125</v>
      </c>
      <c r="D127" s="388"/>
      <c r="E127" s="388"/>
      <c r="G127" s="4">
        <f t="shared" si="3"/>
        <v>0</v>
      </c>
      <c r="H127" s="731"/>
      <c r="I127" s="731"/>
      <c r="J127" s="731"/>
      <c r="M127" s="788"/>
    </row>
    <row r="128" spans="1:13" ht="17.25" hidden="1" customHeight="1">
      <c r="A128" s="387">
        <v>1130</v>
      </c>
      <c r="B128" s="326" t="s">
        <v>724</v>
      </c>
      <c r="C128" s="327" t="s">
        <v>127</v>
      </c>
      <c r="D128" s="373"/>
      <c r="E128" s="373"/>
      <c r="G128" s="4">
        <f t="shared" si="3"/>
        <v>0</v>
      </c>
      <c r="H128" s="2"/>
      <c r="I128" s="2"/>
      <c r="J128" s="2"/>
      <c r="M128" s="784"/>
    </row>
    <row r="129" spans="1:13" ht="17.25" hidden="1" customHeight="1">
      <c r="A129" s="385">
        <v>1140</v>
      </c>
      <c r="B129" s="326" t="s">
        <v>725</v>
      </c>
      <c r="C129" s="327" t="s">
        <v>129</v>
      </c>
      <c r="D129" s="373"/>
      <c r="E129" s="373"/>
      <c r="G129" s="4">
        <f t="shared" si="3"/>
        <v>0</v>
      </c>
      <c r="H129" s="2"/>
      <c r="I129" s="2"/>
      <c r="J129" s="2"/>
      <c r="M129" s="784"/>
    </row>
    <row r="130" spans="1:13" ht="17.25" hidden="1" customHeight="1">
      <c r="A130" s="387">
        <v>1150</v>
      </c>
      <c r="B130" s="326" t="s">
        <v>131</v>
      </c>
      <c r="C130" s="327" t="s">
        <v>132</v>
      </c>
      <c r="D130" s="373"/>
      <c r="E130" s="373"/>
      <c r="G130" s="4">
        <f t="shared" si="3"/>
        <v>0</v>
      </c>
      <c r="H130" s="2"/>
      <c r="I130" s="2"/>
      <c r="J130" s="2"/>
      <c r="M130" s="784"/>
    </row>
    <row r="131" spans="1:13" ht="15" hidden="1" customHeight="1">
      <c r="A131" s="385">
        <v>1160</v>
      </c>
      <c r="B131" s="326" t="s">
        <v>726</v>
      </c>
      <c r="C131" s="327">
        <v>3271</v>
      </c>
      <c r="D131" s="373"/>
      <c r="E131" s="373"/>
      <c r="G131" s="4">
        <f t="shared" si="3"/>
        <v>0</v>
      </c>
      <c r="H131" s="2"/>
      <c r="I131" s="2"/>
      <c r="J131" s="2"/>
      <c r="M131" s="784"/>
    </row>
    <row r="132" spans="1:13" ht="15" hidden="1" customHeight="1">
      <c r="A132" s="387">
        <v>1170</v>
      </c>
      <c r="B132" s="326" t="s">
        <v>727</v>
      </c>
      <c r="C132" s="327">
        <v>3272</v>
      </c>
      <c r="D132" s="373"/>
      <c r="E132" s="373"/>
      <c r="G132" s="4">
        <f t="shared" si="3"/>
        <v>0</v>
      </c>
      <c r="H132" s="2"/>
      <c r="I132" s="2"/>
      <c r="J132" s="2"/>
      <c r="M132" s="784"/>
    </row>
    <row r="133" spans="1:13" ht="15" hidden="1" customHeight="1">
      <c r="A133" s="385">
        <v>1180</v>
      </c>
      <c r="B133" s="326" t="s">
        <v>728</v>
      </c>
      <c r="C133" s="327">
        <v>3281</v>
      </c>
      <c r="D133" s="373"/>
      <c r="E133" s="373"/>
      <c r="G133" s="4">
        <f t="shared" si="3"/>
        <v>0</v>
      </c>
      <c r="H133" s="2"/>
      <c r="I133" s="2"/>
      <c r="J133" s="2"/>
      <c r="M133" s="784"/>
    </row>
    <row r="134" spans="1:13" ht="15" hidden="1" customHeight="1">
      <c r="A134" s="387">
        <v>1190</v>
      </c>
      <c r="B134" s="326" t="s">
        <v>729</v>
      </c>
      <c r="C134" s="327">
        <v>3282</v>
      </c>
      <c r="D134" s="373"/>
      <c r="E134" s="373"/>
      <c r="G134" s="4">
        <f t="shared" si="3"/>
        <v>0</v>
      </c>
      <c r="H134" s="2"/>
      <c r="I134" s="2"/>
      <c r="J134" s="2"/>
      <c r="M134" s="784"/>
    </row>
    <row r="135" spans="1:13" ht="15" hidden="1" customHeight="1">
      <c r="A135" s="385">
        <v>1200</v>
      </c>
      <c r="B135" s="326" t="s">
        <v>730</v>
      </c>
      <c r="C135" s="327">
        <v>3283</v>
      </c>
      <c r="D135" s="373"/>
      <c r="E135" s="373"/>
      <c r="G135" s="4">
        <f t="shared" si="3"/>
        <v>0</v>
      </c>
      <c r="H135" s="2"/>
      <c r="I135" s="2"/>
      <c r="J135" s="2"/>
      <c r="M135" s="784"/>
    </row>
    <row r="136" spans="1:13" ht="15" hidden="1" customHeight="1">
      <c r="A136" s="387">
        <v>1210</v>
      </c>
      <c r="B136" s="326" t="s">
        <v>731</v>
      </c>
      <c r="C136" s="327">
        <v>3284</v>
      </c>
      <c r="D136" s="373"/>
      <c r="E136" s="373"/>
      <c r="G136" s="4">
        <f t="shared" si="3"/>
        <v>0</v>
      </c>
      <c r="H136" s="2"/>
      <c r="I136" s="2"/>
      <c r="J136" s="2"/>
      <c r="M136" s="784"/>
    </row>
    <row r="137" spans="1:13" ht="15" hidden="1" customHeight="1">
      <c r="A137" s="385">
        <v>1220</v>
      </c>
      <c r="B137" s="326" t="s">
        <v>942</v>
      </c>
      <c r="C137" s="327">
        <v>3285</v>
      </c>
      <c r="D137" s="373"/>
      <c r="E137" s="373"/>
      <c r="G137" s="4">
        <f t="shared" si="3"/>
        <v>0</v>
      </c>
      <c r="H137" s="2"/>
      <c r="I137" s="2"/>
      <c r="J137" s="2"/>
      <c r="M137" s="784"/>
    </row>
    <row r="138" spans="1:13" ht="30">
      <c r="A138" s="387">
        <v>1230</v>
      </c>
      <c r="B138" s="326" t="s">
        <v>732</v>
      </c>
      <c r="C138" s="327" t="s">
        <v>941</v>
      </c>
      <c r="D138" s="373">
        <v>49744</v>
      </c>
      <c r="E138" s="373">
        <v>634</v>
      </c>
      <c r="G138" s="4">
        <f t="shared" si="3"/>
        <v>49110</v>
      </c>
      <c r="H138" s="2"/>
      <c r="I138" s="2"/>
      <c r="J138" s="2"/>
      <c r="M138" s="784" t="s">
        <v>1216</v>
      </c>
    </row>
    <row r="139" spans="1:13" ht="15" hidden="1" customHeight="1">
      <c r="A139" s="385">
        <v>1240</v>
      </c>
      <c r="B139" s="326" t="s">
        <v>1114</v>
      </c>
      <c r="C139" s="327" t="s">
        <v>1115</v>
      </c>
      <c r="D139" s="373"/>
      <c r="E139" s="373"/>
      <c r="M139" s="784"/>
    </row>
    <row r="140" spans="1:13" s="723" customFormat="1" ht="15" hidden="1" customHeight="1">
      <c r="A140" s="387">
        <v>1250</v>
      </c>
      <c r="B140" s="326" t="s">
        <v>733</v>
      </c>
      <c r="C140" s="327">
        <v>3311</v>
      </c>
      <c r="D140" s="373"/>
      <c r="E140" s="373"/>
      <c r="G140" s="724"/>
      <c r="H140" s="724"/>
      <c r="I140" s="724"/>
      <c r="M140" s="380"/>
    </row>
    <row r="141" spans="1:13" s="723" customFormat="1" ht="15" hidden="1" customHeight="1">
      <c r="A141" s="385">
        <v>1260</v>
      </c>
      <c r="B141" s="326" t="s">
        <v>734</v>
      </c>
      <c r="C141" s="327">
        <v>3312</v>
      </c>
      <c r="D141" s="373"/>
      <c r="E141" s="373"/>
      <c r="G141" s="4">
        <f t="shared" si="2"/>
        <v>0</v>
      </c>
      <c r="H141" s="732"/>
      <c r="I141" s="732"/>
      <c r="J141" s="732"/>
      <c r="M141" s="380"/>
    </row>
    <row r="142" spans="1:13" s="723" customFormat="1" ht="15" hidden="1" customHeight="1">
      <c r="A142" s="387">
        <v>1270</v>
      </c>
      <c r="B142" s="326" t="s">
        <v>1116</v>
      </c>
      <c r="C142" s="327" t="s">
        <v>1117</v>
      </c>
      <c r="D142" s="373"/>
      <c r="E142" s="373"/>
      <c r="M142" s="380"/>
    </row>
    <row r="143" spans="1:13" s="723" customFormat="1" ht="15" hidden="1" customHeight="1">
      <c r="A143" s="385">
        <v>1280</v>
      </c>
      <c r="B143" s="326" t="s">
        <v>626</v>
      </c>
      <c r="C143" s="327">
        <v>3320</v>
      </c>
      <c r="D143" s="373"/>
      <c r="E143" s="373"/>
      <c r="G143" s="4">
        <f t="shared" si="2"/>
        <v>0</v>
      </c>
      <c r="H143" s="732"/>
      <c r="I143" s="732"/>
      <c r="J143" s="732"/>
      <c r="M143" s="380"/>
    </row>
    <row r="144" spans="1:13" s="723" customFormat="1" ht="15" hidden="1" customHeight="1">
      <c r="A144" s="387">
        <v>1290</v>
      </c>
      <c r="B144" s="326" t="s">
        <v>978</v>
      </c>
      <c r="C144" s="327">
        <v>3331</v>
      </c>
      <c r="D144" s="373"/>
      <c r="E144" s="373"/>
      <c r="G144" s="4">
        <f t="shared" si="2"/>
        <v>0</v>
      </c>
      <c r="H144" s="732"/>
      <c r="I144" s="732"/>
      <c r="J144" s="732"/>
      <c r="M144" s="380"/>
    </row>
    <row r="145" spans="1:13" s="723" customFormat="1" ht="15" hidden="1" customHeight="1">
      <c r="A145" s="385">
        <v>1300</v>
      </c>
      <c r="B145" s="326" t="s">
        <v>980</v>
      </c>
      <c r="C145" s="327">
        <v>3332</v>
      </c>
      <c r="D145" s="373"/>
      <c r="E145" s="373"/>
      <c r="G145" s="4">
        <f t="shared" si="2"/>
        <v>0</v>
      </c>
      <c r="H145" s="732"/>
      <c r="I145" s="732"/>
      <c r="J145" s="732"/>
      <c r="M145" s="380"/>
    </row>
    <row r="146" spans="1:13" s="723" customFormat="1" ht="15" hidden="1" customHeight="1">
      <c r="A146" s="387">
        <v>1310</v>
      </c>
      <c r="B146" s="326" t="s">
        <v>735</v>
      </c>
      <c r="C146" s="327">
        <v>3333</v>
      </c>
      <c r="D146" s="373"/>
      <c r="E146" s="373"/>
      <c r="G146" s="4">
        <f t="shared" si="2"/>
        <v>0</v>
      </c>
      <c r="H146" s="732"/>
      <c r="I146" s="732"/>
      <c r="J146" s="732"/>
      <c r="M146" s="380"/>
    </row>
    <row r="147" spans="1:13" s="723" customFormat="1" ht="15" hidden="1" customHeight="1">
      <c r="A147" s="385">
        <v>1320</v>
      </c>
      <c r="B147" s="324" t="s">
        <v>1118</v>
      </c>
      <c r="C147" s="389" t="s">
        <v>1119</v>
      </c>
      <c r="D147" s="373"/>
      <c r="E147" s="373"/>
      <c r="M147" s="380"/>
    </row>
    <row r="148" spans="1:13" s="723" customFormat="1" ht="15" customHeight="1">
      <c r="A148" s="387">
        <v>1330</v>
      </c>
      <c r="B148" s="324" t="s">
        <v>658</v>
      </c>
      <c r="C148" s="389">
        <v>5100</v>
      </c>
      <c r="D148" s="373"/>
      <c r="E148" s="373"/>
      <c r="G148" s="4">
        <f t="shared" si="2"/>
        <v>0</v>
      </c>
      <c r="H148" s="732"/>
      <c r="I148" s="732"/>
      <c r="J148" s="732"/>
      <c r="M148" s="380"/>
    </row>
    <row r="149" spans="1:13" s="723" customFormat="1" ht="15" customHeight="1">
      <c r="A149" s="385">
        <v>1340</v>
      </c>
      <c r="B149" s="326" t="s">
        <v>659</v>
      </c>
      <c r="C149" s="389" t="s">
        <v>660</v>
      </c>
      <c r="D149" s="373"/>
      <c r="E149" s="373"/>
      <c r="G149" s="4">
        <f t="shared" si="2"/>
        <v>0</v>
      </c>
      <c r="H149" s="732"/>
      <c r="I149" s="732"/>
      <c r="J149" s="732"/>
      <c r="M149" s="380"/>
    </row>
    <row r="150" spans="1:13" s="723" customFormat="1" ht="15" customHeight="1">
      <c r="A150" s="387">
        <v>1350</v>
      </c>
      <c r="B150" s="326" t="s">
        <v>138</v>
      </c>
      <c r="C150" s="389" t="s">
        <v>661</v>
      </c>
      <c r="D150" s="373"/>
      <c r="E150" s="373"/>
      <c r="G150" s="4">
        <f>+D150-E150</f>
        <v>0</v>
      </c>
      <c r="H150" s="732"/>
      <c r="I150" s="732"/>
      <c r="J150" s="732"/>
      <c r="M150" s="380"/>
    </row>
    <row r="151" spans="1:13" s="723" customFormat="1" ht="15" customHeight="1">
      <c r="A151" s="385">
        <v>1360</v>
      </c>
      <c r="B151" s="326" t="s">
        <v>662</v>
      </c>
      <c r="C151" s="389" t="s">
        <v>663</v>
      </c>
      <c r="D151" s="373"/>
      <c r="E151" s="373"/>
      <c r="F151" s="724"/>
      <c r="G151" s="4">
        <f t="shared" si="2"/>
        <v>0</v>
      </c>
      <c r="H151" s="732"/>
      <c r="I151" s="732"/>
      <c r="J151" s="732"/>
      <c r="M151" s="380"/>
    </row>
    <row r="152" spans="1:13" s="723" customFormat="1" ht="19.5" customHeight="1">
      <c r="A152" s="650"/>
      <c r="B152" s="726" t="s">
        <v>61</v>
      </c>
      <c r="C152" s="651"/>
      <c r="D152" s="652">
        <f>SUM(D103:D150)-D151</f>
        <v>234955</v>
      </c>
      <c r="E152" s="652">
        <f>SUM(E103:E150)-E151</f>
        <v>80468</v>
      </c>
      <c r="G152" s="724"/>
      <c r="H152" s="723">
        <f>+E152-E99</f>
        <v>-13546231</v>
      </c>
      <c r="M152" s="380"/>
    </row>
    <row r="153" spans="1:13" s="723" customFormat="1" ht="24" customHeight="1">
      <c r="A153" s="857" t="s">
        <v>627</v>
      </c>
      <c r="B153" s="858"/>
      <c r="C153" s="858"/>
      <c r="D153" s="858"/>
      <c r="E153" s="859"/>
      <c r="F153" s="723">
        <f>+D152-D99</f>
        <v>-13763936</v>
      </c>
      <c r="H153" s="732"/>
      <c r="I153" s="732"/>
      <c r="J153" s="732"/>
      <c r="M153" s="380"/>
    </row>
    <row r="154" spans="1:13" ht="17.25" hidden="1" customHeight="1">
      <c r="A154" s="650">
        <v>1370</v>
      </c>
      <c r="B154" s="380" t="s">
        <v>140</v>
      </c>
      <c r="C154" s="651" t="s">
        <v>141</v>
      </c>
      <c r="D154" s="390"/>
      <c r="E154" s="390"/>
    </row>
  </sheetData>
  <autoFilter ref="A11:J154"/>
  <mergeCells count="7">
    <mergeCell ref="A102:E102"/>
    <mergeCell ref="A153:E153"/>
    <mergeCell ref="M36:M42"/>
    <mergeCell ref="A1:E1"/>
    <mergeCell ref="B2:D2"/>
    <mergeCell ref="A10:D10"/>
    <mergeCell ref="A62:B62"/>
  </mergeCells>
  <pageMargins left="0.25" right="0" top="0.25" bottom="0.25" header="0.25" footer="0.25"/>
  <pageSetup scale="68"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96"/>
  <sheetViews>
    <sheetView topLeftCell="A17" zoomScaleNormal="100" zoomScaleSheetLayoutView="100" workbookViewId="0">
      <selection sqref="A1:XFD1048576"/>
    </sheetView>
  </sheetViews>
  <sheetFormatPr defaultRowHeight="12.75"/>
  <cols>
    <col min="1" max="1" width="4.85546875" style="108" customWidth="1"/>
    <col min="2" max="2" width="53.85546875" style="104" customWidth="1"/>
    <col min="3" max="3" width="6.5703125" style="108" customWidth="1"/>
    <col min="4" max="4" width="17.85546875" style="108" customWidth="1"/>
    <col min="5" max="5" width="16.85546875" style="109" customWidth="1"/>
    <col min="6" max="6" width="9.85546875" style="109" customWidth="1"/>
    <col min="7" max="7" width="9.85546875" style="108" customWidth="1"/>
    <col min="8" max="8" width="11.28515625" style="108" customWidth="1"/>
    <col min="9" max="13" width="9.85546875" style="108" customWidth="1"/>
    <col min="14" max="14" width="10.28515625" style="108" hidden="1" customWidth="1"/>
    <col min="15" max="15" width="0" style="108" hidden="1" customWidth="1"/>
    <col min="16" max="16" width="10.42578125" style="108" hidden="1" customWidth="1"/>
    <col min="17" max="17" width="11" style="108" hidden="1" customWidth="1"/>
    <col min="18" max="19" width="9.85546875" style="108" hidden="1" customWidth="1"/>
    <col min="20" max="259" width="9.140625" style="108"/>
    <col min="260" max="260" width="4.85546875" style="108" customWidth="1"/>
    <col min="261" max="261" width="55.28515625" style="108" customWidth="1"/>
    <col min="262" max="269" width="10.28515625" style="108" customWidth="1"/>
    <col min="270" max="515" width="9.140625" style="108"/>
    <col min="516" max="516" width="4.85546875" style="108" customWidth="1"/>
    <col min="517" max="517" width="55.28515625" style="108" customWidth="1"/>
    <col min="518" max="525" width="10.28515625" style="108" customWidth="1"/>
    <col min="526" max="771" width="9.140625" style="108"/>
    <col min="772" max="772" width="4.85546875" style="108" customWidth="1"/>
    <col min="773" max="773" width="55.28515625" style="108" customWidth="1"/>
    <col min="774" max="781" width="10.28515625" style="108" customWidth="1"/>
    <col min="782" max="1027" width="9.140625" style="108"/>
    <col min="1028" max="1028" width="4.85546875" style="108" customWidth="1"/>
    <col min="1029" max="1029" width="55.28515625" style="108" customWidth="1"/>
    <col min="1030" max="1037" width="10.28515625" style="108" customWidth="1"/>
    <col min="1038" max="1283" width="9.140625" style="108"/>
    <col min="1284" max="1284" width="4.85546875" style="108" customWidth="1"/>
    <col min="1285" max="1285" width="55.28515625" style="108" customWidth="1"/>
    <col min="1286" max="1293" width="10.28515625" style="108" customWidth="1"/>
    <col min="1294" max="1539" width="9.140625" style="108"/>
    <col min="1540" max="1540" width="4.85546875" style="108" customWidth="1"/>
    <col min="1541" max="1541" width="55.28515625" style="108" customWidth="1"/>
    <col min="1542" max="1549" width="10.28515625" style="108" customWidth="1"/>
    <col min="1550" max="1795" width="9.140625" style="108"/>
    <col min="1796" max="1796" width="4.85546875" style="108" customWidth="1"/>
    <col min="1797" max="1797" width="55.28515625" style="108" customWidth="1"/>
    <col min="1798" max="1805" width="10.28515625" style="108" customWidth="1"/>
    <col min="1806" max="2051" width="9.140625" style="108"/>
    <col min="2052" max="2052" width="4.85546875" style="108" customWidth="1"/>
    <col min="2053" max="2053" width="55.28515625" style="108" customWidth="1"/>
    <col min="2054" max="2061" width="10.28515625" style="108" customWidth="1"/>
    <col min="2062" max="2307" width="9.140625" style="108"/>
    <col min="2308" max="2308" width="4.85546875" style="108" customWidth="1"/>
    <col min="2309" max="2309" width="55.28515625" style="108" customWidth="1"/>
    <col min="2310" max="2317" width="10.28515625" style="108" customWidth="1"/>
    <col min="2318" max="2563" width="9.140625" style="108"/>
    <col min="2564" max="2564" width="4.85546875" style="108" customWidth="1"/>
    <col min="2565" max="2565" width="55.28515625" style="108" customWidth="1"/>
    <col min="2566" max="2573" width="10.28515625" style="108" customWidth="1"/>
    <col min="2574" max="2819" width="9.140625" style="108"/>
    <col min="2820" max="2820" width="4.85546875" style="108" customWidth="1"/>
    <col min="2821" max="2821" width="55.28515625" style="108" customWidth="1"/>
    <col min="2822" max="2829" width="10.28515625" style="108" customWidth="1"/>
    <col min="2830" max="3075" width="9.140625" style="108"/>
    <col min="3076" max="3076" width="4.85546875" style="108" customWidth="1"/>
    <col min="3077" max="3077" width="55.28515625" style="108" customWidth="1"/>
    <col min="3078" max="3085" width="10.28515625" style="108" customWidth="1"/>
    <col min="3086" max="3331" width="9.140625" style="108"/>
    <col min="3332" max="3332" width="4.85546875" style="108" customWidth="1"/>
    <col min="3333" max="3333" width="55.28515625" style="108" customWidth="1"/>
    <col min="3334" max="3341" width="10.28515625" style="108" customWidth="1"/>
    <col min="3342" max="3587" width="9.140625" style="108"/>
    <col min="3588" max="3588" width="4.85546875" style="108" customWidth="1"/>
    <col min="3589" max="3589" width="55.28515625" style="108" customWidth="1"/>
    <col min="3590" max="3597" width="10.28515625" style="108" customWidth="1"/>
    <col min="3598" max="3843" width="9.140625" style="108"/>
    <col min="3844" max="3844" width="4.85546875" style="108" customWidth="1"/>
    <col min="3845" max="3845" width="55.28515625" style="108" customWidth="1"/>
    <col min="3846" max="3853" width="10.28515625" style="108" customWidth="1"/>
    <col min="3854" max="4099" width="9.140625" style="108"/>
    <col min="4100" max="4100" width="4.85546875" style="108" customWidth="1"/>
    <col min="4101" max="4101" width="55.28515625" style="108" customWidth="1"/>
    <col min="4102" max="4109" width="10.28515625" style="108" customWidth="1"/>
    <col min="4110" max="4355" width="9.140625" style="108"/>
    <col min="4356" max="4356" width="4.85546875" style="108" customWidth="1"/>
    <col min="4357" max="4357" width="55.28515625" style="108" customWidth="1"/>
    <col min="4358" max="4365" width="10.28515625" style="108" customWidth="1"/>
    <col min="4366" max="4611" width="9.140625" style="108"/>
    <col min="4612" max="4612" width="4.85546875" style="108" customWidth="1"/>
    <col min="4613" max="4613" width="55.28515625" style="108" customWidth="1"/>
    <col min="4614" max="4621" width="10.28515625" style="108" customWidth="1"/>
    <col min="4622" max="4867" width="9.140625" style="108"/>
    <col min="4868" max="4868" width="4.85546875" style="108" customWidth="1"/>
    <col min="4869" max="4869" width="55.28515625" style="108" customWidth="1"/>
    <col min="4870" max="4877" width="10.28515625" style="108" customWidth="1"/>
    <col min="4878" max="5123" width="9.140625" style="108"/>
    <col min="5124" max="5124" width="4.85546875" style="108" customWidth="1"/>
    <col min="5125" max="5125" width="55.28515625" style="108" customWidth="1"/>
    <col min="5126" max="5133" width="10.28515625" style="108" customWidth="1"/>
    <col min="5134" max="5379" width="9.140625" style="108"/>
    <col min="5380" max="5380" width="4.85546875" style="108" customWidth="1"/>
    <col min="5381" max="5381" width="55.28515625" style="108" customWidth="1"/>
    <col min="5382" max="5389" width="10.28515625" style="108" customWidth="1"/>
    <col min="5390" max="5635" width="9.140625" style="108"/>
    <col min="5636" max="5636" width="4.85546875" style="108" customWidth="1"/>
    <col min="5637" max="5637" width="55.28515625" style="108" customWidth="1"/>
    <col min="5638" max="5645" width="10.28515625" style="108" customWidth="1"/>
    <col min="5646" max="5891" width="9.140625" style="108"/>
    <col min="5892" max="5892" width="4.85546875" style="108" customWidth="1"/>
    <col min="5893" max="5893" width="55.28515625" style="108" customWidth="1"/>
    <col min="5894" max="5901" width="10.28515625" style="108" customWidth="1"/>
    <col min="5902" max="6147" width="9.140625" style="108"/>
    <col min="6148" max="6148" width="4.85546875" style="108" customWidth="1"/>
    <col min="6149" max="6149" width="55.28515625" style="108" customWidth="1"/>
    <col min="6150" max="6157" width="10.28515625" style="108" customWidth="1"/>
    <col min="6158" max="6403" width="9.140625" style="108"/>
    <col min="6404" max="6404" width="4.85546875" style="108" customWidth="1"/>
    <col min="6405" max="6405" width="55.28515625" style="108" customWidth="1"/>
    <col min="6406" max="6413" width="10.28515625" style="108" customWidth="1"/>
    <col min="6414" max="6659" width="9.140625" style="108"/>
    <col min="6660" max="6660" width="4.85546875" style="108" customWidth="1"/>
    <col min="6661" max="6661" width="55.28515625" style="108" customWidth="1"/>
    <col min="6662" max="6669" width="10.28515625" style="108" customWidth="1"/>
    <col min="6670" max="6915" width="9.140625" style="108"/>
    <col min="6916" max="6916" width="4.85546875" style="108" customWidth="1"/>
    <col min="6917" max="6917" width="55.28515625" style="108" customWidth="1"/>
    <col min="6918" max="6925" width="10.28515625" style="108" customWidth="1"/>
    <col min="6926" max="7171" width="9.140625" style="108"/>
    <col min="7172" max="7172" width="4.85546875" style="108" customWidth="1"/>
    <col min="7173" max="7173" width="55.28515625" style="108" customWidth="1"/>
    <col min="7174" max="7181" width="10.28515625" style="108" customWidth="1"/>
    <col min="7182" max="7427" width="9.140625" style="108"/>
    <col min="7428" max="7428" width="4.85546875" style="108" customWidth="1"/>
    <col min="7429" max="7429" width="55.28515625" style="108" customWidth="1"/>
    <col min="7430" max="7437" width="10.28515625" style="108" customWidth="1"/>
    <col min="7438" max="7683" width="9.140625" style="108"/>
    <col min="7684" max="7684" width="4.85546875" style="108" customWidth="1"/>
    <col min="7685" max="7685" width="55.28515625" style="108" customWidth="1"/>
    <col min="7686" max="7693" width="10.28515625" style="108" customWidth="1"/>
    <col min="7694" max="7939" width="9.140625" style="108"/>
    <col min="7940" max="7940" width="4.85546875" style="108" customWidth="1"/>
    <col min="7941" max="7941" width="55.28515625" style="108" customWidth="1"/>
    <col min="7942" max="7949" width="10.28515625" style="108" customWidth="1"/>
    <col min="7950" max="8195" width="9.140625" style="108"/>
    <col min="8196" max="8196" width="4.85546875" style="108" customWidth="1"/>
    <col min="8197" max="8197" width="55.28515625" style="108" customWidth="1"/>
    <col min="8198" max="8205" width="10.28515625" style="108" customWidth="1"/>
    <col min="8206" max="8451" width="9.140625" style="108"/>
    <col min="8452" max="8452" width="4.85546875" style="108" customWidth="1"/>
    <col min="8453" max="8453" width="55.28515625" style="108" customWidth="1"/>
    <col min="8454" max="8461" width="10.28515625" style="108" customWidth="1"/>
    <col min="8462" max="8707" width="9.140625" style="108"/>
    <col min="8708" max="8708" width="4.85546875" style="108" customWidth="1"/>
    <col min="8709" max="8709" width="55.28515625" style="108" customWidth="1"/>
    <col min="8710" max="8717" width="10.28515625" style="108" customWidth="1"/>
    <col min="8718" max="8963" width="9.140625" style="108"/>
    <col min="8964" max="8964" width="4.85546875" style="108" customWidth="1"/>
    <col min="8965" max="8965" width="55.28515625" style="108" customWidth="1"/>
    <col min="8966" max="8973" width="10.28515625" style="108" customWidth="1"/>
    <col min="8974" max="9219" width="9.140625" style="108"/>
    <col min="9220" max="9220" width="4.85546875" style="108" customWidth="1"/>
    <col min="9221" max="9221" width="55.28515625" style="108" customWidth="1"/>
    <col min="9222" max="9229" width="10.28515625" style="108" customWidth="1"/>
    <col min="9230" max="9475" width="9.140625" style="108"/>
    <col min="9476" max="9476" width="4.85546875" style="108" customWidth="1"/>
    <col min="9477" max="9477" width="55.28515625" style="108" customWidth="1"/>
    <col min="9478" max="9485" width="10.28515625" style="108" customWidth="1"/>
    <col min="9486" max="9731" width="9.140625" style="108"/>
    <col min="9732" max="9732" width="4.85546875" style="108" customWidth="1"/>
    <col min="9733" max="9733" width="55.28515625" style="108" customWidth="1"/>
    <col min="9734" max="9741" width="10.28515625" style="108" customWidth="1"/>
    <col min="9742" max="9987" width="9.140625" style="108"/>
    <col min="9988" max="9988" width="4.85546875" style="108" customWidth="1"/>
    <col min="9989" max="9989" width="55.28515625" style="108" customWidth="1"/>
    <col min="9990" max="9997" width="10.28515625" style="108" customWidth="1"/>
    <col min="9998" max="10243" width="9.140625" style="108"/>
    <col min="10244" max="10244" width="4.85546875" style="108" customWidth="1"/>
    <col min="10245" max="10245" width="55.28515625" style="108" customWidth="1"/>
    <col min="10246" max="10253" width="10.28515625" style="108" customWidth="1"/>
    <col min="10254" max="10499" width="9.140625" style="108"/>
    <col min="10500" max="10500" width="4.85546875" style="108" customWidth="1"/>
    <col min="10501" max="10501" width="55.28515625" style="108" customWidth="1"/>
    <col min="10502" max="10509" width="10.28515625" style="108" customWidth="1"/>
    <col min="10510" max="10755" width="9.140625" style="108"/>
    <col min="10756" max="10756" width="4.85546875" style="108" customWidth="1"/>
    <col min="10757" max="10757" width="55.28515625" style="108" customWidth="1"/>
    <col min="10758" max="10765" width="10.28515625" style="108" customWidth="1"/>
    <col min="10766" max="11011" width="9.140625" style="108"/>
    <col min="11012" max="11012" width="4.85546875" style="108" customWidth="1"/>
    <col min="11013" max="11013" width="55.28515625" style="108" customWidth="1"/>
    <col min="11014" max="11021" width="10.28515625" style="108" customWidth="1"/>
    <col min="11022" max="11267" width="9.140625" style="108"/>
    <col min="11268" max="11268" width="4.85546875" style="108" customWidth="1"/>
    <col min="11269" max="11269" width="55.28515625" style="108" customWidth="1"/>
    <col min="11270" max="11277" width="10.28515625" style="108" customWidth="1"/>
    <col min="11278" max="11523" width="9.140625" style="108"/>
    <col min="11524" max="11524" width="4.85546875" style="108" customWidth="1"/>
    <col min="11525" max="11525" width="55.28515625" style="108" customWidth="1"/>
    <col min="11526" max="11533" width="10.28515625" style="108" customWidth="1"/>
    <col min="11534" max="11779" width="9.140625" style="108"/>
    <col min="11780" max="11780" width="4.85546875" style="108" customWidth="1"/>
    <col min="11781" max="11781" width="55.28515625" style="108" customWidth="1"/>
    <col min="11782" max="11789" width="10.28515625" style="108" customWidth="1"/>
    <col min="11790" max="12035" width="9.140625" style="108"/>
    <col min="12036" max="12036" width="4.85546875" style="108" customWidth="1"/>
    <col min="12037" max="12037" width="55.28515625" style="108" customWidth="1"/>
    <col min="12038" max="12045" width="10.28515625" style="108" customWidth="1"/>
    <col min="12046" max="12291" width="9.140625" style="108"/>
    <col min="12292" max="12292" width="4.85546875" style="108" customWidth="1"/>
    <col min="12293" max="12293" width="55.28515625" style="108" customWidth="1"/>
    <col min="12294" max="12301" width="10.28515625" style="108" customWidth="1"/>
    <col min="12302" max="12547" width="9.140625" style="108"/>
    <col min="12548" max="12548" width="4.85546875" style="108" customWidth="1"/>
    <col min="12549" max="12549" width="55.28515625" style="108" customWidth="1"/>
    <col min="12550" max="12557" width="10.28515625" style="108" customWidth="1"/>
    <col min="12558" max="12803" width="9.140625" style="108"/>
    <col min="12804" max="12804" width="4.85546875" style="108" customWidth="1"/>
    <col min="12805" max="12805" width="55.28515625" style="108" customWidth="1"/>
    <col min="12806" max="12813" width="10.28515625" style="108" customWidth="1"/>
    <col min="12814" max="13059" width="9.140625" style="108"/>
    <col min="13060" max="13060" width="4.85546875" style="108" customWidth="1"/>
    <col min="13061" max="13061" width="55.28515625" style="108" customWidth="1"/>
    <col min="13062" max="13069" width="10.28515625" style="108" customWidth="1"/>
    <col min="13070" max="13315" width="9.140625" style="108"/>
    <col min="13316" max="13316" width="4.85546875" style="108" customWidth="1"/>
    <col min="13317" max="13317" width="55.28515625" style="108" customWidth="1"/>
    <col min="13318" max="13325" width="10.28515625" style="108" customWidth="1"/>
    <col min="13326" max="13571" width="9.140625" style="108"/>
    <col min="13572" max="13572" width="4.85546875" style="108" customWidth="1"/>
    <col min="13573" max="13573" width="55.28515625" style="108" customWidth="1"/>
    <col min="13574" max="13581" width="10.28515625" style="108" customWidth="1"/>
    <col min="13582" max="13827" width="9.140625" style="108"/>
    <col min="13828" max="13828" width="4.85546875" style="108" customWidth="1"/>
    <col min="13829" max="13829" width="55.28515625" style="108" customWidth="1"/>
    <col min="13830" max="13837" width="10.28515625" style="108" customWidth="1"/>
    <col min="13838" max="14083" width="9.140625" style="108"/>
    <col min="14084" max="14084" width="4.85546875" style="108" customWidth="1"/>
    <col min="14085" max="14085" width="55.28515625" style="108" customWidth="1"/>
    <col min="14086" max="14093" width="10.28515625" style="108" customWidth="1"/>
    <col min="14094" max="14339" width="9.140625" style="108"/>
    <col min="14340" max="14340" width="4.85546875" style="108" customWidth="1"/>
    <col min="14341" max="14341" width="55.28515625" style="108" customWidth="1"/>
    <col min="14342" max="14349" width="10.28515625" style="108" customWidth="1"/>
    <col min="14350" max="14595" width="9.140625" style="108"/>
    <col min="14596" max="14596" width="4.85546875" style="108" customWidth="1"/>
    <col min="14597" max="14597" width="55.28515625" style="108" customWidth="1"/>
    <col min="14598" max="14605" width="10.28515625" style="108" customWidth="1"/>
    <col min="14606" max="14851" width="9.140625" style="108"/>
    <col min="14852" max="14852" width="4.85546875" style="108" customWidth="1"/>
    <col min="14853" max="14853" width="55.28515625" style="108" customWidth="1"/>
    <col min="14854" max="14861" width="10.28515625" style="108" customWidth="1"/>
    <col min="14862" max="15107" width="9.140625" style="108"/>
    <col min="15108" max="15108" width="4.85546875" style="108" customWidth="1"/>
    <col min="15109" max="15109" width="55.28515625" style="108" customWidth="1"/>
    <col min="15110" max="15117" width="10.28515625" style="108" customWidth="1"/>
    <col min="15118" max="15363" width="9.140625" style="108"/>
    <col min="15364" max="15364" width="4.85546875" style="108" customWidth="1"/>
    <col min="15365" max="15365" width="55.28515625" style="108" customWidth="1"/>
    <col min="15366" max="15373" width="10.28515625" style="108" customWidth="1"/>
    <col min="15374" max="15619" width="9.140625" style="108"/>
    <col min="15620" max="15620" width="4.85546875" style="108" customWidth="1"/>
    <col min="15621" max="15621" width="55.28515625" style="108" customWidth="1"/>
    <col min="15622" max="15629" width="10.28515625" style="108" customWidth="1"/>
    <col min="15630" max="15875" width="9.140625" style="108"/>
    <col min="15876" max="15876" width="4.85546875" style="108" customWidth="1"/>
    <col min="15877" max="15877" width="55.28515625" style="108" customWidth="1"/>
    <col min="15878" max="15885" width="10.28515625" style="108" customWidth="1"/>
    <col min="15886" max="16131" width="9.140625" style="108"/>
    <col min="16132" max="16132" width="4.85546875" style="108" customWidth="1"/>
    <col min="16133" max="16133" width="55.28515625" style="108" customWidth="1"/>
    <col min="16134" max="16141" width="10.28515625" style="108" customWidth="1"/>
    <col min="16142" max="16384" width="9.140625" style="108"/>
  </cols>
  <sheetData>
    <row r="1" spans="1:20" ht="12.75" customHeight="1">
      <c r="I1" s="876" t="s">
        <v>755</v>
      </c>
      <c r="J1" s="876"/>
      <c r="K1" s="876"/>
      <c r="L1" s="876"/>
      <c r="M1" s="876"/>
    </row>
    <row r="2" spans="1:20" ht="16.5" customHeight="1">
      <c r="A2" s="880" t="s">
        <v>501</v>
      </c>
      <c r="B2" s="880"/>
      <c r="C2" s="880"/>
      <c r="D2" s="880"/>
      <c r="E2" s="880"/>
      <c r="F2" s="880"/>
      <c r="G2" s="880"/>
      <c r="H2" s="880"/>
      <c r="I2" s="880"/>
      <c r="J2" s="880"/>
      <c r="K2" s="880"/>
      <c r="L2" s="880"/>
      <c r="M2" s="880"/>
    </row>
    <row r="3" spans="1:20" ht="24.75" customHeight="1">
      <c r="A3" s="8" t="s">
        <v>988</v>
      </c>
      <c r="B3" s="106"/>
      <c r="C3" s="110"/>
      <c r="D3" s="110"/>
      <c r="E3" s="110"/>
      <c r="F3" s="589"/>
      <c r="G3" s="589"/>
      <c r="H3" s="590"/>
      <c r="I3" s="589"/>
      <c r="J3" s="879" t="s">
        <v>987</v>
      </c>
      <c r="K3" s="879"/>
      <c r="L3" s="879"/>
      <c r="M3" s="879"/>
    </row>
    <row r="4" spans="1:20" ht="19.5" customHeight="1">
      <c r="A4" s="704" t="s">
        <v>1153</v>
      </c>
      <c r="B4" s="106"/>
      <c r="C4" s="111"/>
      <c r="D4" s="111"/>
      <c r="E4" s="110"/>
      <c r="G4" s="110"/>
      <c r="H4" s="110"/>
      <c r="I4" s="110"/>
      <c r="J4" s="262" t="s">
        <v>145</v>
      </c>
      <c r="K4" s="262"/>
      <c r="L4" s="262"/>
      <c r="M4" s="262"/>
      <c r="N4" s="599">
        <f>+J18+'დანართი 3'!J9+'დანართი 4 '!J65</f>
        <v>3652829</v>
      </c>
      <c r="O4" s="598"/>
      <c r="Q4" s="598">
        <f>F18+'დანართი 3'!F9</f>
        <v>3524500</v>
      </c>
      <c r="R4" s="108">
        <f>3008500+516000</f>
        <v>3524500</v>
      </c>
      <c r="S4" s="598">
        <f>+Q4-R4</f>
        <v>0</v>
      </c>
    </row>
    <row r="5" spans="1:20" ht="3.75" customHeight="1">
      <c r="A5" s="106"/>
      <c r="B5" s="106"/>
      <c r="C5" s="110"/>
      <c r="D5" s="110"/>
      <c r="E5" s="110"/>
      <c r="F5" s="110"/>
      <c r="G5" s="110"/>
      <c r="H5" s="110"/>
      <c r="I5" s="110"/>
      <c r="J5" s="110"/>
      <c r="K5" s="110"/>
      <c r="L5" s="110"/>
      <c r="M5" s="111"/>
    </row>
    <row r="6" spans="1:20" ht="66.75" customHeight="1">
      <c r="A6" s="872" t="s">
        <v>0</v>
      </c>
      <c r="B6" s="870" t="s">
        <v>783</v>
      </c>
      <c r="C6" s="872" t="s">
        <v>21</v>
      </c>
      <c r="D6" s="877" t="s">
        <v>231</v>
      </c>
      <c r="E6" s="878"/>
      <c r="F6" s="877" t="s">
        <v>232</v>
      </c>
      <c r="G6" s="878"/>
      <c r="H6" s="877" t="s">
        <v>233</v>
      </c>
      <c r="I6" s="878"/>
      <c r="J6" s="877" t="s">
        <v>1120</v>
      </c>
      <c r="K6" s="878"/>
      <c r="L6" s="877" t="s">
        <v>1071</v>
      </c>
      <c r="M6" s="878"/>
      <c r="P6" s="598">
        <f>+D18+'დანართი 3'!D9</f>
        <v>6130000</v>
      </c>
      <c r="Q6" s="598">
        <f>+E18+'დანართი 3'!E9</f>
        <v>15000</v>
      </c>
    </row>
    <row r="7" spans="1:20" s="111" customFormat="1" ht="57" customHeight="1">
      <c r="A7" s="873"/>
      <c r="B7" s="871"/>
      <c r="C7" s="873"/>
      <c r="D7" s="665" t="s">
        <v>1121</v>
      </c>
      <c r="E7" s="665" t="s">
        <v>1122</v>
      </c>
      <c r="F7" s="665" t="s">
        <v>1121</v>
      </c>
      <c r="G7" s="665" t="s">
        <v>1122</v>
      </c>
      <c r="H7" s="665" t="s">
        <v>1121</v>
      </c>
      <c r="I7" s="665" t="s">
        <v>1122</v>
      </c>
      <c r="J7" s="665" t="s">
        <v>1121</v>
      </c>
      <c r="K7" s="665" t="s">
        <v>1122</v>
      </c>
      <c r="L7" s="665" t="s">
        <v>1121</v>
      </c>
      <c r="M7" s="665" t="s">
        <v>1122</v>
      </c>
      <c r="P7" s="560">
        <f>+J18+'დანართი 3'!J9+'დანართი 4 '!J65</f>
        <v>3652829</v>
      </c>
      <c r="Q7" s="561">
        <f>+K18+'დანართი 3'!K9</f>
        <v>8339</v>
      </c>
      <c r="R7" s="111">
        <f>(Q7/P7)*100</f>
        <v>0.22828881395762024</v>
      </c>
      <c r="S7" s="561">
        <f>+Q7+P7</f>
        <v>3661168</v>
      </c>
    </row>
    <row r="8" spans="1:20" s="111" customFormat="1" ht="17.25" customHeight="1">
      <c r="A8" s="268" t="s">
        <v>532</v>
      </c>
      <c r="B8" s="267">
        <v>1</v>
      </c>
      <c r="C8" s="130">
        <v>2</v>
      </c>
      <c r="D8" s="258">
        <v>3</v>
      </c>
      <c r="E8" s="257">
        <v>4</v>
      </c>
      <c r="F8" s="130">
        <v>5</v>
      </c>
      <c r="G8" s="258">
        <v>6</v>
      </c>
      <c r="H8" s="257">
        <v>7</v>
      </c>
      <c r="I8" s="130">
        <v>8</v>
      </c>
      <c r="J8" s="257">
        <v>9</v>
      </c>
      <c r="K8" s="130">
        <v>10</v>
      </c>
      <c r="L8" s="257">
        <v>11</v>
      </c>
      <c r="M8" s="130">
        <v>12</v>
      </c>
      <c r="P8" s="560">
        <f>+H18+'დანართი 3'!H9+'დანართი 4 '!H65</f>
        <v>3728186</v>
      </c>
    </row>
    <row r="9" spans="1:20" s="111" customFormat="1" ht="15" customHeight="1">
      <c r="A9" s="257" t="s">
        <v>1</v>
      </c>
      <c r="B9" s="215" t="s">
        <v>503</v>
      </c>
      <c r="C9" s="115">
        <v>1</v>
      </c>
      <c r="D9" s="115"/>
      <c r="E9" s="257">
        <f>+E10+E11+E12</f>
        <v>0</v>
      </c>
      <c r="F9" s="257"/>
      <c r="G9" s="257"/>
      <c r="H9" s="274"/>
      <c r="I9" s="274"/>
      <c r="J9" s="257">
        <f t="shared" ref="J9:K9" si="0">+J10+J11+J12</f>
        <v>63408</v>
      </c>
      <c r="K9" s="257">
        <f t="shared" si="0"/>
        <v>32512</v>
      </c>
      <c r="L9" s="576">
        <f>+L10+L11+L12</f>
        <v>97309</v>
      </c>
      <c r="M9" s="257">
        <f>+M10+M11+M12</f>
        <v>32931</v>
      </c>
      <c r="P9" s="560">
        <f>+F18+'დანართი 3'!F9+'დანართი 4 '!F65</f>
        <v>3524500</v>
      </c>
    </row>
    <row r="10" spans="1:20" s="111" customFormat="1" ht="15" customHeight="1">
      <c r="A10" s="257" t="s">
        <v>2</v>
      </c>
      <c r="B10" s="215" t="s">
        <v>504</v>
      </c>
      <c r="C10" s="115">
        <v>11</v>
      </c>
      <c r="D10" s="257"/>
      <c r="E10" s="257"/>
      <c r="F10" s="257"/>
      <c r="G10" s="257"/>
      <c r="H10" s="265"/>
      <c r="I10" s="265"/>
      <c r="J10" s="266"/>
      <c r="K10" s="257"/>
      <c r="L10" s="257"/>
      <c r="M10" s="257"/>
      <c r="O10" s="561"/>
      <c r="P10" s="560">
        <v>3022943</v>
      </c>
      <c r="Q10" s="561">
        <f>+P10-L18</f>
        <v>-531933</v>
      </c>
      <c r="S10" s="111">
        <f>+M14</f>
        <v>8526</v>
      </c>
      <c r="T10" s="111">
        <f>+(S10/S7)*100</f>
        <v>0.23287650279910674</v>
      </c>
    </row>
    <row r="11" spans="1:20" s="111" customFormat="1" ht="15" customHeight="1">
      <c r="A11" s="257" t="s">
        <v>3</v>
      </c>
      <c r="B11" s="215" t="s">
        <v>505</v>
      </c>
      <c r="C11" s="115">
        <v>13</v>
      </c>
      <c r="D11" s="257"/>
      <c r="E11" s="257"/>
      <c r="F11" s="257"/>
      <c r="G11" s="257"/>
      <c r="H11" s="265"/>
      <c r="I11" s="265"/>
      <c r="J11" s="575">
        <f>+'დანართი 1  '!D17-'დანართი 1  '!E17</f>
        <v>63408</v>
      </c>
      <c r="K11" s="257"/>
      <c r="L11" s="576">
        <f>+'დანართი 5'!H9+'დანართი 5'!H40+'დანართი 5'!H30+J11</f>
        <v>63408</v>
      </c>
      <c r="M11" s="257"/>
      <c r="N11" s="577"/>
      <c r="O11" s="561"/>
      <c r="Q11" s="561"/>
    </row>
    <row r="12" spans="1:20" s="111" customFormat="1" ht="15" customHeight="1">
      <c r="A12" s="257" t="s">
        <v>4</v>
      </c>
      <c r="B12" s="215" t="s">
        <v>506</v>
      </c>
      <c r="C12" s="115">
        <v>14</v>
      </c>
      <c r="D12" s="257"/>
      <c r="E12" s="257">
        <f>+E13+E14+E15+E16+E17</f>
        <v>0</v>
      </c>
      <c r="F12" s="257"/>
      <c r="G12" s="257"/>
      <c r="H12" s="265"/>
      <c r="I12" s="265"/>
      <c r="J12" s="257">
        <f t="shared" ref="J12" si="1">+J13+J14+J15+J16+J17</f>
        <v>0</v>
      </c>
      <c r="K12" s="257">
        <f>+K13+K14+K15+K16+K17</f>
        <v>32512</v>
      </c>
      <c r="L12" s="576">
        <f>+L13+L14+L15+L16+L17</f>
        <v>33901</v>
      </c>
      <c r="M12" s="257">
        <f>+M13+M14+M15+M16+M17</f>
        <v>32931</v>
      </c>
    </row>
    <row r="13" spans="1:20" s="111" customFormat="1" ht="15" customHeight="1">
      <c r="A13" s="257" t="s">
        <v>5</v>
      </c>
      <c r="B13" s="115" t="s">
        <v>507</v>
      </c>
      <c r="C13" s="115">
        <v>141</v>
      </c>
      <c r="D13" s="257"/>
      <c r="E13" s="257"/>
      <c r="F13" s="257"/>
      <c r="G13" s="257"/>
      <c r="H13" s="265"/>
      <c r="I13" s="265"/>
      <c r="J13" s="266"/>
      <c r="K13" s="257"/>
      <c r="L13" s="257"/>
      <c r="M13" s="257"/>
      <c r="S13" s="561"/>
    </row>
    <row r="14" spans="1:20" s="111" customFormat="1" ht="15" customHeight="1">
      <c r="A14" s="257" t="s">
        <v>6</v>
      </c>
      <c r="B14" s="115" t="s">
        <v>508</v>
      </c>
      <c r="C14" s="115">
        <v>142</v>
      </c>
      <c r="D14" s="257"/>
      <c r="E14" s="257"/>
      <c r="F14" s="257"/>
      <c r="G14" s="257"/>
      <c r="H14" s="265"/>
      <c r="I14" s="265"/>
      <c r="J14" s="266"/>
      <c r="K14" s="257">
        <v>8107</v>
      </c>
      <c r="L14" s="257"/>
      <c r="M14" s="257">
        <v>8526</v>
      </c>
      <c r="O14" s="111">
        <v>8107</v>
      </c>
      <c r="P14" s="111">
        <f>+K14+117</f>
        <v>8224</v>
      </c>
      <c r="Q14" s="111">
        <f>+P14+360+112</f>
        <v>8696</v>
      </c>
    </row>
    <row r="15" spans="1:20" s="111" customFormat="1" ht="15" customHeight="1">
      <c r="A15" s="257" t="s">
        <v>7</v>
      </c>
      <c r="B15" s="271" t="s">
        <v>509</v>
      </c>
      <c r="C15" s="115">
        <v>143</v>
      </c>
      <c r="D15" s="257"/>
      <c r="E15" s="257"/>
      <c r="F15" s="257"/>
      <c r="G15" s="257"/>
      <c r="H15" s="265"/>
      <c r="I15" s="265"/>
      <c r="J15" s="266"/>
      <c r="K15" s="257"/>
      <c r="L15" s="257">
        <f>53+1071</f>
        <v>1124</v>
      </c>
      <c r="M15" s="257"/>
      <c r="N15" s="111">
        <f>J15-L15</f>
        <v>-1124</v>
      </c>
    </row>
    <row r="16" spans="1:20" s="111" customFormat="1" ht="15" customHeight="1">
      <c r="A16" s="257" t="s">
        <v>8</v>
      </c>
      <c r="B16" s="271" t="s">
        <v>510</v>
      </c>
      <c r="C16" s="115">
        <v>144</v>
      </c>
      <c r="D16" s="257"/>
      <c r="E16" s="257"/>
      <c r="F16" s="257"/>
      <c r="G16" s="257"/>
      <c r="H16" s="265"/>
      <c r="I16" s="265"/>
      <c r="J16" s="266"/>
      <c r="K16" s="257">
        <v>7317</v>
      </c>
      <c r="L16" s="576">
        <f>+'დანართი 5'!I9+'დანართი 5'!I19+'დანართი 5'!I40</f>
        <v>32777</v>
      </c>
      <c r="M16" s="257">
        <v>7317</v>
      </c>
    </row>
    <row r="17" spans="1:19" s="111" customFormat="1" ht="15" customHeight="1">
      <c r="A17" s="257" t="s">
        <v>9</v>
      </c>
      <c r="B17" s="271" t="s">
        <v>511</v>
      </c>
      <c r="C17" s="115">
        <v>145</v>
      </c>
      <c r="D17" s="257"/>
      <c r="E17" s="560"/>
      <c r="F17" s="257"/>
      <c r="G17" s="560"/>
      <c r="H17" s="265"/>
      <c r="I17" s="265"/>
      <c r="J17" s="266"/>
      <c r="K17" s="257">
        <v>17088</v>
      </c>
      <c r="L17" s="257"/>
      <c r="M17" s="257">
        <v>17088</v>
      </c>
    </row>
    <row r="18" spans="1:19" s="111" customFormat="1" ht="15" customHeight="1">
      <c r="A18" s="257" t="s">
        <v>10</v>
      </c>
      <c r="B18" s="117" t="s">
        <v>498</v>
      </c>
      <c r="C18" s="118">
        <v>2</v>
      </c>
      <c r="D18" s="560">
        <f>+D19+D32+D65+D75</f>
        <v>6040000</v>
      </c>
      <c r="E18" s="560">
        <f t="shared" ref="E18:F18" si="2">+E19+E32+E65+E75</f>
        <v>14000</v>
      </c>
      <c r="F18" s="560">
        <f t="shared" si="2"/>
        <v>3319500</v>
      </c>
      <c r="G18" s="560">
        <f>+G19+G32+G65+G75</f>
        <v>14330</v>
      </c>
      <c r="H18" s="560">
        <f t="shared" ref="H18" si="3">+H19+H32+H65+H75</f>
        <v>3515974</v>
      </c>
      <c r="I18" s="560">
        <f t="shared" ref="I18" si="4">+I19+I32+I65+I75</f>
        <v>8338</v>
      </c>
      <c r="J18" s="560">
        <f>+J19+J32+J65+J75</f>
        <v>3465674</v>
      </c>
      <c r="K18" s="560">
        <f>+K19+K32+K65+K75</f>
        <v>8339</v>
      </c>
      <c r="L18" s="560">
        <f>+L19+L32+L65+L75+L55+L45</f>
        <v>3554876</v>
      </c>
      <c r="M18" s="560">
        <f>+M19+M32+M65+M75+M55+M45</f>
        <v>11559</v>
      </c>
      <c r="N18" s="561">
        <f>+J18-L18</f>
        <v>-89202</v>
      </c>
      <c r="P18" s="561">
        <f>+L18</f>
        <v>3554876</v>
      </c>
      <c r="Q18" s="561"/>
      <c r="S18" s="561"/>
    </row>
    <row r="19" spans="1:19" s="112" customFormat="1" ht="15" customHeight="1">
      <c r="A19" s="257" t="s">
        <v>14</v>
      </c>
      <c r="B19" s="117" t="s">
        <v>499</v>
      </c>
      <c r="C19" s="120" t="s">
        <v>234</v>
      </c>
      <c r="D19" s="560">
        <v>806000</v>
      </c>
      <c r="E19" s="257"/>
      <c r="F19" s="560">
        <v>403000</v>
      </c>
      <c r="G19" s="257"/>
      <c r="H19" s="560">
        <f>+H20+H29</f>
        <v>327163</v>
      </c>
      <c r="I19" s="560">
        <f t="shared" ref="I19:M19" si="5">+I20+I29</f>
        <v>0</v>
      </c>
      <c r="J19" s="560">
        <f t="shared" si="5"/>
        <v>327163</v>
      </c>
      <c r="K19" s="560">
        <f t="shared" si="5"/>
        <v>0</v>
      </c>
      <c r="L19" s="560">
        <f t="shared" si="5"/>
        <v>327163</v>
      </c>
      <c r="M19" s="560">
        <f t="shared" si="5"/>
        <v>0</v>
      </c>
      <c r="N19" s="561">
        <f t="shared" ref="N19:N81" si="6">+J19-L19</f>
        <v>0</v>
      </c>
    </row>
    <row r="20" spans="1:19" s="112" customFormat="1" ht="15" customHeight="1">
      <c r="A20" s="257" t="s">
        <v>15</v>
      </c>
      <c r="B20" s="117" t="s">
        <v>500</v>
      </c>
      <c r="C20" s="120" t="s">
        <v>235</v>
      </c>
      <c r="D20" s="120"/>
      <c r="E20" s="258"/>
      <c r="F20" s="560"/>
      <c r="G20" s="560"/>
      <c r="H20" s="560">
        <f>+H21+H28</f>
        <v>327163</v>
      </c>
      <c r="I20" s="560">
        <f t="shared" ref="I20:M20" si="7">+I21+I28</f>
        <v>0</v>
      </c>
      <c r="J20" s="560">
        <f t="shared" si="7"/>
        <v>327163</v>
      </c>
      <c r="K20" s="560">
        <f t="shared" si="7"/>
        <v>0</v>
      </c>
      <c r="L20" s="560">
        <f t="shared" si="7"/>
        <v>327163</v>
      </c>
      <c r="M20" s="560">
        <f t="shared" si="7"/>
        <v>0</v>
      </c>
      <c r="N20" s="561">
        <f t="shared" si="6"/>
        <v>0</v>
      </c>
    </row>
    <row r="21" spans="1:19" s="112" customFormat="1" ht="15" customHeight="1">
      <c r="A21" s="257" t="s">
        <v>16</v>
      </c>
      <c r="B21" s="272" t="s">
        <v>513</v>
      </c>
      <c r="C21" s="122" t="s">
        <v>236</v>
      </c>
      <c r="D21" s="120"/>
      <c r="E21" s="258"/>
      <c r="F21" s="560"/>
      <c r="G21" s="560"/>
      <c r="H21" s="560">
        <f>+H22+H23+H24+H25+H26+H27+H28</f>
        <v>327163</v>
      </c>
      <c r="I21" s="560">
        <f t="shared" ref="I21:M21" si="8">+I22+I23+I24+I25+I26+I27+I28</f>
        <v>0</v>
      </c>
      <c r="J21" s="560">
        <f t="shared" si="8"/>
        <v>327163</v>
      </c>
      <c r="K21" s="560">
        <f t="shared" si="8"/>
        <v>0</v>
      </c>
      <c r="L21" s="560">
        <f t="shared" si="8"/>
        <v>327163</v>
      </c>
      <c r="M21" s="560">
        <f t="shared" si="8"/>
        <v>0</v>
      </c>
      <c r="N21" s="561">
        <f t="shared" si="6"/>
        <v>0</v>
      </c>
      <c r="Q21" s="646"/>
    </row>
    <row r="22" spans="1:19" s="112" customFormat="1" ht="15" customHeight="1">
      <c r="A22" s="257" t="s">
        <v>17</v>
      </c>
      <c r="B22" s="272" t="s">
        <v>514</v>
      </c>
      <c r="C22" s="124" t="s">
        <v>237</v>
      </c>
      <c r="D22" s="122"/>
      <c r="E22" s="123"/>
      <c r="F22" s="560"/>
      <c r="G22" s="560"/>
      <c r="H22" s="560">
        <v>327163</v>
      </c>
      <c r="I22" s="560"/>
      <c r="J22" s="560">
        <v>327163</v>
      </c>
      <c r="K22" s="560"/>
      <c r="L22" s="560">
        <v>327163</v>
      </c>
      <c r="M22" s="560"/>
      <c r="N22" s="561">
        <f t="shared" si="6"/>
        <v>0</v>
      </c>
    </row>
    <row r="23" spans="1:19" s="112" customFormat="1" ht="15" customHeight="1">
      <c r="A23" s="257" t="s">
        <v>18</v>
      </c>
      <c r="B23" s="272" t="s">
        <v>515</v>
      </c>
      <c r="C23" s="124" t="s">
        <v>238</v>
      </c>
      <c r="D23" s="124"/>
      <c r="E23" s="258"/>
      <c r="F23" s="560"/>
      <c r="G23" s="560"/>
      <c r="H23" s="560"/>
      <c r="I23" s="560"/>
      <c r="J23" s="560"/>
      <c r="K23" s="560"/>
      <c r="L23" s="560"/>
      <c r="M23" s="560"/>
      <c r="N23" s="561">
        <f t="shared" si="6"/>
        <v>0</v>
      </c>
    </row>
    <row r="24" spans="1:19" s="111" customFormat="1" ht="15" customHeight="1">
      <c r="A24" s="257" t="s">
        <v>11</v>
      </c>
      <c r="B24" s="272" t="s">
        <v>516</v>
      </c>
      <c r="C24" s="124" t="s">
        <v>239</v>
      </c>
      <c r="D24" s="124"/>
      <c r="E24" s="258"/>
      <c r="F24" s="560"/>
      <c r="G24" s="560"/>
      <c r="H24" s="560"/>
      <c r="I24" s="560"/>
      <c r="J24" s="560"/>
      <c r="K24" s="560"/>
      <c r="L24" s="560"/>
      <c r="M24" s="560"/>
      <c r="N24" s="600">
        <f t="shared" si="6"/>
        <v>0</v>
      </c>
    </row>
    <row r="25" spans="1:19" s="111" customFormat="1" ht="15" customHeight="1">
      <c r="A25" s="257" t="s">
        <v>12</v>
      </c>
      <c r="B25" s="272" t="s">
        <v>517</v>
      </c>
      <c r="C25" s="124" t="s">
        <v>240</v>
      </c>
      <c r="D25" s="124"/>
      <c r="E25" s="258"/>
      <c r="F25" s="560"/>
      <c r="G25" s="560"/>
      <c r="H25" s="560"/>
      <c r="I25" s="560"/>
      <c r="J25" s="560"/>
      <c r="K25" s="560"/>
      <c r="L25" s="560"/>
      <c r="M25" s="560"/>
      <c r="N25" s="561">
        <f t="shared" si="6"/>
        <v>0</v>
      </c>
    </row>
    <row r="26" spans="1:19" s="111" customFormat="1" ht="15" customHeight="1">
      <c r="A26" s="257" t="s">
        <v>13</v>
      </c>
      <c r="B26" s="272" t="s">
        <v>518</v>
      </c>
      <c r="C26" s="124" t="s">
        <v>241</v>
      </c>
      <c r="D26" s="124"/>
      <c r="E26" s="258"/>
      <c r="F26" s="560"/>
      <c r="G26" s="560"/>
      <c r="H26" s="560"/>
      <c r="I26" s="560"/>
      <c r="J26" s="560"/>
      <c r="K26" s="560"/>
      <c r="L26" s="560"/>
      <c r="M26" s="560"/>
      <c r="N26" s="561">
        <f t="shared" si="6"/>
        <v>0</v>
      </c>
    </row>
    <row r="27" spans="1:19" s="111" customFormat="1" ht="15" customHeight="1">
      <c r="A27" s="119" t="s">
        <v>10</v>
      </c>
      <c r="B27" s="272" t="s">
        <v>512</v>
      </c>
      <c r="C27" s="124" t="s">
        <v>242</v>
      </c>
      <c r="D27" s="124"/>
      <c r="E27" s="258"/>
      <c r="F27" s="560"/>
      <c r="G27" s="560"/>
      <c r="H27" s="560"/>
      <c r="I27" s="560"/>
      <c r="J27" s="560"/>
      <c r="K27" s="560"/>
      <c r="L27" s="560"/>
      <c r="M27" s="560"/>
      <c r="N27" s="561">
        <f t="shared" si="6"/>
        <v>0</v>
      </c>
      <c r="Q27" s="561"/>
    </row>
    <row r="28" spans="1:19" s="111" customFormat="1" ht="15" customHeight="1">
      <c r="A28" s="116" t="s">
        <v>14</v>
      </c>
      <c r="B28" s="272" t="s">
        <v>519</v>
      </c>
      <c r="C28" s="124" t="s">
        <v>243</v>
      </c>
      <c r="D28" s="124"/>
      <c r="E28" s="257"/>
      <c r="F28" s="560"/>
      <c r="G28" s="560"/>
      <c r="H28" s="560"/>
      <c r="I28" s="560"/>
      <c r="J28" s="560"/>
      <c r="K28" s="560"/>
      <c r="L28" s="560"/>
      <c r="M28" s="560"/>
      <c r="N28" s="561">
        <f t="shared" si="6"/>
        <v>0</v>
      </c>
    </row>
    <row r="29" spans="1:19" s="111" customFormat="1" ht="15" customHeight="1">
      <c r="A29" s="119" t="s">
        <v>15</v>
      </c>
      <c r="B29" s="117" t="s">
        <v>523</v>
      </c>
      <c r="C29" s="118" t="s">
        <v>244</v>
      </c>
      <c r="D29" s="124"/>
      <c r="E29" s="125"/>
      <c r="F29" s="560"/>
      <c r="G29" s="560"/>
      <c r="H29" s="560">
        <f>+H30+H31</f>
        <v>0</v>
      </c>
      <c r="I29" s="560"/>
      <c r="J29" s="560"/>
      <c r="K29" s="560"/>
      <c r="L29" s="560"/>
      <c r="M29" s="560"/>
      <c r="N29" s="561">
        <f t="shared" si="6"/>
        <v>0</v>
      </c>
    </row>
    <row r="30" spans="1:19" s="111" customFormat="1" ht="15" customHeight="1">
      <c r="A30" s="116" t="s">
        <v>16</v>
      </c>
      <c r="B30" s="121" t="s">
        <v>520</v>
      </c>
      <c r="C30" s="124" t="s">
        <v>245</v>
      </c>
      <c r="D30" s="118"/>
      <c r="E30" s="257"/>
      <c r="F30" s="560"/>
      <c r="G30" s="560"/>
      <c r="H30" s="560"/>
      <c r="I30" s="560"/>
      <c r="J30" s="560"/>
      <c r="K30" s="560"/>
      <c r="L30" s="560"/>
      <c r="M30" s="560"/>
      <c r="N30" s="561">
        <f t="shared" si="6"/>
        <v>0</v>
      </c>
    </row>
    <row r="31" spans="1:19" s="111" customFormat="1" ht="15" customHeight="1">
      <c r="A31" s="119" t="s">
        <v>17</v>
      </c>
      <c r="B31" s="121" t="s">
        <v>521</v>
      </c>
      <c r="C31" s="124" t="s">
        <v>246</v>
      </c>
      <c r="D31" s="124"/>
      <c r="E31" s="125"/>
      <c r="F31" s="560"/>
      <c r="G31" s="560"/>
      <c r="H31" s="560"/>
      <c r="I31" s="560"/>
      <c r="J31" s="560"/>
      <c r="K31" s="560"/>
      <c r="L31" s="560"/>
      <c r="M31" s="560"/>
      <c r="N31" s="561">
        <f t="shared" si="6"/>
        <v>0</v>
      </c>
      <c r="Q31" s="561"/>
      <c r="R31" s="561">
        <v>1344740</v>
      </c>
    </row>
    <row r="32" spans="1:19" s="111" customFormat="1" ht="15" customHeight="1">
      <c r="A32" s="116" t="s">
        <v>18</v>
      </c>
      <c r="B32" s="117" t="s">
        <v>522</v>
      </c>
      <c r="C32" s="120" t="s">
        <v>247</v>
      </c>
      <c r="D32" s="560">
        <f>4946000+200000</f>
        <v>5146000</v>
      </c>
      <c r="E32" s="560">
        <v>10000</v>
      </c>
      <c r="F32" s="560">
        <f>100000+2784000</f>
        <v>2884000</v>
      </c>
      <c r="G32" s="560">
        <v>11330</v>
      </c>
      <c r="H32" s="560">
        <f>+H33+H34+H35+H36+H37+H38+H39+H40+H41+H42</f>
        <v>3149783</v>
      </c>
      <c r="I32" s="560">
        <f t="shared" ref="I32:M32" si="9">+I33+I34+I35+I36+I37+I38+I39+I40+I41+I42</f>
        <v>8338</v>
      </c>
      <c r="J32" s="560">
        <f t="shared" si="9"/>
        <v>3102600</v>
      </c>
      <c r="K32" s="560">
        <f t="shared" si="9"/>
        <v>8339</v>
      </c>
      <c r="L32" s="560">
        <f t="shared" si="9"/>
        <v>3141878</v>
      </c>
      <c r="M32" s="560">
        <f t="shared" si="9"/>
        <v>11426</v>
      </c>
      <c r="N32" s="561">
        <f t="shared" si="6"/>
        <v>-39278</v>
      </c>
      <c r="R32" s="111">
        <v>101019</v>
      </c>
      <c r="S32" s="111">
        <f>37436.57+2976824+101019+34393+26610</f>
        <v>3176282.57</v>
      </c>
    </row>
    <row r="33" spans="1:18" s="111" customFormat="1" ht="15" customHeight="1">
      <c r="A33" s="119" t="s">
        <v>11</v>
      </c>
      <c r="B33" s="121" t="s">
        <v>524</v>
      </c>
      <c r="C33" s="118" t="s">
        <v>248</v>
      </c>
      <c r="D33" s="120"/>
      <c r="E33" s="125"/>
      <c r="F33" s="560"/>
      <c r="G33" s="560"/>
      <c r="H33" s="560">
        <f>139063+1466365</f>
        <v>1605428</v>
      </c>
      <c r="I33" s="560"/>
      <c r="J33" s="560">
        <f>138988+1451338</f>
        <v>1590326</v>
      </c>
      <c r="K33" s="560"/>
      <c r="L33" s="560">
        <f>20589+1451338+8633+16240+28074+65452</f>
        <v>1590326</v>
      </c>
      <c r="M33" s="560"/>
      <c r="N33" s="561">
        <f>+J33-L33</f>
        <v>0</v>
      </c>
      <c r="R33" s="111">
        <v>34392.83</v>
      </c>
    </row>
    <row r="34" spans="1:18" s="111" customFormat="1" ht="15" customHeight="1">
      <c r="A34" s="116" t="s">
        <v>12</v>
      </c>
      <c r="B34" s="121" t="s">
        <v>525</v>
      </c>
      <c r="C34" s="118" t="s">
        <v>249</v>
      </c>
      <c r="D34" s="118"/>
      <c r="E34" s="257"/>
      <c r="F34" s="560"/>
      <c r="G34" s="560"/>
      <c r="H34" s="560">
        <f>1860+2296</f>
        <v>4156</v>
      </c>
      <c r="I34" s="560"/>
      <c r="J34" s="560">
        <f>1580+1471</f>
        <v>3051</v>
      </c>
      <c r="K34" s="560"/>
      <c r="L34" s="560">
        <f>1385+1456+210</f>
        <v>3051</v>
      </c>
      <c r="M34" s="560"/>
      <c r="N34" s="561">
        <f>+J34-L34</f>
        <v>0</v>
      </c>
      <c r="R34" s="111">
        <v>26610</v>
      </c>
    </row>
    <row r="35" spans="1:18" s="111" customFormat="1" ht="15" customHeight="1">
      <c r="A35" s="119" t="s">
        <v>13</v>
      </c>
      <c r="B35" s="121" t="s">
        <v>526</v>
      </c>
      <c r="C35" s="118" t="s">
        <v>250</v>
      </c>
      <c r="D35" s="118"/>
      <c r="E35" s="257"/>
      <c r="F35" s="560"/>
      <c r="G35" s="560"/>
      <c r="H35" s="560">
        <f>26440+574856</f>
        <v>601296</v>
      </c>
      <c r="I35" s="560">
        <v>4089</v>
      </c>
      <c r="J35" s="560">
        <f>26286+568099</f>
        <v>594385</v>
      </c>
      <c r="K35" s="560">
        <v>4089</v>
      </c>
      <c r="L35" s="560">
        <f>21204+601499+1879+2365+3751+931+836</f>
        <v>632465</v>
      </c>
      <c r="M35" s="560">
        <f>58+6122</f>
        <v>6180</v>
      </c>
      <c r="N35" s="561">
        <f>+J35-L35</f>
        <v>-38080</v>
      </c>
    </row>
    <row r="36" spans="1:18" s="111" customFormat="1" ht="15" customHeight="1">
      <c r="A36" s="116" t="s">
        <v>19</v>
      </c>
      <c r="B36" s="121" t="s">
        <v>527</v>
      </c>
      <c r="C36" s="118" t="s">
        <v>251</v>
      </c>
      <c r="D36" s="118"/>
      <c r="E36" s="257"/>
      <c r="F36" s="560"/>
      <c r="G36" s="560"/>
      <c r="H36" s="560">
        <v>3364</v>
      </c>
      <c r="I36" s="560"/>
      <c r="J36" s="560">
        <v>3110</v>
      </c>
      <c r="K36" s="560"/>
      <c r="L36" s="560">
        <v>3173</v>
      </c>
      <c r="M36" s="560"/>
      <c r="N36" s="561">
        <f t="shared" si="6"/>
        <v>-63</v>
      </c>
    </row>
    <row r="37" spans="1:18" s="111" customFormat="1" ht="15" customHeight="1">
      <c r="A37" s="119" t="s">
        <v>20</v>
      </c>
      <c r="B37" s="121" t="s">
        <v>528</v>
      </c>
      <c r="C37" s="118" t="s">
        <v>252</v>
      </c>
      <c r="D37" s="118"/>
      <c r="E37" s="257"/>
      <c r="F37" s="560"/>
      <c r="G37" s="560"/>
      <c r="H37" s="560">
        <v>370845</v>
      </c>
      <c r="I37" s="560">
        <v>23</v>
      </c>
      <c r="J37" s="560">
        <v>362376</v>
      </c>
      <c r="K37" s="560">
        <v>23</v>
      </c>
      <c r="L37" s="560">
        <f>399274+8250</f>
        <v>407524</v>
      </c>
      <c r="M37" s="560">
        <v>794</v>
      </c>
      <c r="N37" s="561">
        <f t="shared" si="6"/>
        <v>-45148</v>
      </c>
    </row>
    <row r="38" spans="1:18" s="111" customFormat="1" ht="15" customHeight="1">
      <c r="A38" s="116" t="s">
        <v>22</v>
      </c>
      <c r="B38" s="121" t="s">
        <v>529</v>
      </c>
      <c r="C38" s="126" t="s">
        <v>253</v>
      </c>
      <c r="D38" s="118"/>
      <c r="E38" s="257"/>
      <c r="F38" s="560"/>
      <c r="G38" s="560"/>
      <c r="H38" s="560">
        <v>136807</v>
      </c>
      <c r="I38" s="560">
        <v>1827</v>
      </c>
      <c r="J38" s="560">
        <v>131064</v>
      </c>
      <c r="K38" s="560">
        <v>1827</v>
      </c>
      <c r="L38" s="560">
        <f>115120+8495+139</f>
        <v>123754</v>
      </c>
      <c r="M38" s="560">
        <v>3262</v>
      </c>
      <c r="N38" s="561">
        <f t="shared" si="6"/>
        <v>7310</v>
      </c>
    </row>
    <row r="39" spans="1:18" s="111" customFormat="1" ht="17.25" customHeight="1">
      <c r="A39" s="368" t="s">
        <v>23</v>
      </c>
      <c r="B39" s="127" t="s">
        <v>943</v>
      </c>
      <c r="C39" s="369" t="s">
        <v>254</v>
      </c>
      <c r="D39" s="261"/>
      <c r="E39" s="260"/>
      <c r="F39" s="560"/>
      <c r="G39" s="560"/>
      <c r="H39" s="560">
        <f>1331+137376</f>
        <v>138707</v>
      </c>
      <c r="I39" s="560">
        <v>540</v>
      </c>
      <c r="J39" s="560">
        <f>1331+137376</f>
        <v>138707</v>
      </c>
      <c r="K39" s="560">
        <v>540</v>
      </c>
      <c r="L39" s="560">
        <f>308+80865+6087</f>
        <v>87260</v>
      </c>
      <c r="M39" s="560"/>
      <c r="N39" s="561">
        <f t="shared" si="6"/>
        <v>51447</v>
      </c>
    </row>
    <row r="40" spans="1:18" s="111" customFormat="1" ht="21.75" customHeight="1">
      <c r="A40" s="370" t="s">
        <v>24</v>
      </c>
      <c r="B40" s="131" t="s">
        <v>944</v>
      </c>
      <c r="C40" s="369" t="s">
        <v>255</v>
      </c>
      <c r="D40" s="261"/>
      <c r="E40" s="273"/>
      <c r="F40" s="560"/>
      <c r="G40" s="560"/>
      <c r="H40" s="560">
        <f>40030+79883</f>
        <v>119913</v>
      </c>
      <c r="I40" s="560">
        <v>1859</v>
      </c>
      <c r="J40" s="560">
        <f>40030+74867</f>
        <v>114897</v>
      </c>
      <c r="K40" s="560">
        <v>1859</v>
      </c>
      <c r="L40" s="560">
        <f>31043+76081+2325+7449</f>
        <v>116898</v>
      </c>
      <c r="M40" s="560">
        <v>1189</v>
      </c>
      <c r="N40" s="561">
        <f>+J40-L40</f>
        <v>-2001</v>
      </c>
    </row>
    <row r="41" spans="1:18" s="111" customFormat="1" ht="13.5" customHeight="1">
      <c r="A41" s="116" t="s">
        <v>25</v>
      </c>
      <c r="B41" s="121" t="s">
        <v>945</v>
      </c>
      <c r="C41" s="118" t="s">
        <v>256</v>
      </c>
      <c r="D41" s="263"/>
      <c r="E41" s="132"/>
      <c r="F41" s="560"/>
      <c r="G41" s="560"/>
      <c r="H41" s="560"/>
      <c r="I41" s="560"/>
      <c r="J41" s="560"/>
      <c r="K41" s="560"/>
      <c r="L41" s="560"/>
      <c r="M41" s="560"/>
      <c r="N41" s="561">
        <f t="shared" si="6"/>
        <v>0</v>
      </c>
    </row>
    <row r="42" spans="1:18" s="111" customFormat="1" ht="15" customHeight="1">
      <c r="A42" s="133" t="s">
        <v>26</v>
      </c>
      <c r="B42" s="121" t="s">
        <v>946</v>
      </c>
      <c r="C42" s="134" t="s">
        <v>257</v>
      </c>
      <c r="D42" s="134"/>
      <c r="E42" s="129"/>
      <c r="F42" s="560"/>
      <c r="G42" s="560"/>
      <c r="H42" s="560">
        <f>157871+11396</f>
        <v>169267</v>
      </c>
      <c r="I42" s="560"/>
      <c r="J42" s="560">
        <f>153799+10885</f>
        <v>164684</v>
      </c>
      <c r="K42" s="560">
        <v>1</v>
      </c>
      <c r="L42" s="560">
        <f>4199+11391+24946+5800+131091</f>
        <v>177427</v>
      </c>
      <c r="M42" s="560">
        <v>1</v>
      </c>
      <c r="N42" s="561">
        <f>+J42-L42</f>
        <v>-12743</v>
      </c>
    </row>
    <row r="43" spans="1:18" ht="41.25" customHeight="1">
      <c r="A43" s="874" t="s">
        <v>0</v>
      </c>
      <c r="B43" s="870" t="s">
        <v>657</v>
      </c>
      <c r="C43" s="874" t="s">
        <v>21</v>
      </c>
      <c r="D43" s="867" t="s">
        <v>231</v>
      </c>
      <c r="E43" s="868"/>
      <c r="F43" s="867" t="s">
        <v>232</v>
      </c>
      <c r="G43" s="868"/>
      <c r="H43" s="867" t="s">
        <v>233</v>
      </c>
      <c r="I43" s="868"/>
      <c r="J43" s="867" t="s">
        <v>146</v>
      </c>
      <c r="K43" s="868"/>
      <c r="L43" s="867" t="s">
        <v>497</v>
      </c>
      <c r="M43" s="868"/>
      <c r="N43" s="561" t="e">
        <f t="shared" si="6"/>
        <v>#VALUE!</v>
      </c>
    </row>
    <row r="44" spans="1:18" s="111" customFormat="1" ht="41.25" customHeight="1">
      <c r="A44" s="875"/>
      <c r="B44" s="871"/>
      <c r="C44" s="875"/>
      <c r="D44" s="113" t="s">
        <v>495</v>
      </c>
      <c r="E44" s="113" t="s">
        <v>496</v>
      </c>
      <c r="F44" s="113" t="s">
        <v>495</v>
      </c>
      <c r="G44" s="113" t="s">
        <v>496</v>
      </c>
      <c r="H44" s="113" t="s">
        <v>495</v>
      </c>
      <c r="I44" s="113" t="s">
        <v>496</v>
      </c>
      <c r="J44" s="113" t="s">
        <v>495</v>
      </c>
      <c r="K44" s="113" t="s">
        <v>496</v>
      </c>
      <c r="L44" s="113" t="s">
        <v>495</v>
      </c>
      <c r="M44" s="113" t="s">
        <v>496</v>
      </c>
      <c r="N44" s="561" t="e">
        <f t="shared" si="6"/>
        <v>#VALUE!</v>
      </c>
    </row>
    <row r="45" spans="1:18" s="111" customFormat="1" ht="15" customHeight="1">
      <c r="A45" s="116" t="s">
        <v>27</v>
      </c>
      <c r="B45" s="135" t="s">
        <v>258</v>
      </c>
      <c r="C45" s="118" t="s">
        <v>259</v>
      </c>
      <c r="D45" s="118"/>
      <c r="E45" s="257"/>
      <c r="F45" s="560"/>
      <c r="G45" s="560"/>
      <c r="H45" s="560"/>
      <c r="I45" s="560"/>
      <c r="J45" s="560"/>
      <c r="K45" s="560"/>
      <c r="L45" s="560"/>
      <c r="M45" s="560"/>
      <c r="N45" s="561">
        <f t="shared" si="6"/>
        <v>0</v>
      </c>
    </row>
    <row r="46" spans="1:18" s="111" customFormat="1" ht="15" customHeight="1">
      <c r="A46" s="133" t="s">
        <v>28</v>
      </c>
      <c r="B46" s="117" t="s">
        <v>260</v>
      </c>
      <c r="C46" s="118" t="s">
        <v>261</v>
      </c>
      <c r="D46" s="118"/>
      <c r="E46" s="257"/>
      <c r="F46" s="560"/>
      <c r="G46" s="560"/>
      <c r="H46" s="560"/>
      <c r="I46" s="560"/>
      <c r="J46" s="560"/>
      <c r="K46" s="560"/>
      <c r="L46" s="560"/>
      <c r="M46" s="560"/>
      <c r="N46" s="561">
        <f t="shared" si="6"/>
        <v>0</v>
      </c>
    </row>
    <row r="47" spans="1:18" s="111" customFormat="1" ht="15" customHeight="1">
      <c r="A47" s="116" t="s">
        <v>29</v>
      </c>
      <c r="B47" s="136" t="s">
        <v>262</v>
      </c>
      <c r="C47" s="137" t="s">
        <v>263</v>
      </c>
      <c r="D47" s="137"/>
      <c r="E47" s="260"/>
      <c r="F47" s="560"/>
      <c r="G47" s="560"/>
      <c r="H47" s="560"/>
      <c r="I47" s="560"/>
      <c r="J47" s="560"/>
      <c r="K47" s="560"/>
      <c r="L47" s="560"/>
      <c r="M47" s="560"/>
      <c r="N47" s="561">
        <f t="shared" si="6"/>
        <v>0</v>
      </c>
    </row>
    <row r="48" spans="1:18" s="111" customFormat="1" ht="15" customHeight="1">
      <c r="A48" s="133" t="s">
        <v>30</v>
      </c>
      <c r="B48" s="139" t="s">
        <v>264</v>
      </c>
      <c r="C48" s="124" t="s">
        <v>265</v>
      </c>
      <c r="D48" s="264"/>
      <c r="E48" s="260"/>
      <c r="F48" s="560"/>
      <c r="G48" s="560"/>
      <c r="H48" s="560"/>
      <c r="I48" s="560"/>
      <c r="J48" s="560"/>
      <c r="K48" s="560"/>
      <c r="L48" s="560"/>
      <c r="M48" s="560"/>
      <c r="N48" s="561">
        <f t="shared" si="6"/>
        <v>0</v>
      </c>
    </row>
    <row r="49" spans="1:14" s="111" customFormat="1" ht="15" customHeight="1">
      <c r="A49" s="116" t="s">
        <v>31</v>
      </c>
      <c r="B49" s="139" t="s">
        <v>266</v>
      </c>
      <c r="C49" s="124" t="s">
        <v>267</v>
      </c>
      <c r="D49" s="264"/>
      <c r="E49" s="260"/>
      <c r="F49" s="560"/>
      <c r="G49" s="560"/>
      <c r="H49" s="560"/>
      <c r="I49" s="560"/>
      <c r="J49" s="560"/>
      <c r="K49" s="560"/>
      <c r="L49" s="560"/>
      <c r="M49" s="560"/>
      <c r="N49" s="561">
        <f t="shared" si="6"/>
        <v>0</v>
      </c>
    </row>
    <row r="50" spans="1:14" s="111" customFormat="1" ht="15" customHeight="1">
      <c r="A50" s="133" t="s">
        <v>32</v>
      </c>
      <c r="B50" s="139" t="s">
        <v>268</v>
      </c>
      <c r="C50" s="124" t="s">
        <v>269</v>
      </c>
      <c r="D50" s="264"/>
      <c r="E50" s="260"/>
      <c r="F50" s="560"/>
      <c r="G50" s="560"/>
      <c r="H50" s="560"/>
      <c r="I50" s="560"/>
      <c r="J50" s="560"/>
      <c r="K50" s="560"/>
      <c r="L50" s="560"/>
      <c r="M50" s="560"/>
      <c r="N50" s="561">
        <f t="shared" si="6"/>
        <v>0</v>
      </c>
    </row>
    <row r="51" spans="1:14" s="111" customFormat="1" ht="15" customHeight="1">
      <c r="A51" s="116" t="s">
        <v>33</v>
      </c>
      <c r="B51" s="139" t="s">
        <v>270</v>
      </c>
      <c r="C51" s="124" t="s">
        <v>271</v>
      </c>
      <c r="D51" s="264"/>
      <c r="E51" s="260"/>
      <c r="F51" s="560"/>
      <c r="G51" s="560"/>
      <c r="H51" s="560"/>
      <c r="I51" s="560"/>
      <c r="J51" s="560"/>
      <c r="K51" s="560"/>
      <c r="L51" s="560"/>
      <c r="M51" s="560"/>
      <c r="N51" s="561">
        <f t="shared" si="6"/>
        <v>0</v>
      </c>
    </row>
    <row r="52" spans="1:14" s="111" customFormat="1" ht="15" customHeight="1">
      <c r="A52" s="133" t="s">
        <v>34</v>
      </c>
      <c r="B52" s="140" t="s">
        <v>272</v>
      </c>
      <c r="C52" s="118" t="s">
        <v>273</v>
      </c>
      <c r="D52" s="137"/>
      <c r="E52" s="260"/>
      <c r="F52" s="560"/>
      <c r="G52" s="560"/>
      <c r="H52" s="560"/>
      <c r="I52" s="560"/>
      <c r="J52" s="560"/>
      <c r="K52" s="560"/>
      <c r="L52" s="560"/>
      <c r="M52" s="560"/>
      <c r="N52" s="561">
        <f t="shared" si="6"/>
        <v>0</v>
      </c>
    </row>
    <row r="53" spans="1:14" s="111" customFormat="1" ht="15" customHeight="1">
      <c r="A53" s="116" t="s">
        <v>35</v>
      </c>
      <c r="B53" s="117" t="s">
        <v>274</v>
      </c>
      <c r="C53" s="118" t="s">
        <v>275</v>
      </c>
      <c r="D53" s="137"/>
      <c r="E53" s="260"/>
      <c r="F53" s="560"/>
      <c r="G53" s="560"/>
      <c r="H53" s="560"/>
      <c r="I53" s="560"/>
      <c r="J53" s="560"/>
      <c r="K53" s="560"/>
      <c r="L53" s="560"/>
      <c r="M53" s="560"/>
      <c r="N53" s="561">
        <f t="shared" si="6"/>
        <v>0</v>
      </c>
    </row>
    <row r="54" spans="1:14" s="111" customFormat="1" ht="15" customHeight="1">
      <c r="A54" s="133" t="s">
        <v>36</v>
      </c>
      <c r="B54" s="136" t="s">
        <v>276</v>
      </c>
      <c r="C54" s="118" t="s">
        <v>277</v>
      </c>
      <c r="D54" s="118"/>
      <c r="E54" s="257"/>
      <c r="F54" s="560"/>
      <c r="G54" s="560"/>
      <c r="H54" s="560"/>
      <c r="I54" s="560"/>
      <c r="J54" s="560"/>
      <c r="K54" s="560"/>
      <c r="L54" s="560"/>
      <c r="M54" s="560"/>
      <c r="N54" s="561">
        <f t="shared" si="6"/>
        <v>0</v>
      </c>
    </row>
    <row r="55" spans="1:14" s="111" customFormat="1" ht="15" customHeight="1">
      <c r="A55" s="116" t="s">
        <v>37</v>
      </c>
      <c r="B55" s="141" t="s">
        <v>278</v>
      </c>
      <c r="C55" s="118" t="s">
        <v>279</v>
      </c>
      <c r="D55" s="118"/>
      <c r="E55" s="257"/>
      <c r="F55" s="560"/>
      <c r="G55" s="560"/>
      <c r="H55" s="560"/>
      <c r="I55" s="560"/>
      <c r="J55" s="560"/>
      <c r="K55" s="560"/>
      <c r="L55" s="560">
        <f>+L56+L59+L62</f>
        <v>781</v>
      </c>
      <c r="M55" s="560">
        <f>+M56+M59+M62</f>
        <v>0</v>
      </c>
      <c r="N55" s="561">
        <f t="shared" si="6"/>
        <v>-781</v>
      </c>
    </row>
    <row r="56" spans="1:14" s="111" customFormat="1" ht="15" customHeight="1">
      <c r="A56" s="133" t="s">
        <v>38</v>
      </c>
      <c r="B56" s="142" t="s">
        <v>280</v>
      </c>
      <c r="C56" s="118" t="s">
        <v>281</v>
      </c>
      <c r="D56" s="118"/>
      <c r="E56" s="257"/>
      <c r="F56" s="560"/>
      <c r="G56" s="560"/>
      <c r="H56" s="560"/>
      <c r="I56" s="560"/>
      <c r="J56" s="560"/>
      <c r="K56" s="560"/>
      <c r="L56" s="560">
        <f>+L57+L58</f>
        <v>0</v>
      </c>
      <c r="M56" s="560">
        <f>+M57+M58</f>
        <v>0</v>
      </c>
      <c r="N56" s="561">
        <f t="shared" si="6"/>
        <v>0</v>
      </c>
    </row>
    <row r="57" spans="1:14" s="111" customFormat="1" ht="15" customHeight="1">
      <c r="A57" s="116" t="s">
        <v>39</v>
      </c>
      <c r="B57" s="139" t="s">
        <v>282</v>
      </c>
      <c r="C57" s="124" t="s">
        <v>283</v>
      </c>
      <c r="D57" s="264"/>
      <c r="E57" s="260"/>
      <c r="F57" s="560"/>
      <c r="G57" s="560"/>
      <c r="H57" s="560"/>
      <c r="I57" s="560"/>
      <c r="J57" s="560"/>
      <c r="K57" s="560"/>
      <c r="L57" s="560"/>
      <c r="M57" s="560"/>
      <c r="N57" s="561">
        <f t="shared" si="6"/>
        <v>0</v>
      </c>
    </row>
    <row r="58" spans="1:14" s="111" customFormat="1" ht="15" customHeight="1">
      <c r="A58" s="133" t="s">
        <v>40</v>
      </c>
      <c r="B58" s="139" t="s">
        <v>284</v>
      </c>
      <c r="C58" s="124" t="s">
        <v>285</v>
      </c>
      <c r="D58" s="264"/>
      <c r="E58" s="260"/>
      <c r="F58" s="560"/>
      <c r="G58" s="560"/>
      <c r="H58" s="560"/>
      <c r="I58" s="560"/>
      <c r="J58" s="560"/>
      <c r="K58" s="560"/>
      <c r="L58" s="560"/>
      <c r="M58" s="560"/>
      <c r="N58" s="561">
        <f t="shared" si="6"/>
        <v>0</v>
      </c>
    </row>
    <row r="59" spans="1:14" s="111" customFormat="1" ht="15" customHeight="1">
      <c r="A59" s="116" t="s">
        <v>52</v>
      </c>
      <c r="B59" s="142" t="s">
        <v>286</v>
      </c>
      <c r="C59" s="126" t="s">
        <v>287</v>
      </c>
      <c r="D59" s="261"/>
      <c r="E59" s="260"/>
      <c r="F59" s="560"/>
      <c r="G59" s="560"/>
      <c r="H59" s="560"/>
      <c r="I59" s="560"/>
      <c r="J59" s="560"/>
      <c r="K59" s="560"/>
      <c r="L59" s="560">
        <f>+L60+L61</f>
        <v>0</v>
      </c>
      <c r="M59" s="560">
        <f>+M60+M61</f>
        <v>0</v>
      </c>
      <c r="N59" s="561">
        <f t="shared" si="6"/>
        <v>0</v>
      </c>
    </row>
    <row r="60" spans="1:14" s="111" customFormat="1" ht="15" customHeight="1">
      <c r="A60" s="133" t="s">
        <v>41</v>
      </c>
      <c r="B60" s="139" t="s">
        <v>288</v>
      </c>
      <c r="C60" s="124" t="s">
        <v>289</v>
      </c>
      <c r="D60" s="264"/>
      <c r="E60" s="260"/>
      <c r="F60" s="560"/>
      <c r="G60" s="560"/>
      <c r="H60" s="560"/>
      <c r="I60" s="560"/>
      <c r="J60" s="560"/>
      <c r="K60" s="560"/>
      <c r="L60" s="560"/>
      <c r="M60" s="560"/>
      <c r="N60" s="561">
        <f t="shared" si="6"/>
        <v>0</v>
      </c>
    </row>
    <row r="61" spans="1:14" s="111" customFormat="1" ht="15" customHeight="1">
      <c r="A61" s="116" t="s">
        <v>43</v>
      </c>
      <c r="B61" s="139" t="s">
        <v>290</v>
      </c>
      <c r="C61" s="124" t="s">
        <v>291</v>
      </c>
      <c r="D61" s="264"/>
      <c r="E61" s="260"/>
      <c r="F61" s="560"/>
      <c r="G61" s="560"/>
      <c r="H61" s="560"/>
      <c r="I61" s="560"/>
      <c r="J61" s="560"/>
      <c r="K61" s="560"/>
      <c r="L61" s="560"/>
      <c r="M61" s="560"/>
      <c r="N61" s="561">
        <f t="shared" si="6"/>
        <v>0</v>
      </c>
    </row>
    <row r="62" spans="1:14" s="111" customFormat="1" ht="15" customHeight="1">
      <c r="A62" s="116" t="s">
        <v>44</v>
      </c>
      <c r="B62" s="142" t="s">
        <v>292</v>
      </c>
      <c r="C62" s="126" t="s">
        <v>293</v>
      </c>
      <c r="D62" s="261"/>
      <c r="E62" s="260"/>
      <c r="F62" s="560"/>
      <c r="G62" s="560"/>
      <c r="H62" s="560"/>
      <c r="I62" s="560"/>
      <c r="J62" s="560"/>
      <c r="K62" s="560"/>
      <c r="L62" s="560">
        <f>+L63+L64</f>
        <v>781</v>
      </c>
      <c r="M62" s="560">
        <f>+M63+M64</f>
        <v>0</v>
      </c>
      <c r="N62" s="561">
        <f t="shared" si="6"/>
        <v>-781</v>
      </c>
    </row>
    <row r="63" spans="1:14" s="111" customFormat="1" ht="15" customHeight="1">
      <c r="A63" s="116" t="s">
        <v>45</v>
      </c>
      <c r="B63" s="139" t="s">
        <v>294</v>
      </c>
      <c r="C63" s="124" t="s">
        <v>295</v>
      </c>
      <c r="D63" s="264"/>
      <c r="E63" s="260"/>
      <c r="F63" s="560"/>
      <c r="G63" s="560"/>
      <c r="H63" s="560"/>
      <c r="I63" s="560"/>
      <c r="J63" s="560"/>
      <c r="K63" s="560"/>
      <c r="L63" s="560">
        <v>781</v>
      </c>
      <c r="M63" s="560"/>
      <c r="N63" s="561">
        <f t="shared" si="6"/>
        <v>-781</v>
      </c>
    </row>
    <row r="64" spans="1:14" s="111" customFormat="1" ht="15" customHeight="1">
      <c r="A64" s="133" t="s">
        <v>46</v>
      </c>
      <c r="B64" s="139" t="s">
        <v>296</v>
      </c>
      <c r="C64" s="124" t="s">
        <v>297</v>
      </c>
      <c r="D64" s="264"/>
      <c r="E64" s="260"/>
      <c r="F64" s="560"/>
      <c r="G64" s="560"/>
      <c r="H64" s="560"/>
      <c r="I64" s="560"/>
      <c r="J64" s="560"/>
      <c r="K64" s="560"/>
      <c r="L64" s="560"/>
      <c r="M64" s="560"/>
      <c r="N64" s="561">
        <f t="shared" si="6"/>
        <v>0</v>
      </c>
    </row>
    <row r="65" spans="1:14" s="111" customFormat="1" ht="15" customHeight="1">
      <c r="A65" s="116" t="s">
        <v>47</v>
      </c>
      <c r="B65" s="142" t="s">
        <v>298</v>
      </c>
      <c r="C65" s="118" t="s">
        <v>299</v>
      </c>
      <c r="D65" s="560">
        <f>12000+30000</f>
        <v>42000</v>
      </c>
      <c r="E65" s="257"/>
      <c r="F65" s="560">
        <f>6000+15000</f>
        <v>21000</v>
      </c>
      <c r="G65" s="560"/>
      <c r="H65" s="560">
        <f>+H66+H69+H72</f>
        <v>21000</v>
      </c>
      <c r="I65" s="560">
        <f t="shared" ref="I65:M65" si="10">+I66+I69+I72</f>
        <v>0</v>
      </c>
      <c r="J65" s="560">
        <f t="shared" si="10"/>
        <v>20135</v>
      </c>
      <c r="K65" s="560">
        <f t="shared" si="10"/>
        <v>0</v>
      </c>
      <c r="L65" s="560">
        <f t="shared" si="10"/>
        <v>20135</v>
      </c>
      <c r="M65" s="560">
        <f t="shared" si="10"/>
        <v>0</v>
      </c>
      <c r="N65" s="561">
        <f t="shared" si="6"/>
        <v>0</v>
      </c>
    </row>
    <row r="66" spans="1:14" s="111" customFormat="1" ht="15" customHeight="1">
      <c r="A66" s="133" t="s">
        <v>53</v>
      </c>
      <c r="B66" s="142" t="s">
        <v>300</v>
      </c>
      <c r="C66" s="118" t="s">
        <v>301</v>
      </c>
      <c r="D66" s="560"/>
      <c r="E66" s="129"/>
      <c r="F66" s="560"/>
      <c r="G66" s="560"/>
      <c r="H66" s="560">
        <f>+H67+H68</f>
        <v>0</v>
      </c>
      <c r="I66" s="560">
        <f t="shared" ref="I66:M66" si="11">+I67+I68</f>
        <v>0</v>
      </c>
      <c r="J66" s="560">
        <f t="shared" si="11"/>
        <v>0</v>
      </c>
      <c r="K66" s="560">
        <f t="shared" si="11"/>
        <v>0</v>
      </c>
      <c r="L66" s="560">
        <f t="shared" si="11"/>
        <v>0</v>
      </c>
      <c r="M66" s="560">
        <f t="shared" si="11"/>
        <v>0</v>
      </c>
      <c r="N66" s="561">
        <f t="shared" si="6"/>
        <v>0</v>
      </c>
    </row>
    <row r="67" spans="1:14" s="111" customFormat="1" ht="15" customHeight="1">
      <c r="A67" s="116" t="s">
        <v>54</v>
      </c>
      <c r="B67" s="139" t="s">
        <v>302</v>
      </c>
      <c r="C67" s="124" t="s">
        <v>303</v>
      </c>
      <c r="D67" s="560"/>
      <c r="E67" s="125"/>
      <c r="F67" s="560"/>
      <c r="G67" s="560"/>
      <c r="H67" s="560"/>
      <c r="I67" s="560"/>
      <c r="J67" s="560"/>
      <c r="K67" s="560"/>
      <c r="L67" s="560"/>
      <c r="M67" s="560"/>
      <c r="N67" s="561">
        <f t="shared" si="6"/>
        <v>0</v>
      </c>
    </row>
    <row r="68" spans="1:14" s="111" customFormat="1" ht="15" customHeight="1">
      <c r="A68" s="133" t="s">
        <v>55</v>
      </c>
      <c r="B68" s="139" t="s">
        <v>304</v>
      </c>
      <c r="C68" s="124" t="s">
        <v>305</v>
      </c>
      <c r="D68" s="560"/>
      <c r="E68" s="125"/>
      <c r="F68" s="560"/>
      <c r="G68" s="560"/>
      <c r="H68" s="560"/>
      <c r="I68" s="560"/>
      <c r="J68" s="560"/>
      <c r="K68" s="560"/>
      <c r="L68" s="560"/>
      <c r="M68" s="560"/>
      <c r="N68" s="561">
        <f t="shared" si="6"/>
        <v>0</v>
      </c>
    </row>
    <row r="69" spans="1:14" s="111" customFormat="1" ht="15" customHeight="1">
      <c r="A69" s="116" t="s">
        <v>57</v>
      </c>
      <c r="B69" s="142" t="s">
        <v>306</v>
      </c>
      <c r="C69" s="118" t="s">
        <v>307</v>
      </c>
      <c r="D69" s="560"/>
      <c r="E69" s="257"/>
      <c r="F69" s="560"/>
      <c r="G69" s="560"/>
      <c r="H69" s="560">
        <f>+H70+H71</f>
        <v>0</v>
      </c>
      <c r="I69" s="560">
        <f t="shared" ref="I69:M69" si="12">+I70+I71</f>
        <v>0</v>
      </c>
      <c r="J69" s="560">
        <f t="shared" si="12"/>
        <v>0</v>
      </c>
      <c r="K69" s="560">
        <f t="shared" si="12"/>
        <v>0</v>
      </c>
      <c r="L69" s="560">
        <f t="shared" si="12"/>
        <v>0</v>
      </c>
      <c r="M69" s="560">
        <f t="shared" si="12"/>
        <v>0</v>
      </c>
      <c r="N69" s="561">
        <f t="shared" si="6"/>
        <v>0</v>
      </c>
    </row>
    <row r="70" spans="1:14" s="111" customFormat="1" ht="15" customHeight="1">
      <c r="A70" s="133" t="s">
        <v>58</v>
      </c>
      <c r="B70" s="139" t="s">
        <v>308</v>
      </c>
      <c r="C70" s="124" t="s">
        <v>309</v>
      </c>
      <c r="D70" s="560"/>
      <c r="E70" s="125"/>
      <c r="F70" s="560"/>
      <c r="G70" s="560"/>
      <c r="H70" s="560"/>
      <c r="I70" s="560"/>
      <c r="J70" s="560"/>
      <c r="K70" s="560"/>
      <c r="L70" s="560"/>
      <c r="M70" s="560"/>
      <c r="N70" s="561">
        <f t="shared" si="6"/>
        <v>0</v>
      </c>
    </row>
    <row r="71" spans="1:14" s="111" customFormat="1" ht="15" customHeight="1">
      <c r="A71" s="116" t="s">
        <v>101</v>
      </c>
      <c r="B71" s="139" t="s">
        <v>310</v>
      </c>
      <c r="C71" s="124" t="s">
        <v>311</v>
      </c>
      <c r="D71" s="560"/>
      <c r="E71" s="125"/>
      <c r="F71" s="560"/>
      <c r="G71" s="560"/>
      <c r="H71" s="560"/>
      <c r="I71" s="560"/>
      <c r="J71" s="560"/>
      <c r="K71" s="560"/>
      <c r="L71" s="560"/>
      <c r="M71" s="560"/>
      <c r="N71" s="561">
        <f t="shared" si="6"/>
        <v>0</v>
      </c>
    </row>
    <row r="72" spans="1:14" s="111" customFormat="1" ht="15" customHeight="1">
      <c r="A72" s="133" t="s">
        <v>103</v>
      </c>
      <c r="B72" s="142" t="s">
        <v>312</v>
      </c>
      <c r="C72" s="118" t="s">
        <v>313</v>
      </c>
      <c r="D72" s="560"/>
      <c r="E72" s="257"/>
      <c r="F72" s="560"/>
      <c r="G72" s="560"/>
      <c r="H72" s="560">
        <f t="shared" ref="H72:M72" si="13">+H73+H74</f>
        <v>21000</v>
      </c>
      <c r="I72" s="560">
        <f t="shared" si="13"/>
        <v>0</v>
      </c>
      <c r="J72" s="560">
        <f t="shared" si="13"/>
        <v>20135</v>
      </c>
      <c r="K72" s="560">
        <f t="shared" si="13"/>
        <v>0</v>
      </c>
      <c r="L72" s="560">
        <f t="shared" si="13"/>
        <v>20135</v>
      </c>
      <c r="M72" s="560">
        <f t="shared" si="13"/>
        <v>0</v>
      </c>
      <c r="N72" s="561">
        <f t="shared" si="6"/>
        <v>0</v>
      </c>
    </row>
    <row r="73" spans="1:14" s="111" customFormat="1" ht="15" customHeight="1">
      <c r="A73" s="116" t="s">
        <v>105</v>
      </c>
      <c r="B73" s="139" t="s">
        <v>314</v>
      </c>
      <c r="C73" s="124" t="s">
        <v>315</v>
      </c>
      <c r="D73" s="560"/>
      <c r="E73" s="125"/>
      <c r="F73" s="560"/>
      <c r="G73" s="560"/>
      <c r="H73" s="560">
        <f>6000+15000</f>
        <v>21000</v>
      </c>
      <c r="I73" s="560"/>
      <c r="J73" s="560">
        <f>5872+14263</f>
        <v>20135</v>
      </c>
      <c r="K73" s="560"/>
      <c r="L73" s="560">
        <f>5872+14263</f>
        <v>20135</v>
      </c>
      <c r="M73" s="560"/>
      <c r="N73" s="561">
        <f t="shared" si="6"/>
        <v>0</v>
      </c>
    </row>
    <row r="74" spans="1:14" s="111" customFormat="1" ht="15" customHeight="1">
      <c r="A74" s="133" t="s">
        <v>107</v>
      </c>
      <c r="B74" s="139" t="s">
        <v>316</v>
      </c>
      <c r="C74" s="124" t="s">
        <v>317</v>
      </c>
      <c r="D74" s="560"/>
      <c r="E74" s="125"/>
      <c r="F74" s="560"/>
      <c r="G74" s="560"/>
      <c r="H74" s="560"/>
      <c r="I74" s="560"/>
      <c r="J74" s="560"/>
      <c r="K74" s="560"/>
      <c r="L74" s="560"/>
      <c r="M74" s="560"/>
      <c r="N74" s="561">
        <f t="shared" si="6"/>
        <v>0</v>
      </c>
    </row>
    <row r="75" spans="1:14" s="111" customFormat="1" ht="15" customHeight="1">
      <c r="A75" s="116" t="s">
        <v>109</v>
      </c>
      <c r="B75" s="143" t="s">
        <v>318</v>
      </c>
      <c r="C75" s="118" t="s">
        <v>319</v>
      </c>
      <c r="D75" s="560">
        <f>7000+39000</f>
        <v>46000</v>
      </c>
      <c r="E75" s="257">
        <v>4000</v>
      </c>
      <c r="F75" s="560">
        <f>4000+7500</f>
        <v>11500</v>
      </c>
      <c r="G75" s="560">
        <v>3000</v>
      </c>
      <c r="H75" s="560">
        <f>+H76+H81</f>
        <v>18028</v>
      </c>
      <c r="I75" s="560">
        <f t="shared" ref="I75:M75" si="14">+I76+I81</f>
        <v>0</v>
      </c>
      <c r="J75" s="560">
        <f t="shared" si="14"/>
        <v>15776</v>
      </c>
      <c r="K75" s="560">
        <f t="shared" si="14"/>
        <v>0</v>
      </c>
      <c r="L75" s="560">
        <f t="shared" si="14"/>
        <v>64919</v>
      </c>
      <c r="M75" s="560">
        <f t="shared" si="14"/>
        <v>133</v>
      </c>
      <c r="N75" s="561">
        <f t="shared" si="6"/>
        <v>-49143</v>
      </c>
    </row>
    <row r="76" spans="1:14" s="111" customFormat="1" ht="15" customHeight="1">
      <c r="A76" s="133" t="s">
        <v>111</v>
      </c>
      <c r="B76" s="142" t="s">
        <v>320</v>
      </c>
      <c r="C76" s="118" t="s">
        <v>321</v>
      </c>
      <c r="D76" s="560"/>
      <c r="E76" s="257"/>
      <c r="F76" s="560"/>
      <c r="G76" s="560"/>
      <c r="H76" s="560">
        <f>+H77+H78+H79+H80</f>
        <v>0</v>
      </c>
      <c r="I76" s="560">
        <f t="shared" ref="I76:M76" si="15">+I77+I78+I79+I80</f>
        <v>0</v>
      </c>
      <c r="J76" s="560">
        <f t="shared" si="15"/>
        <v>0</v>
      </c>
      <c r="K76" s="560">
        <f t="shared" si="15"/>
        <v>0</v>
      </c>
      <c r="L76" s="560">
        <f t="shared" si="15"/>
        <v>0</v>
      </c>
      <c r="M76" s="560">
        <f t="shared" si="15"/>
        <v>0</v>
      </c>
      <c r="N76" s="561">
        <f t="shared" si="6"/>
        <v>0</v>
      </c>
    </row>
    <row r="77" spans="1:14" s="111" customFormat="1" ht="15" customHeight="1">
      <c r="A77" s="116" t="s">
        <v>112</v>
      </c>
      <c r="B77" s="139" t="s">
        <v>322</v>
      </c>
      <c r="C77" s="124" t="s">
        <v>323</v>
      </c>
      <c r="D77" s="560"/>
      <c r="E77" s="257"/>
      <c r="F77" s="560"/>
      <c r="G77" s="560"/>
      <c r="H77" s="560"/>
      <c r="I77" s="560"/>
      <c r="J77" s="560"/>
      <c r="K77" s="560"/>
      <c r="L77" s="560"/>
      <c r="M77" s="560"/>
      <c r="N77" s="561">
        <f t="shared" si="6"/>
        <v>0</v>
      </c>
    </row>
    <row r="78" spans="1:14" s="111" customFormat="1" ht="15" customHeight="1">
      <c r="A78" s="116" t="s">
        <v>114</v>
      </c>
      <c r="B78" s="139" t="s">
        <v>324</v>
      </c>
      <c r="C78" s="124" t="s">
        <v>325</v>
      </c>
      <c r="D78" s="124"/>
      <c r="E78" s="257"/>
      <c r="F78" s="560"/>
      <c r="G78" s="560"/>
      <c r="H78" s="560"/>
      <c r="I78" s="560"/>
      <c r="J78" s="560"/>
      <c r="K78" s="560"/>
      <c r="L78" s="560"/>
      <c r="M78" s="560"/>
      <c r="N78" s="561">
        <f t="shared" si="6"/>
        <v>0</v>
      </c>
    </row>
    <row r="79" spans="1:14" s="111" customFormat="1" ht="15" customHeight="1">
      <c r="A79" s="368" t="s">
        <v>116</v>
      </c>
      <c r="B79" s="139" t="s">
        <v>739</v>
      </c>
      <c r="C79" s="368" t="s">
        <v>326</v>
      </c>
      <c r="D79" s="264"/>
      <c r="E79" s="260"/>
      <c r="F79" s="560"/>
      <c r="G79" s="560"/>
      <c r="H79" s="560"/>
      <c r="I79" s="560"/>
      <c r="J79" s="560"/>
      <c r="K79" s="560"/>
      <c r="L79" s="560"/>
      <c r="M79" s="560"/>
      <c r="N79" s="561">
        <f t="shared" si="6"/>
        <v>0</v>
      </c>
    </row>
    <row r="80" spans="1:14" s="111" customFormat="1" ht="15" customHeight="1">
      <c r="A80" s="116" t="s">
        <v>118</v>
      </c>
      <c r="B80" s="144" t="s">
        <v>327</v>
      </c>
      <c r="C80" s="124" t="s">
        <v>328</v>
      </c>
      <c r="D80" s="124"/>
      <c r="E80" s="257"/>
      <c r="F80" s="560"/>
      <c r="G80" s="560"/>
      <c r="H80" s="560"/>
      <c r="I80" s="560"/>
      <c r="J80" s="560"/>
      <c r="K80" s="560"/>
      <c r="L80" s="560"/>
      <c r="M80" s="560"/>
      <c r="N80" s="561">
        <f t="shared" si="6"/>
        <v>0</v>
      </c>
    </row>
    <row r="81" spans="1:15" s="111" customFormat="1" ht="15" customHeight="1">
      <c r="A81" s="133" t="s">
        <v>120</v>
      </c>
      <c r="B81" s="141" t="s">
        <v>329</v>
      </c>
      <c r="C81" s="118" t="s">
        <v>330</v>
      </c>
      <c r="D81" s="118"/>
      <c r="E81" s="257"/>
      <c r="F81" s="560"/>
      <c r="G81" s="560"/>
      <c r="H81" s="560">
        <f>+H82+H83</f>
        <v>18028</v>
      </c>
      <c r="I81" s="560">
        <f t="shared" ref="I81:M81" si="16">+I82+I83</f>
        <v>0</v>
      </c>
      <c r="J81" s="560">
        <f t="shared" si="16"/>
        <v>15776</v>
      </c>
      <c r="K81" s="560">
        <f t="shared" si="16"/>
        <v>0</v>
      </c>
      <c r="L81" s="560">
        <f t="shared" si="16"/>
        <v>64919</v>
      </c>
      <c r="M81" s="560">
        <f t="shared" si="16"/>
        <v>133</v>
      </c>
      <c r="N81" s="561">
        <f t="shared" si="6"/>
        <v>-49143</v>
      </c>
      <c r="O81" s="111">
        <v>49110</v>
      </c>
    </row>
    <row r="82" spans="1:15" s="111" customFormat="1" ht="15" customHeight="1">
      <c r="A82" s="116" t="s">
        <v>122</v>
      </c>
      <c r="B82" s="139" t="s">
        <v>331</v>
      </c>
      <c r="C82" s="124" t="s">
        <v>332</v>
      </c>
      <c r="D82" s="264"/>
      <c r="E82" s="138"/>
      <c r="F82" s="560"/>
      <c r="G82" s="560"/>
      <c r="H82" s="560">
        <f>14073+3955</f>
        <v>18028</v>
      </c>
      <c r="I82" s="560"/>
      <c r="J82" s="560">
        <f>13311+2465</f>
        <v>15776</v>
      </c>
      <c r="K82" s="560"/>
      <c r="L82" s="560">
        <f>1446+51608+11865</f>
        <v>64919</v>
      </c>
      <c r="M82" s="560">
        <v>133</v>
      </c>
      <c r="N82" s="561">
        <f>+J82-L82</f>
        <v>-49143</v>
      </c>
    </row>
    <row r="83" spans="1:15" s="111" customFormat="1" ht="15" customHeight="1">
      <c r="A83" s="133" t="s">
        <v>124</v>
      </c>
      <c r="B83" s="139" t="s">
        <v>333</v>
      </c>
      <c r="C83" s="124" t="s">
        <v>334</v>
      </c>
      <c r="D83" s="124"/>
      <c r="E83" s="125"/>
      <c r="F83" s="560"/>
      <c r="G83" s="560"/>
      <c r="H83" s="560"/>
      <c r="I83" s="560"/>
      <c r="J83" s="560"/>
      <c r="K83" s="560"/>
      <c r="L83" s="560"/>
      <c r="M83" s="560"/>
      <c r="N83" s="561">
        <f t="shared" ref="N83:N84" si="17">+J83-L83</f>
        <v>0</v>
      </c>
    </row>
    <row r="84" spans="1:15" s="111" customFormat="1" ht="15" customHeight="1">
      <c r="A84" s="133" t="s">
        <v>126</v>
      </c>
      <c r="B84" s="494" t="s">
        <v>940</v>
      </c>
      <c r="C84" s="407"/>
      <c r="D84" s="124"/>
      <c r="E84" s="125"/>
      <c r="F84" s="560"/>
      <c r="G84" s="560"/>
      <c r="H84" s="560"/>
      <c r="I84" s="560"/>
      <c r="J84" s="560"/>
      <c r="K84" s="560"/>
      <c r="L84" s="560"/>
      <c r="M84" s="560"/>
      <c r="N84" s="561">
        <f t="shared" si="17"/>
        <v>0</v>
      </c>
    </row>
    <row r="85" spans="1:15" s="111" customFormat="1" ht="3.75" customHeight="1">
      <c r="A85" s="404"/>
      <c r="B85" s="405"/>
      <c r="C85" s="228"/>
      <c r="D85" s="228"/>
      <c r="E85" s="406"/>
      <c r="F85" s="406"/>
      <c r="G85" s="209"/>
      <c r="H85" s="209"/>
      <c r="I85" s="209"/>
      <c r="J85" s="209"/>
      <c r="K85" s="209"/>
      <c r="L85" s="209"/>
      <c r="M85" s="209"/>
    </row>
    <row r="86" spans="1:15" s="146" customFormat="1" ht="7.5" customHeight="1">
      <c r="A86" s="145"/>
      <c r="B86" s="147"/>
      <c r="C86" s="147"/>
      <c r="D86" s="147"/>
      <c r="E86" s="147"/>
      <c r="F86" s="147"/>
      <c r="G86" s="147"/>
      <c r="H86" s="147"/>
      <c r="I86" s="147"/>
      <c r="J86" s="147"/>
      <c r="K86" s="147"/>
      <c r="L86" s="147"/>
      <c r="M86" s="147"/>
    </row>
    <row r="87" spans="1:15" ht="15">
      <c r="A87" s="148" t="s">
        <v>49</v>
      </c>
      <c r="B87" s="149"/>
      <c r="C87" s="148"/>
      <c r="D87" s="3" t="s">
        <v>984</v>
      </c>
      <c r="E87" s="601" t="s">
        <v>1155</v>
      </c>
      <c r="F87" s="148"/>
      <c r="G87" s="148"/>
      <c r="H87" s="148"/>
      <c r="I87" s="150"/>
      <c r="J87" s="150"/>
      <c r="K87" s="150"/>
      <c r="L87" s="150"/>
      <c r="M87" s="151"/>
    </row>
    <row r="88" spans="1:15" ht="6.75" customHeight="1">
      <c r="D88" s="3"/>
    </row>
    <row r="89" spans="1:15" ht="15">
      <c r="A89" s="869" t="s">
        <v>212</v>
      </c>
      <c r="B89" s="869"/>
      <c r="D89" s="3" t="s">
        <v>984</v>
      </c>
      <c r="E89" s="601" t="s">
        <v>1155</v>
      </c>
    </row>
    <row r="90" spans="1:15" ht="5.25" customHeight="1">
      <c r="A90" s="104"/>
    </row>
    <row r="91" spans="1:15">
      <c r="A91" s="869" t="s">
        <v>51</v>
      </c>
      <c r="B91" s="869"/>
    </row>
    <row r="92" spans="1:15">
      <c r="A92" s="104"/>
    </row>
    <row r="93" spans="1:15">
      <c r="A93" s="104"/>
    </row>
    <row r="94" spans="1:15">
      <c r="A94" s="104"/>
    </row>
    <row r="95" spans="1:15">
      <c r="A95" s="104"/>
    </row>
    <row r="96" spans="1:15">
      <c r="A96" s="104"/>
    </row>
  </sheetData>
  <mergeCells count="21">
    <mergeCell ref="I1:M1"/>
    <mergeCell ref="H6:I6"/>
    <mergeCell ref="J6:K6"/>
    <mergeCell ref="L6:M6"/>
    <mergeCell ref="J3:M3"/>
    <mergeCell ref="A2:M2"/>
    <mergeCell ref="D6:E6"/>
    <mergeCell ref="F6:G6"/>
    <mergeCell ref="A89:B89"/>
    <mergeCell ref="A91:B91"/>
    <mergeCell ref="B6:B7"/>
    <mergeCell ref="A6:A7"/>
    <mergeCell ref="C6:C7"/>
    <mergeCell ref="A43:A44"/>
    <mergeCell ref="B43:B44"/>
    <mergeCell ref="C43:C44"/>
    <mergeCell ref="D43:E43"/>
    <mergeCell ref="F43:G43"/>
    <mergeCell ref="H43:I43"/>
    <mergeCell ref="J43:K43"/>
    <mergeCell ref="L43:M43"/>
  </mergeCells>
  <pageMargins left="0.7" right="0.7" top="0.75" bottom="0.75" header="0.3" footer="0.3"/>
  <pageSetup paperSize="9" scale="61" orientation="landscape" r:id="rId1"/>
  <rowBreaks count="1" manualBreakCount="1">
    <brk id="42" max="12"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91"/>
  <sheetViews>
    <sheetView zoomScaleNormal="100" zoomScaleSheetLayoutView="30" workbookViewId="0">
      <selection sqref="A1:XFD1048576"/>
    </sheetView>
  </sheetViews>
  <sheetFormatPr defaultRowHeight="15"/>
  <cols>
    <col min="1" max="1" width="5.5703125" style="71" customWidth="1"/>
    <col min="2" max="2" width="78.85546875" style="107" customWidth="1"/>
    <col min="3" max="3" width="10.5703125" style="71" customWidth="1"/>
    <col min="4" max="12" width="14" style="71" customWidth="1"/>
    <col min="13" max="13" width="11.85546875" style="71" customWidth="1"/>
    <col min="14" max="14" width="11.42578125" style="71" customWidth="1"/>
    <col min="15" max="15" width="13.140625" style="71" customWidth="1"/>
    <col min="16" max="16" width="5.7109375" style="71" customWidth="1"/>
    <col min="17" max="259" width="9.140625" style="71"/>
    <col min="260" max="260" width="5.5703125" style="71" customWidth="1"/>
    <col min="261" max="261" width="71" style="71" customWidth="1"/>
    <col min="262" max="262" width="13.28515625" style="71" customWidth="1"/>
    <col min="263" max="267" width="10.42578125" style="71" customWidth="1"/>
    <col min="268" max="268" width="10.5703125" style="71" customWidth="1"/>
    <col min="269" max="269" width="11.85546875" style="71" customWidth="1"/>
    <col min="270" max="270" width="11.42578125" style="71" customWidth="1"/>
    <col min="271" max="271" width="13.140625" style="71" customWidth="1"/>
    <col min="272" max="272" width="5.7109375" style="71" customWidth="1"/>
    <col min="273" max="515" width="9.140625" style="71"/>
    <col min="516" max="516" width="5.5703125" style="71" customWidth="1"/>
    <col min="517" max="517" width="71" style="71" customWidth="1"/>
    <col min="518" max="518" width="13.28515625" style="71" customWidth="1"/>
    <col min="519" max="523" width="10.42578125" style="71" customWidth="1"/>
    <col min="524" max="524" width="10.5703125" style="71" customWidth="1"/>
    <col min="525" max="525" width="11.85546875" style="71" customWidth="1"/>
    <col min="526" max="526" width="11.42578125" style="71" customWidth="1"/>
    <col min="527" max="527" width="13.140625" style="71" customWidth="1"/>
    <col min="528" max="528" width="5.7109375" style="71" customWidth="1"/>
    <col min="529" max="771" width="9.140625" style="71"/>
    <col min="772" max="772" width="5.5703125" style="71" customWidth="1"/>
    <col min="773" max="773" width="71" style="71" customWidth="1"/>
    <col min="774" max="774" width="13.28515625" style="71" customWidth="1"/>
    <col min="775" max="779" width="10.42578125" style="71" customWidth="1"/>
    <col min="780" max="780" width="10.5703125" style="71" customWidth="1"/>
    <col min="781" max="781" width="11.85546875" style="71" customWidth="1"/>
    <col min="782" max="782" width="11.42578125" style="71" customWidth="1"/>
    <col min="783" max="783" width="13.140625" style="71" customWidth="1"/>
    <col min="784" max="784" width="5.7109375" style="71" customWidth="1"/>
    <col min="785" max="1027" width="9.140625" style="71"/>
    <col min="1028" max="1028" width="5.5703125" style="71" customWidth="1"/>
    <col min="1029" max="1029" width="71" style="71" customWidth="1"/>
    <col min="1030" max="1030" width="13.28515625" style="71" customWidth="1"/>
    <col min="1031" max="1035" width="10.42578125" style="71" customWidth="1"/>
    <col min="1036" max="1036" width="10.5703125" style="71" customWidth="1"/>
    <col min="1037" max="1037" width="11.85546875" style="71" customWidth="1"/>
    <col min="1038" max="1038" width="11.42578125" style="71" customWidth="1"/>
    <col min="1039" max="1039" width="13.140625" style="71" customWidth="1"/>
    <col min="1040" max="1040" width="5.7109375" style="71" customWidth="1"/>
    <col min="1041" max="1283" width="9.140625" style="71"/>
    <col min="1284" max="1284" width="5.5703125" style="71" customWidth="1"/>
    <col min="1285" max="1285" width="71" style="71" customWidth="1"/>
    <col min="1286" max="1286" width="13.28515625" style="71" customWidth="1"/>
    <col min="1287" max="1291" width="10.42578125" style="71" customWidth="1"/>
    <col min="1292" max="1292" width="10.5703125" style="71" customWidth="1"/>
    <col min="1293" max="1293" width="11.85546875" style="71" customWidth="1"/>
    <col min="1294" max="1294" width="11.42578125" style="71" customWidth="1"/>
    <col min="1295" max="1295" width="13.140625" style="71" customWidth="1"/>
    <col min="1296" max="1296" width="5.7109375" style="71" customWidth="1"/>
    <col min="1297" max="1539" width="9.140625" style="71"/>
    <col min="1540" max="1540" width="5.5703125" style="71" customWidth="1"/>
    <col min="1541" max="1541" width="71" style="71" customWidth="1"/>
    <col min="1542" max="1542" width="13.28515625" style="71" customWidth="1"/>
    <col min="1543" max="1547" width="10.42578125" style="71" customWidth="1"/>
    <col min="1548" max="1548" width="10.5703125" style="71" customWidth="1"/>
    <col min="1549" max="1549" width="11.85546875" style="71" customWidth="1"/>
    <col min="1550" max="1550" width="11.42578125" style="71" customWidth="1"/>
    <col min="1551" max="1551" width="13.140625" style="71" customWidth="1"/>
    <col min="1552" max="1552" width="5.7109375" style="71" customWidth="1"/>
    <col min="1553" max="1795" width="9.140625" style="71"/>
    <col min="1796" max="1796" width="5.5703125" style="71" customWidth="1"/>
    <col min="1797" max="1797" width="71" style="71" customWidth="1"/>
    <col min="1798" max="1798" width="13.28515625" style="71" customWidth="1"/>
    <col min="1799" max="1803" width="10.42578125" style="71" customWidth="1"/>
    <col min="1804" max="1804" width="10.5703125" style="71" customWidth="1"/>
    <col min="1805" max="1805" width="11.85546875" style="71" customWidth="1"/>
    <col min="1806" max="1806" width="11.42578125" style="71" customWidth="1"/>
    <col min="1807" max="1807" width="13.140625" style="71" customWidth="1"/>
    <col min="1808" max="1808" width="5.7109375" style="71" customWidth="1"/>
    <col min="1809" max="2051" width="9.140625" style="71"/>
    <col min="2052" max="2052" width="5.5703125" style="71" customWidth="1"/>
    <col min="2053" max="2053" width="71" style="71" customWidth="1"/>
    <col min="2054" max="2054" width="13.28515625" style="71" customWidth="1"/>
    <col min="2055" max="2059" width="10.42578125" style="71" customWidth="1"/>
    <col min="2060" max="2060" width="10.5703125" style="71" customWidth="1"/>
    <col min="2061" max="2061" width="11.85546875" style="71" customWidth="1"/>
    <col min="2062" max="2062" width="11.42578125" style="71" customWidth="1"/>
    <col min="2063" max="2063" width="13.140625" style="71" customWidth="1"/>
    <col min="2064" max="2064" width="5.7109375" style="71" customWidth="1"/>
    <col min="2065" max="2307" width="9.140625" style="71"/>
    <col min="2308" max="2308" width="5.5703125" style="71" customWidth="1"/>
    <col min="2309" max="2309" width="71" style="71" customWidth="1"/>
    <col min="2310" max="2310" width="13.28515625" style="71" customWidth="1"/>
    <col min="2311" max="2315" width="10.42578125" style="71" customWidth="1"/>
    <col min="2316" max="2316" width="10.5703125" style="71" customWidth="1"/>
    <col min="2317" max="2317" width="11.85546875" style="71" customWidth="1"/>
    <col min="2318" max="2318" width="11.42578125" style="71" customWidth="1"/>
    <col min="2319" max="2319" width="13.140625" style="71" customWidth="1"/>
    <col min="2320" max="2320" width="5.7109375" style="71" customWidth="1"/>
    <col min="2321" max="2563" width="9.140625" style="71"/>
    <col min="2564" max="2564" width="5.5703125" style="71" customWidth="1"/>
    <col min="2565" max="2565" width="71" style="71" customWidth="1"/>
    <col min="2566" max="2566" width="13.28515625" style="71" customWidth="1"/>
    <col min="2567" max="2571" width="10.42578125" style="71" customWidth="1"/>
    <col min="2572" max="2572" width="10.5703125" style="71" customWidth="1"/>
    <col min="2573" max="2573" width="11.85546875" style="71" customWidth="1"/>
    <col min="2574" max="2574" width="11.42578125" style="71" customWidth="1"/>
    <col min="2575" max="2575" width="13.140625" style="71" customWidth="1"/>
    <col min="2576" max="2576" width="5.7109375" style="71" customWidth="1"/>
    <col min="2577" max="2819" width="9.140625" style="71"/>
    <col min="2820" max="2820" width="5.5703125" style="71" customWidth="1"/>
    <col min="2821" max="2821" width="71" style="71" customWidth="1"/>
    <col min="2822" max="2822" width="13.28515625" style="71" customWidth="1"/>
    <col min="2823" max="2827" width="10.42578125" style="71" customWidth="1"/>
    <col min="2828" max="2828" width="10.5703125" style="71" customWidth="1"/>
    <col min="2829" max="2829" width="11.85546875" style="71" customWidth="1"/>
    <col min="2830" max="2830" width="11.42578125" style="71" customWidth="1"/>
    <col min="2831" max="2831" width="13.140625" style="71" customWidth="1"/>
    <col min="2832" max="2832" width="5.7109375" style="71" customWidth="1"/>
    <col min="2833" max="3075" width="9.140625" style="71"/>
    <col min="3076" max="3076" width="5.5703125" style="71" customWidth="1"/>
    <col min="3077" max="3077" width="71" style="71" customWidth="1"/>
    <col min="3078" max="3078" width="13.28515625" style="71" customWidth="1"/>
    <col min="3079" max="3083" width="10.42578125" style="71" customWidth="1"/>
    <col min="3084" max="3084" width="10.5703125" style="71" customWidth="1"/>
    <col min="3085" max="3085" width="11.85546875" style="71" customWidth="1"/>
    <col min="3086" max="3086" width="11.42578125" style="71" customWidth="1"/>
    <col min="3087" max="3087" width="13.140625" style="71" customWidth="1"/>
    <col min="3088" max="3088" width="5.7109375" style="71" customWidth="1"/>
    <col min="3089" max="3331" width="9.140625" style="71"/>
    <col min="3332" max="3332" width="5.5703125" style="71" customWidth="1"/>
    <col min="3333" max="3333" width="71" style="71" customWidth="1"/>
    <col min="3334" max="3334" width="13.28515625" style="71" customWidth="1"/>
    <col min="3335" max="3339" width="10.42578125" style="71" customWidth="1"/>
    <col min="3340" max="3340" width="10.5703125" style="71" customWidth="1"/>
    <col min="3341" max="3341" width="11.85546875" style="71" customWidth="1"/>
    <col min="3342" max="3342" width="11.42578125" style="71" customWidth="1"/>
    <col min="3343" max="3343" width="13.140625" style="71" customWidth="1"/>
    <col min="3344" max="3344" width="5.7109375" style="71" customWidth="1"/>
    <col min="3345" max="3587" width="9.140625" style="71"/>
    <col min="3588" max="3588" width="5.5703125" style="71" customWidth="1"/>
    <col min="3589" max="3589" width="71" style="71" customWidth="1"/>
    <col min="3590" max="3590" width="13.28515625" style="71" customWidth="1"/>
    <col min="3591" max="3595" width="10.42578125" style="71" customWidth="1"/>
    <col min="3596" max="3596" width="10.5703125" style="71" customWidth="1"/>
    <col min="3597" max="3597" width="11.85546875" style="71" customWidth="1"/>
    <col min="3598" max="3598" width="11.42578125" style="71" customWidth="1"/>
    <col min="3599" max="3599" width="13.140625" style="71" customWidth="1"/>
    <col min="3600" max="3600" width="5.7109375" style="71" customWidth="1"/>
    <col min="3601" max="3843" width="9.140625" style="71"/>
    <col min="3844" max="3844" width="5.5703125" style="71" customWidth="1"/>
    <col min="3845" max="3845" width="71" style="71" customWidth="1"/>
    <col min="3846" max="3846" width="13.28515625" style="71" customWidth="1"/>
    <col min="3847" max="3851" width="10.42578125" style="71" customWidth="1"/>
    <col min="3852" max="3852" width="10.5703125" style="71" customWidth="1"/>
    <col min="3853" max="3853" width="11.85546875" style="71" customWidth="1"/>
    <col min="3854" max="3854" width="11.42578125" style="71" customWidth="1"/>
    <col min="3855" max="3855" width="13.140625" style="71" customWidth="1"/>
    <col min="3856" max="3856" width="5.7109375" style="71" customWidth="1"/>
    <col min="3857" max="4099" width="9.140625" style="71"/>
    <col min="4100" max="4100" width="5.5703125" style="71" customWidth="1"/>
    <col min="4101" max="4101" width="71" style="71" customWidth="1"/>
    <col min="4102" max="4102" width="13.28515625" style="71" customWidth="1"/>
    <col min="4103" max="4107" width="10.42578125" style="71" customWidth="1"/>
    <col min="4108" max="4108" width="10.5703125" style="71" customWidth="1"/>
    <col min="4109" max="4109" width="11.85546875" style="71" customWidth="1"/>
    <col min="4110" max="4110" width="11.42578125" style="71" customWidth="1"/>
    <col min="4111" max="4111" width="13.140625" style="71" customWidth="1"/>
    <col min="4112" max="4112" width="5.7109375" style="71" customWidth="1"/>
    <col min="4113" max="4355" width="9.140625" style="71"/>
    <col min="4356" max="4356" width="5.5703125" style="71" customWidth="1"/>
    <col min="4357" max="4357" width="71" style="71" customWidth="1"/>
    <col min="4358" max="4358" width="13.28515625" style="71" customWidth="1"/>
    <col min="4359" max="4363" width="10.42578125" style="71" customWidth="1"/>
    <col min="4364" max="4364" width="10.5703125" style="71" customWidth="1"/>
    <col min="4365" max="4365" width="11.85546875" style="71" customWidth="1"/>
    <col min="4366" max="4366" width="11.42578125" style="71" customWidth="1"/>
    <col min="4367" max="4367" width="13.140625" style="71" customWidth="1"/>
    <col min="4368" max="4368" width="5.7109375" style="71" customWidth="1"/>
    <col min="4369" max="4611" width="9.140625" style="71"/>
    <col min="4612" max="4612" width="5.5703125" style="71" customWidth="1"/>
    <col min="4613" max="4613" width="71" style="71" customWidth="1"/>
    <col min="4614" max="4614" width="13.28515625" style="71" customWidth="1"/>
    <col min="4615" max="4619" width="10.42578125" style="71" customWidth="1"/>
    <col min="4620" max="4620" width="10.5703125" style="71" customWidth="1"/>
    <col min="4621" max="4621" width="11.85546875" style="71" customWidth="1"/>
    <col min="4622" max="4622" width="11.42578125" style="71" customWidth="1"/>
    <col min="4623" max="4623" width="13.140625" style="71" customWidth="1"/>
    <col min="4624" max="4624" width="5.7109375" style="71" customWidth="1"/>
    <col min="4625" max="4867" width="9.140625" style="71"/>
    <col min="4868" max="4868" width="5.5703125" style="71" customWidth="1"/>
    <col min="4869" max="4869" width="71" style="71" customWidth="1"/>
    <col min="4870" max="4870" width="13.28515625" style="71" customWidth="1"/>
    <col min="4871" max="4875" width="10.42578125" style="71" customWidth="1"/>
    <col min="4876" max="4876" width="10.5703125" style="71" customWidth="1"/>
    <col min="4877" max="4877" width="11.85546875" style="71" customWidth="1"/>
    <col min="4878" max="4878" width="11.42578125" style="71" customWidth="1"/>
    <col min="4879" max="4879" width="13.140625" style="71" customWidth="1"/>
    <col min="4880" max="4880" width="5.7109375" style="71" customWidth="1"/>
    <col min="4881" max="5123" width="9.140625" style="71"/>
    <col min="5124" max="5124" width="5.5703125" style="71" customWidth="1"/>
    <col min="5125" max="5125" width="71" style="71" customWidth="1"/>
    <col min="5126" max="5126" width="13.28515625" style="71" customWidth="1"/>
    <col min="5127" max="5131" width="10.42578125" style="71" customWidth="1"/>
    <col min="5132" max="5132" width="10.5703125" style="71" customWidth="1"/>
    <col min="5133" max="5133" width="11.85546875" style="71" customWidth="1"/>
    <col min="5134" max="5134" width="11.42578125" style="71" customWidth="1"/>
    <col min="5135" max="5135" width="13.140625" style="71" customWidth="1"/>
    <col min="5136" max="5136" width="5.7109375" style="71" customWidth="1"/>
    <col min="5137" max="5379" width="9.140625" style="71"/>
    <col min="5380" max="5380" width="5.5703125" style="71" customWidth="1"/>
    <col min="5381" max="5381" width="71" style="71" customWidth="1"/>
    <col min="5382" max="5382" width="13.28515625" style="71" customWidth="1"/>
    <col min="5383" max="5387" width="10.42578125" style="71" customWidth="1"/>
    <col min="5388" max="5388" width="10.5703125" style="71" customWidth="1"/>
    <col min="5389" max="5389" width="11.85546875" style="71" customWidth="1"/>
    <col min="5390" max="5390" width="11.42578125" style="71" customWidth="1"/>
    <col min="5391" max="5391" width="13.140625" style="71" customWidth="1"/>
    <col min="5392" max="5392" width="5.7109375" style="71" customWidth="1"/>
    <col min="5393" max="5635" width="9.140625" style="71"/>
    <col min="5636" max="5636" width="5.5703125" style="71" customWidth="1"/>
    <col min="5637" max="5637" width="71" style="71" customWidth="1"/>
    <col min="5638" max="5638" width="13.28515625" style="71" customWidth="1"/>
    <col min="5639" max="5643" width="10.42578125" style="71" customWidth="1"/>
    <col min="5644" max="5644" width="10.5703125" style="71" customWidth="1"/>
    <col min="5645" max="5645" width="11.85546875" style="71" customWidth="1"/>
    <col min="5646" max="5646" width="11.42578125" style="71" customWidth="1"/>
    <col min="5647" max="5647" width="13.140625" style="71" customWidth="1"/>
    <col min="5648" max="5648" width="5.7109375" style="71" customWidth="1"/>
    <col min="5649" max="5891" width="9.140625" style="71"/>
    <col min="5892" max="5892" width="5.5703125" style="71" customWidth="1"/>
    <col min="5893" max="5893" width="71" style="71" customWidth="1"/>
    <col min="5894" max="5894" width="13.28515625" style="71" customWidth="1"/>
    <col min="5895" max="5899" width="10.42578125" style="71" customWidth="1"/>
    <col min="5900" max="5900" width="10.5703125" style="71" customWidth="1"/>
    <col min="5901" max="5901" width="11.85546875" style="71" customWidth="1"/>
    <col min="5902" max="5902" width="11.42578125" style="71" customWidth="1"/>
    <col min="5903" max="5903" width="13.140625" style="71" customWidth="1"/>
    <col min="5904" max="5904" width="5.7109375" style="71" customWidth="1"/>
    <col min="5905" max="6147" width="9.140625" style="71"/>
    <col min="6148" max="6148" width="5.5703125" style="71" customWidth="1"/>
    <col min="6149" max="6149" width="71" style="71" customWidth="1"/>
    <col min="6150" max="6150" width="13.28515625" style="71" customWidth="1"/>
    <col min="6151" max="6155" width="10.42578125" style="71" customWidth="1"/>
    <col min="6156" max="6156" width="10.5703125" style="71" customWidth="1"/>
    <col min="6157" max="6157" width="11.85546875" style="71" customWidth="1"/>
    <col min="6158" max="6158" width="11.42578125" style="71" customWidth="1"/>
    <col min="6159" max="6159" width="13.140625" style="71" customWidth="1"/>
    <col min="6160" max="6160" width="5.7109375" style="71" customWidth="1"/>
    <col min="6161" max="6403" width="9.140625" style="71"/>
    <col min="6404" max="6404" width="5.5703125" style="71" customWidth="1"/>
    <col min="6405" max="6405" width="71" style="71" customWidth="1"/>
    <col min="6406" max="6406" width="13.28515625" style="71" customWidth="1"/>
    <col min="6407" max="6411" width="10.42578125" style="71" customWidth="1"/>
    <col min="6412" max="6412" width="10.5703125" style="71" customWidth="1"/>
    <col min="6413" max="6413" width="11.85546875" style="71" customWidth="1"/>
    <col min="6414" max="6414" width="11.42578125" style="71" customWidth="1"/>
    <col min="6415" max="6415" width="13.140625" style="71" customWidth="1"/>
    <col min="6416" max="6416" width="5.7109375" style="71" customWidth="1"/>
    <col min="6417" max="6659" width="9.140625" style="71"/>
    <col min="6660" max="6660" width="5.5703125" style="71" customWidth="1"/>
    <col min="6661" max="6661" width="71" style="71" customWidth="1"/>
    <col min="6662" max="6662" width="13.28515625" style="71" customWidth="1"/>
    <col min="6663" max="6667" width="10.42578125" style="71" customWidth="1"/>
    <col min="6668" max="6668" width="10.5703125" style="71" customWidth="1"/>
    <col min="6669" max="6669" width="11.85546875" style="71" customWidth="1"/>
    <col min="6670" max="6670" width="11.42578125" style="71" customWidth="1"/>
    <col min="6671" max="6671" width="13.140625" style="71" customWidth="1"/>
    <col min="6672" max="6672" width="5.7109375" style="71" customWidth="1"/>
    <col min="6673" max="6915" width="9.140625" style="71"/>
    <col min="6916" max="6916" width="5.5703125" style="71" customWidth="1"/>
    <col min="6917" max="6917" width="71" style="71" customWidth="1"/>
    <col min="6918" max="6918" width="13.28515625" style="71" customWidth="1"/>
    <col min="6919" max="6923" width="10.42578125" style="71" customWidth="1"/>
    <col min="6924" max="6924" width="10.5703125" style="71" customWidth="1"/>
    <col min="6925" max="6925" width="11.85546875" style="71" customWidth="1"/>
    <col min="6926" max="6926" width="11.42578125" style="71" customWidth="1"/>
    <col min="6927" max="6927" width="13.140625" style="71" customWidth="1"/>
    <col min="6928" max="6928" width="5.7109375" style="71" customWidth="1"/>
    <col min="6929" max="7171" width="9.140625" style="71"/>
    <col min="7172" max="7172" width="5.5703125" style="71" customWidth="1"/>
    <col min="7173" max="7173" width="71" style="71" customWidth="1"/>
    <col min="7174" max="7174" width="13.28515625" style="71" customWidth="1"/>
    <col min="7175" max="7179" width="10.42578125" style="71" customWidth="1"/>
    <col min="7180" max="7180" width="10.5703125" style="71" customWidth="1"/>
    <col min="7181" max="7181" width="11.85546875" style="71" customWidth="1"/>
    <col min="7182" max="7182" width="11.42578125" style="71" customWidth="1"/>
    <col min="7183" max="7183" width="13.140625" style="71" customWidth="1"/>
    <col min="7184" max="7184" width="5.7109375" style="71" customWidth="1"/>
    <col min="7185" max="7427" width="9.140625" style="71"/>
    <col min="7428" max="7428" width="5.5703125" style="71" customWidth="1"/>
    <col min="7429" max="7429" width="71" style="71" customWidth="1"/>
    <col min="7430" max="7430" width="13.28515625" style="71" customWidth="1"/>
    <col min="7431" max="7435" width="10.42578125" style="71" customWidth="1"/>
    <col min="7436" max="7436" width="10.5703125" style="71" customWidth="1"/>
    <col min="7437" max="7437" width="11.85546875" style="71" customWidth="1"/>
    <col min="7438" max="7438" width="11.42578125" style="71" customWidth="1"/>
    <col min="7439" max="7439" width="13.140625" style="71" customWidth="1"/>
    <col min="7440" max="7440" width="5.7109375" style="71" customWidth="1"/>
    <col min="7441" max="7683" width="9.140625" style="71"/>
    <col min="7684" max="7684" width="5.5703125" style="71" customWidth="1"/>
    <col min="7685" max="7685" width="71" style="71" customWidth="1"/>
    <col min="7686" max="7686" width="13.28515625" style="71" customWidth="1"/>
    <col min="7687" max="7691" width="10.42578125" style="71" customWidth="1"/>
    <col min="7692" max="7692" width="10.5703125" style="71" customWidth="1"/>
    <col min="7693" max="7693" width="11.85546875" style="71" customWidth="1"/>
    <col min="7694" max="7694" width="11.42578125" style="71" customWidth="1"/>
    <col min="7695" max="7695" width="13.140625" style="71" customWidth="1"/>
    <col min="7696" max="7696" width="5.7109375" style="71" customWidth="1"/>
    <col min="7697" max="7939" width="9.140625" style="71"/>
    <col min="7940" max="7940" width="5.5703125" style="71" customWidth="1"/>
    <col min="7941" max="7941" width="71" style="71" customWidth="1"/>
    <col min="7942" max="7942" width="13.28515625" style="71" customWidth="1"/>
    <col min="7943" max="7947" width="10.42578125" style="71" customWidth="1"/>
    <col min="7948" max="7948" width="10.5703125" style="71" customWidth="1"/>
    <col min="7949" max="7949" width="11.85546875" style="71" customWidth="1"/>
    <col min="7950" max="7950" width="11.42578125" style="71" customWidth="1"/>
    <col min="7951" max="7951" width="13.140625" style="71" customWidth="1"/>
    <col min="7952" max="7952" width="5.7109375" style="71" customWidth="1"/>
    <col min="7953" max="8195" width="9.140625" style="71"/>
    <col min="8196" max="8196" width="5.5703125" style="71" customWidth="1"/>
    <col min="8197" max="8197" width="71" style="71" customWidth="1"/>
    <col min="8198" max="8198" width="13.28515625" style="71" customWidth="1"/>
    <col min="8199" max="8203" width="10.42578125" style="71" customWidth="1"/>
    <col min="8204" max="8204" width="10.5703125" style="71" customWidth="1"/>
    <col min="8205" max="8205" width="11.85546875" style="71" customWidth="1"/>
    <col min="8206" max="8206" width="11.42578125" style="71" customWidth="1"/>
    <col min="8207" max="8207" width="13.140625" style="71" customWidth="1"/>
    <col min="8208" max="8208" width="5.7109375" style="71" customWidth="1"/>
    <col min="8209" max="8451" width="9.140625" style="71"/>
    <col min="8452" max="8452" width="5.5703125" style="71" customWidth="1"/>
    <col min="8453" max="8453" width="71" style="71" customWidth="1"/>
    <col min="8454" max="8454" width="13.28515625" style="71" customWidth="1"/>
    <col min="8455" max="8459" width="10.42578125" style="71" customWidth="1"/>
    <col min="8460" max="8460" width="10.5703125" style="71" customWidth="1"/>
    <col min="8461" max="8461" width="11.85546875" style="71" customWidth="1"/>
    <col min="8462" max="8462" width="11.42578125" style="71" customWidth="1"/>
    <col min="8463" max="8463" width="13.140625" style="71" customWidth="1"/>
    <col min="8464" max="8464" width="5.7109375" style="71" customWidth="1"/>
    <col min="8465" max="8707" width="9.140625" style="71"/>
    <col min="8708" max="8708" width="5.5703125" style="71" customWidth="1"/>
    <col min="8709" max="8709" width="71" style="71" customWidth="1"/>
    <col min="8710" max="8710" width="13.28515625" style="71" customWidth="1"/>
    <col min="8711" max="8715" width="10.42578125" style="71" customWidth="1"/>
    <col min="8716" max="8716" width="10.5703125" style="71" customWidth="1"/>
    <col min="8717" max="8717" width="11.85546875" style="71" customWidth="1"/>
    <col min="8718" max="8718" width="11.42578125" style="71" customWidth="1"/>
    <col min="8719" max="8719" width="13.140625" style="71" customWidth="1"/>
    <col min="8720" max="8720" width="5.7109375" style="71" customWidth="1"/>
    <col min="8721" max="8963" width="9.140625" style="71"/>
    <col min="8964" max="8964" width="5.5703125" style="71" customWidth="1"/>
    <col min="8965" max="8965" width="71" style="71" customWidth="1"/>
    <col min="8966" max="8966" width="13.28515625" style="71" customWidth="1"/>
    <col min="8967" max="8971" width="10.42578125" style="71" customWidth="1"/>
    <col min="8972" max="8972" width="10.5703125" style="71" customWidth="1"/>
    <col min="8973" max="8973" width="11.85546875" style="71" customWidth="1"/>
    <col min="8974" max="8974" width="11.42578125" style="71" customWidth="1"/>
    <col min="8975" max="8975" width="13.140625" style="71" customWidth="1"/>
    <col min="8976" max="8976" width="5.7109375" style="71" customWidth="1"/>
    <col min="8977" max="9219" width="9.140625" style="71"/>
    <col min="9220" max="9220" width="5.5703125" style="71" customWidth="1"/>
    <col min="9221" max="9221" width="71" style="71" customWidth="1"/>
    <col min="9222" max="9222" width="13.28515625" style="71" customWidth="1"/>
    <col min="9223" max="9227" width="10.42578125" style="71" customWidth="1"/>
    <col min="9228" max="9228" width="10.5703125" style="71" customWidth="1"/>
    <col min="9229" max="9229" width="11.85546875" style="71" customWidth="1"/>
    <col min="9230" max="9230" width="11.42578125" style="71" customWidth="1"/>
    <col min="9231" max="9231" width="13.140625" style="71" customWidth="1"/>
    <col min="9232" max="9232" width="5.7109375" style="71" customWidth="1"/>
    <col min="9233" max="9475" width="9.140625" style="71"/>
    <col min="9476" max="9476" width="5.5703125" style="71" customWidth="1"/>
    <col min="9477" max="9477" width="71" style="71" customWidth="1"/>
    <col min="9478" max="9478" width="13.28515625" style="71" customWidth="1"/>
    <col min="9479" max="9483" width="10.42578125" style="71" customWidth="1"/>
    <col min="9484" max="9484" width="10.5703125" style="71" customWidth="1"/>
    <col min="9485" max="9485" width="11.85546875" style="71" customWidth="1"/>
    <col min="9486" max="9486" width="11.42578125" style="71" customWidth="1"/>
    <col min="9487" max="9487" width="13.140625" style="71" customWidth="1"/>
    <col min="9488" max="9488" width="5.7109375" style="71" customWidth="1"/>
    <col min="9489" max="9731" width="9.140625" style="71"/>
    <col min="9732" max="9732" width="5.5703125" style="71" customWidth="1"/>
    <col min="9733" max="9733" width="71" style="71" customWidth="1"/>
    <col min="9734" max="9734" width="13.28515625" style="71" customWidth="1"/>
    <col min="9735" max="9739" width="10.42578125" style="71" customWidth="1"/>
    <col min="9740" max="9740" width="10.5703125" style="71" customWidth="1"/>
    <col min="9741" max="9741" width="11.85546875" style="71" customWidth="1"/>
    <col min="9742" max="9742" width="11.42578125" style="71" customWidth="1"/>
    <col min="9743" max="9743" width="13.140625" style="71" customWidth="1"/>
    <col min="9744" max="9744" width="5.7109375" style="71" customWidth="1"/>
    <col min="9745" max="9987" width="9.140625" style="71"/>
    <col min="9988" max="9988" width="5.5703125" style="71" customWidth="1"/>
    <col min="9989" max="9989" width="71" style="71" customWidth="1"/>
    <col min="9990" max="9990" width="13.28515625" style="71" customWidth="1"/>
    <col min="9991" max="9995" width="10.42578125" style="71" customWidth="1"/>
    <col min="9996" max="9996" width="10.5703125" style="71" customWidth="1"/>
    <col min="9997" max="9997" width="11.85546875" style="71" customWidth="1"/>
    <col min="9998" max="9998" width="11.42578125" style="71" customWidth="1"/>
    <col min="9999" max="9999" width="13.140625" style="71" customWidth="1"/>
    <col min="10000" max="10000" width="5.7109375" style="71" customWidth="1"/>
    <col min="10001" max="10243" width="9.140625" style="71"/>
    <col min="10244" max="10244" width="5.5703125" style="71" customWidth="1"/>
    <col min="10245" max="10245" width="71" style="71" customWidth="1"/>
    <col min="10246" max="10246" width="13.28515625" style="71" customWidth="1"/>
    <col min="10247" max="10251" width="10.42578125" style="71" customWidth="1"/>
    <col min="10252" max="10252" width="10.5703125" style="71" customWidth="1"/>
    <col min="10253" max="10253" width="11.85546875" style="71" customWidth="1"/>
    <col min="10254" max="10254" width="11.42578125" style="71" customWidth="1"/>
    <col min="10255" max="10255" width="13.140625" style="71" customWidth="1"/>
    <col min="10256" max="10256" width="5.7109375" style="71" customWidth="1"/>
    <col min="10257" max="10499" width="9.140625" style="71"/>
    <col min="10500" max="10500" width="5.5703125" style="71" customWidth="1"/>
    <col min="10501" max="10501" width="71" style="71" customWidth="1"/>
    <col min="10502" max="10502" width="13.28515625" style="71" customWidth="1"/>
    <col min="10503" max="10507" width="10.42578125" style="71" customWidth="1"/>
    <col min="10508" max="10508" width="10.5703125" style="71" customWidth="1"/>
    <col min="10509" max="10509" width="11.85546875" style="71" customWidth="1"/>
    <col min="10510" max="10510" width="11.42578125" style="71" customWidth="1"/>
    <col min="10511" max="10511" width="13.140625" style="71" customWidth="1"/>
    <col min="10512" max="10512" width="5.7109375" style="71" customWidth="1"/>
    <col min="10513" max="10755" width="9.140625" style="71"/>
    <col min="10756" max="10756" width="5.5703125" style="71" customWidth="1"/>
    <col min="10757" max="10757" width="71" style="71" customWidth="1"/>
    <col min="10758" max="10758" width="13.28515625" style="71" customWidth="1"/>
    <col min="10759" max="10763" width="10.42578125" style="71" customWidth="1"/>
    <col min="10764" max="10764" width="10.5703125" style="71" customWidth="1"/>
    <col min="10765" max="10765" width="11.85546875" style="71" customWidth="1"/>
    <col min="10766" max="10766" width="11.42578125" style="71" customWidth="1"/>
    <col min="10767" max="10767" width="13.140625" style="71" customWidth="1"/>
    <col min="10768" max="10768" width="5.7109375" style="71" customWidth="1"/>
    <col min="10769" max="11011" width="9.140625" style="71"/>
    <col min="11012" max="11012" width="5.5703125" style="71" customWidth="1"/>
    <col min="11013" max="11013" width="71" style="71" customWidth="1"/>
    <col min="11014" max="11014" width="13.28515625" style="71" customWidth="1"/>
    <col min="11015" max="11019" width="10.42578125" style="71" customWidth="1"/>
    <col min="11020" max="11020" width="10.5703125" style="71" customWidth="1"/>
    <col min="11021" max="11021" width="11.85546875" style="71" customWidth="1"/>
    <col min="11022" max="11022" width="11.42578125" style="71" customWidth="1"/>
    <col min="11023" max="11023" width="13.140625" style="71" customWidth="1"/>
    <col min="11024" max="11024" width="5.7109375" style="71" customWidth="1"/>
    <col min="11025" max="11267" width="9.140625" style="71"/>
    <col min="11268" max="11268" width="5.5703125" style="71" customWidth="1"/>
    <col min="11269" max="11269" width="71" style="71" customWidth="1"/>
    <col min="11270" max="11270" width="13.28515625" style="71" customWidth="1"/>
    <col min="11271" max="11275" width="10.42578125" style="71" customWidth="1"/>
    <col min="11276" max="11276" width="10.5703125" style="71" customWidth="1"/>
    <col min="11277" max="11277" width="11.85546875" style="71" customWidth="1"/>
    <col min="11278" max="11278" width="11.42578125" style="71" customWidth="1"/>
    <col min="11279" max="11279" width="13.140625" style="71" customWidth="1"/>
    <col min="11280" max="11280" width="5.7109375" style="71" customWidth="1"/>
    <col min="11281" max="11523" width="9.140625" style="71"/>
    <col min="11524" max="11524" width="5.5703125" style="71" customWidth="1"/>
    <col min="11525" max="11525" width="71" style="71" customWidth="1"/>
    <col min="11526" max="11526" width="13.28515625" style="71" customWidth="1"/>
    <col min="11527" max="11531" width="10.42578125" style="71" customWidth="1"/>
    <col min="11532" max="11532" width="10.5703125" style="71" customWidth="1"/>
    <col min="11533" max="11533" width="11.85546875" style="71" customWidth="1"/>
    <col min="11534" max="11534" width="11.42578125" style="71" customWidth="1"/>
    <col min="11535" max="11535" width="13.140625" style="71" customWidth="1"/>
    <col min="11536" max="11536" width="5.7109375" style="71" customWidth="1"/>
    <col min="11537" max="11779" width="9.140625" style="71"/>
    <col min="11780" max="11780" width="5.5703125" style="71" customWidth="1"/>
    <col min="11781" max="11781" width="71" style="71" customWidth="1"/>
    <col min="11782" max="11782" width="13.28515625" style="71" customWidth="1"/>
    <col min="11783" max="11787" width="10.42578125" style="71" customWidth="1"/>
    <col min="11788" max="11788" width="10.5703125" style="71" customWidth="1"/>
    <col min="11789" max="11789" width="11.85546875" style="71" customWidth="1"/>
    <col min="11790" max="11790" width="11.42578125" style="71" customWidth="1"/>
    <col min="11791" max="11791" width="13.140625" style="71" customWidth="1"/>
    <col min="11792" max="11792" width="5.7109375" style="71" customWidth="1"/>
    <col min="11793" max="12035" width="9.140625" style="71"/>
    <col min="12036" max="12036" width="5.5703125" style="71" customWidth="1"/>
    <col min="12037" max="12037" width="71" style="71" customWidth="1"/>
    <col min="12038" max="12038" width="13.28515625" style="71" customWidth="1"/>
    <col min="12039" max="12043" width="10.42578125" style="71" customWidth="1"/>
    <col min="12044" max="12044" width="10.5703125" style="71" customWidth="1"/>
    <col min="12045" max="12045" width="11.85546875" style="71" customWidth="1"/>
    <col min="12046" max="12046" width="11.42578125" style="71" customWidth="1"/>
    <col min="12047" max="12047" width="13.140625" style="71" customWidth="1"/>
    <col min="12048" max="12048" width="5.7109375" style="71" customWidth="1"/>
    <col min="12049" max="12291" width="9.140625" style="71"/>
    <col min="12292" max="12292" width="5.5703125" style="71" customWidth="1"/>
    <col min="12293" max="12293" width="71" style="71" customWidth="1"/>
    <col min="12294" max="12294" width="13.28515625" style="71" customWidth="1"/>
    <col min="12295" max="12299" width="10.42578125" style="71" customWidth="1"/>
    <col min="12300" max="12300" width="10.5703125" style="71" customWidth="1"/>
    <col min="12301" max="12301" width="11.85546875" style="71" customWidth="1"/>
    <col min="12302" max="12302" width="11.42578125" style="71" customWidth="1"/>
    <col min="12303" max="12303" width="13.140625" style="71" customWidth="1"/>
    <col min="12304" max="12304" width="5.7109375" style="71" customWidth="1"/>
    <col min="12305" max="12547" width="9.140625" style="71"/>
    <col min="12548" max="12548" width="5.5703125" style="71" customWidth="1"/>
    <col min="12549" max="12549" width="71" style="71" customWidth="1"/>
    <col min="12550" max="12550" width="13.28515625" style="71" customWidth="1"/>
    <col min="12551" max="12555" width="10.42578125" style="71" customWidth="1"/>
    <col min="12556" max="12556" width="10.5703125" style="71" customWidth="1"/>
    <col min="12557" max="12557" width="11.85546875" style="71" customWidth="1"/>
    <col min="12558" max="12558" width="11.42578125" style="71" customWidth="1"/>
    <col min="12559" max="12559" width="13.140625" style="71" customWidth="1"/>
    <col min="12560" max="12560" width="5.7109375" style="71" customWidth="1"/>
    <col min="12561" max="12803" width="9.140625" style="71"/>
    <col min="12804" max="12804" width="5.5703125" style="71" customWidth="1"/>
    <col min="12805" max="12805" width="71" style="71" customWidth="1"/>
    <col min="12806" max="12806" width="13.28515625" style="71" customWidth="1"/>
    <col min="12807" max="12811" width="10.42578125" style="71" customWidth="1"/>
    <col min="12812" max="12812" width="10.5703125" style="71" customWidth="1"/>
    <col min="12813" max="12813" width="11.85546875" style="71" customWidth="1"/>
    <col min="12814" max="12814" width="11.42578125" style="71" customWidth="1"/>
    <col min="12815" max="12815" width="13.140625" style="71" customWidth="1"/>
    <col min="12816" max="12816" width="5.7109375" style="71" customWidth="1"/>
    <col min="12817" max="13059" width="9.140625" style="71"/>
    <col min="13060" max="13060" width="5.5703125" style="71" customWidth="1"/>
    <col min="13061" max="13061" width="71" style="71" customWidth="1"/>
    <col min="13062" max="13062" width="13.28515625" style="71" customWidth="1"/>
    <col min="13063" max="13067" width="10.42578125" style="71" customWidth="1"/>
    <col min="13068" max="13068" width="10.5703125" style="71" customWidth="1"/>
    <col min="13069" max="13069" width="11.85546875" style="71" customWidth="1"/>
    <col min="13070" max="13070" width="11.42578125" style="71" customWidth="1"/>
    <col min="13071" max="13071" width="13.140625" style="71" customWidth="1"/>
    <col min="13072" max="13072" width="5.7109375" style="71" customWidth="1"/>
    <col min="13073" max="13315" width="9.140625" style="71"/>
    <col min="13316" max="13316" width="5.5703125" style="71" customWidth="1"/>
    <col min="13317" max="13317" width="71" style="71" customWidth="1"/>
    <col min="13318" max="13318" width="13.28515625" style="71" customWidth="1"/>
    <col min="13319" max="13323" width="10.42578125" style="71" customWidth="1"/>
    <col min="13324" max="13324" width="10.5703125" style="71" customWidth="1"/>
    <col min="13325" max="13325" width="11.85546875" style="71" customWidth="1"/>
    <col min="13326" max="13326" width="11.42578125" style="71" customWidth="1"/>
    <col min="13327" max="13327" width="13.140625" style="71" customWidth="1"/>
    <col min="13328" max="13328" width="5.7109375" style="71" customWidth="1"/>
    <col min="13329" max="13571" width="9.140625" style="71"/>
    <col min="13572" max="13572" width="5.5703125" style="71" customWidth="1"/>
    <col min="13573" max="13573" width="71" style="71" customWidth="1"/>
    <col min="13574" max="13574" width="13.28515625" style="71" customWidth="1"/>
    <col min="13575" max="13579" width="10.42578125" style="71" customWidth="1"/>
    <col min="13580" max="13580" width="10.5703125" style="71" customWidth="1"/>
    <col min="13581" max="13581" width="11.85546875" style="71" customWidth="1"/>
    <col min="13582" max="13582" width="11.42578125" style="71" customWidth="1"/>
    <col min="13583" max="13583" width="13.140625" style="71" customWidth="1"/>
    <col min="13584" max="13584" width="5.7109375" style="71" customWidth="1"/>
    <col min="13585" max="13827" width="9.140625" style="71"/>
    <col min="13828" max="13828" width="5.5703125" style="71" customWidth="1"/>
    <col min="13829" max="13829" width="71" style="71" customWidth="1"/>
    <col min="13830" max="13830" width="13.28515625" style="71" customWidth="1"/>
    <col min="13831" max="13835" width="10.42578125" style="71" customWidth="1"/>
    <col min="13836" max="13836" width="10.5703125" style="71" customWidth="1"/>
    <col min="13837" max="13837" width="11.85546875" style="71" customWidth="1"/>
    <col min="13838" max="13838" width="11.42578125" style="71" customWidth="1"/>
    <col min="13839" max="13839" width="13.140625" style="71" customWidth="1"/>
    <col min="13840" max="13840" width="5.7109375" style="71" customWidth="1"/>
    <col min="13841" max="14083" width="9.140625" style="71"/>
    <col min="14084" max="14084" width="5.5703125" style="71" customWidth="1"/>
    <col min="14085" max="14085" width="71" style="71" customWidth="1"/>
    <col min="14086" max="14086" width="13.28515625" style="71" customWidth="1"/>
    <col min="14087" max="14091" width="10.42578125" style="71" customWidth="1"/>
    <col min="14092" max="14092" width="10.5703125" style="71" customWidth="1"/>
    <col min="14093" max="14093" width="11.85546875" style="71" customWidth="1"/>
    <col min="14094" max="14094" width="11.42578125" style="71" customWidth="1"/>
    <col min="14095" max="14095" width="13.140625" style="71" customWidth="1"/>
    <col min="14096" max="14096" width="5.7109375" style="71" customWidth="1"/>
    <col min="14097" max="14339" width="9.140625" style="71"/>
    <col min="14340" max="14340" width="5.5703125" style="71" customWidth="1"/>
    <col min="14341" max="14341" width="71" style="71" customWidth="1"/>
    <col min="14342" max="14342" width="13.28515625" style="71" customWidth="1"/>
    <col min="14343" max="14347" width="10.42578125" style="71" customWidth="1"/>
    <col min="14348" max="14348" width="10.5703125" style="71" customWidth="1"/>
    <col min="14349" max="14349" width="11.85546875" style="71" customWidth="1"/>
    <col min="14350" max="14350" width="11.42578125" style="71" customWidth="1"/>
    <col min="14351" max="14351" width="13.140625" style="71" customWidth="1"/>
    <col min="14352" max="14352" width="5.7109375" style="71" customWidth="1"/>
    <col min="14353" max="14595" width="9.140625" style="71"/>
    <col min="14596" max="14596" width="5.5703125" style="71" customWidth="1"/>
    <col min="14597" max="14597" width="71" style="71" customWidth="1"/>
    <col min="14598" max="14598" width="13.28515625" style="71" customWidth="1"/>
    <col min="14599" max="14603" width="10.42578125" style="71" customWidth="1"/>
    <col min="14604" max="14604" width="10.5703125" style="71" customWidth="1"/>
    <col min="14605" max="14605" width="11.85546875" style="71" customWidth="1"/>
    <col min="14606" max="14606" width="11.42578125" style="71" customWidth="1"/>
    <col min="14607" max="14607" width="13.140625" style="71" customWidth="1"/>
    <col min="14608" max="14608" width="5.7109375" style="71" customWidth="1"/>
    <col min="14609" max="14851" width="9.140625" style="71"/>
    <col min="14852" max="14852" width="5.5703125" style="71" customWidth="1"/>
    <col min="14853" max="14853" width="71" style="71" customWidth="1"/>
    <col min="14854" max="14854" width="13.28515625" style="71" customWidth="1"/>
    <col min="14855" max="14859" width="10.42578125" style="71" customWidth="1"/>
    <col min="14860" max="14860" width="10.5703125" style="71" customWidth="1"/>
    <col min="14861" max="14861" width="11.85546875" style="71" customWidth="1"/>
    <col min="14862" max="14862" width="11.42578125" style="71" customWidth="1"/>
    <col min="14863" max="14863" width="13.140625" style="71" customWidth="1"/>
    <col min="14864" max="14864" width="5.7109375" style="71" customWidth="1"/>
    <col min="14865" max="15107" width="9.140625" style="71"/>
    <col min="15108" max="15108" width="5.5703125" style="71" customWidth="1"/>
    <col min="15109" max="15109" width="71" style="71" customWidth="1"/>
    <col min="15110" max="15110" width="13.28515625" style="71" customWidth="1"/>
    <col min="15111" max="15115" width="10.42578125" style="71" customWidth="1"/>
    <col min="15116" max="15116" width="10.5703125" style="71" customWidth="1"/>
    <col min="15117" max="15117" width="11.85546875" style="71" customWidth="1"/>
    <col min="15118" max="15118" width="11.42578125" style="71" customWidth="1"/>
    <col min="15119" max="15119" width="13.140625" style="71" customWidth="1"/>
    <col min="15120" max="15120" width="5.7109375" style="71" customWidth="1"/>
    <col min="15121" max="15363" width="9.140625" style="71"/>
    <col min="15364" max="15364" width="5.5703125" style="71" customWidth="1"/>
    <col min="15365" max="15365" width="71" style="71" customWidth="1"/>
    <col min="15366" max="15366" width="13.28515625" style="71" customWidth="1"/>
    <col min="15367" max="15371" width="10.42578125" style="71" customWidth="1"/>
    <col min="15372" max="15372" width="10.5703125" style="71" customWidth="1"/>
    <col min="15373" max="15373" width="11.85546875" style="71" customWidth="1"/>
    <col min="15374" max="15374" width="11.42578125" style="71" customWidth="1"/>
    <col min="15375" max="15375" width="13.140625" style="71" customWidth="1"/>
    <col min="15376" max="15376" width="5.7109375" style="71" customWidth="1"/>
    <col min="15377" max="15619" width="9.140625" style="71"/>
    <col min="15620" max="15620" width="5.5703125" style="71" customWidth="1"/>
    <col min="15621" max="15621" width="71" style="71" customWidth="1"/>
    <col min="15622" max="15622" width="13.28515625" style="71" customWidth="1"/>
    <col min="15623" max="15627" width="10.42578125" style="71" customWidth="1"/>
    <col min="15628" max="15628" width="10.5703125" style="71" customWidth="1"/>
    <col min="15629" max="15629" width="11.85546875" style="71" customWidth="1"/>
    <col min="15630" max="15630" width="11.42578125" style="71" customWidth="1"/>
    <col min="15631" max="15631" width="13.140625" style="71" customWidth="1"/>
    <col min="15632" max="15632" width="5.7109375" style="71" customWidth="1"/>
    <col min="15633" max="15875" width="9.140625" style="71"/>
    <col min="15876" max="15876" width="5.5703125" style="71" customWidth="1"/>
    <col min="15877" max="15877" width="71" style="71" customWidth="1"/>
    <col min="15878" max="15878" width="13.28515625" style="71" customWidth="1"/>
    <col min="15879" max="15883" width="10.42578125" style="71" customWidth="1"/>
    <col min="15884" max="15884" width="10.5703125" style="71" customWidth="1"/>
    <col min="15885" max="15885" width="11.85546875" style="71" customWidth="1"/>
    <col min="15886" max="15886" width="11.42578125" style="71" customWidth="1"/>
    <col min="15887" max="15887" width="13.140625" style="71" customWidth="1"/>
    <col min="15888" max="15888" width="5.7109375" style="71" customWidth="1"/>
    <col min="15889" max="16131" width="9.140625" style="71"/>
    <col min="16132" max="16132" width="5.5703125" style="71" customWidth="1"/>
    <col min="16133" max="16133" width="71" style="71" customWidth="1"/>
    <col min="16134" max="16134" width="13.28515625" style="71" customWidth="1"/>
    <col min="16135" max="16139" width="10.42578125" style="71" customWidth="1"/>
    <col min="16140" max="16140" width="10.5703125" style="71" customWidth="1"/>
    <col min="16141" max="16141" width="11.85546875" style="71" customWidth="1"/>
    <col min="16142" max="16142" width="11.42578125" style="71" customWidth="1"/>
    <col min="16143" max="16143" width="13.140625" style="71" customWidth="1"/>
    <col min="16144" max="16144" width="5.7109375" style="71" customWidth="1"/>
    <col min="16145" max="16384" width="9.140625" style="71"/>
  </cols>
  <sheetData>
    <row r="1" spans="1:29" ht="16.5" customHeight="1">
      <c r="F1" s="876" t="s">
        <v>754</v>
      </c>
      <c r="G1" s="876"/>
      <c r="H1" s="876"/>
      <c r="I1" s="876"/>
      <c r="J1" s="876"/>
      <c r="K1" s="876"/>
      <c r="L1" s="152"/>
      <c r="M1" s="152"/>
    </row>
    <row r="2" spans="1:29" s="654" customFormat="1" ht="16.5" customHeight="1">
      <c r="A2" s="887" t="s">
        <v>1123</v>
      </c>
      <c r="B2" s="887"/>
      <c r="C2" s="887"/>
      <c r="D2" s="887"/>
      <c r="E2" s="887"/>
      <c r="F2" s="887"/>
      <c r="G2" s="887"/>
      <c r="H2" s="887"/>
      <c r="I2" s="887"/>
      <c r="J2" s="887"/>
      <c r="K2" s="887"/>
      <c r="L2" s="653"/>
    </row>
    <row r="3" spans="1:29" ht="24" customHeight="1">
      <c r="A3" s="562" t="s">
        <v>988</v>
      </c>
      <c r="B3" s="153"/>
      <c r="C3" s="153"/>
      <c r="D3" s="153"/>
      <c r="E3" s="153"/>
      <c r="F3" s="153"/>
      <c r="H3" s="879" t="s">
        <v>987</v>
      </c>
      <c r="I3" s="879"/>
      <c r="J3" s="879"/>
      <c r="K3" s="879"/>
      <c r="L3" s="153"/>
      <c r="M3" s="155"/>
    </row>
    <row r="4" spans="1:29" ht="20.25" customHeight="1">
      <c r="A4" s="704" t="s">
        <v>1153</v>
      </c>
      <c r="B4" s="154"/>
      <c r="C4" s="154"/>
      <c r="D4" s="153"/>
      <c r="E4" s="153"/>
      <c r="F4" s="153"/>
      <c r="G4" s="153"/>
      <c r="H4" s="153" t="s">
        <v>335</v>
      </c>
      <c r="I4" s="153"/>
      <c r="J4" s="153"/>
      <c r="K4" s="153"/>
      <c r="L4" s="153"/>
      <c r="M4" s="155"/>
      <c r="N4" s="155"/>
    </row>
    <row r="5" spans="1:29" ht="9.75" customHeight="1">
      <c r="A5" s="152"/>
      <c r="B5" s="154"/>
      <c r="C5" s="154"/>
      <c r="D5" s="153"/>
      <c r="E5" s="153"/>
      <c r="F5" s="153"/>
      <c r="G5" s="153"/>
      <c r="H5" s="153"/>
      <c r="I5" s="153"/>
      <c r="J5" s="153"/>
      <c r="K5" s="153"/>
      <c r="L5" s="153"/>
      <c r="M5" s="155"/>
      <c r="N5" s="155"/>
    </row>
    <row r="6" spans="1:29" s="656" customFormat="1" ht="59.25" customHeight="1">
      <c r="A6" s="883" t="s">
        <v>0</v>
      </c>
      <c r="B6" s="885" t="s">
        <v>336</v>
      </c>
      <c r="C6" s="883" t="s">
        <v>337</v>
      </c>
      <c r="D6" s="881" t="s">
        <v>338</v>
      </c>
      <c r="E6" s="882"/>
      <c r="F6" s="881" t="s">
        <v>339</v>
      </c>
      <c r="G6" s="882"/>
      <c r="H6" s="881" t="s">
        <v>233</v>
      </c>
      <c r="I6" s="882"/>
      <c r="J6" s="881" t="s">
        <v>1120</v>
      </c>
      <c r="K6" s="882"/>
      <c r="L6" s="655"/>
    </row>
    <row r="7" spans="1:29" s="656" customFormat="1" ht="59.25" customHeight="1">
      <c r="A7" s="884"/>
      <c r="B7" s="886"/>
      <c r="C7" s="884"/>
      <c r="D7" s="657" t="s">
        <v>1121</v>
      </c>
      <c r="E7" s="657" t="s">
        <v>1122</v>
      </c>
      <c r="F7" s="657" t="s">
        <v>1121</v>
      </c>
      <c r="G7" s="657" t="s">
        <v>1122</v>
      </c>
      <c r="H7" s="657" t="s">
        <v>1121</v>
      </c>
      <c r="I7" s="657" t="s">
        <v>1122</v>
      </c>
      <c r="J7" s="657" t="s">
        <v>1121</v>
      </c>
      <c r="K7" s="657" t="s">
        <v>1122</v>
      </c>
      <c r="L7" s="655"/>
    </row>
    <row r="8" spans="1:29" s="158" customFormat="1">
      <c r="A8" s="157">
        <v>1</v>
      </c>
      <c r="B8" s="157">
        <v>2</v>
      </c>
      <c r="C8" s="157">
        <v>3</v>
      </c>
      <c r="D8" s="157">
        <v>4</v>
      </c>
      <c r="E8" s="157"/>
      <c r="F8" s="157">
        <v>5</v>
      </c>
      <c r="G8" s="157"/>
      <c r="H8" s="157">
        <v>6</v>
      </c>
      <c r="I8" s="157"/>
      <c r="J8" s="157"/>
      <c r="K8" s="157">
        <v>8</v>
      </c>
    </row>
    <row r="9" spans="1:29" s="164" customFormat="1" ht="17.25" customHeight="1">
      <c r="A9" s="159" t="s">
        <v>1</v>
      </c>
      <c r="B9" s="160" t="s">
        <v>502</v>
      </c>
      <c r="C9" s="161" t="s">
        <v>340</v>
      </c>
      <c r="D9" s="560">
        <f>85000+5000</f>
        <v>90000</v>
      </c>
      <c r="E9" s="560">
        <v>1000</v>
      </c>
      <c r="F9" s="560">
        <f>3000+202000</f>
        <v>205000</v>
      </c>
      <c r="G9" s="560">
        <v>2000</v>
      </c>
      <c r="H9" s="560">
        <f>+H10+H31+H38+H39</f>
        <v>212212</v>
      </c>
      <c r="I9" s="572">
        <f>+I10+I31+I38+I39</f>
        <v>0</v>
      </c>
      <c r="J9" s="560">
        <f>+J10+J31+J38+J39</f>
        <v>187155</v>
      </c>
      <c r="K9" s="560">
        <f t="shared" ref="K9" si="0">+K10+K31+K38+K39</f>
        <v>0</v>
      </c>
      <c r="L9" s="658"/>
      <c r="M9" s="658"/>
    </row>
    <row r="10" spans="1:29" s="170" customFormat="1" ht="17.25" customHeight="1">
      <c r="A10" s="165" t="s">
        <v>2</v>
      </c>
      <c r="B10" s="166" t="s">
        <v>968</v>
      </c>
      <c r="C10" s="167" t="s">
        <v>341</v>
      </c>
      <c r="D10" s="560"/>
      <c r="E10" s="560"/>
      <c r="F10" s="560"/>
      <c r="G10" s="560"/>
      <c r="H10" s="560">
        <f>+H11+H23+H26</f>
        <v>212212</v>
      </c>
      <c r="I10" s="572">
        <f>+I11+I23+I26</f>
        <v>0</v>
      </c>
      <c r="J10" s="560">
        <f>+J11+J23+J26</f>
        <v>187155</v>
      </c>
      <c r="K10" s="560">
        <f>+K11+K23+K26</f>
        <v>0</v>
      </c>
    </row>
    <row r="11" spans="1:29" s="170" customFormat="1" ht="17.25" customHeight="1">
      <c r="A11" s="159" t="s">
        <v>3</v>
      </c>
      <c r="B11" s="171" t="s">
        <v>971</v>
      </c>
      <c r="C11" s="172" t="s">
        <v>342</v>
      </c>
      <c r="D11" s="560"/>
      <c r="E11" s="560"/>
      <c r="F11" s="560"/>
      <c r="G11" s="560"/>
      <c r="H11" s="560">
        <f>+H12+H13+H14+H15+H16+H17+H18+H19+H20+H21+H22</f>
        <v>206554</v>
      </c>
      <c r="I11" s="364"/>
      <c r="J11" s="560">
        <f>+J12+J13+J14+J15+J16+J17+J18+J19+J20+J21+J22</f>
        <v>181497</v>
      </c>
      <c r="K11" s="560">
        <f>+K12+K13+K14+K15+K16+K17+K18+K19+K20+K21+K22</f>
        <v>0</v>
      </c>
    </row>
    <row r="12" spans="1:29" s="69" customFormat="1" ht="17.25" customHeight="1">
      <c r="A12" s="159" t="s">
        <v>4</v>
      </c>
      <c r="B12" s="173" t="s">
        <v>972</v>
      </c>
      <c r="C12" s="174" t="s">
        <v>343</v>
      </c>
      <c r="D12" s="175"/>
      <c r="E12" s="176"/>
      <c r="F12" s="176"/>
      <c r="G12" s="176"/>
      <c r="H12" s="560">
        <v>55545</v>
      </c>
      <c r="I12" s="365"/>
      <c r="J12" s="560">
        <v>52888</v>
      </c>
      <c r="K12" s="560"/>
      <c r="L12" s="178"/>
      <c r="M12" s="178"/>
      <c r="N12" s="178"/>
      <c r="O12" s="178"/>
      <c r="P12" s="178"/>
      <c r="Q12" s="178"/>
      <c r="R12" s="178"/>
      <c r="S12" s="178"/>
      <c r="T12" s="178"/>
      <c r="U12" s="178"/>
      <c r="V12" s="178"/>
      <c r="W12" s="178"/>
      <c r="X12" s="178"/>
      <c r="Y12" s="179"/>
      <c r="Z12" s="178"/>
      <c r="AA12" s="179"/>
      <c r="AB12" s="178"/>
      <c r="AC12" s="180"/>
    </row>
    <row r="13" spans="1:29" s="69" customFormat="1" ht="17.25" customHeight="1">
      <c r="A13" s="165" t="s">
        <v>5</v>
      </c>
      <c r="B13" s="173" t="s">
        <v>344</v>
      </c>
      <c r="C13" s="174" t="s">
        <v>345</v>
      </c>
      <c r="D13" s="175"/>
      <c r="E13" s="176"/>
      <c r="F13" s="176"/>
      <c r="G13" s="176"/>
      <c r="H13" s="560">
        <f>150954+55</f>
        <v>151009</v>
      </c>
      <c r="I13" s="365"/>
      <c r="J13" s="560">
        <f>128554+55</f>
        <v>128609</v>
      </c>
      <c r="K13" s="175"/>
      <c r="L13" s="178"/>
      <c r="M13" s="733"/>
      <c r="N13" s="178"/>
      <c r="O13" s="178"/>
      <c r="P13" s="178"/>
      <c r="Q13" s="178"/>
      <c r="R13" s="178"/>
      <c r="S13" s="178"/>
      <c r="T13" s="178"/>
      <c r="U13" s="178"/>
      <c r="V13" s="178"/>
      <c r="W13" s="178"/>
      <c r="X13" s="178"/>
      <c r="Y13" s="179"/>
      <c r="Z13" s="178"/>
      <c r="AA13" s="179"/>
      <c r="AB13" s="178"/>
      <c r="AC13" s="180"/>
    </row>
    <row r="14" spans="1:29" s="69" customFormat="1" ht="17.25" customHeight="1">
      <c r="A14" s="159" t="s">
        <v>6</v>
      </c>
      <c r="B14" s="173" t="s">
        <v>346</v>
      </c>
      <c r="C14" s="174" t="s">
        <v>347</v>
      </c>
      <c r="D14" s="175"/>
      <c r="E14" s="176"/>
      <c r="F14" s="176"/>
      <c r="G14" s="176"/>
      <c r="H14" s="560"/>
      <c r="I14" s="365"/>
      <c r="J14" s="177"/>
      <c r="K14" s="175"/>
      <c r="L14" s="178"/>
      <c r="M14" s="178"/>
      <c r="N14" s="178"/>
      <c r="O14" s="178"/>
      <c r="P14" s="178"/>
      <c r="Q14" s="178"/>
      <c r="R14" s="178"/>
      <c r="S14" s="178"/>
      <c r="T14" s="178"/>
      <c r="U14" s="178"/>
      <c r="V14" s="178"/>
      <c r="W14" s="178"/>
      <c r="X14" s="178"/>
      <c r="Y14" s="179"/>
      <c r="Z14" s="178"/>
      <c r="AA14" s="179"/>
      <c r="AB14" s="178"/>
      <c r="AC14" s="180"/>
    </row>
    <row r="15" spans="1:29" s="69" customFormat="1" ht="17.25" customHeight="1">
      <c r="A15" s="159" t="s">
        <v>7</v>
      </c>
      <c r="B15" s="173" t="s">
        <v>348</v>
      </c>
      <c r="C15" s="174" t="s">
        <v>349</v>
      </c>
      <c r="D15" s="175"/>
      <c r="E15" s="176"/>
      <c r="F15" s="176"/>
      <c r="G15" s="176"/>
      <c r="H15" s="560"/>
      <c r="I15" s="365"/>
      <c r="J15" s="177"/>
      <c r="K15" s="175"/>
      <c r="L15" s="178"/>
      <c r="M15" s="178"/>
      <c r="N15" s="178"/>
      <c r="O15" s="178"/>
      <c r="P15" s="178"/>
      <c r="Q15" s="178"/>
      <c r="R15" s="178"/>
      <c r="S15" s="178"/>
      <c r="T15" s="178"/>
      <c r="U15" s="178"/>
      <c r="V15" s="178"/>
      <c r="W15" s="178"/>
      <c r="X15" s="178"/>
      <c r="Y15" s="179"/>
      <c r="Z15" s="178"/>
      <c r="AA15" s="179"/>
      <c r="AB15" s="178"/>
      <c r="AC15" s="180"/>
    </row>
    <row r="16" spans="1:29" s="69" customFormat="1" ht="17.25" customHeight="1">
      <c r="A16" s="165" t="s">
        <v>8</v>
      </c>
      <c r="B16" s="173" t="s">
        <v>350</v>
      </c>
      <c r="C16" s="174" t="s">
        <v>351</v>
      </c>
      <c r="D16" s="175"/>
      <c r="E16" s="176"/>
      <c r="F16" s="176"/>
      <c r="G16" s="176"/>
      <c r="H16" s="560"/>
      <c r="I16" s="365"/>
      <c r="J16" s="177"/>
      <c r="K16" s="175"/>
      <c r="L16" s="178"/>
      <c r="M16" s="178"/>
      <c r="N16" s="178"/>
      <c r="O16" s="178"/>
      <c r="P16" s="178"/>
      <c r="Q16" s="178"/>
      <c r="R16" s="178"/>
      <c r="S16" s="178"/>
      <c r="T16" s="178"/>
      <c r="U16" s="178"/>
      <c r="V16" s="178"/>
      <c r="W16" s="178"/>
      <c r="X16" s="178"/>
      <c r="Y16" s="179"/>
      <c r="Z16" s="178"/>
      <c r="AA16" s="179"/>
      <c r="AB16" s="178"/>
      <c r="AC16" s="180"/>
    </row>
    <row r="17" spans="1:29" s="69" customFormat="1" ht="17.25" customHeight="1">
      <c r="A17" s="159" t="s">
        <v>9</v>
      </c>
      <c r="B17" s="173" t="s">
        <v>352</v>
      </c>
      <c r="C17" s="174" t="s">
        <v>353</v>
      </c>
      <c r="D17" s="175"/>
      <c r="E17" s="176"/>
      <c r="F17" s="176"/>
      <c r="G17" s="176"/>
      <c r="H17" s="560"/>
      <c r="I17" s="365"/>
      <c r="J17" s="177"/>
      <c r="K17" s="175"/>
      <c r="L17" s="178"/>
      <c r="M17" s="178"/>
      <c r="N17" s="178"/>
      <c r="O17" s="178"/>
      <c r="P17" s="178"/>
      <c r="Q17" s="178"/>
      <c r="R17" s="178"/>
      <c r="S17" s="178"/>
      <c r="T17" s="178"/>
      <c r="U17" s="178"/>
      <c r="V17" s="178"/>
      <c r="W17" s="178"/>
      <c r="X17" s="178"/>
      <c r="Y17" s="179"/>
      <c r="Z17" s="178"/>
      <c r="AA17" s="179"/>
      <c r="AB17" s="178"/>
      <c r="AC17" s="180"/>
    </row>
    <row r="18" spans="1:29" s="69" customFormat="1" ht="17.25" customHeight="1">
      <c r="A18" s="159" t="s">
        <v>10</v>
      </c>
      <c r="B18" s="173" t="s">
        <v>354</v>
      </c>
      <c r="C18" s="174" t="s">
        <v>355</v>
      </c>
      <c r="D18" s="175"/>
      <c r="E18" s="176"/>
      <c r="F18" s="176"/>
      <c r="G18" s="176"/>
      <c r="H18" s="560"/>
      <c r="I18" s="365"/>
      <c r="J18" s="177"/>
      <c r="K18" s="175"/>
      <c r="L18" s="178"/>
      <c r="M18" s="178"/>
      <c r="N18" s="178"/>
      <c r="O18" s="178"/>
      <c r="P18" s="178"/>
      <c r="Q18" s="178"/>
      <c r="R18" s="178"/>
      <c r="S18" s="178"/>
      <c r="T18" s="178"/>
      <c r="U18" s="178"/>
      <c r="V18" s="178"/>
      <c r="W18" s="178"/>
      <c r="X18" s="178"/>
      <c r="Y18" s="179"/>
      <c r="Z18" s="178"/>
      <c r="AA18" s="179"/>
      <c r="AB18" s="178"/>
      <c r="AC18" s="180"/>
    </row>
    <row r="19" spans="1:29" s="69" customFormat="1" ht="17.25" customHeight="1">
      <c r="A19" s="165" t="s">
        <v>14</v>
      </c>
      <c r="B19" s="173" t="s">
        <v>356</v>
      </c>
      <c r="C19" s="174" t="s">
        <v>357</v>
      </c>
      <c r="D19" s="175"/>
      <c r="E19" s="176"/>
      <c r="F19" s="176"/>
      <c r="G19" s="176"/>
      <c r="H19" s="560"/>
      <c r="I19" s="365"/>
      <c r="J19" s="177"/>
      <c r="K19" s="175"/>
      <c r="L19" s="178"/>
      <c r="M19" s="178"/>
      <c r="N19" s="178"/>
      <c r="O19" s="178"/>
      <c r="P19" s="178"/>
      <c r="Q19" s="178"/>
      <c r="R19" s="178"/>
      <c r="S19" s="178"/>
      <c r="T19" s="178"/>
      <c r="U19" s="178"/>
      <c r="V19" s="178"/>
      <c r="W19" s="178"/>
      <c r="X19" s="178"/>
      <c r="Y19" s="179"/>
      <c r="Z19" s="178"/>
      <c r="AA19" s="179"/>
      <c r="AB19" s="178"/>
      <c r="AC19" s="180"/>
    </row>
    <row r="20" spans="1:29" s="69" customFormat="1" ht="17.25" customHeight="1">
      <c r="A20" s="165" t="s">
        <v>15</v>
      </c>
      <c r="B20" s="173" t="s">
        <v>358</v>
      </c>
      <c r="C20" s="174" t="s">
        <v>359</v>
      </c>
      <c r="D20" s="175"/>
      <c r="E20" s="176"/>
      <c r="F20" s="176"/>
      <c r="G20" s="176"/>
      <c r="H20" s="560"/>
      <c r="I20" s="365"/>
      <c r="J20" s="177"/>
      <c r="K20" s="175"/>
      <c r="L20" s="178"/>
      <c r="M20" s="178"/>
      <c r="N20" s="178"/>
      <c r="O20" s="178"/>
      <c r="P20" s="178"/>
      <c r="Q20" s="178"/>
      <c r="R20" s="178"/>
      <c r="S20" s="178"/>
      <c r="T20" s="178"/>
      <c r="U20" s="178"/>
      <c r="V20" s="178"/>
      <c r="W20" s="178"/>
      <c r="X20" s="178"/>
      <c r="Y20" s="179"/>
      <c r="Z20" s="178"/>
      <c r="AA20" s="179"/>
      <c r="AB20" s="178"/>
      <c r="AC20" s="180"/>
    </row>
    <row r="21" spans="1:29" s="69" customFormat="1" ht="17.25" customHeight="1">
      <c r="A21" s="165" t="s">
        <v>16</v>
      </c>
      <c r="B21" s="173" t="s">
        <v>360</v>
      </c>
      <c r="C21" s="174" t="s">
        <v>361</v>
      </c>
      <c r="D21" s="175"/>
      <c r="E21" s="176"/>
      <c r="F21" s="176"/>
      <c r="G21" s="176"/>
      <c r="H21" s="560"/>
      <c r="I21" s="365"/>
      <c r="J21" s="177"/>
      <c r="K21" s="175"/>
      <c r="L21" s="178"/>
      <c r="M21" s="178"/>
      <c r="N21" s="178"/>
      <c r="O21" s="178"/>
      <c r="P21" s="178"/>
      <c r="Q21" s="178"/>
      <c r="R21" s="178"/>
      <c r="S21" s="178"/>
      <c r="T21" s="178"/>
      <c r="U21" s="178"/>
      <c r="V21" s="178"/>
      <c r="W21" s="178"/>
      <c r="X21" s="178"/>
      <c r="Y21" s="179"/>
      <c r="Z21" s="178"/>
      <c r="AA21" s="179"/>
      <c r="AB21" s="178"/>
      <c r="AC21" s="180"/>
    </row>
    <row r="22" spans="1:29" s="69" customFormat="1" ht="17.25" customHeight="1">
      <c r="A22" s="159" t="s">
        <v>17</v>
      </c>
      <c r="B22" s="173" t="s">
        <v>362</v>
      </c>
      <c r="C22" s="174" t="s">
        <v>363</v>
      </c>
      <c r="D22" s="175"/>
      <c r="E22" s="176"/>
      <c r="F22" s="176"/>
      <c r="G22" s="176"/>
      <c r="H22" s="560"/>
      <c r="I22" s="365"/>
      <c r="J22" s="177"/>
      <c r="K22" s="175"/>
      <c r="L22" s="178"/>
      <c r="M22" s="178"/>
      <c r="N22" s="178"/>
      <c r="O22" s="178"/>
      <c r="P22" s="178"/>
      <c r="Q22" s="178"/>
      <c r="R22" s="178"/>
      <c r="S22" s="178"/>
      <c r="T22" s="178"/>
      <c r="U22" s="178"/>
      <c r="V22" s="178"/>
      <c r="W22" s="178"/>
      <c r="X22" s="178"/>
      <c r="Y22" s="179"/>
      <c r="Z22" s="178"/>
      <c r="AA22" s="179"/>
      <c r="AB22" s="178"/>
      <c r="AC22" s="180"/>
    </row>
    <row r="23" spans="1:29" s="164" customFormat="1" ht="17.25" customHeight="1">
      <c r="A23" s="159" t="s">
        <v>18</v>
      </c>
      <c r="B23" s="171" t="s">
        <v>364</v>
      </c>
      <c r="C23" s="172" t="s">
        <v>365</v>
      </c>
      <c r="D23" s="162"/>
      <c r="E23" s="162"/>
      <c r="F23" s="163"/>
      <c r="G23" s="163"/>
      <c r="H23" s="560">
        <f>+H24+H25</f>
        <v>5658</v>
      </c>
      <c r="I23" s="571">
        <f>+I24+I25</f>
        <v>0</v>
      </c>
      <c r="J23" s="560">
        <f>+J24+J25</f>
        <v>5658</v>
      </c>
      <c r="K23" s="560">
        <f>+K24+K25</f>
        <v>0</v>
      </c>
    </row>
    <row r="24" spans="1:29" s="185" customFormat="1" ht="17.25" customHeight="1">
      <c r="A24" s="165" t="s">
        <v>11</v>
      </c>
      <c r="B24" s="181" t="s">
        <v>366</v>
      </c>
      <c r="C24" s="182" t="s">
        <v>367</v>
      </c>
      <c r="D24" s="183"/>
      <c r="E24" s="183"/>
      <c r="F24" s="184"/>
      <c r="G24" s="184"/>
      <c r="H24" s="560">
        <v>70</v>
      </c>
      <c r="I24" s="366"/>
      <c r="J24" s="560">
        <v>70</v>
      </c>
      <c r="K24" s="184"/>
    </row>
    <row r="25" spans="1:29" s="185" customFormat="1" ht="17.25" customHeight="1">
      <c r="A25" s="159" t="s">
        <v>12</v>
      </c>
      <c r="B25" s="181" t="s">
        <v>368</v>
      </c>
      <c r="C25" s="182" t="s">
        <v>369</v>
      </c>
      <c r="D25" s="183"/>
      <c r="E25" s="183"/>
      <c r="F25" s="184"/>
      <c r="G25" s="184"/>
      <c r="H25" s="560">
        <f>535+5053</f>
        <v>5588</v>
      </c>
      <c r="I25" s="366"/>
      <c r="J25" s="560">
        <f>535+5053</f>
        <v>5588</v>
      </c>
      <c r="K25" s="184"/>
    </row>
    <row r="26" spans="1:29" s="164" customFormat="1" ht="17.25" customHeight="1">
      <c r="A26" s="159" t="s">
        <v>13</v>
      </c>
      <c r="B26" s="171" t="s">
        <v>370</v>
      </c>
      <c r="C26" s="172" t="s">
        <v>371</v>
      </c>
      <c r="D26" s="162"/>
      <c r="E26" s="162"/>
      <c r="F26" s="163"/>
      <c r="G26" s="163"/>
      <c r="H26" s="560">
        <f>+H27+H28+H29+H30</f>
        <v>0</v>
      </c>
      <c r="I26" s="363"/>
      <c r="J26" s="560">
        <f>+J27+J28+J29+J30</f>
        <v>0</v>
      </c>
      <c r="K26" s="163"/>
    </row>
    <row r="27" spans="1:29" s="185" customFormat="1" ht="17.25" customHeight="1">
      <c r="A27" s="165" t="s">
        <v>19</v>
      </c>
      <c r="B27" s="181" t="s">
        <v>372</v>
      </c>
      <c r="C27" s="182" t="s">
        <v>373</v>
      </c>
      <c r="D27" s="183"/>
      <c r="E27" s="183"/>
      <c r="F27" s="184"/>
      <c r="G27" s="184"/>
      <c r="H27" s="560"/>
      <c r="I27" s="366"/>
      <c r="J27" s="184"/>
      <c r="K27" s="184"/>
    </row>
    <row r="28" spans="1:29" s="185" customFormat="1" ht="17.25" customHeight="1">
      <c r="A28" s="165" t="s">
        <v>20</v>
      </c>
      <c r="B28" s="181" t="s">
        <v>374</v>
      </c>
      <c r="C28" s="182" t="s">
        <v>375</v>
      </c>
      <c r="D28" s="183"/>
      <c r="E28" s="183"/>
      <c r="F28" s="184"/>
      <c r="G28" s="184"/>
      <c r="H28" s="560"/>
      <c r="I28" s="366"/>
      <c r="J28" s="184"/>
      <c r="K28" s="184"/>
    </row>
    <row r="29" spans="1:29" s="185" customFormat="1" ht="17.25" customHeight="1">
      <c r="A29" s="159" t="s">
        <v>22</v>
      </c>
      <c r="B29" s="181" t="s">
        <v>376</v>
      </c>
      <c r="C29" s="182" t="s">
        <v>377</v>
      </c>
      <c r="D29" s="183"/>
      <c r="E29" s="183"/>
      <c r="F29" s="184"/>
      <c r="G29" s="184"/>
      <c r="H29" s="560"/>
      <c r="I29" s="366"/>
      <c r="J29" s="184"/>
      <c r="K29" s="184"/>
    </row>
    <row r="30" spans="1:29" s="185" customFormat="1" ht="17.25" customHeight="1">
      <c r="A30" s="159" t="s">
        <v>23</v>
      </c>
      <c r="B30" s="181" t="s">
        <v>378</v>
      </c>
      <c r="C30" s="182" t="s">
        <v>379</v>
      </c>
      <c r="D30" s="183"/>
      <c r="E30" s="183"/>
      <c r="F30" s="184"/>
      <c r="G30" s="184"/>
      <c r="H30" s="560"/>
      <c r="I30" s="366"/>
      <c r="J30" s="184"/>
      <c r="K30" s="184"/>
    </row>
    <row r="31" spans="1:29" s="164" customFormat="1" ht="17.25" customHeight="1">
      <c r="A31" s="165" t="s">
        <v>24</v>
      </c>
      <c r="B31" s="166" t="s">
        <v>380</v>
      </c>
      <c r="C31" s="167" t="s">
        <v>381</v>
      </c>
      <c r="D31" s="162"/>
      <c r="E31" s="162"/>
      <c r="F31" s="163"/>
      <c r="G31" s="163"/>
      <c r="H31" s="560"/>
      <c r="I31" s="363"/>
      <c r="J31" s="163"/>
      <c r="K31" s="163"/>
    </row>
    <row r="32" spans="1:29" s="164" customFormat="1" ht="17.25" customHeight="1">
      <c r="A32" s="159" t="s">
        <v>25</v>
      </c>
      <c r="B32" s="171" t="s">
        <v>382</v>
      </c>
      <c r="C32" s="172" t="s">
        <v>383</v>
      </c>
      <c r="D32" s="162"/>
      <c r="E32" s="162"/>
      <c r="F32" s="163"/>
      <c r="G32" s="163"/>
      <c r="H32" s="560"/>
      <c r="I32" s="363"/>
      <c r="J32" s="163"/>
      <c r="K32" s="163"/>
    </row>
    <row r="33" spans="1:12" s="164" customFormat="1" ht="17.25" customHeight="1">
      <c r="A33" s="159" t="s">
        <v>26</v>
      </c>
      <c r="B33" s="171" t="s">
        <v>384</v>
      </c>
      <c r="C33" s="172" t="s">
        <v>385</v>
      </c>
      <c r="D33" s="162"/>
      <c r="E33" s="162"/>
      <c r="F33" s="163"/>
      <c r="G33" s="163"/>
      <c r="H33" s="560"/>
      <c r="I33" s="363"/>
      <c r="J33" s="163"/>
      <c r="K33" s="163"/>
    </row>
    <row r="34" spans="1:12" s="185" customFormat="1" ht="17.25" customHeight="1">
      <c r="A34" s="165" t="s">
        <v>27</v>
      </c>
      <c r="B34" s="181" t="s">
        <v>386</v>
      </c>
      <c r="C34" s="182" t="s">
        <v>387</v>
      </c>
      <c r="D34" s="183"/>
      <c r="E34" s="183"/>
      <c r="F34" s="184"/>
      <c r="G34" s="184"/>
      <c r="H34" s="560"/>
      <c r="I34" s="366"/>
      <c r="J34" s="184"/>
      <c r="K34" s="184"/>
    </row>
    <row r="35" spans="1:12" s="185" customFormat="1" ht="17.25" customHeight="1">
      <c r="A35" s="159" t="s">
        <v>28</v>
      </c>
      <c r="B35" s="186" t="s">
        <v>388</v>
      </c>
      <c r="C35" s="187" t="s">
        <v>389</v>
      </c>
      <c r="D35" s="188"/>
      <c r="E35" s="188"/>
      <c r="F35" s="189"/>
      <c r="G35" s="189"/>
      <c r="H35" s="560"/>
      <c r="I35" s="367"/>
      <c r="J35" s="189"/>
      <c r="K35" s="189"/>
    </row>
    <row r="36" spans="1:12" s="191" customFormat="1" ht="17.25" customHeight="1">
      <c r="A36" s="159" t="s">
        <v>29</v>
      </c>
      <c r="B36" s="190" t="s">
        <v>390</v>
      </c>
      <c r="C36" s="182" t="s">
        <v>391</v>
      </c>
      <c r="D36" s="183"/>
      <c r="E36" s="183"/>
      <c r="F36" s="184"/>
      <c r="G36" s="184"/>
      <c r="H36" s="560"/>
      <c r="I36" s="366"/>
      <c r="J36" s="184"/>
      <c r="K36" s="184"/>
    </row>
    <row r="37" spans="1:12" s="191" customFormat="1" ht="17.25" customHeight="1">
      <c r="A37" s="165" t="s">
        <v>30</v>
      </c>
      <c r="B37" s="190" t="s">
        <v>392</v>
      </c>
      <c r="C37" s="182" t="s">
        <v>393</v>
      </c>
      <c r="D37" s="183"/>
      <c r="E37" s="183"/>
      <c r="F37" s="184"/>
      <c r="G37" s="184"/>
      <c r="H37" s="560"/>
      <c r="I37" s="363"/>
      <c r="J37" s="163"/>
      <c r="K37" s="163"/>
    </row>
    <row r="38" spans="1:12" s="193" customFormat="1" ht="17.25" customHeight="1">
      <c r="A38" s="159" t="s">
        <v>31</v>
      </c>
      <c r="B38" s="192" t="s">
        <v>394</v>
      </c>
      <c r="C38" s="167" t="s">
        <v>395</v>
      </c>
      <c r="D38" s="162"/>
      <c r="E38" s="162"/>
      <c r="F38" s="163"/>
      <c r="G38" s="163"/>
      <c r="H38" s="560"/>
      <c r="I38" s="363"/>
      <c r="J38" s="163"/>
      <c r="K38" s="163"/>
    </row>
    <row r="39" spans="1:12" s="193" customFormat="1" ht="17.25" customHeight="1">
      <c r="A39" s="159" t="s">
        <v>32</v>
      </c>
      <c r="B39" s="192" t="s">
        <v>396</v>
      </c>
      <c r="C39" s="167" t="s">
        <v>397</v>
      </c>
      <c r="D39" s="162"/>
      <c r="E39" s="162"/>
      <c r="F39" s="163"/>
      <c r="G39" s="163"/>
      <c r="H39" s="560">
        <f>+H40+H41+H42+H45</f>
        <v>0</v>
      </c>
      <c r="I39" s="363"/>
      <c r="J39" s="560">
        <f t="shared" ref="J39" si="1">+J40+J41+J42+J45</f>
        <v>0</v>
      </c>
      <c r="K39" s="163"/>
    </row>
    <row r="40" spans="1:12" s="193" customFormat="1" ht="17.25" customHeight="1">
      <c r="A40" s="165" t="s">
        <v>33</v>
      </c>
      <c r="B40" s="194" t="s">
        <v>398</v>
      </c>
      <c r="C40" s="172" t="s">
        <v>399</v>
      </c>
      <c r="D40" s="162"/>
      <c r="E40" s="162"/>
      <c r="F40" s="163"/>
      <c r="G40" s="163"/>
      <c r="H40" s="560"/>
      <c r="I40" s="363"/>
      <c r="J40" s="560"/>
      <c r="K40" s="163"/>
    </row>
    <row r="41" spans="1:12" s="193" customFormat="1" ht="17.25" customHeight="1">
      <c r="A41" s="159" t="s">
        <v>34</v>
      </c>
      <c r="B41" s="195" t="s">
        <v>400</v>
      </c>
      <c r="C41" s="172" t="s">
        <v>401</v>
      </c>
      <c r="D41" s="162"/>
      <c r="E41" s="162"/>
      <c r="F41" s="163"/>
      <c r="G41" s="163"/>
      <c r="H41" s="560"/>
      <c r="I41" s="363"/>
      <c r="J41" s="163"/>
      <c r="K41" s="163"/>
    </row>
    <row r="42" spans="1:12" s="193" customFormat="1" ht="17.25" customHeight="1">
      <c r="A42" s="159" t="s">
        <v>35</v>
      </c>
      <c r="B42" s="194" t="s">
        <v>402</v>
      </c>
      <c r="C42" s="196" t="s">
        <v>403</v>
      </c>
      <c r="D42" s="162"/>
      <c r="E42" s="162"/>
      <c r="F42" s="163"/>
      <c r="G42" s="163"/>
      <c r="H42" s="560"/>
      <c r="I42" s="363"/>
      <c r="J42" s="163"/>
      <c r="K42" s="163"/>
    </row>
    <row r="43" spans="1:12" s="191" customFormat="1" ht="17.25" customHeight="1">
      <c r="A43" s="165" t="s">
        <v>36</v>
      </c>
      <c r="B43" s="197" t="s">
        <v>404</v>
      </c>
      <c r="C43" s="182" t="s">
        <v>405</v>
      </c>
      <c r="D43" s="183"/>
      <c r="E43" s="183"/>
      <c r="F43" s="184"/>
      <c r="G43" s="184"/>
      <c r="H43" s="560"/>
      <c r="I43" s="366"/>
      <c r="J43" s="184"/>
      <c r="K43" s="184"/>
    </row>
    <row r="44" spans="1:12" s="191" customFormat="1" ht="17.25" customHeight="1">
      <c r="A44" s="159">
        <v>360</v>
      </c>
      <c r="B44" s="190" t="s">
        <v>406</v>
      </c>
      <c r="C44" s="182" t="s">
        <v>407</v>
      </c>
      <c r="D44" s="183"/>
      <c r="E44" s="183"/>
      <c r="F44" s="184"/>
      <c r="G44" s="184"/>
      <c r="H44" s="560"/>
      <c r="I44" s="366"/>
      <c r="J44" s="184"/>
      <c r="K44" s="184"/>
    </row>
    <row r="45" spans="1:12" s="199" customFormat="1" ht="17.25" customHeight="1">
      <c r="A45" s="159">
        <v>370</v>
      </c>
      <c r="B45" s="198" t="s">
        <v>408</v>
      </c>
      <c r="C45" s="172" t="s">
        <v>409</v>
      </c>
      <c r="D45" s="162"/>
      <c r="E45" s="162"/>
      <c r="F45" s="163"/>
      <c r="G45" s="163"/>
      <c r="H45" s="560"/>
      <c r="I45" s="363"/>
      <c r="J45" s="163"/>
      <c r="K45" s="163"/>
    </row>
    <row r="46" spans="1:12" s="656" customFormat="1" ht="47.25" customHeight="1">
      <c r="A46" s="883" t="s">
        <v>0</v>
      </c>
      <c r="B46" s="885" t="s">
        <v>336</v>
      </c>
      <c r="C46" s="883" t="s">
        <v>337</v>
      </c>
      <c r="D46" s="881" t="s">
        <v>338</v>
      </c>
      <c r="E46" s="882"/>
      <c r="F46" s="881" t="s">
        <v>339</v>
      </c>
      <c r="G46" s="882"/>
      <c r="H46" s="881" t="s">
        <v>233</v>
      </c>
      <c r="I46" s="882"/>
      <c r="J46" s="881" t="s">
        <v>1120</v>
      </c>
      <c r="K46" s="882"/>
      <c r="L46" s="655"/>
    </row>
    <row r="47" spans="1:12" s="656" customFormat="1" ht="47.25" customHeight="1">
      <c r="A47" s="884"/>
      <c r="B47" s="886"/>
      <c r="C47" s="884"/>
      <c r="D47" s="657" t="s">
        <v>1121</v>
      </c>
      <c r="E47" s="657" t="s">
        <v>1122</v>
      </c>
      <c r="F47" s="657" t="s">
        <v>1121</v>
      </c>
      <c r="G47" s="657" t="s">
        <v>1122</v>
      </c>
      <c r="H47" s="657" t="s">
        <v>1121</v>
      </c>
      <c r="I47" s="657" t="s">
        <v>1122</v>
      </c>
      <c r="J47" s="657" t="s">
        <v>1121</v>
      </c>
      <c r="K47" s="657" t="s">
        <v>1122</v>
      </c>
      <c r="L47" s="655"/>
    </row>
    <row r="48" spans="1:12" s="164" customFormat="1" ht="18.75" customHeight="1">
      <c r="A48" s="159" t="s">
        <v>1</v>
      </c>
      <c r="B48" s="160" t="s">
        <v>903</v>
      </c>
      <c r="C48" s="161" t="s">
        <v>340</v>
      </c>
      <c r="D48" s="358"/>
      <c r="E48" s="162"/>
      <c r="F48" s="363"/>
      <c r="G48" s="163"/>
      <c r="H48" s="363"/>
      <c r="I48" s="363"/>
      <c r="J48" s="163"/>
      <c r="K48" s="163"/>
    </row>
    <row r="49" spans="1:29" s="170" customFormat="1" ht="18.75" customHeight="1">
      <c r="A49" s="165" t="s">
        <v>2</v>
      </c>
      <c r="B49" s="166" t="s">
        <v>968</v>
      </c>
      <c r="C49" s="167" t="s">
        <v>341</v>
      </c>
      <c r="D49" s="359"/>
      <c r="E49" s="168"/>
      <c r="F49" s="364"/>
      <c r="G49" s="169"/>
      <c r="H49" s="364"/>
      <c r="I49" s="364"/>
      <c r="J49" s="169"/>
      <c r="K49" s="169"/>
    </row>
    <row r="50" spans="1:29" s="170" customFormat="1" ht="18.75" customHeight="1">
      <c r="A50" s="159" t="s">
        <v>3</v>
      </c>
      <c r="B50" s="171" t="s">
        <v>969</v>
      </c>
      <c r="C50" s="172" t="s">
        <v>342</v>
      </c>
      <c r="D50" s="359"/>
      <c r="E50" s="168"/>
      <c r="F50" s="364"/>
      <c r="G50" s="169"/>
      <c r="H50" s="364"/>
      <c r="I50" s="364"/>
      <c r="J50" s="169"/>
      <c r="K50" s="169"/>
    </row>
    <row r="51" spans="1:29" s="69" customFormat="1" ht="18.75" customHeight="1">
      <c r="A51" s="159" t="s">
        <v>4</v>
      </c>
      <c r="B51" s="173" t="s">
        <v>970</v>
      </c>
      <c r="C51" s="174" t="s">
        <v>343</v>
      </c>
      <c r="D51" s="360"/>
      <c r="E51" s="176"/>
      <c r="F51" s="365"/>
      <c r="G51" s="176"/>
      <c r="H51" s="365"/>
      <c r="I51" s="365"/>
      <c r="J51" s="177"/>
      <c r="K51" s="175"/>
      <c r="L51" s="178"/>
      <c r="M51" s="178"/>
      <c r="N51" s="178"/>
      <c r="O51" s="178"/>
      <c r="P51" s="178"/>
      <c r="Q51" s="178"/>
      <c r="R51" s="178"/>
      <c r="S51" s="178"/>
      <c r="T51" s="178"/>
      <c r="U51" s="178"/>
      <c r="V51" s="178"/>
      <c r="W51" s="178"/>
      <c r="X51" s="178"/>
      <c r="Y51" s="179"/>
      <c r="Z51" s="178"/>
      <c r="AA51" s="179"/>
      <c r="AB51" s="178"/>
      <c r="AC51" s="180"/>
    </row>
    <row r="52" spans="1:29" s="69" customFormat="1" ht="18.75" customHeight="1">
      <c r="A52" s="165" t="s">
        <v>5</v>
      </c>
      <c r="B52" s="173" t="s">
        <v>904</v>
      </c>
      <c r="C52" s="174" t="s">
        <v>345</v>
      </c>
      <c r="D52" s="360"/>
      <c r="E52" s="176"/>
      <c r="F52" s="365"/>
      <c r="G52" s="176"/>
      <c r="H52" s="365"/>
      <c r="I52" s="365"/>
      <c r="J52" s="177"/>
      <c r="K52" s="175"/>
      <c r="L52" s="178"/>
      <c r="M52" s="178"/>
      <c r="N52" s="178"/>
      <c r="O52" s="178"/>
      <c r="P52" s="178"/>
      <c r="Q52" s="178"/>
      <c r="R52" s="178"/>
      <c r="S52" s="178"/>
      <c r="T52" s="178"/>
      <c r="U52" s="178"/>
      <c r="V52" s="178"/>
      <c r="W52" s="178"/>
      <c r="X52" s="178"/>
      <c r="Y52" s="179"/>
      <c r="Z52" s="178"/>
      <c r="AA52" s="179"/>
      <c r="AB52" s="178"/>
      <c r="AC52" s="180"/>
    </row>
    <row r="53" spans="1:29" s="69" customFormat="1" ht="18.75" customHeight="1">
      <c r="A53" s="159" t="s">
        <v>6</v>
      </c>
      <c r="B53" s="173" t="s">
        <v>905</v>
      </c>
      <c r="C53" s="174" t="s">
        <v>347</v>
      </c>
      <c r="D53" s="360"/>
      <c r="E53" s="176"/>
      <c r="F53" s="365"/>
      <c r="G53" s="176"/>
      <c r="H53" s="365"/>
      <c r="I53" s="365"/>
      <c r="J53" s="177"/>
      <c r="K53" s="175"/>
      <c r="L53" s="178"/>
      <c r="M53" s="178"/>
      <c r="N53" s="178"/>
      <c r="O53" s="178"/>
      <c r="P53" s="178"/>
      <c r="Q53" s="178"/>
      <c r="R53" s="178"/>
      <c r="S53" s="178"/>
      <c r="T53" s="178"/>
      <c r="U53" s="178"/>
      <c r="V53" s="178"/>
      <c r="W53" s="178"/>
      <c r="X53" s="178"/>
      <c r="Y53" s="179"/>
      <c r="Z53" s="178"/>
      <c r="AA53" s="179"/>
      <c r="AB53" s="178"/>
      <c r="AC53" s="180"/>
    </row>
    <row r="54" spans="1:29" s="69" customFormat="1" ht="18.75" customHeight="1">
      <c r="A54" s="159" t="s">
        <v>7</v>
      </c>
      <c r="B54" s="173" t="s">
        <v>906</v>
      </c>
      <c r="C54" s="174" t="s">
        <v>349</v>
      </c>
      <c r="D54" s="360"/>
      <c r="E54" s="176"/>
      <c r="F54" s="365"/>
      <c r="G54" s="176"/>
      <c r="H54" s="365"/>
      <c r="I54" s="365"/>
      <c r="J54" s="177"/>
      <c r="K54" s="175"/>
      <c r="L54" s="178"/>
      <c r="M54" s="178"/>
      <c r="N54" s="178"/>
      <c r="O54" s="178"/>
      <c r="P54" s="178"/>
      <c r="Q54" s="178"/>
      <c r="R54" s="178"/>
      <c r="S54" s="178"/>
      <c r="T54" s="178"/>
      <c r="U54" s="178"/>
      <c r="V54" s="178"/>
      <c r="W54" s="178"/>
      <c r="X54" s="178"/>
      <c r="Y54" s="179"/>
      <c r="Z54" s="178"/>
      <c r="AA54" s="179"/>
      <c r="AB54" s="178"/>
      <c r="AC54" s="180"/>
    </row>
    <row r="55" spans="1:29" s="69" customFormat="1" ht="18.75" customHeight="1">
      <c r="A55" s="165" t="s">
        <v>8</v>
      </c>
      <c r="B55" s="173" t="s">
        <v>907</v>
      </c>
      <c r="C55" s="174" t="s">
        <v>351</v>
      </c>
      <c r="D55" s="360"/>
      <c r="E55" s="176"/>
      <c r="F55" s="365"/>
      <c r="G55" s="176"/>
      <c r="H55" s="365"/>
      <c r="I55" s="365"/>
      <c r="J55" s="177"/>
      <c r="K55" s="175"/>
      <c r="L55" s="178"/>
      <c r="M55" s="178"/>
      <c r="N55" s="178"/>
      <c r="O55" s="178"/>
      <c r="P55" s="178"/>
      <c r="Q55" s="178"/>
      <c r="R55" s="178"/>
      <c r="S55" s="178"/>
      <c r="T55" s="178"/>
      <c r="U55" s="178"/>
      <c r="V55" s="178"/>
      <c r="W55" s="178"/>
      <c r="X55" s="178"/>
      <c r="Y55" s="179"/>
      <c r="Z55" s="178"/>
      <c r="AA55" s="179"/>
      <c r="AB55" s="178"/>
      <c r="AC55" s="180"/>
    </row>
    <row r="56" spans="1:29" s="69" customFormat="1" ht="18.75" customHeight="1">
      <c r="A56" s="159" t="s">
        <v>9</v>
      </c>
      <c r="B56" s="173" t="s">
        <v>908</v>
      </c>
      <c r="C56" s="174" t="s">
        <v>353</v>
      </c>
      <c r="D56" s="360"/>
      <c r="E56" s="176"/>
      <c r="F56" s="365"/>
      <c r="G56" s="176"/>
      <c r="H56" s="365"/>
      <c r="I56" s="365"/>
      <c r="J56" s="177"/>
      <c r="K56" s="175"/>
      <c r="L56" s="178"/>
      <c r="M56" s="178"/>
      <c r="N56" s="178"/>
      <c r="O56" s="178"/>
      <c r="P56" s="178"/>
      <c r="Q56" s="178"/>
      <c r="R56" s="178"/>
      <c r="S56" s="178"/>
      <c r="T56" s="178"/>
      <c r="U56" s="178"/>
      <c r="V56" s="178"/>
      <c r="W56" s="178"/>
      <c r="X56" s="178"/>
      <c r="Y56" s="179"/>
      <c r="Z56" s="178"/>
      <c r="AA56" s="179"/>
      <c r="AB56" s="178"/>
      <c r="AC56" s="180"/>
    </row>
    <row r="57" spans="1:29" s="69" customFormat="1" ht="18.75" customHeight="1">
      <c r="A57" s="159" t="s">
        <v>10</v>
      </c>
      <c r="B57" s="173" t="s">
        <v>909</v>
      </c>
      <c r="C57" s="174" t="s">
        <v>355</v>
      </c>
      <c r="D57" s="360"/>
      <c r="E57" s="176"/>
      <c r="F57" s="365"/>
      <c r="G57" s="176"/>
      <c r="H57" s="365"/>
      <c r="I57" s="365"/>
      <c r="J57" s="177"/>
      <c r="K57" s="175"/>
      <c r="L57" s="178"/>
      <c r="M57" s="178"/>
      <c r="N57" s="178"/>
      <c r="O57" s="178"/>
      <c r="P57" s="178"/>
      <c r="Q57" s="178"/>
      <c r="R57" s="178"/>
      <c r="S57" s="178"/>
      <c r="T57" s="178"/>
      <c r="U57" s="178"/>
      <c r="V57" s="178"/>
      <c r="W57" s="178"/>
      <c r="X57" s="178"/>
      <c r="Y57" s="179"/>
      <c r="Z57" s="178"/>
      <c r="AA57" s="179"/>
      <c r="AB57" s="178"/>
      <c r="AC57" s="180"/>
    </row>
    <row r="58" spans="1:29" s="69" customFormat="1" ht="18.75" customHeight="1">
      <c r="A58" s="165" t="s">
        <v>14</v>
      </c>
      <c r="B58" s="173" t="s">
        <v>910</v>
      </c>
      <c r="C58" s="174" t="s">
        <v>357</v>
      </c>
      <c r="D58" s="360"/>
      <c r="E58" s="176"/>
      <c r="F58" s="365"/>
      <c r="G58" s="176"/>
      <c r="H58" s="365"/>
      <c r="I58" s="365"/>
      <c r="J58" s="177"/>
      <c r="K58" s="175"/>
      <c r="L58" s="178"/>
      <c r="M58" s="178"/>
      <c r="N58" s="178"/>
      <c r="O58" s="178"/>
      <c r="P58" s="178"/>
      <c r="Q58" s="178"/>
      <c r="R58" s="178"/>
      <c r="S58" s="178"/>
      <c r="T58" s="178"/>
      <c r="U58" s="178"/>
      <c r="V58" s="178"/>
      <c r="W58" s="178"/>
      <c r="X58" s="178"/>
      <c r="Y58" s="179"/>
      <c r="Z58" s="178"/>
      <c r="AA58" s="179"/>
      <c r="AB58" s="178"/>
      <c r="AC58" s="180"/>
    </row>
    <row r="59" spans="1:29" s="69" customFormat="1" ht="18.75" customHeight="1">
      <c r="A59" s="165" t="s">
        <v>15</v>
      </c>
      <c r="B59" s="173" t="s">
        <v>911</v>
      </c>
      <c r="C59" s="174" t="s">
        <v>359</v>
      </c>
      <c r="D59" s="360"/>
      <c r="E59" s="176"/>
      <c r="F59" s="365"/>
      <c r="G59" s="176"/>
      <c r="H59" s="365"/>
      <c r="I59" s="365"/>
      <c r="J59" s="177"/>
      <c r="K59" s="175"/>
      <c r="L59" s="178"/>
      <c r="M59" s="178"/>
      <c r="N59" s="178"/>
      <c r="O59" s="178"/>
      <c r="P59" s="178"/>
      <c r="Q59" s="178"/>
      <c r="R59" s="178"/>
      <c r="S59" s="178"/>
      <c r="T59" s="178"/>
      <c r="U59" s="178"/>
      <c r="V59" s="178"/>
      <c r="W59" s="178"/>
      <c r="X59" s="178"/>
      <c r="Y59" s="179"/>
      <c r="Z59" s="178"/>
      <c r="AA59" s="179"/>
      <c r="AB59" s="178"/>
      <c r="AC59" s="180"/>
    </row>
    <row r="60" spans="1:29" s="69" customFormat="1" ht="18.75" customHeight="1">
      <c r="A60" s="165" t="s">
        <v>16</v>
      </c>
      <c r="B60" s="173" t="s">
        <v>912</v>
      </c>
      <c r="C60" s="174" t="s">
        <v>361</v>
      </c>
      <c r="D60" s="360"/>
      <c r="E60" s="176"/>
      <c r="F60" s="365"/>
      <c r="G60" s="176"/>
      <c r="H60" s="365"/>
      <c r="I60" s="365"/>
      <c r="J60" s="177"/>
      <c r="K60" s="175"/>
      <c r="L60" s="178"/>
      <c r="M60" s="178"/>
      <c r="N60" s="178"/>
      <c r="O60" s="178"/>
      <c r="P60" s="178"/>
      <c r="Q60" s="178"/>
      <c r="R60" s="178"/>
      <c r="S60" s="178"/>
      <c r="T60" s="178"/>
      <c r="U60" s="178"/>
      <c r="V60" s="178"/>
      <c r="W60" s="178"/>
      <c r="X60" s="178"/>
      <c r="Y60" s="179"/>
      <c r="Z60" s="178"/>
      <c r="AA60" s="179"/>
      <c r="AB60" s="178"/>
      <c r="AC60" s="180"/>
    </row>
    <row r="61" spans="1:29" s="69" customFormat="1" ht="18.75" customHeight="1">
      <c r="A61" s="159" t="s">
        <v>17</v>
      </c>
      <c r="B61" s="173" t="s">
        <v>913</v>
      </c>
      <c r="C61" s="174" t="s">
        <v>363</v>
      </c>
      <c r="D61" s="360"/>
      <c r="E61" s="176"/>
      <c r="F61" s="365"/>
      <c r="G61" s="176"/>
      <c r="H61" s="365"/>
      <c r="I61" s="365"/>
      <c r="J61" s="177"/>
      <c r="K61" s="175"/>
      <c r="L61" s="178"/>
      <c r="M61" s="178"/>
      <c r="N61" s="178"/>
      <c r="O61" s="178"/>
      <c r="P61" s="178"/>
      <c r="Q61" s="178"/>
      <c r="R61" s="178"/>
      <c r="S61" s="178"/>
      <c r="T61" s="178"/>
      <c r="U61" s="178"/>
      <c r="V61" s="178"/>
      <c r="W61" s="178"/>
      <c r="X61" s="178"/>
      <c r="Y61" s="179"/>
      <c r="Z61" s="178"/>
      <c r="AA61" s="179"/>
      <c r="AB61" s="178"/>
      <c r="AC61" s="180"/>
    </row>
    <row r="62" spans="1:29" s="164" customFormat="1" ht="18.75" customHeight="1">
      <c r="A62" s="159" t="s">
        <v>18</v>
      </c>
      <c r="B62" s="171" t="s">
        <v>914</v>
      </c>
      <c r="C62" s="172" t="s">
        <v>365</v>
      </c>
      <c r="D62" s="358"/>
      <c r="E62" s="162"/>
      <c r="F62" s="363"/>
      <c r="G62" s="163"/>
      <c r="H62" s="363"/>
      <c r="I62" s="363"/>
      <c r="J62" s="163"/>
      <c r="K62" s="163"/>
    </row>
    <row r="63" spans="1:29" s="185" customFormat="1" ht="18.75" customHeight="1">
      <c r="A63" s="165" t="s">
        <v>11</v>
      </c>
      <c r="B63" s="181" t="s">
        <v>915</v>
      </c>
      <c r="C63" s="182" t="s">
        <v>367</v>
      </c>
      <c r="D63" s="361"/>
      <c r="E63" s="183"/>
      <c r="F63" s="366"/>
      <c r="G63" s="184"/>
      <c r="H63" s="366"/>
      <c r="I63" s="366"/>
      <c r="J63" s="184"/>
      <c r="K63" s="184"/>
    </row>
    <row r="64" spans="1:29" s="185" customFormat="1" ht="18.75" customHeight="1">
      <c r="A64" s="159" t="s">
        <v>12</v>
      </c>
      <c r="B64" s="181" t="s">
        <v>916</v>
      </c>
      <c r="C64" s="182" t="s">
        <v>369</v>
      </c>
      <c r="D64" s="361"/>
      <c r="E64" s="183"/>
      <c r="F64" s="366"/>
      <c r="G64" s="184"/>
      <c r="H64" s="366"/>
      <c r="I64" s="366"/>
      <c r="J64" s="184"/>
      <c r="K64" s="184"/>
    </row>
    <row r="65" spans="1:11" s="164" customFormat="1" ht="18.75" customHeight="1">
      <c r="A65" s="159" t="s">
        <v>13</v>
      </c>
      <c r="B65" s="171" t="s">
        <v>917</v>
      </c>
      <c r="C65" s="172" t="s">
        <v>371</v>
      </c>
      <c r="D65" s="358"/>
      <c r="E65" s="162"/>
      <c r="F65" s="363"/>
      <c r="G65" s="163"/>
      <c r="H65" s="363"/>
      <c r="I65" s="363"/>
      <c r="J65" s="163"/>
      <c r="K65" s="163"/>
    </row>
    <row r="66" spans="1:11" s="185" customFormat="1" ht="18.75" customHeight="1">
      <c r="A66" s="165" t="s">
        <v>19</v>
      </c>
      <c r="B66" s="181" t="s">
        <v>918</v>
      </c>
      <c r="C66" s="182" t="s">
        <v>373</v>
      </c>
      <c r="D66" s="361"/>
      <c r="E66" s="183"/>
      <c r="F66" s="366"/>
      <c r="G66" s="184"/>
      <c r="H66" s="366"/>
      <c r="I66" s="366"/>
      <c r="J66" s="184"/>
      <c r="K66" s="184"/>
    </row>
    <row r="67" spans="1:11" s="185" customFormat="1" ht="18.75" customHeight="1">
      <c r="A67" s="165" t="s">
        <v>20</v>
      </c>
      <c r="B67" s="181" t="s">
        <v>919</v>
      </c>
      <c r="C67" s="182" t="s">
        <v>375</v>
      </c>
      <c r="D67" s="361"/>
      <c r="E67" s="183"/>
      <c r="F67" s="366"/>
      <c r="G67" s="184"/>
      <c r="H67" s="366"/>
      <c r="I67" s="366"/>
      <c r="J67" s="184"/>
      <c r="K67" s="184"/>
    </row>
    <row r="68" spans="1:11" s="185" customFormat="1" ht="18.75" customHeight="1">
      <c r="A68" s="159" t="s">
        <v>22</v>
      </c>
      <c r="B68" s="181" t="s">
        <v>920</v>
      </c>
      <c r="C68" s="182" t="s">
        <v>377</v>
      </c>
      <c r="D68" s="361"/>
      <c r="E68" s="183"/>
      <c r="F68" s="366"/>
      <c r="G68" s="184"/>
      <c r="H68" s="366"/>
      <c r="I68" s="366"/>
      <c r="J68" s="184"/>
      <c r="K68" s="184"/>
    </row>
    <row r="69" spans="1:11" s="185" customFormat="1" ht="18.75" customHeight="1">
      <c r="A69" s="159" t="s">
        <v>23</v>
      </c>
      <c r="B69" s="181" t="s">
        <v>921</v>
      </c>
      <c r="C69" s="182" t="s">
        <v>379</v>
      </c>
      <c r="D69" s="361"/>
      <c r="E69" s="183"/>
      <c r="F69" s="366"/>
      <c r="G69" s="184"/>
      <c r="H69" s="366"/>
      <c r="I69" s="366"/>
      <c r="J69" s="184"/>
      <c r="K69" s="184"/>
    </row>
    <row r="70" spans="1:11" s="164" customFormat="1" ht="18.75" customHeight="1">
      <c r="A70" s="165" t="s">
        <v>24</v>
      </c>
      <c r="B70" s="166" t="s">
        <v>922</v>
      </c>
      <c r="C70" s="167" t="s">
        <v>381</v>
      </c>
      <c r="D70" s="358"/>
      <c r="E70" s="162"/>
      <c r="F70" s="363"/>
      <c r="G70" s="163"/>
      <c r="H70" s="363"/>
      <c r="I70" s="363"/>
      <c r="J70" s="163"/>
      <c r="K70" s="163"/>
    </row>
    <row r="71" spans="1:11" s="164" customFormat="1" ht="18.75" customHeight="1">
      <c r="A71" s="159" t="s">
        <v>25</v>
      </c>
      <c r="B71" s="171" t="s">
        <v>923</v>
      </c>
      <c r="C71" s="172" t="s">
        <v>383</v>
      </c>
      <c r="D71" s="358"/>
      <c r="E71" s="162"/>
      <c r="F71" s="363"/>
      <c r="G71" s="163"/>
      <c r="H71" s="363"/>
      <c r="I71" s="363"/>
      <c r="J71" s="163"/>
      <c r="K71" s="163"/>
    </row>
    <row r="72" spans="1:11" s="164" customFormat="1" ht="18.75" customHeight="1">
      <c r="A72" s="159" t="s">
        <v>26</v>
      </c>
      <c r="B72" s="171" t="s">
        <v>924</v>
      </c>
      <c r="C72" s="172" t="s">
        <v>385</v>
      </c>
      <c r="D72" s="358"/>
      <c r="E72" s="162"/>
      <c r="F72" s="363"/>
      <c r="G72" s="163"/>
      <c r="H72" s="363"/>
      <c r="I72" s="363"/>
      <c r="J72" s="163"/>
      <c r="K72" s="163"/>
    </row>
    <row r="73" spans="1:11" s="185" customFormat="1" ht="18.75" customHeight="1">
      <c r="A73" s="165" t="s">
        <v>27</v>
      </c>
      <c r="B73" s="181" t="s">
        <v>925</v>
      </c>
      <c r="C73" s="182" t="s">
        <v>387</v>
      </c>
      <c r="D73" s="361"/>
      <c r="E73" s="183"/>
      <c r="F73" s="366"/>
      <c r="G73" s="184"/>
      <c r="H73" s="366"/>
      <c r="I73" s="366"/>
      <c r="J73" s="184"/>
      <c r="K73" s="184"/>
    </row>
    <row r="74" spans="1:11" s="185" customFormat="1" ht="18.75" customHeight="1">
      <c r="A74" s="159" t="s">
        <v>28</v>
      </c>
      <c r="B74" s="186" t="s">
        <v>926</v>
      </c>
      <c r="C74" s="187" t="s">
        <v>389</v>
      </c>
      <c r="D74" s="362"/>
      <c r="E74" s="188"/>
      <c r="F74" s="367"/>
      <c r="G74" s="189"/>
      <c r="H74" s="367"/>
      <c r="I74" s="367"/>
      <c r="J74" s="189"/>
      <c r="K74" s="189"/>
    </row>
    <row r="75" spans="1:11" s="191" customFormat="1" ht="18.75" customHeight="1">
      <c r="A75" s="159" t="s">
        <v>29</v>
      </c>
      <c r="B75" s="190" t="s">
        <v>927</v>
      </c>
      <c r="C75" s="182" t="s">
        <v>391</v>
      </c>
      <c r="D75" s="361"/>
      <c r="E75" s="183"/>
      <c r="F75" s="366"/>
      <c r="G75" s="184"/>
      <c r="H75" s="366"/>
      <c r="I75" s="366"/>
      <c r="J75" s="184"/>
      <c r="K75" s="184"/>
    </row>
    <row r="76" spans="1:11" s="191" customFormat="1" ht="18.75" customHeight="1">
      <c r="A76" s="165" t="s">
        <v>30</v>
      </c>
      <c r="B76" s="190" t="s">
        <v>928</v>
      </c>
      <c r="C76" s="182" t="s">
        <v>393</v>
      </c>
      <c r="D76" s="361"/>
      <c r="E76" s="183"/>
      <c r="F76" s="366"/>
      <c r="G76" s="184"/>
      <c r="H76" s="363"/>
      <c r="I76" s="363"/>
      <c r="J76" s="163"/>
      <c r="K76" s="163"/>
    </row>
    <row r="77" spans="1:11" s="193" customFormat="1" ht="18.75" customHeight="1">
      <c r="A77" s="159" t="s">
        <v>31</v>
      </c>
      <c r="B77" s="192" t="s">
        <v>929</v>
      </c>
      <c r="C77" s="167" t="s">
        <v>395</v>
      </c>
      <c r="D77" s="358"/>
      <c r="E77" s="162"/>
      <c r="F77" s="363"/>
      <c r="G77" s="163"/>
      <c r="H77" s="363"/>
      <c r="I77" s="363"/>
      <c r="J77" s="163"/>
      <c r="K77" s="163"/>
    </row>
    <row r="78" spans="1:11" s="193" customFormat="1" ht="18.75" customHeight="1">
      <c r="A78" s="159" t="s">
        <v>32</v>
      </c>
      <c r="B78" s="192" t="s">
        <v>930</v>
      </c>
      <c r="C78" s="167" t="s">
        <v>397</v>
      </c>
      <c r="D78" s="358"/>
      <c r="E78" s="162"/>
      <c r="F78" s="363"/>
      <c r="G78" s="163"/>
      <c r="H78" s="363"/>
      <c r="I78" s="363"/>
      <c r="J78" s="163"/>
      <c r="K78" s="163"/>
    </row>
    <row r="79" spans="1:11" s="193" customFormat="1" ht="18.75" customHeight="1">
      <c r="A79" s="165" t="s">
        <v>33</v>
      </c>
      <c r="B79" s="194" t="s">
        <v>931</v>
      </c>
      <c r="C79" s="172" t="s">
        <v>399</v>
      </c>
      <c r="D79" s="358"/>
      <c r="E79" s="162"/>
      <c r="F79" s="363"/>
      <c r="G79" s="163"/>
      <c r="H79" s="363"/>
      <c r="I79" s="363"/>
      <c r="J79" s="163"/>
      <c r="K79" s="163"/>
    </row>
    <row r="80" spans="1:11" s="193" customFormat="1" ht="18.75" customHeight="1">
      <c r="A80" s="159" t="s">
        <v>34</v>
      </c>
      <c r="B80" s="195" t="s">
        <v>932</v>
      </c>
      <c r="C80" s="172" t="s">
        <v>401</v>
      </c>
      <c r="D80" s="358"/>
      <c r="E80" s="162"/>
      <c r="F80" s="363"/>
      <c r="G80" s="163"/>
      <c r="H80" s="363"/>
      <c r="I80" s="363"/>
      <c r="J80" s="163"/>
      <c r="K80" s="163"/>
    </row>
    <row r="81" spans="1:14" s="193" customFormat="1" ht="18.75" customHeight="1">
      <c r="A81" s="159" t="s">
        <v>35</v>
      </c>
      <c r="B81" s="194" t="s">
        <v>933</v>
      </c>
      <c r="C81" s="196" t="s">
        <v>403</v>
      </c>
      <c r="D81" s="358"/>
      <c r="E81" s="162"/>
      <c r="F81" s="363"/>
      <c r="G81" s="163"/>
      <c r="H81" s="363"/>
      <c r="I81" s="363"/>
      <c r="J81" s="163"/>
      <c r="K81" s="163"/>
    </row>
    <row r="82" spans="1:14" s="191" customFormat="1" ht="18.75" customHeight="1">
      <c r="A82" s="165" t="s">
        <v>36</v>
      </c>
      <c r="B82" s="197" t="s">
        <v>934</v>
      </c>
      <c r="C82" s="182" t="s">
        <v>405</v>
      </c>
      <c r="D82" s="361"/>
      <c r="E82" s="183"/>
      <c r="F82" s="366"/>
      <c r="G82" s="184"/>
      <c r="H82" s="366"/>
      <c r="I82" s="366"/>
      <c r="J82" s="184"/>
      <c r="K82" s="184"/>
    </row>
    <row r="83" spans="1:14" s="191" customFormat="1" ht="18.75" customHeight="1">
      <c r="A83" s="159">
        <v>360</v>
      </c>
      <c r="B83" s="190" t="s">
        <v>935</v>
      </c>
      <c r="C83" s="182" t="s">
        <v>407</v>
      </c>
      <c r="D83" s="361"/>
      <c r="E83" s="183"/>
      <c r="F83" s="366"/>
      <c r="G83" s="184"/>
      <c r="H83" s="366"/>
      <c r="I83" s="366"/>
      <c r="J83" s="184"/>
      <c r="K83" s="184"/>
    </row>
    <row r="84" spans="1:14" s="199" customFormat="1" ht="18.75" customHeight="1">
      <c r="A84" s="159">
        <v>370</v>
      </c>
      <c r="B84" s="198" t="s">
        <v>936</v>
      </c>
      <c r="C84" s="172" t="s">
        <v>409</v>
      </c>
      <c r="D84" s="358"/>
      <c r="E84" s="162"/>
      <c r="F84" s="363"/>
      <c r="G84" s="163"/>
      <c r="H84" s="363"/>
      <c r="I84" s="363"/>
      <c r="J84" s="163"/>
      <c r="K84" s="163"/>
    </row>
    <row r="85" spans="1:14" s="199" customFormat="1" ht="7.5" customHeight="1">
      <c r="A85" s="200"/>
      <c r="B85" s="201"/>
      <c r="C85" s="202"/>
      <c r="D85" s="164"/>
      <c r="E85" s="164"/>
      <c r="F85" s="164"/>
      <c r="G85" s="164"/>
      <c r="H85" s="164"/>
      <c r="I85" s="164"/>
      <c r="J85" s="164"/>
      <c r="K85" s="164"/>
      <c r="L85" s="203"/>
    </row>
    <row r="86" spans="1:14" ht="7.5" customHeight="1">
      <c r="C86" s="204"/>
      <c r="M86" s="156"/>
      <c r="N86" s="156"/>
    </row>
    <row r="87" spans="1:14" ht="13.5" customHeight="1">
      <c r="B87" s="205" t="s">
        <v>410</v>
      </c>
      <c r="D87" s="3" t="s">
        <v>984</v>
      </c>
      <c r="E87" s="601" t="s">
        <v>1155</v>
      </c>
      <c r="M87" s="156"/>
      <c r="N87" s="156"/>
    </row>
    <row r="88" spans="1:14" ht="8.25" customHeight="1">
      <c r="B88" s="206"/>
    </row>
    <row r="89" spans="1:14" ht="13.5" customHeight="1">
      <c r="B89" s="207" t="s">
        <v>144</v>
      </c>
      <c r="D89" s="3" t="s">
        <v>984</v>
      </c>
      <c r="E89" s="601" t="s">
        <v>1155</v>
      </c>
    </row>
    <row r="90" spans="1:14" ht="8.25" customHeight="1"/>
    <row r="91" spans="1:14">
      <c r="B91" s="208" t="s">
        <v>51</v>
      </c>
    </row>
  </sheetData>
  <mergeCells count="17">
    <mergeCell ref="F1:K1"/>
    <mergeCell ref="A2:K2"/>
    <mergeCell ref="D6:E6"/>
    <mergeCell ref="F6:G6"/>
    <mergeCell ref="H6:I6"/>
    <mergeCell ref="J6:K6"/>
    <mergeCell ref="C6:C7"/>
    <mergeCell ref="B6:B7"/>
    <mergeCell ref="A6:A7"/>
    <mergeCell ref="H3:K3"/>
    <mergeCell ref="H46:I46"/>
    <mergeCell ref="J46:K46"/>
    <mergeCell ref="A46:A47"/>
    <mergeCell ref="B46:B47"/>
    <mergeCell ref="C46:C47"/>
    <mergeCell ref="D46:E46"/>
    <mergeCell ref="F46:G46"/>
  </mergeCells>
  <pageMargins left="0.2" right="0.196850393700787" top="0.196850393700787" bottom="0.59" header="0.17" footer="0.15748031496063"/>
  <pageSetup scale="65" orientation="landscape" r:id="rId1"/>
  <headerFooter alignWithMargins="0"/>
  <rowBreaks count="1" manualBreakCount="1">
    <brk id="45" max="12"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19</vt:i4>
      </vt:variant>
      <vt:variant>
        <vt:lpstr>Named Ranges</vt:lpstr>
      </vt:variant>
      <vt:variant>
        <vt:i4>18</vt:i4>
      </vt:variant>
    </vt:vector>
  </HeadingPairs>
  <TitlesOfParts>
    <vt:vector size="37" baseType="lpstr">
      <vt:lpstr>თავსართი</vt:lpstr>
      <vt:lpstr>ფორმა 1</vt:lpstr>
      <vt:lpstr>ფორმა 2</vt:lpstr>
      <vt:lpstr>ფორმა 3</vt:lpstr>
      <vt:lpstr>ფორმა 4</vt:lpstr>
      <vt:lpstr>ფორმა 5</vt:lpstr>
      <vt:lpstr>დანართი 1  </vt:lpstr>
      <vt:lpstr>დანართი  2</vt:lpstr>
      <vt:lpstr>დანართი 3</vt:lpstr>
      <vt:lpstr>დანართი 4 </vt:lpstr>
      <vt:lpstr>დანართი 5</vt:lpstr>
      <vt:lpstr>დანართი 6</vt:lpstr>
      <vt:lpstr>დანართი 7</vt:lpstr>
      <vt:lpstr>დანართი 8</vt:lpstr>
      <vt:lpstr>დანართი 9</vt:lpstr>
      <vt:lpstr>დანართი 10</vt:lpstr>
      <vt:lpstr>დანართი 11</vt:lpstr>
      <vt:lpstr>დანართი 12</vt:lpstr>
      <vt:lpstr>დანართი 13</vt:lpstr>
      <vt:lpstr>'დანართი  2'!Print_Area</vt:lpstr>
      <vt:lpstr>'დანართი 1  '!Print_Area</vt:lpstr>
      <vt:lpstr>'დანართი 10'!Print_Area</vt:lpstr>
      <vt:lpstr>'დანართი 11'!Print_Area</vt:lpstr>
      <vt:lpstr>'დანართი 12'!Print_Area</vt:lpstr>
      <vt:lpstr>'დანართი 13'!Print_Area</vt:lpstr>
      <vt:lpstr>'დანართი 3'!Print_Area</vt:lpstr>
      <vt:lpstr>'დანართი 5'!Print_Area</vt:lpstr>
      <vt:lpstr>'დანართი 6'!Print_Area</vt:lpstr>
      <vt:lpstr>'დანართი 7'!Print_Area</vt:lpstr>
      <vt:lpstr>'დანართი 8'!Print_Area</vt:lpstr>
      <vt:lpstr>'დანართი 9'!Print_Area</vt:lpstr>
      <vt:lpstr>თავსართი!Print_Area</vt:lpstr>
      <vt:lpstr>'ფორმა 1'!Print_Area</vt:lpstr>
      <vt:lpstr>'ფორმა 3'!Print_Area</vt:lpstr>
      <vt:lpstr>'ფორმა 4'!Print_Area</vt:lpstr>
      <vt:lpstr>'ფორმა 5'!Print_Area</vt:lpstr>
      <vt:lpstr>'დანართი 9'!Print_Titles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lela Kurashvili</dc:creator>
  <cp:lastModifiedBy>Marina Abramishvili</cp:lastModifiedBy>
  <cp:lastPrinted>2018-07-26T06:08:22Z</cp:lastPrinted>
  <dcterms:created xsi:type="dcterms:W3CDTF">2013-09-04T13:32:54Z</dcterms:created>
  <dcterms:modified xsi:type="dcterms:W3CDTF">2018-11-30T11:12:11Z</dcterms:modified>
</cp:coreProperties>
</file>