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საშტატო\"/>
    </mc:Choice>
  </mc:AlternateContent>
  <bookViews>
    <workbookView xWindow="0" yWindow="0" windowWidth="28800" windowHeight="12030"/>
  </bookViews>
  <sheets>
    <sheet name=" სულ შტატგარეშეები" sheetId="4" r:id="rId1"/>
    <sheet name="სამინ.აპარატ." sheetId="3" r:id="rId2"/>
    <sheet name="რეგულირება" sheetId="5" r:id="rId3"/>
    <sheet name="წამლის სააგენტო" sheetId="6" r:id="rId4"/>
    <sheet name="დაავ.კონტრ." sheetId="7" r:id="rId5"/>
    <sheet name="სოც.სააგენტო" sheetId="8" r:id="rId6"/>
    <sheet name="ტრეფიკინგი" sheetId="9" r:id="rId7"/>
    <sheet name="სასწრაფო" sheetId="10" r:id="rId8"/>
    <sheet name="საარსებო" sheetId="11" r:id="rId9"/>
  </sheets>
  <definedNames>
    <definedName name="_xlnm._FilterDatabase" localSheetId="4" hidden="1">დაავ.კონტრ.!$A$4:$B$4</definedName>
    <definedName name="_xlnm._FilterDatabase" localSheetId="2" hidden="1">რეგულირება!$A$4:$B$4</definedName>
    <definedName name="_xlnm._FilterDatabase" localSheetId="8" hidden="1">საარსებო!$A$4:$B$4</definedName>
    <definedName name="_xlnm._FilterDatabase" localSheetId="1" hidden="1">სამინ.აპარატ.!$A$4:$C$4</definedName>
    <definedName name="_xlnm._FilterDatabase" localSheetId="7" hidden="1">სასწრაფო!$A$4:$B$4</definedName>
    <definedName name="_xlnm._FilterDatabase" localSheetId="5" hidden="1">სოც.სააგენტო!$A$4:$S$90</definedName>
    <definedName name="_xlnm._FilterDatabase" localSheetId="6" hidden="1">ტრეფიკინგი!$A$4:$B$4</definedName>
    <definedName name="_xlnm._FilterDatabase" localSheetId="3" hidden="1">'წამლის სააგენტო'!$A$4:$B$4</definedName>
    <definedName name="_xlnm.Print_Area" localSheetId="0">' სულ შტატგარეშეები'!$B$1:$J$35</definedName>
    <definedName name="_xlnm.Print_Area" localSheetId="4">დაავ.კონტრ.!$A$1:$Q$17</definedName>
    <definedName name="_xlnm.Print_Area" localSheetId="2">რეგულირება!$A$2:$Q$35</definedName>
    <definedName name="_xlnm.Print_Area" localSheetId="8">საარსებო!$A$1:$G$14</definedName>
    <definedName name="_xlnm.Print_Area" localSheetId="1">სამინ.აპარატ.!$A$1:$U$56</definedName>
    <definedName name="_xlnm.Print_Area" localSheetId="7">სასწრაფო!$A$1:$Q$15</definedName>
    <definedName name="_xlnm.Print_Area" localSheetId="5">სოც.სააგენტო!$A$1:$Q$90</definedName>
    <definedName name="_xlnm.Print_Area" localSheetId="6">ტრეფიკინგი!$A$1:$Q$18</definedName>
    <definedName name="_xlnm.Print_Area" localSheetId="3">'წამლის სააგენტო'!$A$1:$G$18</definedName>
    <definedName name="_xlnm.Print_Titles" localSheetId="4">დაავ.კონტრ.!$3:$4</definedName>
    <definedName name="_xlnm.Print_Titles" localSheetId="2">რეგულირება!$3:$4</definedName>
    <definedName name="_xlnm.Print_Titles" localSheetId="8">საარსებო!$3:$5</definedName>
    <definedName name="_xlnm.Print_Titles" localSheetId="1">სამინ.აპარატ.!$3:$4</definedName>
    <definedName name="_xlnm.Print_Titles" localSheetId="7">სასწრაფო!$3:$4</definedName>
    <definedName name="_xlnm.Print_Titles" localSheetId="5">სოც.სააგენტო!$3:$4</definedName>
    <definedName name="_xlnm.Print_Titles" localSheetId="6">ტრეფიკინგი!$3:$4</definedName>
    <definedName name="_xlnm.Print_Titles" localSheetId="3">'წამლის სააგენტო'!$3:$5</definedName>
  </definedNames>
  <calcPr calcId="162913"/>
</workbook>
</file>

<file path=xl/calcChain.xml><?xml version="1.0" encoding="utf-8"?>
<calcChain xmlns="http://schemas.openxmlformats.org/spreadsheetml/2006/main">
  <c r="F31" i="4" l="1"/>
  <c r="F28" i="4"/>
  <c r="F20" i="4"/>
  <c r="F13" i="4"/>
  <c r="F4" i="4" s="1"/>
  <c r="F5" i="4"/>
  <c r="E20" i="4" l="1"/>
  <c r="F34" i="4" l="1"/>
  <c r="F11" i="4"/>
  <c r="F9" i="4"/>
  <c r="G11" i="10" l="1"/>
  <c r="G12" i="10"/>
  <c r="Q12" i="10" s="1"/>
  <c r="G13" i="10"/>
  <c r="Q13" i="10" s="1"/>
  <c r="G14" i="10"/>
  <c r="Q14" i="10" s="1"/>
  <c r="L12" i="10"/>
  <c r="L13" i="10"/>
  <c r="L14" i="10"/>
  <c r="M7" i="10"/>
  <c r="N7" i="10"/>
  <c r="O7" i="10"/>
  <c r="P7" i="10"/>
  <c r="Q7" i="10"/>
  <c r="M8" i="10"/>
  <c r="N8" i="10"/>
  <c r="O8" i="10"/>
  <c r="P8" i="10"/>
  <c r="Q8" i="10"/>
  <c r="M9" i="10"/>
  <c r="N9" i="10"/>
  <c r="O9" i="10"/>
  <c r="P9" i="10"/>
  <c r="Q9" i="10"/>
  <c r="M10" i="10"/>
  <c r="N10" i="10"/>
  <c r="O10" i="10"/>
  <c r="P10" i="10"/>
  <c r="Q10" i="10"/>
  <c r="M11" i="10"/>
  <c r="N11" i="10"/>
  <c r="O11" i="10"/>
  <c r="P11" i="10"/>
  <c r="Q11" i="10"/>
  <c r="M12" i="10"/>
  <c r="N12" i="10"/>
  <c r="O12" i="10"/>
  <c r="P12" i="10"/>
  <c r="M13" i="10"/>
  <c r="N13" i="10"/>
  <c r="O13" i="10"/>
  <c r="P13" i="10"/>
  <c r="M14" i="10"/>
  <c r="N14" i="10"/>
  <c r="O14" i="10"/>
  <c r="P14" i="10"/>
  <c r="M15" i="10"/>
  <c r="N15" i="10"/>
  <c r="O15" i="10"/>
  <c r="P15" i="10"/>
  <c r="Q15" i="10"/>
  <c r="N6" i="10"/>
  <c r="O6" i="10"/>
  <c r="P6" i="10"/>
  <c r="P5" i="10" s="1"/>
  <c r="Q6" i="10"/>
  <c r="M6" i="10"/>
  <c r="M5" i="10"/>
  <c r="H5" i="10"/>
  <c r="K6" i="10"/>
  <c r="L6" i="10"/>
  <c r="K7" i="10"/>
  <c r="L7" i="10"/>
  <c r="K8" i="10"/>
  <c r="L8" i="10"/>
  <c r="L9" i="10"/>
  <c r="K10" i="10"/>
  <c r="L10" i="10" s="1"/>
  <c r="K11" i="10"/>
  <c r="L11" i="10" s="1"/>
  <c r="K13" i="10"/>
  <c r="K14" i="10"/>
  <c r="K15" i="10"/>
  <c r="L15" i="10" s="1"/>
  <c r="O73" i="8"/>
  <c r="N73" i="8"/>
  <c r="M73" i="8"/>
  <c r="K73" i="8"/>
  <c r="F73" i="8"/>
  <c r="G73" i="8" s="1"/>
  <c r="M7" i="8"/>
  <c r="N7" i="8"/>
  <c r="O7" i="8"/>
  <c r="M8" i="8"/>
  <c r="N8" i="8"/>
  <c r="O8" i="8"/>
  <c r="M9" i="8"/>
  <c r="N9" i="8"/>
  <c r="O9" i="8"/>
  <c r="M10" i="8"/>
  <c r="N10" i="8"/>
  <c r="O10" i="8"/>
  <c r="M11" i="8"/>
  <c r="N11" i="8"/>
  <c r="O11" i="8"/>
  <c r="M12" i="8"/>
  <c r="N12" i="8"/>
  <c r="O12" i="8"/>
  <c r="M13" i="8"/>
  <c r="N13" i="8"/>
  <c r="O13" i="8"/>
  <c r="M14" i="8"/>
  <c r="N14" i="8"/>
  <c r="O14" i="8"/>
  <c r="M15" i="8"/>
  <c r="N15" i="8"/>
  <c r="O15" i="8"/>
  <c r="M16" i="8"/>
  <c r="N16" i="8"/>
  <c r="O16" i="8"/>
  <c r="M17" i="8"/>
  <c r="N17" i="8"/>
  <c r="O17" i="8"/>
  <c r="M18" i="8"/>
  <c r="N18" i="8"/>
  <c r="O18" i="8"/>
  <c r="M19" i="8"/>
  <c r="N19" i="8"/>
  <c r="O19" i="8"/>
  <c r="M20" i="8"/>
  <c r="N20" i="8"/>
  <c r="O20" i="8"/>
  <c r="M21" i="8"/>
  <c r="N21" i="8"/>
  <c r="O21" i="8"/>
  <c r="M22" i="8"/>
  <c r="N22" i="8"/>
  <c r="O22" i="8"/>
  <c r="M23" i="8"/>
  <c r="N23" i="8"/>
  <c r="O23" i="8"/>
  <c r="M24" i="8"/>
  <c r="N24" i="8"/>
  <c r="O24" i="8"/>
  <c r="M25" i="8"/>
  <c r="N25" i="8"/>
  <c r="O25" i="8"/>
  <c r="M26" i="8"/>
  <c r="N26" i="8"/>
  <c r="O26" i="8"/>
  <c r="M27" i="8"/>
  <c r="N27" i="8"/>
  <c r="O27" i="8"/>
  <c r="M28" i="8"/>
  <c r="N28" i="8"/>
  <c r="O28" i="8"/>
  <c r="M29" i="8"/>
  <c r="N29" i="8"/>
  <c r="O29" i="8"/>
  <c r="M30" i="8"/>
  <c r="N30" i="8"/>
  <c r="O30" i="8"/>
  <c r="M31" i="8"/>
  <c r="N31" i="8"/>
  <c r="O31" i="8"/>
  <c r="M32" i="8"/>
  <c r="N32" i="8"/>
  <c r="O32" i="8"/>
  <c r="M33" i="8"/>
  <c r="N33" i="8"/>
  <c r="O33" i="8"/>
  <c r="M34" i="8"/>
  <c r="N34" i="8"/>
  <c r="O34" i="8"/>
  <c r="M35" i="8"/>
  <c r="N35" i="8"/>
  <c r="O35" i="8"/>
  <c r="M36" i="8"/>
  <c r="N36" i="8"/>
  <c r="O36" i="8"/>
  <c r="N37" i="8"/>
  <c r="O37" i="8"/>
  <c r="N38" i="8"/>
  <c r="O38" i="8"/>
  <c r="M39" i="8"/>
  <c r="N39" i="8"/>
  <c r="O39" i="8"/>
  <c r="M40" i="8"/>
  <c r="N40" i="8"/>
  <c r="O40" i="8"/>
  <c r="N41" i="8"/>
  <c r="O41" i="8"/>
  <c r="M42" i="8"/>
  <c r="N42" i="8"/>
  <c r="O42" i="8"/>
  <c r="M43" i="8"/>
  <c r="N43" i="8"/>
  <c r="O43" i="8"/>
  <c r="N44" i="8"/>
  <c r="O44" i="8"/>
  <c r="M45" i="8"/>
  <c r="N45" i="8"/>
  <c r="O45" i="8"/>
  <c r="M46" i="8"/>
  <c r="N46" i="8"/>
  <c r="O46" i="8"/>
  <c r="N47" i="8"/>
  <c r="O47" i="8"/>
  <c r="M48" i="8"/>
  <c r="N48" i="8"/>
  <c r="O48" i="8"/>
  <c r="N49" i="8"/>
  <c r="O49" i="8"/>
  <c r="M50" i="8"/>
  <c r="N50" i="8"/>
  <c r="O50" i="8"/>
  <c r="M51" i="8"/>
  <c r="N51" i="8"/>
  <c r="O51" i="8"/>
  <c r="M52" i="8"/>
  <c r="N52" i="8"/>
  <c r="O52" i="8"/>
  <c r="N53" i="8"/>
  <c r="O53" i="8"/>
  <c r="M54" i="8"/>
  <c r="N54" i="8"/>
  <c r="O54" i="8"/>
  <c r="N55" i="8"/>
  <c r="O55" i="8"/>
  <c r="M56" i="8"/>
  <c r="N56" i="8"/>
  <c r="O56" i="8"/>
  <c r="M57" i="8"/>
  <c r="N57" i="8"/>
  <c r="O57" i="8"/>
  <c r="M58" i="8"/>
  <c r="N58" i="8"/>
  <c r="O58" i="8"/>
  <c r="M59" i="8"/>
  <c r="N59" i="8"/>
  <c r="O59" i="8"/>
  <c r="M60" i="8"/>
  <c r="N60" i="8"/>
  <c r="O60" i="8"/>
  <c r="M61" i="8"/>
  <c r="N61" i="8"/>
  <c r="O61" i="8"/>
  <c r="N62" i="8"/>
  <c r="O62" i="8"/>
  <c r="M63" i="8"/>
  <c r="N63" i="8"/>
  <c r="O63" i="8"/>
  <c r="M64" i="8"/>
  <c r="N64" i="8"/>
  <c r="O64" i="8"/>
  <c r="M65" i="8"/>
  <c r="N65" i="8"/>
  <c r="O65" i="8"/>
  <c r="N66" i="8"/>
  <c r="O66" i="8"/>
  <c r="N67" i="8"/>
  <c r="O67" i="8"/>
  <c r="N68" i="8"/>
  <c r="O68" i="8"/>
  <c r="M69" i="8"/>
  <c r="N69" i="8"/>
  <c r="O69" i="8"/>
  <c r="P69" i="8"/>
  <c r="N70" i="8"/>
  <c r="O70" i="8"/>
  <c r="M71" i="8"/>
  <c r="N71" i="8"/>
  <c r="O71" i="8"/>
  <c r="M72" i="8"/>
  <c r="N72" i="8"/>
  <c r="O72" i="8"/>
  <c r="N74" i="8"/>
  <c r="O74" i="8"/>
  <c r="M75" i="8"/>
  <c r="N75" i="8"/>
  <c r="O75" i="8"/>
  <c r="M76" i="8"/>
  <c r="N76" i="8"/>
  <c r="O76" i="8"/>
  <c r="N77" i="8"/>
  <c r="O77" i="8"/>
  <c r="N78" i="8"/>
  <c r="O78" i="8"/>
  <c r="M79" i="8"/>
  <c r="N79" i="8"/>
  <c r="O79" i="8"/>
  <c r="M80" i="8"/>
  <c r="N80" i="8"/>
  <c r="O80" i="8"/>
  <c r="M81" i="8"/>
  <c r="N81" i="8"/>
  <c r="O81" i="8"/>
  <c r="M82" i="8"/>
  <c r="N82" i="8"/>
  <c r="O82" i="8"/>
  <c r="M83" i="8"/>
  <c r="N83" i="8"/>
  <c r="O83" i="8"/>
  <c r="M84" i="8"/>
  <c r="N84" i="8"/>
  <c r="O84" i="8"/>
  <c r="M85" i="8"/>
  <c r="N85" i="8"/>
  <c r="O85" i="8"/>
  <c r="M86" i="8"/>
  <c r="N86" i="8"/>
  <c r="O86" i="8"/>
  <c r="M87" i="8"/>
  <c r="N87" i="8"/>
  <c r="O87" i="8"/>
  <c r="M88" i="8"/>
  <c r="N88" i="8"/>
  <c r="O88" i="8"/>
  <c r="M89" i="8"/>
  <c r="N89" i="8"/>
  <c r="O89" i="8"/>
  <c r="M90" i="8"/>
  <c r="N90" i="8"/>
  <c r="O90" i="8"/>
  <c r="G69" i="8"/>
  <c r="Q69" i="8" s="1"/>
  <c r="K71" i="8"/>
  <c r="P71" i="8" s="1"/>
  <c r="F71" i="8"/>
  <c r="G71" i="8" s="1"/>
  <c r="F72" i="8"/>
  <c r="G72" i="8" s="1"/>
  <c r="K72" i="8"/>
  <c r="L72" i="8" s="1"/>
  <c r="H67" i="8"/>
  <c r="M67" i="8" s="1"/>
  <c r="F67" i="8"/>
  <c r="G67" i="8" s="1"/>
  <c r="H66" i="8"/>
  <c r="K66" i="8" s="1"/>
  <c r="P66" i="8" s="1"/>
  <c r="F66" i="8"/>
  <c r="G66" i="8" s="1"/>
  <c r="K76" i="8"/>
  <c r="F76" i="8"/>
  <c r="G76" i="8" s="1"/>
  <c r="F77" i="8"/>
  <c r="G77" i="8" s="1"/>
  <c r="H77" i="8"/>
  <c r="M77" i="8" s="1"/>
  <c r="K56" i="8"/>
  <c r="F56" i="8"/>
  <c r="G56" i="8" s="1"/>
  <c r="H55" i="8"/>
  <c r="M55" i="8" s="1"/>
  <c r="F55" i="8"/>
  <c r="G55" i="8" s="1"/>
  <c r="K45" i="8"/>
  <c r="F45" i="8"/>
  <c r="G45" i="8" s="1"/>
  <c r="H44" i="8"/>
  <c r="M44" i="8" s="1"/>
  <c r="F44" i="8"/>
  <c r="G44" i="8" s="1"/>
  <c r="P7" i="3"/>
  <c r="Q7" i="3"/>
  <c r="R7" i="3"/>
  <c r="S7" i="3"/>
  <c r="T7" i="3"/>
  <c r="U7" i="3"/>
  <c r="P8" i="3"/>
  <c r="Q8" i="3"/>
  <c r="R8" i="3"/>
  <c r="S8" i="3"/>
  <c r="T8" i="3"/>
  <c r="U8" i="3"/>
  <c r="P9" i="3"/>
  <c r="Q9" i="3"/>
  <c r="R9" i="3"/>
  <c r="S9" i="3"/>
  <c r="T9" i="3"/>
  <c r="U9" i="3"/>
  <c r="P10" i="3"/>
  <c r="Q10" i="3"/>
  <c r="R10" i="3"/>
  <c r="S10" i="3"/>
  <c r="T10" i="3"/>
  <c r="U10" i="3"/>
  <c r="P11" i="3"/>
  <c r="Q11" i="3"/>
  <c r="R11" i="3"/>
  <c r="S11" i="3"/>
  <c r="T11" i="3"/>
  <c r="U11" i="3"/>
  <c r="P12" i="3"/>
  <c r="Q12" i="3"/>
  <c r="R12" i="3"/>
  <c r="S12" i="3"/>
  <c r="T12" i="3"/>
  <c r="U12" i="3"/>
  <c r="P13" i="3"/>
  <c r="Q13" i="3"/>
  <c r="R13" i="3"/>
  <c r="S13" i="3"/>
  <c r="T13" i="3"/>
  <c r="U13" i="3"/>
  <c r="P14" i="3"/>
  <c r="Q14" i="3"/>
  <c r="R14" i="3"/>
  <c r="S14" i="3"/>
  <c r="T14" i="3"/>
  <c r="U14" i="3"/>
  <c r="P15" i="3"/>
  <c r="Q15" i="3"/>
  <c r="R15" i="3"/>
  <c r="S15" i="3"/>
  <c r="T15" i="3"/>
  <c r="U15" i="3"/>
  <c r="P16" i="3"/>
  <c r="Q16" i="3"/>
  <c r="R16" i="3"/>
  <c r="S16" i="3"/>
  <c r="T16" i="3"/>
  <c r="U16" i="3"/>
  <c r="P17" i="3"/>
  <c r="Q17" i="3"/>
  <c r="R17" i="3"/>
  <c r="S17" i="3"/>
  <c r="T17" i="3"/>
  <c r="U17" i="3"/>
  <c r="P18" i="3"/>
  <c r="Q18" i="3"/>
  <c r="R18" i="3"/>
  <c r="S18" i="3"/>
  <c r="T18" i="3"/>
  <c r="U18" i="3"/>
  <c r="P19" i="3"/>
  <c r="Q19" i="3"/>
  <c r="R19" i="3"/>
  <c r="S19" i="3"/>
  <c r="T19" i="3"/>
  <c r="U19" i="3"/>
  <c r="P20" i="3"/>
  <c r="Q20" i="3"/>
  <c r="R20" i="3"/>
  <c r="S20" i="3"/>
  <c r="T20" i="3"/>
  <c r="U20" i="3"/>
  <c r="P21" i="3"/>
  <c r="Q21" i="3"/>
  <c r="R21" i="3"/>
  <c r="S21" i="3"/>
  <c r="T21" i="3"/>
  <c r="U21" i="3"/>
  <c r="P22" i="3"/>
  <c r="Q22" i="3"/>
  <c r="R22" i="3"/>
  <c r="S22" i="3"/>
  <c r="T22" i="3"/>
  <c r="U22" i="3"/>
  <c r="P23" i="3"/>
  <c r="Q23" i="3"/>
  <c r="R23" i="3"/>
  <c r="S23" i="3"/>
  <c r="T23" i="3"/>
  <c r="U23" i="3"/>
  <c r="P24" i="3"/>
  <c r="Q24" i="3"/>
  <c r="R24" i="3"/>
  <c r="S24" i="3"/>
  <c r="T24" i="3"/>
  <c r="U24" i="3"/>
  <c r="P25" i="3"/>
  <c r="Q25" i="3"/>
  <c r="R25" i="3"/>
  <c r="S25" i="3"/>
  <c r="T25" i="3"/>
  <c r="U25" i="3"/>
  <c r="P26" i="3"/>
  <c r="Q26" i="3"/>
  <c r="R26" i="3"/>
  <c r="S26" i="3"/>
  <c r="T26" i="3"/>
  <c r="U26" i="3"/>
  <c r="P27" i="3"/>
  <c r="Q27" i="3"/>
  <c r="R27" i="3"/>
  <c r="S27" i="3"/>
  <c r="T27" i="3"/>
  <c r="U27" i="3"/>
  <c r="P28" i="3"/>
  <c r="Q28" i="3"/>
  <c r="R28" i="3"/>
  <c r="S28" i="3"/>
  <c r="T28" i="3"/>
  <c r="U28" i="3"/>
  <c r="P29" i="3"/>
  <c r="Q29" i="3"/>
  <c r="R29" i="3"/>
  <c r="S29" i="3"/>
  <c r="T29" i="3"/>
  <c r="U29" i="3"/>
  <c r="P30" i="3"/>
  <c r="Q30" i="3"/>
  <c r="R30" i="3"/>
  <c r="S30" i="3"/>
  <c r="T30" i="3"/>
  <c r="U30" i="3"/>
  <c r="P31" i="3"/>
  <c r="Q31" i="3"/>
  <c r="R31" i="3"/>
  <c r="S31" i="3"/>
  <c r="T31" i="3"/>
  <c r="U31" i="3"/>
  <c r="P32" i="3"/>
  <c r="Q32" i="3"/>
  <c r="R32" i="3"/>
  <c r="S32" i="3"/>
  <c r="T32" i="3"/>
  <c r="U32" i="3"/>
  <c r="P33" i="3"/>
  <c r="Q33" i="3"/>
  <c r="R33" i="3"/>
  <c r="S33" i="3"/>
  <c r="T33" i="3"/>
  <c r="U33" i="3"/>
  <c r="P34" i="3"/>
  <c r="Q34" i="3"/>
  <c r="R34" i="3"/>
  <c r="S34" i="3"/>
  <c r="T34" i="3"/>
  <c r="U34" i="3"/>
  <c r="P35" i="3"/>
  <c r="Q35" i="3"/>
  <c r="R35" i="3"/>
  <c r="S35" i="3"/>
  <c r="T35" i="3"/>
  <c r="U35" i="3"/>
  <c r="P36" i="3"/>
  <c r="Q36" i="3"/>
  <c r="R36" i="3"/>
  <c r="S36" i="3"/>
  <c r="T36" i="3"/>
  <c r="U36" i="3"/>
  <c r="P37" i="3"/>
  <c r="Q37" i="3"/>
  <c r="R37" i="3"/>
  <c r="S37" i="3"/>
  <c r="T37" i="3"/>
  <c r="U37" i="3"/>
  <c r="P38" i="3"/>
  <c r="Q38" i="3"/>
  <c r="R38" i="3"/>
  <c r="S38" i="3"/>
  <c r="T38" i="3"/>
  <c r="U38" i="3"/>
  <c r="P39" i="3"/>
  <c r="Q39" i="3"/>
  <c r="R39" i="3"/>
  <c r="S39" i="3"/>
  <c r="T39" i="3"/>
  <c r="U39" i="3"/>
  <c r="P40" i="3"/>
  <c r="Q40" i="3"/>
  <c r="R40" i="3"/>
  <c r="S40" i="3"/>
  <c r="T40" i="3"/>
  <c r="U40" i="3"/>
  <c r="P41" i="3"/>
  <c r="Q41" i="3"/>
  <c r="R41" i="3"/>
  <c r="S41" i="3"/>
  <c r="T41" i="3"/>
  <c r="U41" i="3"/>
  <c r="P42" i="3"/>
  <c r="Q42" i="3"/>
  <c r="R42" i="3"/>
  <c r="S42" i="3"/>
  <c r="T42" i="3"/>
  <c r="U42" i="3"/>
  <c r="P43" i="3"/>
  <c r="Q43" i="3"/>
  <c r="R43" i="3"/>
  <c r="S43" i="3"/>
  <c r="T43" i="3"/>
  <c r="U43" i="3"/>
  <c r="P44" i="3"/>
  <c r="Q44" i="3"/>
  <c r="R44" i="3"/>
  <c r="S44" i="3"/>
  <c r="T44" i="3"/>
  <c r="U44" i="3"/>
  <c r="P45" i="3"/>
  <c r="Q45" i="3"/>
  <c r="R45" i="3"/>
  <c r="S45" i="3"/>
  <c r="T45" i="3"/>
  <c r="U45" i="3"/>
  <c r="P46" i="3"/>
  <c r="Q46" i="3"/>
  <c r="R46" i="3"/>
  <c r="S46" i="3"/>
  <c r="T46" i="3"/>
  <c r="U46" i="3"/>
  <c r="P47" i="3"/>
  <c r="Q47" i="3"/>
  <c r="R47" i="3"/>
  <c r="S47" i="3"/>
  <c r="T47" i="3"/>
  <c r="U47" i="3"/>
  <c r="P48" i="3"/>
  <c r="Q48" i="3"/>
  <c r="R48" i="3"/>
  <c r="S48" i="3"/>
  <c r="T48" i="3"/>
  <c r="U48" i="3"/>
  <c r="P49" i="3"/>
  <c r="Q49" i="3"/>
  <c r="R49" i="3"/>
  <c r="S49" i="3"/>
  <c r="T49" i="3"/>
  <c r="U49" i="3"/>
  <c r="P50" i="3"/>
  <c r="Q50" i="3"/>
  <c r="R50" i="3"/>
  <c r="S50" i="3"/>
  <c r="T50" i="3"/>
  <c r="U50" i="3"/>
  <c r="P51" i="3"/>
  <c r="Q51" i="3"/>
  <c r="R51" i="3"/>
  <c r="S51" i="3"/>
  <c r="T51" i="3"/>
  <c r="U51" i="3"/>
  <c r="P52" i="3"/>
  <c r="Q52" i="3"/>
  <c r="R52" i="3"/>
  <c r="S52" i="3"/>
  <c r="T52" i="3"/>
  <c r="U52" i="3"/>
  <c r="P53" i="3"/>
  <c r="Q53" i="3"/>
  <c r="R53" i="3"/>
  <c r="S53" i="3"/>
  <c r="T53" i="3"/>
  <c r="U53" i="3"/>
  <c r="P54" i="3"/>
  <c r="Q54" i="3"/>
  <c r="R54" i="3"/>
  <c r="S54" i="3"/>
  <c r="T54" i="3"/>
  <c r="U54" i="3"/>
  <c r="P55" i="3"/>
  <c r="Q55" i="3"/>
  <c r="R55" i="3"/>
  <c r="S55" i="3"/>
  <c r="T55" i="3"/>
  <c r="U55" i="3"/>
  <c r="P56" i="3"/>
  <c r="Q56" i="3"/>
  <c r="R56" i="3"/>
  <c r="S56" i="3"/>
  <c r="T56" i="3"/>
  <c r="U56" i="3"/>
  <c r="Q5" i="3"/>
  <c r="R5" i="3"/>
  <c r="S5" i="3"/>
  <c r="Q6" i="3"/>
  <c r="R6" i="3"/>
  <c r="S6" i="3"/>
  <c r="P6" i="3"/>
  <c r="I50" i="3"/>
  <c r="N50" i="3"/>
  <c r="O50" i="3" s="1"/>
  <c r="M7" i="9"/>
  <c r="N7" i="9"/>
  <c r="O7" i="9"/>
  <c r="M8" i="9"/>
  <c r="N8" i="9"/>
  <c r="O8" i="9"/>
  <c r="M9" i="9"/>
  <c r="N9" i="9"/>
  <c r="O9" i="9"/>
  <c r="M10" i="9"/>
  <c r="N10" i="9"/>
  <c r="O10" i="9"/>
  <c r="M11" i="9"/>
  <c r="N11" i="9"/>
  <c r="O11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N6" i="9"/>
  <c r="O6" i="9"/>
  <c r="M6" i="9"/>
  <c r="K77" i="8" l="1"/>
  <c r="L77" i="8" s="1"/>
  <c r="P76" i="8"/>
  <c r="P45" i="8"/>
  <c r="P56" i="8"/>
  <c r="P73" i="8"/>
  <c r="L5" i="10"/>
  <c r="K5" i="10"/>
  <c r="Q5" i="10"/>
  <c r="M66" i="8"/>
  <c r="Q77" i="8"/>
  <c r="Q72" i="8"/>
  <c r="P77" i="8"/>
  <c r="P72" i="8"/>
  <c r="L73" i="8"/>
  <c r="Q73" i="8" s="1"/>
  <c r="L71" i="8"/>
  <c r="Q71" i="8" s="1"/>
  <c r="L66" i="8"/>
  <c r="Q66" i="8" s="1"/>
  <c r="K67" i="8"/>
  <c r="P67" i="8" s="1"/>
  <c r="L76" i="8"/>
  <c r="Q76" i="8" s="1"/>
  <c r="L56" i="8"/>
  <c r="Q56" i="8" s="1"/>
  <c r="K55" i="8"/>
  <c r="P55" i="8" s="1"/>
  <c r="L45" i="8"/>
  <c r="Q45" i="8" s="1"/>
  <c r="K44" i="8"/>
  <c r="P44" i="8" s="1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H5" i="9"/>
  <c r="N6" i="8"/>
  <c r="O6" i="8"/>
  <c r="M6" i="8"/>
  <c r="N5" i="5"/>
  <c r="O5" i="5"/>
  <c r="P5" i="5"/>
  <c r="Q5" i="5"/>
  <c r="N6" i="5"/>
  <c r="O6" i="5"/>
  <c r="P6" i="5"/>
  <c r="Q6" i="5"/>
  <c r="N7" i="5"/>
  <c r="O7" i="5"/>
  <c r="P7" i="5"/>
  <c r="Q7" i="5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N28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4" i="5"/>
  <c r="O34" i="5"/>
  <c r="P34" i="5"/>
  <c r="Q34" i="5"/>
  <c r="N35" i="5"/>
  <c r="O35" i="5"/>
  <c r="P35" i="5"/>
  <c r="Q3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5" i="5"/>
  <c r="K8" i="5"/>
  <c r="L8" i="5" s="1"/>
  <c r="K9" i="5"/>
  <c r="L9" i="5"/>
  <c r="K10" i="5"/>
  <c r="L10" i="5" s="1"/>
  <c r="K11" i="5"/>
  <c r="L11" i="5" s="1"/>
  <c r="K12" i="5"/>
  <c r="L12" i="5" s="1"/>
  <c r="K13" i="5"/>
  <c r="L13" i="5"/>
  <c r="K14" i="5"/>
  <c r="L14" i="5" s="1"/>
  <c r="K15" i="5"/>
  <c r="L15" i="5" s="1"/>
  <c r="K16" i="5"/>
  <c r="L16" i="5" s="1"/>
  <c r="K17" i="5"/>
  <c r="L17" i="5"/>
  <c r="K18" i="5"/>
  <c r="L18" i="5" s="1"/>
  <c r="K19" i="5"/>
  <c r="L19" i="5" s="1"/>
  <c r="K20" i="5"/>
  <c r="L20" i="5" s="1"/>
  <c r="K21" i="5"/>
  <c r="L21" i="5"/>
  <c r="K22" i="5"/>
  <c r="L22" i="5" s="1"/>
  <c r="K23" i="5"/>
  <c r="L23" i="5" s="1"/>
  <c r="K24" i="5"/>
  <c r="L24" i="5" s="1"/>
  <c r="K25" i="5"/>
  <c r="L25" i="5"/>
  <c r="K26" i="5"/>
  <c r="L26" i="5" s="1"/>
  <c r="K27" i="5"/>
  <c r="L27" i="5" s="1"/>
  <c r="K28" i="5"/>
  <c r="L28" i="5" s="1"/>
  <c r="K29" i="5"/>
  <c r="L29" i="5"/>
  <c r="K30" i="5"/>
  <c r="L30" i="5" s="1"/>
  <c r="K31" i="5"/>
  <c r="L31" i="5" s="1"/>
  <c r="K32" i="5"/>
  <c r="L32" i="5" s="1"/>
  <c r="K33" i="5"/>
  <c r="L33" i="5"/>
  <c r="K34" i="5"/>
  <c r="L34" i="5" s="1"/>
  <c r="K35" i="5"/>
  <c r="L35" i="5" s="1"/>
  <c r="M7" i="7"/>
  <c r="N7" i="7"/>
  <c r="O7" i="7"/>
  <c r="M8" i="7"/>
  <c r="N8" i="7"/>
  <c r="O8" i="7"/>
  <c r="M9" i="7"/>
  <c r="N9" i="7"/>
  <c r="O9" i="7"/>
  <c r="N10" i="7"/>
  <c r="O10" i="7"/>
  <c r="M11" i="7"/>
  <c r="N11" i="7"/>
  <c r="O11" i="7"/>
  <c r="M12" i="7"/>
  <c r="N12" i="7"/>
  <c r="O12" i="7"/>
  <c r="M13" i="7"/>
  <c r="N13" i="7"/>
  <c r="O13" i="7"/>
  <c r="M14" i="7"/>
  <c r="N14" i="7"/>
  <c r="O14" i="7"/>
  <c r="M15" i="7"/>
  <c r="N15" i="7"/>
  <c r="O15" i="7"/>
  <c r="M16" i="7"/>
  <c r="N16" i="7"/>
  <c r="O16" i="7"/>
  <c r="M17" i="7"/>
  <c r="N17" i="7"/>
  <c r="O17" i="7"/>
  <c r="N6" i="7"/>
  <c r="O6" i="7"/>
  <c r="M6" i="7"/>
  <c r="L9" i="9" l="1"/>
  <c r="L13" i="9"/>
  <c r="L6" i="9"/>
  <c r="L10" i="9"/>
  <c r="L14" i="9"/>
  <c r="L18" i="9"/>
  <c r="L17" i="9"/>
  <c r="L7" i="9"/>
  <c r="L11" i="9"/>
  <c r="L15" i="9"/>
  <c r="L8" i="9"/>
  <c r="L12" i="9"/>
  <c r="L16" i="9"/>
  <c r="L67" i="8"/>
  <c r="Q67" i="8" s="1"/>
  <c r="L55" i="8"/>
  <c r="Q55" i="8" s="1"/>
  <c r="L44" i="8"/>
  <c r="Q44" i="8" s="1"/>
  <c r="L5" i="9"/>
  <c r="H10" i="7"/>
  <c r="C10" i="7"/>
  <c r="F17" i="7"/>
  <c r="G17" i="7" s="1"/>
  <c r="G16" i="7"/>
  <c r="F16" i="7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C5" i="7"/>
  <c r="F7" i="5"/>
  <c r="F8" i="5"/>
  <c r="G8" i="5" s="1"/>
  <c r="F9" i="5"/>
  <c r="F10" i="5"/>
  <c r="G10" i="5" s="1"/>
  <c r="F11" i="5"/>
  <c r="F12" i="5"/>
  <c r="F13" i="5"/>
  <c r="F14" i="5"/>
  <c r="G14" i="5" s="1"/>
  <c r="F15" i="5"/>
  <c r="F16" i="5"/>
  <c r="G16" i="5" s="1"/>
  <c r="F17" i="5"/>
  <c r="F18" i="5"/>
  <c r="G18" i="5" s="1"/>
  <c r="F19" i="5"/>
  <c r="F20" i="5"/>
  <c r="F21" i="5"/>
  <c r="F22" i="5"/>
  <c r="G22" i="5" s="1"/>
  <c r="F23" i="5"/>
  <c r="F24" i="5"/>
  <c r="G24" i="5" s="1"/>
  <c r="F25" i="5"/>
  <c r="F26" i="5"/>
  <c r="G26" i="5" s="1"/>
  <c r="F27" i="5"/>
  <c r="F28" i="5"/>
  <c r="F29" i="5"/>
  <c r="F30" i="5"/>
  <c r="G30" i="5" s="1"/>
  <c r="F31" i="5"/>
  <c r="F32" i="5"/>
  <c r="G32" i="5" s="1"/>
  <c r="F33" i="5"/>
  <c r="F34" i="5"/>
  <c r="G34" i="5" s="1"/>
  <c r="F35" i="5"/>
  <c r="G7" i="5"/>
  <c r="G9" i="5"/>
  <c r="G11" i="5"/>
  <c r="G12" i="5"/>
  <c r="G13" i="5"/>
  <c r="G15" i="5"/>
  <c r="G17" i="5"/>
  <c r="G19" i="5"/>
  <c r="G20" i="5"/>
  <c r="G21" i="5"/>
  <c r="G23" i="5"/>
  <c r="G25" i="5"/>
  <c r="G27" i="5"/>
  <c r="G28" i="5"/>
  <c r="G29" i="5"/>
  <c r="G31" i="5"/>
  <c r="G33" i="5"/>
  <c r="G35" i="5"/>
  <c r="C5" i="5"/>
  <c r="K7" i="5"/>
  <c r="L7" i="5" s="1"/>
  <c r="K6" i="5"/>
  <c r="L6" i="5" s="1"/>
  <c r="H5" i="5"/>
  <c r="M10" i="7" l="1"/>
  <c r="G5" i="7"/>
  <c r="F5" i="7"/>
  <c r="L5" i="5"/>
  <c r="K5" i="5"/>
  <c r="H56" i="3" l="1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D32" i="3"/>
  <c r="H32" i="3" s="1"/>
  <c r="I32" i="3" s="1"/>
  <c r="D31" i="3"/>
  <c r="D5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K43" i="8"/>
  <c r="P43" i="8" s="1"/>
  <c r="L18" i="8"/>
  <c r="C62" i="8"/>
  <c r="M62" i="8" s="1"/>
  <c r="C49" i="8"/>
  <c r="M49" i="8" s="1"/>
  <c r="C47" i="8"/>
  <c r="M47" i="8" s="1"/>
  <c r="C38" i="8"/>
  <c r="M38" i="8" s="1"/>
  <c r="C37" i="8"/>
  <c r="M37" i="8" s="1"/>
  <c r="F43" i="8"/>
  <c r="G43" i="8" s="1"/>
  <c r="F18" i="8"/>
  <c r="P18" i="8" s="1"/>
  <c r="L43" i="8" l="1"/>
  <c r="Q43" i="8" s="1"/>
  <c r="G18" i="8"/>
  <c r="Q18" i="8" s="1"/>
  <c r="H31" i="3"/>
  <c r="K90" i="8"/>
  <c r="K89" i="8"/>
  <c r="K88" i="8"/>
  <c r="K87" i="8"/>
  <c r="K86" i="8"/>
  <c r="K85" i="8"/>
  <c r="K84" i="8"/>
  <c r="K83" i="8"/>
  <c r="K82" i="8"/>
  <c r="K81" i="8"/>
  <c r="K80" i="8"/>
  <c r="K79" i="8"/>
  <c r="H78" i="8"/>
  <c r="M78" i="8" s="1"/>
  <c r="K75" i="8"/>
  <c r="H74" i="8"/>
  <c r="M74" i="8" s="1"/>
  <c r="H70" i="8"/>
  <c r="M70" i="8" s="1"/>
  <c r="H68" i="8"/>
  <c r="M68" i="8" s="1"/>
  <c r="K65" i="8"/>
  <c r="K64" i="8"/>
  <c r="K63" i="8"/>
  <c r="K62" i="8"/>
  <c r="K61" i="8"/>
  <c r="K60" i="8"/>
  <c r="K59" i="8"/>
  <c r="K58" i="8"/>
  <c r="K57" i="8"/>
  <c r="K54" i="8"/>
  <c r="H53" i="8"/>
  <c r="M53" i="8" s="1"/>
  <c r="K52" i="8"/>
  <c r="K51" i="8"/>
  <c r="K50" i="8"/>
  <c r="K49" i="8"/>
  <c r="K48" i="8"/>
  <c r="K47" i="8"/>
  <c r="K46" i="8"/>
  <c r="K42" i="8"/>
  <c r="H41" i="8"/>
  <c r="M41" i="8" s="1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7" i="8"/>
  <c r="K16" i="8"/>
  <c r="K15" i="8"/>
  <c r="K14" i="8"/>
  <c r="K13" i="8"/>
  <c r="K12" i="8"/>
  <c r="K11" i="8"/>
  <c r="K10" i="8"/>
  <c r="K9" i="8"/>
  <c r="K8" i="8"/>
  <c r="K7" i="8"/>
  <c r="K6" i="8"/>
  <c r="L13" i="8" l="1"/>
  <c r="L26" i="8"/>
  <c r="L42" i="8"/>
  <c r="L49" i="8"/>
  <c r="L59" i="8"/>
  <c r="K74" i="8"/>
  <c r="L81" i="8"/>
  <c r="L10" i="8"/>
  <c r="L14" i="8"/>
  <c r="L19" i="8"/>
  <c r="L23" i="8"/>
  <c r="L27" i="8"/>
  <c r="L31" i="8"/>
  <c r="L35" i="8"/>
  <c r="L39" i="8"/>
  <c r="L46" i="8"/>
  <c r="L50" i="8"/>
  <c r="L54" i="8"/>
  <c r="L60" i="8"/>
  <c r="L64" i="8"/>
  <c r="L75" i="8"/>
  <c r="L85" i="8"/>
  <c r="L90" i="8"/>
  <c r="L9" i="8"/>
  <c r="L17" i="8"/>
  <c r="L34" i="8"/>
  <c r="L40" i="8"/>
  <c r="L86" i="8"/>
  <c r="L87" i="8"/>
  <c r="L22" i="8"/>
  <c r="L30" i="8"/>
  <c r="L38" i="8"/>
  <c r="K53" i="8"/>
  <c r="L63" i="8"/>
  <c r="K70" i="8"/>
  <c r="K78" i="8"/>
  <c r="L84" i="8"/>
  <c r="L89" i="8"/>
  <c r="L7" i="8"/>
  <c r="L11" i="8"/>
  <c r="L15" i="8"/>
  <c r="L20" i="8"/>
  <c r="L24" i="8"/>
  <c r="L28" i="8"/>
  <c r="L32" i="8"/>
  <c r="L36" i="8"/>
  <c r="L47" i="8"/>
  <c r="L51" i="8"/>
  <c r="L57" i="8"/>
  <c r="L61" i="8"/>
  <c r="L65" i="8"/>
  <c r="L79" i="8"/>
  <c r="L82" i="8"/>
  <c r="L8" i="8"/>
  <c r="L12" i="8"/>
  <c r="L16" i="8"/>
  <c r="L21" i="8"/>
  <c r="L25" i="8"/>
  <c r="L29" i="8"/>
  <c r="L33" i="8"/>
  <c r="L37" i="8"/>
  <c r="L48" i="8"/>
  <c r="L52" i="8"/>
  <c r="L58" i="8"/>
  <c r="L62" i="8"/>
  <c r="K68" i="8"/>
  <c r="L80" i="8"/>
  <c r="L83" i="8"/>
  <c r="L88" i="8"/>
  <c r="I31" i="3"/>
  <c r="I5" i="3" s="1"/>
  <c r="H5" i="3"/>
  <c r="H5" i="8"/>
  <c r="L6" i="8"/>
  <c r="K41" i="8"/>
  <c r="L41" i="8" l="1"/>
  <c r="L74" i="8"/>
  <c r="L70" i="8"/>
  <c r="L53" i="8"/>
  <c r="L68" i="8"/>
  <c r="L78" i="8"/>
  <c r="K5" i="8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C6" i="11"/>
  <c r="L5" i="8" l="1"/>
  <c r="F6" i="11"/>
  <c r="G7" i="11"/>
  <c r="G6" i="11" s="1"/>
  <c r="F80" i="8"/>
  <c r="P80" i="8" s="1"/>
  <c r="F81" i="8"/>
  <c r="P81" i="8" s="1"/>
  <c r="F82" i="8"/>
  <c r="P82" i="8" s="1"/>
  <c r="F83" i="8"/>
  <c r="P83" i="8" s="1"/>
  <c r="F84" i="8"/>
  <c r="P84" i="8" s="1"/>
  <c r="F85" i="8"/>
  <c r="P85" i="8" s="1"/>
  <c r="F86" i="8"/>
  <c r="P86" i="8" s="1"/>
  <c r="F7" i="8"/>
  <c r="P7" i="8" s="1"/>
  <c r="F8" i="8"/>
  <c r="P8" i="8" s="1"/>
  <c r="F9" i="8"/>
  <c r="P9" i="8" s="1"/>
  <c r="F10" i="8"/>
  <c r="P10" i="8" s="1"/>
  <c r="F11" i="8"/>
  <c r="P11" i="8" s="1"/>
  <c r="F12" i="8"/>
  <c r="P12" i="8" s="1"/>
  <c r="F13" i="8"/>
  <c r="P13" i="8" s="1"/>
  <c r="F14" i="8"/>
  <c r="P14" i="8" s="1"/>
  <c r="F15" i="8"/>
  <c r="P15" i="8" s="1"/>
  <c r="F16" i="8"/>
  <c r="P16" i="8" s="1"/>
  <c r="F17" i="8"/>
  <c r="P17" i="8" s="1"/>
  <c r="F19" i="8"/>
  <c r="P19" i="8" s="1"/>
  <c r="F20" i="8"/>
  <c r="P20" i="8" s="1"/>
  <c r="F21" i="8"/>
  <c r="P21" i="8" s="1"/>
  <c r="F22" i="8"/>
  <c r="P22" i="8" s="1"/>
  <c r="F23" i="8"/>
  <c r="P23" i="8" s="1"/>
  <c r="F24" i="8"/>
  <c r="P24" i="8" s="1"/>
  <c r="F25" i="8"/>
  <c r="P25" i="8" s="1"/>
  <c r="F26" i="8"/>
  <c r="P26" i="8" s="1"/>
  <c r="F27" i="8"/>
  <c r="P27" i="8" s="1"/>
  <c r="F28" i="8"/>
  <c r="P28" i="8" s="1"/>
  <c r="F29" i="8"/>
  <c r="P29" i="8" s="1"/>
  <c r="F30" i="8"/>
  <c r="P30" i="8" s="1"/>
  <c r="F31" i="8"/>
  <c r="P31" i="8" s="1"/>
  <c r="F32" i="8"/>
  <c r="P32" i="8" s="1"/>
  <c r="F33" i="8"/>
  <c r="P33" i="8" s="1"/>
  <c r="F34" i="8"/>
  <c r="P34" i="8" s="1"/>
  <c r="F35" i="8"/>
  <c r="P35" i="8" s="1"/>
  <c r="F36" i="8"/>
  <c r="P36" i="8" s="1"/>
  <c r="F37" i="8"/>
  <c r="P37" i="8" s="1"/>
  <c r="F38" i="8"/>
  <c r="P38" i="8" s="1"/>
  <c r="F39" i="8"/>
  <c r="P39" i="8" s="1"/>
  <c r="F40" i="8"/>
  <c r="P40" i="8" s="1"/>
  <c r="F41" i="8"/>
  <c r="P41" i="8" s="1"/>
  <c r="F42" i="8"/>
  <c r="P42" i="8" s="1"/>
  <c r="F46" i="8"/>
  <c r="P46" i="8" s="1"/>
  <c r="F47" i="8"/>
  <c r="P47" i="8" s="1"/>
  <c r="F48" i="8"/>
  <c r="P48" i="8" s="1"/>
  <c r="F49" i="8"/>
  <c r="P49" i="8" s="1"/>
  <c r="F50" i="8"/>
  <c r="P50" i="8" s="1"/>
  <c r="F51" i="8"/>
  <c r="P51" i="8" s="1"/>
  <c r="F52" i="8"/>
  <c r="P52" i="8" s="1"/>
  <c r="F53" i="8"/>
  <c r="P53" i="8" s="1"/>
  <c r="F54" i="8"/>
  <c r="P54" i="8" s="1"/>
  <c r="F57" i="8"/>
  <c r="P57" i="8" s="1"/>
  <c r="F58" i="8"/>
  <c r="P58" i="8" s="1"/>
  <c r="F59" i="8"/>
  <c r="P59" i="8" s="1"/>
  <c r="F60" i="8"/>
  <c r="P60" i="8" s="1"/>
  <c r="F61" i="8"/>
  <c r="P61" i="8" s="1"/>
  <c r="F62" i="8"/>
  <c r="P62" i="8" s="1"/>
  <c r="F63" i="8"/>
  <c r="P63" i="8" s="1"/>
  <c r="F64" i="8"/>
  <c r="P64" i="8" s="1"/>
  <c r="F65" i="8"/>
  <c r="P65" i="8" s="1"/>
  <c r="F68" i="8"/>
  <c r="P68" i="8" s="1"/>
  <c r="F70" i="8"/>
  <c r="P70" i="8" s="1"/>
  <c r="F74" i="8"/>
  <c r="P74" i="8" s="1"/>
  <c r="F75" i="8"/>
  <c r="P75" i="8" s="1"/>
  <c r="F78" i="8"/>
  <c r="P78" i="8" s="1"/>
  <c r="F79" i="8"/>
  <c r="P79" i="8" s="1"/>
  <c r="F87" i="8"/>
  <c r="P87" i="8" s="1"/>
  <c r="F88" i="8"/>
  <c r="P88" i="8" s="1"/>
  <c r="F89" i="8"/>
  <c r="P89" i="8" s="1"/>
  <c r="F90" i="8"/>
  <c r="P90" i="8" s="1"/>
  <c r="C5" i="8"/>
  <c r="M5" i="8" s="1"/>
  <c r="C5" i="10"/>
  <c r="G9" i="10"/>
  <c r="G90" i="8" l="1"/>
  <c r="Q90" i="8" s="1"/>
  <c r="G74" i="8"/>
  <c r="Q74" i="8" s="1"/>
  <c r="G53" i="8"/>
  <c r="Q53" i="8" s="1"/>
  <c r="G42" i="8"/>
  <c r="Q42" i="8" s="1"/>
  <c r="G30" i="8"/>
  <c r="Q30" i="8" s="1"/>
  <c r="G17" i="8"/>
  <c r="Q17" i="8" s="1"/>
  <c r="G9" i="8"/>
  <c r="Q9" i="8" s="1"/>
  <c r="G82" i="8"/>
  <c r="Q82" i="8" s="1"/>
  <c r="G89" i="8"/>
  <c r="Q89" i="8" s="1"/>
  <c r="G68" i="8"/>
  <c r="Q68" i="8" s="1"/>
  <c r="G62" i="8"/>
  <c r="Q62" i="8" s="1"/>
  <c r="G58" i="8"/>
  <c r="Q58" i="8" s="1"/>
  <c r="G52" i="8"/>
  <c r="Q52" i="8" s="1"/>
  <c r="G48" i="8"/>
  <c r="Q48" i="8" s="1"/>
  <c r="G41" i="8"/>
  <c r="Q41" i="8" s="1"/>
  <c r="G37" i="8"/>
  <c r="Q37" i="8" s="1"/>
  <c r="G33" i="8"/>
  <c r="Q33" i="8" s="1"/>
  <c r="G29" i="8"/>
  <c r="Q29" i="8" s="1"/>
  <c r="G25" i="8"/>
  <c r="Q25" i="8" s="1"/>
  <c r="G21" i="8"/>
  <c r="Q21" i="8" s="1"/>
  <c r="G16" i="8"/>
  <c r="Q16" i="8" s="1"/>
  <c r="G12" i="8"/>
  <c r="Q12" i="8" s="1"/>
  <c r="G8" i="8"/>
  <c r="Q8" i="8" s="1"/>
  <c r="G85" i="8"/>
  <c r="Q85" i="8" s="1"/>
  <c r="G78" i="8"/>
  <c r="Q78" i="8" s="1"/>
  <c r="G63" i="8"/>
  <c r="Q63" i="8" s="1"/>
  <c r="G79" i="8"/>
  <c r="Q79" i="8" s="1"/>
  <c r="G47" i="8"/>
  <c r="Q47" i="8" s="1"/>
  <c r="G28" i="8"/>
  <c r="Q28" i="8" s="1"/>
  <c r="G15" i="8"/>
  <c r="Q15" i="8" s="1"/>
  <c r="G7" i="8"/>
  <c r="Q7" i="8" s="1"/>
  <c r="G84" i="8"/>
  <c r="Q84" i="8" s="1"/>
  <c r="G81" i="8"/>
  <c r="Q81" i="8" s="1"/>
  <c r="G70" i="8"/>
  <c r="Q70" i="8" s="1"/>
  <c r="G59" i="8"/>
  <c r="Q59" i="8" s="1"/>
  <c r="G49" i="8"/>
  <c r="Q49" i="8" s="1"/>
  <c r="G38" i="8"/>
  <c r="Q38" i="8" s="1"/>
  <c r="G34" i="8"/>
  <c r="Q34" i="8" s="1"/>
  <c r="G26" i="8"/>
  <c r="Q26" i="8" s="1"/>
  <c r="G22" i="8"/>
  <c r="Q22" i="8" s="1"/>
  <c r="G13" i="8"/>
  <c r="Q13" i="8" s="1"/>
  <c r="G86" i="8"/>
  <c r="Q86" i="8" s="1"/>
  <c r="G88" i="8"/>
  <c r="Q88" i="8" s="1"/>
  <c r="G65" i="8"/>
  <c r="Q65" i="8" s="1"/>
  <c r="G61" i="8"/>
  <c r="Q61" i="8" s="1"/>
  <c r="G57" i="8"/>
  <c r="Q57" i="8" s="1"/>
  <c r="G51" i="8"/>
  <c r="Q51" i="8" s="1"/>
  <c r="G40" i="8"/>
  <c r="Q40" i="8" s="1"/>
  <c r="G36" i="8"/>
  <c r="Q36" i="8" s="1"/>
  <c r="G32" i="8"/>
  <c r="Q32" i="8" s="1"/>
  <c r="G24" i="8"/>
  <c r="Q24" i="8" s="1"/>
  <c r="G20" i="8"/>
  <c r="Q20" i="8" s="1"/>
  <c r="G11" i="8"/>
  <c r="Q11" i="8" s="1"/>
  <c r="G87" i="8"/>
  <c r="Q87" i="8" s="1"/>
  <c r="G75" i="8"/>
  <c r="Q75" i="8" s="1"/>
  <c r="G64" i="8"/>
  <c r="Q64" i="8" s="1"/>
  <c r="G60" i="8"/>
  <c r="Q60" i="8" s="1"/>
  <c r="G54" i="8"/>
  <c r="Q54" i="8" s="1"/>
  <c r="G50" i="8"/>
  <c r="Q50" i="8" s="1"/>
  <c r="G46" i="8"/>
  <c r="Q46" i="8" s="1"/>
  <c r="G39" i="8"/>
  <c r="Q39" i="8" s="1"/>
  <c r="G35" i="8"/>
  <c r="Q35" i="8" s="1"/>
  <c r="G31" i="8"/>
  <c r="Q31" i="8" s="1"/>
  <c r="G27" i="8"/>
  <c r="Q27" i="8" s="1"/>
  <c r="G23" i="8"/>
  <c r="Q23" i="8" s="1"/>
  <c r="G19" i="8"/>
  <c r="Q19" i="8" s="1"/>
  <c r="G14" i="8"/>
  <c r="Q14" i="8" s="1"/>
  <c r="G10" i="8"/>
  <c r="Q10" i="8" s="1"/>
  <c r="G83" i="8"/>
  <c r="Q83" i="8" s="1"/>
  <c r="G80" i="8"/>
  <c r="Q80" i="8" s="1"/>
  <c r="F15" i="10"/>
  <c r="G15" i="10" s="1"/>
  <c r="F14" i="10"/>
  <c r="F13" i="10"/>
  <c r="F11" i="10"/>
  <c r="F10" i="10"/>
  <c r="G10" i="10" s="1"/>
  <c r="F8" i="10"/>
  <c r="G8" i="10" s="1"/>
  <c r="F7" i="10"/>
  <c r="F6" i="10"/>
  <c r="G6" i="10" s="1"/>
  <c r="F7" i="9"/>
  <c r="F8" i="9"/>
  <c r="F9" i="9"/>
  <c r="F10" i="9"/>
  <c r="P10" i="9" s="1"/>
  <c r="F11" i="9"/>
  <c r="F12" i="9"/>
  <c r="P12" i="9" s="1"/>
  <c r="G12" i="9"/>
  <c r="Q12" i="9" s="1"/>
  <c r="F13" i="9"/>
  <c r="F14" i="9"/>
  <c r="F15" i="9"/>
  <c r="F16" i="9"/>
  <c r="P16" i="9" s="1"/>
  <c r="F17" i="9"/>
  <c r="F18" i="9"/>
  <c r="P18" i="9" s="1"/>
  <c r="G18" i="9"/>
  <c r="Q18" i="9" s="1"/>
  <c r="G17" i="9" l="1"/>
  <c r="Q17" i="9" s="1"/>
  <c r="P17" i="9"/>
  <c r="G14" i="9"/>
  <c r="Q14" i="9" s="1"/>
  <c r="P14" i="9"/>
  <c r="G11" i="9"/>
  <c r="Q11" i="9" s="1"/>
  <c r="P11" i="9"/>
  <c r="G8" i="9"/>
  <c r="Q8" i="9" s="1"/>
  <c r="P8" i="9"/>
  <c r="G16" i="9"/>
  <c r="Q16" i="9" s="1"/>
  <c r="G13" i="9"/>
  <c r="Q13" i="9" s="1"/>
  <c r="P13" i="9"/>
  <c r="G10" i="9"/>
  <c r="Q10" i="9" s="1"/>
  <c r="G7" i="9"/>
  <c r="Q7" i="9" s="1"/>
  <c r="P7" i="9"/>
  <c r="G15" i="9"/>
  <c r="Q15" i="9" s="1"/>
  <c r="P15" i="9"/>
  <c r="G9" i="9"/>
  <c r="Q9" i="9" s="1"/>
  <c r="P9" i="9"/>
  <c r="G7" i="10"/>
  <c r="G5" i="10" s="1"/>
  <c r="F5" i="10"/>
  <c r="F6" i="9" l="1"/>
  <c r="C5" i="9"/>
  <c r="M5" i="9" s="1"/>
  <c r="G6" i="9" l="1"/>
  <c r="Q6" i="9" s="1"/>
  <c r="Q5" i="9" s="1"/>
  <c r="P6" i="9"/>
  <c r="P5" i="9" s="1"/>
  <c r="G5" i="9"/>
  <c r="F5" i="9"/>
  <c r="K17" i="7" l="1"/>
  <c r="K16" i="7"/>
  <c r="K15" i="7"/>
  <c r="K14" i="7"/>
  <c r="K13" i="7"/>
  <c r="K12" i="7"/>
  <c r="K11" i="7"/>
  <c r="K10" i="7"/>
  <c r="K9" i="7"/>
  <c r="K8" i="7"/>
  <c r="K7" i="7"/>
  <c r="K6" i="7"/>
  <c r="H5" i="7"/>
  <c r="M5" i="7" s="1"/>
  <c r="L6" i="7" l="1"/>
  <c r="Q6" i="7" s="1"/>
  <c r="P6" i="7"/>
  <c r="L15" i="7"/>
  <c r="Q15" i="7" s="1"/>
  <c r="P15" i="7"/>
  <c r="L10" i="7"/>
  <c r="Q10" i="7" s="1"/>
  <c r="P10" i="7"/>
  <c r="L14" i="7"/>
  <c r="Q14" i="7" s="1"/>
  <c r="P14" i="7"/>
  <c r="L7" i="7"/>
  <c r="Q7" i="7" s="1"/>
  <c r="P7" i="7"/>
  <c r="L11" i="7"/>
  <c r="Q11" i="7" s="1"/>
  <c r="P11" i="7"/>
  <c r="L8" i="7"/>
  <c r="Q8" i="7" s="1"/>
  <c r="P8" i="7"/>
  <c r="L12" i="7"/>
  <c r="Q12" i="7" s="1"/>
  <c r="P12" i="7"/>
  <c r="L16" i="7"/>
  <c r="Q16" i="7" s="1"/>
  <c r="P16" i="7"/>
  <c r="L9" i="7"/>
  <c r="Q9" i="7" s="1"/>
  <c r="P9" i="7"/>
  <c r="L13" i="7"/>
  <c r="Q13" i="7" s="1"/>
  <c r="P13" i="7"/>
  <c r="L17" i="7"/>
  <c r="Q17" i="7" s="1"/>
  <c r="P17" i="7"/>
  <c r="K5" i="7"/>
  <c r="P5" i="7" s="1"/>
  <c r="L5" i="7" l="1"/>
  <c r="Q5" i="7" s="1"/>
  <c r="H12" i="4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7" i="6"/>
  <c r="G7" i="6" s="1"/>
  <c r="C6" i="6"/>
  <c r="F6" i="5"/>
  <c r="F5" i="5" s="1"/>
  <c r="D5" i="4"/>
  <c r="G5" i="4"/>
  <c r="H5" i="4"/>
  <c r="D9" i="4"/>
  <c r="E9" i="4"/>
  <c r="G9" i="4"/>
  <c r="H9" i="4"/>
  <c r="D11" i="4"/>
  <c r="E11" i="4"/>
  <c r="G11" i="4"/>
  <c r="H11" i="4"/>
  <c r="D13" i="4"/>
  <c r="E13" i="4"/>
  <c r="G13" i="4"/>
  <c r="H13" i="4"/>
  <c r="D20" i="4"/>
  <c r="G20" i="4"/>
  <c r="H20" i="4"/>
  <c r="D28" i="4"/>
  <c r="E28" i="4"/>
  <c r="G28" i="4"/>
  <c r="H28" i="4"/>
  <c r="D31" i="4"/>
  <c r="E31" i="4"/>
  <c r="G31" i="4"/>
  <c r="H31" i="4"/>
  <c r="D34" i="4"/>
  <c r="E34" i="4"/>
  <c r="G34" i="4"/>
  <c r="H34" i="4"/>
  <c r="G6" i="5" l="1"/>
  <c r="G5" i="5" s="1"/>
  <c r="F6" i="6"/>
  <c r="G6" i="6"/>
  <c r="G4" i="4"/>
  <c r="E4" i="4"/>
  <c r="H4" i="4"/>
  <c r="D4" i="4"/>
  <c r="N6" i="3"/>
  <c r="N7" i="3"/>
  <c r="O7" i="3" s="1"/>
  <c r="N8" i="3"/>
  <c r="O8" i="3" s="1"/>
  <c r="N9" i="3"/>
  <c r="O9" i="3" s="1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O6" i="3" l="1"/>
  <c r="U6" i="3" s="1"/>
  <c r="T6" i="3"/>
  <c r="N5" i="3"/>
  <c r="T5" i="3" s="1"/>
  <c r="O5" i="3"/>
  <c r="U5" i="3" s="1"/>
  <c r="J5" i="3"/>
  <c r="P5" i="3" s="1"/>
  <c r="F6" i="8" l="1"/>
  <c r="F5" i="8" l="1"/>
  <c r="P6" i="8"/>
  <c r="P5" i="8" s="1"/>
  <c r="G6" i="8"/>
  <c r="G5" i="8" l="1"/>
  <c r="Q6" i="8"/>
  <c r="Q5" i="8" s="1"/>
</calcChain>
</file>

<file path=xl/comments1.xml><?xml version="1.0" encoding="utf-8"?>
<comments xmlns="http://schemas.openxmlformats.org/spreadsheetml/2006/main">
  <authors>
    <author>Darejan Iakobishvili</author>
  </authors>
  <commentList>
    <comment ref="H25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გაგზავნილი გვაქვს მთავრობაში</t>
        </r>
      </text>
    </comment>
  </commentList>
</comments>
</file>

<file path=xl/sharedStrings.xml><?xml version="1.0" encoding="utf-8"?>
<sst xmlns="http://schemas.openxmlformats.org/spreadsheetml/2006/main" count="415" uniqueCount="166">
  <si>
    <t>შტატით გათვალისწინებული თანამდებობების დასახელება</t>
  </si>
  <si>
    <t>რაოდენობა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</si>
  <si>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</si>
  <si>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</si>
  <si>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</si>
  <si>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</si>
  <si>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დეპარტამენტის უფროსი</t>
  </si>
  <si>
    <t>სამმართველოს უფროსი</t>
  </si>
  <si>
    <t>დეპარტამენტის უფროსის მოადგილე</t>
  </si>
  <si>
    <t>მთავარი სპეციალისტი</t>
  </si>
  <si>
    <t>მინისტრის თანაშემწე</t>
  </si>
  <si>
    <t>უფროსი სპეციალისტი</t>
  </si>
  <si>
    <t>მინისტრის მოადგილის თანაშემწე</t>
  </si>
  <si>
    <t>სპეციალისტი</t>
  </si>
  <si>
    <t>მინისტრის პირველი მოადგილის თანაშემწე</t>
  </si>
  <si>
    <t>სააგენტოს უფროსი</t>
  </si>
  <si>
    <t>სააგენტოს უფროსის მოადგილე</t>
  </si>
  <si>
    <t>სააგენტოს უფროსის მრჩეველი</t>
  </si>
  <si>
    <t>გენერალური დირექტორი</t>
  </si>
  <si>
    <t>გენერალური დირექტორის მოადგილე</t>
  </si>
  <si>
    <t>ცენტრის უფროსი</t>
  </si>
  <si>
    <t>ლაბორატორიის უფროსი</t>
  </si>
  <si>
    <t>განყოფილების უფროსი</t>
  </si>
  <si>
    <t>დირექტორის მოადგილე</t>
  </si>
  <si>
    <t>აპარატის უფროსის მოადგილე</t>
  </si>
  <si>
    <t>სამსახურის უფროსი</t>
  </si>
  <si>
    <t>აპარატის უფროსი</t>
  </si>
  <si>
    <t>მრჩეველი</t>
  </si>
  <si>
    <t>სამსახურის უფროსის მოადგილე</t>
  </si>
  <si>
    <t>სამმართველოს უფროსის მოადგილე</t>
  </si>
  <si>
    <t>სისტემური ადმინისტრატორი</t>
  </si>
  <si>
    <t>უფროსი სოციალური მუშაკი</t>
  </si>
  <si>
    <t>მთავარი სპეციალისტი (მონიტორი)</t>
  </si>
  <si>
    <t>კონტროლის მონიტორი</t>
  </si>
  <si>
    <t>სოციალური მუშაკი</t>
  </si>
  <si>
    <t>ფსიქოლოგი</t>
  </si>
  <si>
    <t>იურისტი</t>
  </si>
  <si>
    <t>მთავარი სპეციალისტი (იურისტი)</t>
  </si>
  <si>
    <t>ბუღალტერი</t>
  </si>
  <si>
    <t>დირექტორი</t>
  </si>
  <si>
    <t>მთავარი ბუღალტერი</t>
  </si>
  <si>
    <t>პრესმდივანი</t>
  </si>
  <si>
    <t>პირველი კატეგორიის უმცროსი სპეციალისტის  თანამდებობა</t>
  </si>
  <si>
    <t>მესამე კატეგორიის უფროსი სპეციალისტის თანამდებობა</t>
  </si>
  <si>
    <t xml:space="preserve">მეორე კატეგორიის უფროსი სპეციალისტის თანამდებობა </t>
  </si>
  <si>
    <t xml:space="preserve">პირველი კატეგორიის უფროსი სპეციალისტის თანამდებობა </t>
  </si>
  <si>
    <t>მეორადი სტრუქტურული ერთეულის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</si>
  <si>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</si>
  <si>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პირველადი სტრუქტურული ერთეულის  ხელმძღვანელის თანამდებობა</t>
  </si>
  <si>
    <t>ადმინისტრაციული ხელშეკრულებით დასაკავებელი პოზიცია</t>
  </si>
  <si>
    <t>სახელმწიფო-პოლიტიკური თანამდებობის პირი</t>
  </si>
  <si>
    <t>სულ თანამდებობრივი სარგო წელიწაში</t>
  </si>
  <si>
    <t>სულ თანამდებობრივი სარგო თვეში</t>
  </si>
  <si>
    <t xml:space="preserve">თანამდებობრივი სარგო თვეში ერთ ერთეულზე </t>
  </si>
  <si>
    <t>თანამდებობრივი სარგოს კოეფიციენტი ერთ ერთეულზე</t>
  </si>
  <si>
    <t>მინიჭებული რანგი და იერარქია</t>
  </si>
  <si>
    <t>თანამდებობების დასახელება</t>
  </si>
  <si>
    <t>N</t>
  </si>
  <si>
    <t>საარსებო წყაროებით უზრუნველყოფა</t>
  </si>
  <si>
    <t>27 01 07</t>
  </si>
  <si>
    <t>სსიპ-საარსებო წყაროებით უზრუნველყოფის სააგენტო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</si>
  <si>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</si>
  <si>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27 03 03 07 02</t>
  </si>
  <si>
    <t>საგანგებო სიტუაციების კოორდინაციისა და გადაუდებელი დახმარების მართვა</t>
  </si>
  <si>
    <t>27 01 06</t>
  </si>
  <si>
    <t>სსიპ-საგანგებო სიტუაციების კოორდინაციისა და გადაუდებელი დახმარების ცენტრი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</si>
  <si>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</si>
  <si>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</si>
  <si>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</si>
  <si>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27 01 05</t>
  </si>
  <si>
    <t>სსიპ-ადამიანით ვაჭრობის (ტრეფიკინგის);დაზარალებულთა დაცვისა და დახმარების სახელმწიფო ფონდი</t>
  </si>
  <si>
    <t>დასაქმების ხელშეწყობის მომსახურებათა განვითარება</t>
  </si>
  <si>
    <t>27 05 01</t>
  </si>
  <si>
    <t>ქრონიკული დაავადებების სამკურნალო მედიკამენტებით უზრუნველყოფა</t>
  </si>
  <si>
    <t>27 03 03 11</t>
  </si>
  <si>
    <t>C ჰეპატიტის მართვა</t>
  </si>
  <si>
    <t>27 03 02 11 01</t>
  </si>
  <si>
    <t>მოსახლეობის საყოველთაო ჯანმრთელობის დაცვა</t>
  </si>
  <si>
    <t>27 03 01</t>
  </si>
  <si>
    <t>მოსახლეობის მიზნობრივი ჯგუფების სოციალური დახმარება</t>
  </si>
  <si>
    <t>27 02 02</t>
  </si>
  <si>
    <t>სსიპ - სოციალური მომსახურების სააგენტო (აპარატი)</t>
  </si>
  <si>
    <t>27 01 04 01</t>
  </si>
  <si>
    <t>სსიპ-სოციალური მომსახურების სააგენტო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</si>
  <si>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</si>
  <si>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</si>
  <si>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</si>
  <si>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27 03 02 06 02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</si>
  <si>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</si>
  <si>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27 03 02 05</t>
  </si>
  <si>
    <t>უსაფრთხო სისხლი</t>
  </si>
  <si>
    <t>27 03 02 04</t>
  </si>
  <si>
    <t>დაავადებათა ადრეული გამოვლენა და სკრინინგი</t>
  </si>
  <si>
    <t>27 03 02 01</t>
  </si>
  <si>
    <t>დაავადებათა კონტროლისა და ეპიდემიოლოგიური უსაფრთხოების პროგრამის მართვა</t>
  </si>
  <si>
    <t>27 01 03</t>
  </si>
  <si>
    <t>სსიპ-ლ.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</si>
  <si>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სამკურნალო საშუალებების ხარისხის სახელმწიფო კონტროლის მართვა</t>
  </si>
  <si>
    <t>27 01 02 03 01</t>
  </si>
  <si>
    <t>სსიპ-წამლის სააგენტო</t>
  </si>
  <si>
    <t xml:space="preserve">სამედიცინო საქმიანობის რეგულირების პროგრამა </t>
  </si>
  <si>
    <t>27 01 02 01</t>
  </si>
  <si>
    <t>სსიპ-სამედიცინო საქმიანობის სახელმწიფო რეგულირების სააგენტო</t>
  </si>
  <si>
    <t>შრომის პირობების ინსპექტირება</t>
  </si>
  <si>
    <t>27 05 02</t>
  </si>
  <si>
    <t xml:space="preserve">სამედიცინო დაწესებულებათა რეაბილიტაცია და აღჭურვა </t>
  </si>
  <si>
    <t>27 04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</si>
  <si>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</si>
  <si>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</si>
  <si>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</t>
  </si>
  <si>
    <t xml:space="preserve">2019 წლის ბიუჯეტის კანონით </t>
  </si>
  <si>
    <t>დასახელება</t>
  </si>
  <si>
    <t>პროგრამული კოდი</t>
  </si>
  <si>
    <t>3</t>
  </si>
  <si>
    <t>7</t>
  </si>
  <si>
    <t xml:space="preserve">საჯარო სამართლის იურიდიული პირის - წამლის სააგენტოს 2019 წლის საშტატო ნუსხა </t>
  </si>
  <si>
    <t>ბრძანება N01-41/ო 31.01.2019წ.</t>
  </si>
  <si>
    <t xml:space="preserve">საქართველოს მთავრობის განკარგულებით დაშვებული გამონაკლისი </t>
  </si>
  <si>
    <t xml:space="preserve">სააგენტოს დირექტორი </t>
  </si>
  <si>
    <t xml:space="preserve">სამმართველოს უფროსი </t>
  </si>
  <si>
    <t>საჯარო სამართლის იურიდიული პირის - ადამიანით ვაჭრობის (ტრეფიკინგის) მსხვერპლთა, დაზარალებულთა დაცვისა და დახმარების სახელმწიფო ფონდის 2019 წლის საშტატო ნუსხა</t>
  </si>
  <si>
    <t>27 03 03 08</t>
  </si>
  <si>
    <t>სოფლის ექიმი</t>
  </si>
  <si>
    <t xml:space="preserve">მთავარი სპეციალისტი </t>
  </si>
  <si>
    <t xml:space="preserve">ექსპერტ-კონსულტანტი </t>
  </si>
  <si>
    <t xml:space="preserve">ცენტრის უფროსი </t>
  </si>
  <si>
    <t xml:space="preserve">ცენტრის უფროსის მოადგილე </t>
  </si>
  <si>
    <t xml:space="preserve">სპეციალისტი </t>
  </si>
  <si>
    <t xml:space="preserve">განყოფილების უფროსი </t>
  </si>
  <si>
    <t xml:space="preserve">მთავარი სპეციალისტი (ინსპექტორი) </t>
  </si>
  <si>
    <t xml:space="preserve">მთავარი სპეციალისტი (სისტემური ადმინისტრატორი) </t>
  </si>
  <si>
    <t xml:space="preserve">სისტემური ადმინისტრატორი </t>
  </si>
  <si>
    <t xml:space="preserve">უფროსი სპეციალისტი </t>
  </si>
  <si>
    <t xml:space="preserve">ფილიალის უფროსი </t>
  </si>
  <si>
    <t xml:space="preserve">ფილიალის უფროსის მოადგილე </t>
  </si>
  <si>
    <t xml:space="preserve">საქალაქო განყოფილების უფროსი </t>
  </si>
  <si>
    <t>საჯარო სამართლის იურიდიული პირის - საარსებო წყაროებით უზრუნელყოფის საშტატო ნუსხა</t>
  </si>
  <si>
    <t>პროგრამების მენეჯერი</t>
  </si>
  <si>
    <t>ფინანსური მენეჯერი</t>
  </si>
  <si>
    <t>კოორდინატორი</t>
  </si>
  <si>
    <t>საჯარო სამართლის იურიდიული პირის - 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2018-2019 წლის საშტატო ნუსხა</t>
  </si>
  <si>
    <r>
      <rPr>
        <b/>
        <sz val="14"/>
        <color theme="1"/>
        <rFont val="Calibri"/>
        <family val="2"/>
        <charset val="204"/>
        <scheme val="minor"/>
      </rPr>
      <t xml:space="preserve">2019 წელი </t>
    </r>
    <r>
      <rPr>
        <b/>
        <sz val="11"/>
        <color theme="1"/>
        <rFont val="Calibri"/>
        <family val="2"/>
        <scheme val="minor"/>
      </rPr>
      <t xml:space="preserve">
ბრძანება N01-1363/ო 31.12.2018წ.</t>
    </r>
  </si>
  <si>
    <r>
      <rPr>
        <b/>
        <sz val="14"/>
        <color theme="1"/>
        <rFont val="Calibri"/>
        <family val="2"/>
        <charset val="204"/>
        <scheme val="minor"/>
      </rPr>
      <t xml:space="preserve">2018 წელი </t>
    </r>
    <r>
      <rPr>
        <b/>
        <sz val="11"/>
        <color theme="1"/>
        <rFont val="Calibri"/>
        <family val="2"/>
        <scheme val="minor"/>
      </rPr>
      <t xml:space="preserve">
ბრძანება N01-132/ო 07.06.2018წ.</t>
    </r>
  </si>
  <si>
    <t>ცენტრის მენეჯერი/უფროსი</t>
  </si>
  <si>
    <t>გადახრა</t>
  </si>
  <si>
    <t xml:space="preserve"> 2019 წელი 
ბრძანება N01-33/ო 22.01.2019წ.</t>
  </si>
  <si>
    <t xml:space="preserve">საჯარო სამართლის იურიდიული პირის - ლ. საყვარელიძის სახელობის დაავადებათა კონტროლისა და საზოგადოებრივი ჯანმრთელობის ეროვნული ცენტრის 2018-2019 წლის საშტატო ნუსხა </t>
  </si>
  <si>
    <t xml:space="preserve">საჯარო სამართლის იურიდიული პირის - სამედიცინო საქმიანობის სახელმწიფო რეგულირების სააგენტოს 2018-2019 წლის საშტატო ნუსხა </t>
  </si>
  <si>
    <t>2019 წელი
ბრძანება N01-24/ო 16.01.2019წ.</t>
  </si>
  <si>
    <t>საჯარო სამართლის იურიდიული პირის - ადამიანით ვაჭრობის (ტრეფიკინგის) მსხვერპლთა, დაზარალებულთა დაცვისა და დახმარების სახელმწიფო ფონდის 2018-2019 წლის საშტატო ნუსხა</t>
  </si>
  <si>
    <t>2018 წელი 
ბრძანება N01-43/ო 13.02.2018წ.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</si>
  <si>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2018-2019 წლების საშტატო ნუსხის, თანამდებობრივი სარგოს და შრომის ანაზღაურების ფონდის შესახებ</t>
  </si>
  <si>
    <t>2018 წელი
ბრძანება N01-1336/ო 13.12.2018წ.</t>
  </si>
  <si>
    <t>2018 წელი
ბრძანება N01-1344/ო 14.12.2018წ.</t>
  </si>
  <si>
    <t>2019 წელი
 პროექტი ჯერ მთავრობაში გაგზავნილი</t>
  </si>
  <si>
    <t>2018 წელი
(ბრძანება N01-1204/ო 4.10.2018წ.)</t>
  </si>
  <si>
    <t>2019 წელი
(ბრძანება N01-35/ო 24.01.2019წ.)</t>
  </si>
  <si>
    <t>2019 წელი
ბრძანება N01-32/ო 22.01.2019წ.</t>
  </si>
  <si>
    <t>2018 წელი 
ბრძანება N01-24/ო 24.01.2018წ.</t>
  </si>
  <si>
    <t>2018-2019 წელიბრძანება N9/ო 18.01.2018წ.</t>
  </si>
  <si>
    <t xml:space="preserve">2019 წლის ბიუჯეტის კანონით (შტატგარეშე) </t>
  </si>
  <si>
    <t>ფაქტიურად დასაქმებულთა რაოდენობა მაისის თვის მდგომარეობით</t>
  </si>
  <si>
    <t>შტატგარეშე თანამშრომელთა რაოდენობა</t>
  </si>
  <si>
    <t>მთავრობის განკარგულებით/ გამონაკლისი</t>
  </si>
  <si>
    <t>ემატება მრჩეველი</t>
  </si>
  <si>
    <t>32-ზეა გაგზავნილი მთავრობაზე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</si>
</sst>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#,##0.0"/>
    <numFmt numFmtId="169" formatCode="0.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Sylfaen"/>
      <family val="1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1"/>
      <scheme val="minor"/>
    </font>
    <font>
      <b/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6" fillId="0" borderId="0"/>
    <xf numFmtId="0" fontId="1" fillId="0" borderId="0"/>
  </cellStyleXfs>
  <cellXfs count="94">
    <xf numFmtId="0" fontId="0" fillId="0" borderId="0" xfId="0" applyFont="1" applyFill="1" applyBorder="1"/>
    <xf numFmtId="0" fontId="3" fillId="0" borderId="0" xfId="6"/>
    <xf numFmtId="0" fontId="9" fillId="0" borderId="1" xfId="6" applyFont="1" applyBorder="1" applyAlignment="1">
      <alignment horizontal="left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vertical="center" wrapText="1"/>
    </xf>
    <xf numFmtId="0" fontId="9" fillId="3" borderId="1" xfId="6" applyFont="1" applyFill="1" applyBorder="1" applyAlignment="1">
      <alignment vertical="center" wrapText="1"/>
    </xf>
    <xf numFmtId="0" fontId="9" fillId="0" borderId="1" xfId="6" applyFont="1" applyBorder="1" applyAlignment="1">
      <alignment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3" fillId="0" borderId="0" xfId="6" applyAlignment="1">
      <alignment horizontal="center"/>
    </xf>
    <xf numFmtId="168" fontId="5" fillId="0" borderId="1" xfId="6" applyNumberFormat="1" applyFont="1" applyFill="1" applyBorder="1" applyAlignment="1">
      <alignment horizontal="center" vertical="center" wrapText="1"/>
    </xf>
    <xf numFmtId="168" fontId="4" fillId="0" borderId="1" xfId="6" applyNumberFormat="1" applyFont="1" applyFill="1" applyBorder="1" applyAlignment="1">
      <alignment horizontal="center" vertical="center" wrapText="1"/>
    </xf>
    <xf numFmtId="168" fontId="4" fillId="0" borderId="1" xfId="6" applyNumberFormat="1" applyFont="1" applyFill="1" applyBorder="1" applyAlignment="1">
      <alignment horizontal="center"/>
    </xf>
    <xf numFmtId="169" fontId="5" fillId="0" borderId="1" xfId="6" applyNumberFormat="1" applyFont="1" applyFill="1" applyBorder="1" applyAlignment="1">
      <alignment horizontal="center" vertical="center" wrapText="1"/>
    </xf>
    <xf numFmtId="169" fontId="4" fillId="0" borderId="1" xfId="6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3" fillId="0" borderId="1" xfId="6" applyBorder="1" applyAlignment="1">
      <alignment horizontal="center"/>
    </xf>
    <xf numFmtId="2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168" fontId="10" fillId="4" borderId="1" xfId="6" applyNumberFormat="1" applyFont="1" applyFill="1" applyBorder="1" applyAlignment="1">
      <alignment horizontal="center" vertical="center" wrapText="1"/>
    </xf>
    <xf numFmtId="3" fontId="10" fillId="4" borderId="1" xfId="6" applyNumberFormat="1" applyFont="1" applyFill="1" applyBorder="1" applyAlignment="1">
      <alignment horizontal="center" vertical="center" wrapText="1"/>
    </xf>
    <xf numFmtId="169" fontId="10" fillId="4" borderId="1" xfId="6" applyNumberFormat="1" applyFont="1" applyFill="1" applyBorder="1" applyAlignment="1">
      <alignment horizontal="center" vertical="center" wrapText="1"/>
    </xf>
    <xf numFmtId="0" fontId="11" fillId="4" borderId="1" xfId="6" applyFont="1" applyFill="1" applyBorder="1" applyAlignment="1">
      <alignment horizontal="center" vertical="center" wrapText="1"/>
    </xf>
    <xf numFmtId="0" fontId="3" fillId="4" borderId="1" xfId="6" applyFont="1" applyFill="1" applyBorder="1"/>
    <xf numFmtId="0" fontId="3" fillId="4" borderId="1" xfId="6" applyFont="1" applyFill="1" applyBorder="1" applyAlignment="1">
      <alignment horizontal="center"/>
    </xf>
    <xf numFmtId="49" fontId="11" fillId="0" borderId="1" xfId="6" applyNumberFormat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 wrapText="1"/>
    </xf>
    <xf numFmtId="0" fontId="1" fillId="0" borderId="1" xfId="8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0" fontId="1" fillId="0" borderId="1" xfId="8" applyBorder="1" applyAlignment="1">
      <alignment horizontal="left" vertical="center" wrapText="1"/>
    </xf>
    <xf numFmtId="0" fontId="12" fillId="0" borderId="1" xfId="8" applyFont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69" fontId="9" fillId="0" borderId="1" xfId="6" applyNumberFormat="1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8" xfId="8" applyFont="1" applyBorder="1" applyAlignment="1">
      <alignment horizontal="center" vertical="center" wrapText="1"/>
    </xf>
    <xf numFmtId="0" fontId="15" fillId="0" borderId="8" xfId="8" applyFont="1" applyBorder="1" applyAlignment="1">
      <alignment horizontal="center" vertical="center" wrapText="1"/>
    </xf>
    <xf numFmtId="0" fontId="14" fillId="0" borderId="8" xfId="8" applyFont="1" applyBorder="1" applyAlignment="1">
      <alignment horizontal="center" vertical="center" wrapText="1"/>
    </xf>
    <xf numFmtId="0" fontId="1" fillId="0" borderId="8" xfId="8" applyBorder="1" applyAlignment="1">
      <alignment horizontal="center" vertical="center" wrapText="1"/>
    </xf>
    <xf numFmtId="0" fontId="12" fillId="0" borderId="9" xfId="8" applyFont="1" applyBorder="1" applyAlignment="1">
      <alignment horizontal="center" vertical="center" wrapText="1"/>
    </xf>
    <xf numFmtId="0" fontId="12" fillId="0" borderId="10" xfId="8" applyFont="1" applyBorder="1" applyAlignment="1">
      <alignment horizontal="center" vertical="center" wrapText="1"/>
    </xf>
    <xf numFmtId="0" fontId="12" fillId="0" borderId="11" xfId="8" applyFont="1" applyBorder="1" applyAlignment="1">
      <alignment horizontal="center" vertical="center" wrapText="1"/>
    </xf>
    <xf numFmtId="0" fontId="15" fillId="0" borderId="13" xfId="8" applyFont="1" applyBorder="1" applyAlignment="1">
      <alignment horizontal="center" vertical="center" wrapText="1"/>
    </xf>
    <xf numFmtId="0" fontId="1" fillId="0" borderId="12" xfId="8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0" fontId="18" fillId="0" borderId="13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1" fillId="0" borderId="13" xfId="8" applyFont="1" applyBorder="1" applyAlignment="1">
      <alignment horizontal="center" vertical="center" wrapText="1"/>
    </xf>
    <xf numFmtId="0" fontId="22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 wrapText="1"/>
    </xf>
    <xf numFmtId="0" fontId="24" fillId="0" borderId="0" xfId="8" applyFont="1" applyAlignment="1">
      <alignment horizontal="center" vertical="center" wrapText="1"/>
    </xf>
    <xf numFmtId="0" fontId="15" fillId="0" borderId="1" xfId="8" applyFont="1" applyBorder="1" applyAlignment="1">
      <alignment horizontal="center" vertical="center" wrapText="1"/>
    </xf>
    <xf numFmtId="0" fontId="14" fillId="0" borderId="12" xfId="8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0" fontId="15" fillId="0" borderId="12" xfId="8" applyFont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 wrapText="1"/>
    </xf>
    <xf numFmtId="0" fontId="12" fillId="0" borderId="12" xfId="8" applyFont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3" fontId="7" fillId="3" borderId="4" xfId="7" applyNumberFormat="1" applyFont="1" applyFill="1" applyBorder="1" applyAlignment="1">
      <alignment horizontal="center" vertical="center" wrapText="1"/>
    </xf>
    <xf numFmtId="3" fontId="7" fillId="3" borderId="3" xfId="7" applyNumberFormat="1" applyFont="1" applyFill="1" applyBorder="1" applyAlignment="1">
      <alignment horizontal="center" vertical="center" wrapText="1"/>
    </xf>
    <xf numFmtId="3" fontId="7" fillId="3" borderId="2" xfId="7" applyNumberFormat="1" applyFont="1" applyFill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/>
    </xf>
    <xf numFmtId="0" fontId="18" fillId="0" borderId="5" xfId="6" applyFont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left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9" fillId="0" borderId="5" xfId="6" applyFont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/>
    </xf>
    <xf numFmtId="0" fontId="20" fillId="0" borderId="6" xfId="6" applyFont="1" applyFill="1" applyBorder="1" applyAlignment="1">
      <alignment horizontal="center" vertical="center"/>
    </xf>
    <xf numFmtId="0" fontId="20" fillId="0" borderId="7" xfId="6" applyFont="1" applyFill="1" applyBorder="1" applyAlignment="1">
      <alignment horizontal="center" vertical="center"/>
    </xf>
    <xf numFmtId="0" fontId="20" fillId="0" borderId="8" xfId="6" applyFont="1" applyFill="1" applyBorder="1" applyAlignment="1">
      <alignment horizontal="center" vertical="center"/>
    </xf>
    <xf numFmtId="0" fontId="20" fillId="0" borderId="6" xfId="6" applyFont="1" applyFill="1" applyBorder="1" applyAlignment="1">
      <alignment horizontal="center" vertical="center" wrapText="1"/>
    </xf>
    <xf numFmtId="0" fontId="18" fillId="0" borderId="0" xfId="8" applyFont="1" applyAlignment="1">
      <alignment horizontal="center" vertical="center" wrapText="1"/>
    </xf>
    <xf numFmtId="0" fontId="1" fillId="4" borderId="12" xfId="8" applyFill="1" applyBorder="1" applyAlignment="1">
      <alignment horizontal="center" vertical="center" wrapText="1"/>
    </xf>
    <xf numFmtId="0" fontId="1" fillId="4" borderId="1" xfId="8" applyFill="1" applyBorder="1" applyAlignment="1">
      <alignment horizontal="left" vertical="center" wrapText="1"/>
    </xf>
    <xf numFmtId="0" fontId="21" fillId="4" borderId="1" xfId="8" applyFont="1" applyFill="1" applyBorder="1" applyAlignment="1">
      <alignment horizontal="center" vertical="center" wrapText="1"/>
    </xf>
    <xf numFmtId="0" fontId="21" fillId="4" borderId="13" xfId="8" applyFont="1" applyFill="1" applyBorder="1" applyAlignment="1">
      <alignment horizontal="center" vertical="center" wrapText="1"/>
    </xf>
    <xf numFmtId="0" fontId="1" fillId="4" borderId="14" xfId="8" applyFill="1" applyBorder="1" applyAlignment="1">
      <alignment horizontal="center" vertical="center" wrapText="1"/>
    </xf>
    <xf numFmtId="0" fontId="1" fillId="4" borderId="15" xfId="8" applyFill="1" applyBorder="1" applyAlignment="1">
      <alignment horizontal="center" vertical="center" wrapText="1"/>
    </xf>
    <xf numFmtId="0" fontId="21" fillId="4" borderId="15" xfId="8" applyFont="1" applyFill="1" applyBorder="1" applyAlignment="1">
      <alignment horizontal="center" vertical="center" wrapText="1"/>
    </xf>
    <xf numFmtId="0" fontId="21" fillId="4" borderId="16" xfId="8" applyFont="1" applyFill="1" applyBorder="1" applyAlignment="1">
      <alignment horizontal="center" vertical="center" wrapText="1"/>
    </xf>
  </cellXfs>
  <cellStyles count="9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2 2" xfId="7"/>
    <cellStyle name="Normal 3" xfId="8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C0C0C0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abSelected="1" view="pageBreakPreview" zoomScale="80" zoomScaleNormal="100" zoomScaleSheetLayoutView="8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F20" sqref="F20"/>
    </sheetView>
  </sheetViews>
  <sheetFormatPr defaultRowHeight="15" x14ac:dyDescent="0.25"/>
  <cols>
    <col min="1" max="1" width="9.140625" style="27"/>
    <col min="2" max="2" width="19.28515625" style="27" customWidth="1"/>
    <col min="3" max="3" width="46.5703125" style="27" customWidth="1"/>
    <col min="4" max="4" width="25.42578125" style="27" hidden="1" customWidth="1"/>
    <col min="5" max="6" width="24" style="27" customWidth="1"/>
    <col min="7" max="7" width="23.28515625" style="27" hidden="1" customWidth="1"/>
    <col min="8" max="8" width="27.5703125" style="27" hidden="1" customWidth="1"/>
    <col min="9" max="9" width="13.5703125" style="27" customWidth="1"/>
    <col min="10" max="10" width="11.28515625" style="27" customWidth="1"/>
    <col min="11" max="16384" width="9.140625" style="27"/>
  </cols>
  <sheetData>
    <row r="1" spans="2:14" ht="30" customHeight="1" x14ac:dyDescent="0.25">
      <c r="C1" s="85" t="s">
        <v>162</v>
      </c>
      <c r="D1" s="85"/>
      <c r="E1" s="85"/>
      <c r="F1" s="85"/>
    </row>
    <row r="2" spans="2:14" ht="15.75" thickBot="1" x14ac:dyDescent="0.3"/>
    <row r="3" spans="2:14" ht="75" x14ac:dyDescent="0.25">
      <c r="B3" s="40" t="s">
        <v>112</v>
      </c>
      <c r="C3" s="41" t="s">
        <v>111</v>
      </c>
      <c r="D3" s="41" t="s">
        <v>110</v>
      </c>
      <c r="E3" s="41" t="s">
        <v>163</v>
      </c>
      <c r="F3" s="42" t="s">
        <v>161</v>
      </c>
      <c r="G3" s="36" t="s">
        <v>160</v>
      </c>
      <c r="H3" s="31" t="s">
        <v>117</v>
      </c>
    </row>
    <row r="4" spans="2:14" ht="21" x14ac:dyDescent="0.25">
      <c r="B4" s="55" t="s">
        <v>2</v>
      </c>
      <c r="C4" s="56"/>
      <c r="D4" s="52">
        <f>D5+D9+D11+D13+D20+D28+D31+D34</f>
        <v>2667</v>
      </c>
      <c r="E4" s="52">
        <f>E5+E9+E11+E13+E20+E28+E31+E34</f>
        <v>5654</v>
      </c>
      <c r="F4" s="43">
        <f>F5+F9+F11+F13+F20+F28+F31+F34</f>
        <v>4412</v>
      </c>
      <c r="G4" s="37">
        <f>G5+G9+G11+G13+G20+G28+G31+G34</f>
        <v>5384</v>
      </c>
      <c r="H4" s="32">
        <f>H5+H9+H11+H13+H20+H28+H31+H34</f>
        <v>5561</v>
      </c>
      <c r="I4" s="50"/>
      <c r="J4" s="50"/>
    </row>
    <row r="5" spans="2:14" ht="57" customHeight="1" x14ac:dyDescent="0.25">
      <c r="B5" s="53" t="s">
        <v>109</v>
      </c>
      <c r="C5" s="54"/>
      <c r="D5" s="45">
        <f>D6+D7+D8</f>
        <v>237</v>
      </c>
      <c r="E5" s="45">
        <v>235</v>
      </c>
      <c r="F5" s="46">
        <f>F6+F7+F8</f>
        <v>140</v>
      </c>
      <c r="G5" s="38">
        <f>G6+G7+G8</f>
        <v>182</v>
      </c>
      <c r="H5" s="29">
        <f>H6+H7+H8</f>
        <v>157</v>
      </c>
    </row>
    <row r="6" spans="2:14" ht="60" x14ac:dyDescent="0.25">
      <c r="B6" s="86" t="s">
        <v>108</v>
      </c>
      <c r="C6" s="87" t="s">
        <v>107</v>
      </c>
      <c r="D6" s="88">
        <v>237</v>
      </c>
      <c r="E6" s="88">
        <v>114</v>
      </c>
      <c r="F6" s="89">
        <v>104</v>
      </c>
      <c r="G6" s="39">
        <v>139</v>
      </c>
      <c r="H6" s="28">
        <v>114</v>
      </c>
      <c r="N6" s="49"/>
    </row>
    <row r="7" spans="2:14" ht="32.25" customHeight="1" x14ac:dyDescent="0.25">
      <c r="B7" s="44" t="s">
        <v>106</v>
      </c>
      <c r="C7" s="30" t="s">
        <v>105</v>
      </c>
      <c r="D7" s="47"/>
      <c r="E7" s="47">
        <v>3</v>
      </c>
      <c r="F7" s="48">
        <v>3</v>
      </c>
      <c r="G7" s="39">
        <v>3</v>
      </c>
      <c r="H7" s="28">
        <v>3</v>
      </c>
    </row>
    <row r="8" spans="2:14" ht="27" customHeight="1" x14ac:dyDescent="0.25">
      <c r="B8" s="44" t="s">
        <v>104</v>
      </c>
      <c r="C8" s="30" t="s">
        <v>103</v>
      </c>
      <c r="D8" s="47"/>
      <c r="E8" s="47">
        <v>40</v>
      </c>
      <c r="F8" s="48">
        <v>33</v>
      </c>
      <c r="G8" s="39">
        <v>40</v>
      </c>
      <c r="H8" s="28">
        <v>40</v>
      </c>
    </row>
    <row r="9" spans="2:14" ht="45.75" customHeight="1" x14ac:dyDescent="0.25">
      <c r="B9" s="53" t="s">
        <v>102</v>
      </c>
      <c r="C9" s="54"/>
      <c r="D9" s="45">
        <f>D10</f>
        <v>124</v>
      </c>
      <c r="E9" s="45">
        <f>E10</f>
        <v>18</v>
      </c>
      <c r="F9" s="46">
        <f>F10</f>
        <v>15</v>
      </c>
      <c r="G9" s="38">
        <f>G10</f>
        <v>0</v>
      </c>
      <c r="H9" s="29">
        <f>H10</f>
        <v>18</v>
      </c>
    </row>
    <row r="10" spans="2:14" ht="30" x14ac:dyDescent="0.25">
      <c r="B10" s="86" t="s">
        <v>101</v>
      </c>
      <c r="C10" s="87" t="s">
        <v>100</v>
      </c>
      <c r="D10" s="88">
        <v>124</v>
      </c>
      <c r="E10" s="88">
        <v>18</v>
      </c>
      <c r="F10" s="89">
        <v>15</v>
      </c>
      <c r="G10" s="39">
        <v>0</v>
      </c>
      <c r="H10" s="28">
        <v>18</v>
      </c>
    </row>
    <row r="11" spans="2:14" ht="18.75" x14ac:dyDescent="0.25">
      <c r="B11" s="53" t="s">
        <v>99</v>
      </c>
      <c r="C11" s="54"/>
      <c r="D11" s="45">
        <f>D12</f>
        <v>50</v>
      </c>
      <c r="E11" s="45">
        <f>E12</f>
        <v>31</v>
      </c>
      <c r="F11" s="46">
        <f>F12</f>
        <v>29</v>
      </c>
      <c r="G11" s="38">
        <f>G12</f>
        <v>0</v>
      </c>
      <c r="H11" s="29">
        <f>H12</f>
        <v>31</v>
      </c>
    </row>
    <row r="12" spans="2:14" ht="60" x14ac:dyDescent="0.25">
      <c r="B12" s="86" t="s">
        <v>98</v>
      </c>
      <c r="C12" s="87" t="s">
        <v>97</v>
      </c>
      <c r="D12" s="88">
        <v>50</v>
      </c>
      <c r="E12" s="88">
        <v>31</v>
      </c>
      <c r="F12" s="89">
        <v>29</v>
      </c>
      <c r="G12" s="39"/>
      <c r="H12" s="28">
        <f>25+6</f>
        <v>31</v>
      </c>
      <c r="I12" s="27" t="s">
        <v>165</v>
      </c>
      <c r="J12" s="27" t="s">
        <v>164</v>
      </c>
    </row>
    <row r="13" spans="2:14" ht="83.25" customHeight="1" x14ac:dyDescent="0.25">
      <c r="B13" s="53" t="s">
        <v>96</v>
      </c>
      <c r="C13" s="54"/>
      <c r="D13" s="45">
        <f>D14+D15+D16+D17+D18+D19</f>
        <v>306</v>
      </c>
      <c r="E13" s="45">
        <f>E14+E15+E16+E17+E18+E19</f>
        <v>143</v>
      </c>
      <c r="F13" s="46">
        <f>F14+F15+F16+F17+F18+F19</f>
        <v>129</v>
      </c>
      <c r="G13" s="38">
        <f>G14+G15+G16+G17+G18+G19</f>
        <v>136</v>
      </c>
      <c r="H13" s="29">
        <f>H14+H15+H16+H17+H18+H19</f>
        <v>143</v>
      </c>
    </row>
    <row r="14" spans="2:14" ht="45" x14ac:dyDescent="0.25">
      <c r="B14" s="86" t="s">
        <v>95</v>
      </c>
      <c r="C14" s="87" t="s">
        <v>94</v>
      </c>
      <c r="D14" s="88">
        <v>306</v>
      </c>
      <c r="E14" s="88">
        <v>44</v>
      </c>
      <c r="F14" s="89">
        <v>43</v>
      </c>
      <c r="G14" s="39">
        <v>47</v>
      </c>
      <c r="H14" s="28">
        <v>44</v>
      </c>
    </row>
    <row r="15" spans="2:14" ht="30" x14ac:dyDescent="0.25">
      <c r="B15" s="44" t="s">
        <v>93</v>
      </c>
      <c r="C15" s="30" t="s">
        <v>92</v>
      </c>
      <c r="D15" s="47"/>
      <c r="E15" s="47">
        <v>12</v>
      </c>
      <c r="F15" s="48">
        <v>2</v>
      </c>
      <c r="G15" s="39">
        <v>2</v>
      </c>
      <c r="H15" s="28">
        <v>12</v>
      </c>
    </row>
    <row r="16" spans="2:14" ht="18.75" x14ac:dyDescent="0.25">
      <c r="B16" s="44" t="s">
        <v>91</v>
      </c>
      <c r="C16" s="30" t="s">
        <v>90</v>
      </c>
      <c r="D16" s="47"/>
      <c r="E16" s="47">
        <v>2</v>
      </c>
      <c r="F16" s="48">
        <v>1</v>
      </c>
      <c r="G16" s="39">
        <v>2</v>
      </c>
      <c r="H16" s="28">
        <v>2</v>
      </c>
    </row>
    <row r="17" spans="2:8" ht="60" x14ac:dyDescent="0.25">
      <c r="B17" s="44" t="s">
        <v>89</v>
      </c>
      <c r="C17" s="30" t="s">
        <v>88</v>
      </c>
      <c r="D17" s="47"/>
      <c r="E17" s="47">
        <v>5</v>
      </c>
      <c r="F17" s="48">
        <v>5</v>
      </c>
      <c r="G17" s="39">
        <v>5</v>
      </c>
      <c r="H17" s="28">
        <v>5</v>
      </c>
    </row>
    <row r="18" spans="2:8" ht="60" x14ac:dyDescent="0.25">
      <c r="B18" s="44" t="s">
        <v>87</v>
      </c>
      <c r="C18" s="30" t="s">
        <v>86</v>
      </c>
      <c r="D18" s="47"/>
      <c r="E18" s="47">
        <v>31</v>
      </c>
      <c r="F18" s="48">
        <v>30</v>
      </c>
      <c r="G18" s="39">
        <v>31</v>
      </c>
      <c r="H18" s="28">
        <v>31</v>
      </c>
    </row>
    <row r="19" spans="2:8" ht="60" x14ac:dyDescent="0.25">
      <c r="B19" s="44" t="s">
        <v>85</v>
      </c>
      <c r="C19" s="30" t="s">
        <v>84</v>
      </c>
      <c r="D19" s="47"/>
      <c r="E19" s="47">
        <v>49</v>
      </c>
      <c r="F19" s="48">
        <v>48</v>
      </c>
      <c r="G19" s="39">
        <v>49</v>
      </c>
      <c r="H19" s="28">
        <v>49</v>
      </c>
    </row>
    <row r="20" spans="2:8" ht="18.75" x14ac:dyDescent="0.25">
      <c r="B20" s="57" t="s">
        <v>83</v>
      </c>
      <c r="C20" s="58"/>
      <c r="D20" s="45">
        <f>D21+D22+D23+D24+D26+D27</f>
        <v>1843</v>
      </c>
      <c r="E20" s="45">
        <f>E21+E22+E23+E24+E25+E26+E27</f>
        <v>1199</v>
      </c>
      <c r="F20" s="46">
        <f>F21+F22+F23+F24+F25+F26+F27</f>
        <v>779</v>
      </c>
      <c r="G20" s="36">
        <f>G21+G22+G23+G24+G26+G27</f>
        <v>1169</v>
      </c>
      <c r="H20" s="31">
        <f>H21+H22+H23+H24+H26+H27</f>
        <v>1189</v>
      </c>
    </row>
    <row r="21" spans="2:8" ht="30" x14ac:dyDescent="0.25">
      <c r="B21" s="86" t="s">
        <v>82</v>
      </c>
      <c r="C21" s="87" t="s">
        <v>81</v>
      </c>
      <c r="D21" s="88">
        <v>1843</v>
      </c>
      <c r="E21" s="88">
        <v>300</v>
      </c>
      <c r="F21" s="89">
        <v>143</v>
      </c>
      <c r="G21" s="39">
        <v>300</v>
      </c>
      <c r="H21" s="28">
        <v>300</v>
      </c>
    </row>
    <row r="22" spans="2:8" ht="30" x14ac:dyDescent="0.25">
      <c r="B22" s="44" t="s">
        <v>80</v>
      </c>
      <c r="C22" s="30" t="s">
        <v>79</v>
      </c>
      <c r="D22" s="47"/>
      <c r="E22" s="47">
        <v>484</v>
      </c>
      <c r="F22" s="48">
        <v>298</v>
      </c>
      <c r="G22" s="39">
        <v>484</v>
      </c>
      <c r="H22" s="28">
        <v>484</v>
      </c>
    </row>
    <row r="23" spans="2:8" ht="30" x14ac:dyDescent="0.25">
      <c r="B23" s="44" t="s">
        <v>78</v>
      </c>
      <c r="C23" s="30" t="s">
        <v>77</v>
      </c>
      <c r="D23" s="47"/>
      <c r="E23" s="47">
        <v>320</v>
      </c>
      <c r="F23" s="48">
        <v>278</v>
      </c>
      <c r="G23" s="39">
        <v>315</v>
      </c>
      <c r="H23" s="28">
        <v>320</v>
      </c>
    </row>
    <row r="24" spans="2:8" ht="18.75" x14ac:dyDescent="0.25">
      <c r="B24" s="44" t="s">
        <v>76</v>
      </c>
      <c r="C24" s="30" t="s">
        <v>75</v>
      </c>
      <c r="D24" s="47"/>
      <c r="E24" s="47">
        <v>30</v>
      </c>
      <c r="F24" s="48">
        <v>16</v>
      </c>
      <c r="G24" s="39">
        <v>30</v>
      </c>
      <c r="H24" s="28">
        <v>30</v>
      </c>
    </row>
    <row r="25" spans="2:8" ht="18.75" x14ac:dyDescent="0.25">
      <c r="B25" s="44" t="s">
        <v>121</v>
      </c>
      <c r="C25" s="30" t="s">
        <v>122</v>
      </c>
      <c r="D25" s="47"/>
      <c r="E25" s="47">
        <v>10</v>
      </c>
      <c r="F25" s="48">
        <v>8</v>
      </c>
      <c r="G25" s="39"/>
      <c r="H25" s="28">
        <v>10</v>
      </c>
    </row>
    <row r="26" spans="2:8" ht="30" x14ac:dyDescent="0.25">
      <c r="B26" s="44" t="s">
        <v>74</v>
      </c>
      <c r="C26" s="30" t="s">
        <v>73</v>
      </c>
      <c r="D26" s="47"/>
      <c r="E26" s="47">
        <v>4</v>
      </c>
      <c r="F26" s="48">
        <v>3</v>
      </c>
      <c r="G26" s="39">
        <v>4</v>
      </c>
      <c r="H26" s="28">
        <v>4</v>
      </c>
    </row>
    <row r="27" spans="2:8" ht="30" x14ac:dyDescent="0.25">
      <c r="B27" s="44" t="s">
        <v>72</v>
      </c>
      <c r="C27" s="30" t="s">
        <v>71</v>
      </c>
      <c r="D27" s="47"/>
      <c r="E27" s="47">
        <v>51</v>
      </c>
      <c r="F27" s="48">
        <v>33</v>
      </c>
      <c r="G27" s="39">
        <v>36</v>
      </c>
      <c r="H27" s="28">
        <v>51</v>
      </c>
    </row>
    <row r="28" spans="2:8" ht="60" customHeight="1" x14ac:dyDescent="0.25">
      <c r="B28" s="53" t="s">
        <v>70</v>
      </c>
      <c r="C28" s="54"/>
      <c r="D28" s="45">
        <f>D29+D30</f>
        <v>37</v>
      </c>
      <c r="E28" s="45">
        <f>E29+E30</f>
        <v>532</v>
      </c>
      <c r="F28" s="46">
        <f>F29+F30</f>
        <v>521</v>
      </c>
      <c r="G28" s="38">
        <f>G29+G30</f>
        <v>543</v>
      </c>
      <c r="H28" s="29">
        <f>H29+H30</f>
        <v>532</v>
      </c>
    </row>
    <row r="29" spans="2:8" ht="45" x14ac:dyDescent="0.25">
      <c r="B29" s="86" t="s">
        <v>69</v>
      </c>
      <c r="C29" s="87" t="s">
        <v>68</v>
      </c>
      <c r="D29" s="88">
        <v>37</v>
      </c>
      <c r="E29" s="88">
        <v>6</v>
      </c>
      <c r="F29" s="89">
        <v>4</v>
      </c>
      <c r="G29" s="39">
        <v>6</v>
      </c>
      <c r="H29" s="28">
        <v>6</v>
      </c>
    </row>
    <row r="30" spans="2:8" ht="45" x14ac:dyDescent="0.25">
      <c r="B30" s="44" t="s">
        <v>67</v>
      </c>
      <c r="C30" s="30" t="s">
        <v>66</v>
      </c>
      <c r="D30" s="47"/>
      <c r="E30" s="47">
        <v>526</v>
      </c>
      <c r="F30" s="48">
        <v>517</v>
      </c>
      <c r="G30" s="39">
        <v>537</v>
      </c>
      <c r="H30" s="28">
        <v>526</v>
      </c>
    </row>
    <row r="31" spans="2:8" ht="48.75" customHeight="1" x14ac:dyDescent="0.25">
      <c r="B31" s="53" t="s">
        <v>65</v>
      </c>
      <c r="C31" s="54"/>
      <c r="D31" s="45">
        <f>D32+D33</f>
        <v>62</v>
      </c>
      <c r="E31" s="45">
        <f>E32+E33</f>
        <v>3491</v>
      </c>
      <c r="F31" s="46">
        <f>F32+F33</f>
        <v>2795</v>
      </c>
      <c r="G31" s="38">
        <f>G32+G33</f>
        <v>3349</v>
      </c>
      <c r="H31" s="29">
        <f>H32+H33</f>
        <v>3491</v>
      </c>
    </row>
    <row r="32" spans="2:8" ht="30" x14ac:dyDescent="0.25">
      <c r="B32" s="86" t="s">
        <v>64</v>
      </c>
      <c r="C32" s="87" t="s">
        <v>63</v>
      </c>
      <c r="D32" s="88">
        <v>62</v>
      </c>
      <c r="E32" s="88">
        <v>59</v>
      </c>
      <c r="F32" s="89">
        <v>45</v>
      </c>
      <c r="G32" s="39">
        <v>59</v>
      </c>
      <c r="H32" s="28">
        <v>59</v>
      </c>
    </row>
    <row r="33" spans="2:9" ht="45" x14ac:dyDescent="0.25">
      <c r="B33" s="44" t="s">
        <v>62</v>
      </c>
      <c r="C33" s="30" t="s">
        <v>61</v>
      </c>
      <c r="D33" s="47"/>
      <c r="E33" s="47">
        <v>3432</v>
      </c>
      <c r="F33" s="48">
        <v>2750</v>
      </c>
      <c r="G33" s="39">
        <v>3290</v>
      </c>
      <c r="H33" s="28">
        <v>3432</v>
      </c>
    </row>
    <row r="34" spans="2:9" ht="33" customHeight="1" x14ac:dyDescent="0.25">
      <c r="B34" s="53" t="s">
        <v>60</v>
      </c>
      <c r="C34" s="54"/>
      <c r="D34" s="45">
        <f>D35</f>
        <v>8</v>
      </c>
      <c r="E34" s="45">
        <f>E35</f>
        <v>5</v>
      </c>
      <c r="F34" s="46">
        <f>F35</f>
        <v>4</v>
      </c>
      <c r="G34" s="38">
        <f>G35</f>
        <v>5</v>
      </c>
      <c r="H34" s="29">
        <f>H35</f>
        <v>0</v>
      </c>
      <c r="I34" s="51"/>
    </row>
    <row r="35" spans="2:9" ht="40.5" customHeight="1" thickBot="1" x14ac:dyDescent="0.3">
      <c r="B35" s="90" t="s">
        <v>59</v>
      </c>
      <c r="C35" s="91" t="s">
        <v>58</v>
      </c>
      <c r="D35" s="92">
        <v>8</v>
      </c>
      <c r="E35" s="92">
        <v>5</v>
      </c>
      <c r="F35" s="93">
        <v>4</v>
      </c>
      <c r="G35" s="39">
        <v>5</v>
      </c>
      <c r="H35" s="28"/>
    </row>
  </sheetData>
  <mergeCells count="10">
    <mergeCell ref="C1:F1"/>
    <mergeCell ref="B5:C5"/>
    <mergeCell ref="B34:C34"/>
    <mergeCell ref="B4:C4"/>
    <mergeCell ref="B9:C9"/>
    <mergeCell ref="B11:C11"/>
    <mergeCell ref="B13:C13"/>
    <mergeCell ref="B20:C20"/>
    <mergeCell ref="B28:C28"/>
    <mergeCell ref="B31:C31"/>
  </mergeCells>
  <pageMargins left="0" right="0" top="0" bottom="0" header="0" footer="0"/>
  <pageSetup paperSize="9" scale="7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6"/>
  <sheetViews>
    <sheetView view="pageBreakPreview" zoomScale="90" zoomScaleNormal="89" zoomScaleSheetLayoutView="90" workbookViewId="0">
      <pane xSplit="3" ySplit="5" topLeftCell="D6" activePane="bottomRight" state="frozen"/>
      <selection pane="topRight" activeCell="C1" sqref="C1"/>
      <selection pane="bottomLeft" activeCell="A7" sqref="A7"/>
      <selection pane="bottomRight" activeCell="L12" sqref="L12"/>
    </sheetView>
  </sheetViews>
  <sheetFormatPr defaultColWidth="16" defaultRowHeight="15" x14ac:dyDescent="0.25"/>
  <cols>
    <col min="1" max="1" width="5.5703125" style="9" customWidth="1"/>
    <col min="2" max="2" width="32.140625" style="1" customWidth="1"/>
    <col min="3" max="3" width="28.140625" style="1" customWidth="1"/>
    <col min="4" max="4" width="8.7109375" style="1" customWidth="1"/>
    <col min="5" max="9" width="13" style="1" customWidth="1"/>
    <col min="10" max="10" width="8.7109375" style="1" customWidth="1"/>
    <col min="11" max="15" width="13" style="1" customWidth="1"/>
    <col min="16" max="16" width="8.7109375" style="1" customWidth="1"/>
    <col min="17" max="21" width="13" style="1" customWidth="1"/>
    <col min="22" max="16384" width="16" style="1"/>
  </cols>
  <sheetData>
    <row r="2" spans="1:21" ht="51" customHeight="1" x14ac:dyDescent="0.25">
      <c r="A2" s="68" t="s">
        <v>151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57.75" customHeight="1" x14ac:dyDescent="0.25">
      <c r="A3" s="72" t="s">
        <v>57</v>
      </c>
      <c r="B3" s="72" t="s">
        <v>56</v>
      </c>
      <c r="C3" s="72" t="s">
        <v>0</v>
      </c>
      <c r="D3" s="73" t="s">
        <v>153</v>
      </c>
      <c r="E3" s="74"/>
      <c r="F3" s="74"/>
      <c r="G3" s="74"/>
      <c r="H3" s="74"/>
      <c r="I3" s="74"/>
      <c r="J3" s="71" t="s">
        <v>154</v>
      </c>
      <c r="K3" s="67"/>
      <c r="L3" s="67"/>
      <c r="M3" s="67"/>
      <c r="N3" s="67"/>
      <c r="O3" s="67"/>
      <c r="P3" s="67" t="s">
        <v>144</v>
      </c>
      <c r="Q3" s="67"/>
      <c r="R3" s="67"/>
      <c r="S3" s="67"/>
      <c r="T3" s="67"/>
      <c r="U3" s="67"/>
    </row>
    <row r="4" spans="1:21" ht="104.25" customHeight="1" x14ac:dyDescent="0.25">
      <c r="A4" s="72"/>
      <c r="B4" s="72"/>
      <c r="C4" s="72"/>
      <c r="D4" s="25" t="s">
        <v>1</v>
      </c>
      <c r="E4" s="26" t="s">
        <v>55</v>
      </c>
      <c r="F4" s="26" t="s">
        <v>54</v>
      </c>
      <c r="G4" s="26" t="s">
        <v>53</v>
      </c>
      <c r="H4" s="26" t="s">
        <v>52</v>
      </c>
      <c r="I4" s="25" t="s">
        <v>51</v>
      </c>
      <c r="J4" s="25" t="s">
        <v>1</v>
      </c>
      <c r="K4" s="26" t="s">
        <v>55</v>
      </c>
      <c r="L4" s="26" t="s">
        <v>54</v>
      </c>
      <c r="M4" s="26" t="s">
        <v>53</v>
      </c>
      <c r="N4" s="26" t="s">
        <v>52</v>
      </c>
      <c r="O4" s="25" t="s">
        <v>51</v>
      </c>
      <c r="P4" s="25" t="s">
        <v>1</v>
      </c>
      <c r="Q4" s="26" t="s">
        <v>55</v>
      </c>
      <c r="R4" s="26" t="s">
        <v>54</v>
      </c>
      <c r="S4" s="26" t="s">
        <v>53</v>
      </c>
      <c r="T4" s="26" t="s">
        <v>52</v>
      </c>
      <c r="U4" s="25" t="s">
        <v>51</v>
      </c>
    </row>
    <row r="5" spans="1:21" ht="18" customHeight="1" x14ac:dyDescent="0.25">
      <c r="A5" s="24"/>
      <c r="B5" s="23"/>
      <c r="C5" s="22" t="s">
        <v>2</v>
      </c>
      <c r="D5" s="20">
        <f>SUM(D6:D56)</f>
        <v>236</v>
      </c>
      <c r="E5" s="21"/>
      <c r="F5" s="21"/>
      <c r="G5" s="19"/>
      <c r="H5" s="19">
        <f>SUM(H6:H56)</f>
        <v>446040</v>
      </c>
      <c r="I5" s="19">
        <f>SUM(I6:I56)</f>
        <v>5352480</v>
      </c>
      <c r="J5" s="20">
        <f>SUM(J6:J56)</f>
        <v>235</v>
      </c>
      <c r="K5" s="21"/>
      <c r="L5" s="21"/>
      <c r="M5" s="19"/>
      <c r="N5" s="19">
        <f>SUM(N6:N56)</f>
        <v>446840</v>
      </c>
      <c r="O5" s="19">
        <f>SUM(O6:O56)</f>
        <v>5362080</v>
      </c>
      <c r="P5" s="20">
        <f>J5-D5</f>
        <v>-1</v>
      </c>
      <c r="Q5" s="20">
        <f t="shared" ref="Q5:U5" si="0">K5-E5</f>
        <v>0</v>
      </c>
      <c r="R5" s="20">
        <f t="shared" si="0"/>
        <v>0</v>
      </c>
      <c r="S5" s="20">
        <f t="shared" si="0"/>
        <v>0</v>
      </c>
      <c r="T5" s="20">
        <f t="shared" si="0"/>
        <v>800</v>
      </c>
      <c r="U5" s="20">
        <f t="shared" si="0"/>
        <v>9600</v>
      </c>
    </row>
    <row r="6" spans="1:21" ht="32.25" customHeight="1" x14ac:dyDescent="0.25">
      <c r="A6" s="16">
        <v>1</v>
      </c>
      <c r="B6" s="6" t="s">
        <v>3</v>
      </c>
      <c r="C6" s="63" t="s">
        <v>50</v>
      </c>
      <c r="D6" s="18">
        <v>1</v>
      </c>
      <c r="E6" s="13"/>
      <c r="F6" s="13"/>
      <c r="G6" s="10">
        <v>6250</v>
      </c>
      <c r="H6" s="10">
        <f t="shared" ref="H6:H56" si="1">G6*D6</f>
        <v>6250</v>
      </c>
      <c r="I6" s="10">
        <f t="shared" ref="I6:I56" si="2">H6*12</f>
        <v>75000</v>
      </c>
      <c r="J6" s="18">
        <v>1</v>
      </c>
      <c r="K6" s="13"/>
      <c r="L6" s="13"/>
      <c r="M6" s="10">
        <v>6250</v>
      </c>
      <c r="N6" s="10">
        <f t="shared" ref="N6:N37" si="3">M6*J6</f>
        <v>6250</v>
      </c>
      <c r="O6" s="10">
        <f t="shared" ref="O6:O37" si="4">N6*12</f>
        <v>75000</v>
      </c>
      <c r="P6" s="18">
        <f>J6-D6</f>
        <v>0</v>
      </c>
      <c r="Q6" s="18">
        <f t="shared" ref="Q6:U6" si="5">K6-E6</f>
        <v>0</v>
      </c>
      <c r="R6" s="18">
        <f t="shared" si="5"/>
        <v>0</v>
      </c>
      <c r="S6" s="18">
        <f t="shared" si="5"/>
        <v>0</v>
      </c>
      <c r="T6" s="18">
        <f t="shared" si="5"/>
        <v>0</v>
      </c>
      <c r="U6" s="18">
        <f t="shared" si="5"/>
        <v>0</v>
      </c>
    </row>
    <row r="7" spans="1:21" ht="32.25" customHeight="1" x14ac:dyDescent="0.25">
      <c r="A7" s="16">
        <v>2</v>
      </c>
      <c r="B7" s="6" t="s">
        <v>4</v>
      </c>
      <c r="C7" s="63"/>
      <c r="D7" s="18">
        <v>1</v>
      </c>
      <c r="E7" s="13"/>
      <c r="F7" s="13"/>
      <c r="G7" s="10">
        <v>6200</v>
      </c>
      <c r="H7" s="10">
        <f t="shared" si="1"/>
        <v>6200</v>
      </c>
      <c r="I7" s="10">
        <f t="shared" si="2"/>
        <v>74400</v>
      </c>
      <c r="J7" s="18">
        <v>1</v>
      </c>
      <c r="K7" s="13"/>
      <c r="L7" s="13"/>
      <c r="M7" s="10">
        <v>6200</v>
      </c>
      <c r="N7" s="10">
        <f t="shared" si="3"/>
        <v>6200</v>
      </c>
      <c r="O7" s="10">
        <f t="shared" si="4"/>
        <v>74400</v>
      </c>
      <c r="P7" s="18">
        <f t="shared" ref="P7:P56" si="6">J7-D7</f>
        <v>0</v>
      </c>
      <c r="Q7" s="18">
        <f t="shared" ref="Q7:Q56" si="7">K7-E7</f>
        <v>0</v>
      </c>
      <c r="R7" s="18">
        <f t="shared" ref="R7:R56" si="8">L7-F7</f>
        <v>0</v>
      </c>
      <c r="S7" s="18">
        <f t="shared" ref="S7:S56" si="9">M7-G7</f>
        <v>0</v>
      </c>
      <c r="T7" s="18">
        <f t="shared" ref="T7:T56" si="10">N7-H7</f>
        <v>0</v>
      </c>
      <c r="U7" s="18">
        <f t="shared" ref="U7:U56" si="11">O7-I7</f>
        <v>0</v>
      </c>
    </row>
    <row r="8" spans="1:21" ht="32.25" customHeight="1" x14ac:dyDescent="0.25">
      <c r="A8" s="16">
        <v>3</v>
      </c>
      <c r="B8" s="6" t="s">
        <v>5</v>
      </c>
      <c r="C8" s="63"/>
      <c r="D8" s="18">
        <v>1</v>
      </c>
      <c r="E8" s="13"/>
      <c r="F8" s="13"/>
      <c r="G8" s="10">
        <v>6000</v>
      </c>
      <c r="H8" s="10">
        <f t="shared" si="1"/>
        <v>6000</v>
      </c>
      <c r="I8" s="10">
        <f t="shared" si="2"/>
        <v>72000</v>
      </c>
      <c r="J8" s="18">
        <v>1</v>
      </c>
      <c r="K8" s="13"/>
      <c r="L8" s="13"/>
      <c r="M8" s="10">
        <v>6000</v>
      </c>
      <c r="N8" s="10">
        <f t="shared" si="3"/>
        <v>6000</v>
      </c>
      <c r="O8" s="10">
        <f t="shared" si="4"/>
        <v>72000</v>
      </c>
      <c r="P8" s="18">
        <f t="shared" si="6"/>
        <v>0</v>
      </c>
      <c r="Q8" s="18">
        <f t="shared" si="7"/>
        <v>0</v>
      </c>
      <c r="R8" s="18">
        <f t="shared" si="8"/>
        <v>0</v>
      </c>
      <c r="S8" s="18">
        <f t="shared" si="9"/>
        <v>0</v>
      </c>
      <c r="T8" s="18">
        <f t="shared" si="10"/>
        <v>0</v>
      </c>
      <c r="U8" s="18">
        <f t="shared" si="11"/>
        <v>0</v>
      </c>
    </row>
    <row r="9" spans="1:21" ht="32.25" customHeight="1" x14ac:dyDescent="0.25">
      <c r="A9" s="16">
        <v>4</v>
      </c>
      <c r="B9" s="6" t="s">
        <v>5</v>
      </c>
      <c r="C9" s="63"/>
      <c r="D9" s="18">
        <v>2</v>
      </c>
      <c r="E9" s="13"/>
      <c r="F9" s="13"/>
      <c r="G9" s="10">
        <v>5600</v>
      </c>
      <c r="H9" s="10">
        <f t="shared" si="1"/>
        <v>11200</v>
      </c>
      <c r="I9" s="10">
        <f t="shared" si="2"/>
        <v>134400</v>
      </c>
      <c r="J9" s="18">
        <v>2</v>
      </c>
      <c r="K9" s="13"/>
      <c r="L9" s="13"/>
      <c r="M9" s="10">
        <v>5600</v>
      </c>
      <c r="N9" s="10">
        <f t="shared" si="3"/>
        <v>11200</v>
      </c>
      <c r="O9" s="10">
        <f t="shared" si="4"/>
        <v>134400</v>
      </c>
      <c r="P9" s="18">
        <f t="shared" si="6"/>
        <v>0</v>
      </c>
      <c r="Q9" s="18">
        <f t="shared" si="7"/>
        <v>0</v>
      </c>
      <c r="R9" s="18">
        <f t="shared" si="8"/>
        <v>0</v>
      </c>
      <c r="S9" s="18">
        <f t="shared" si="9"/>
        <v>0</v>
      </c>
      <c r="T9" s="18">
        <f t="shared" si="10"/>
        <v>0</v>
      </c>
      <c r="U9" s="18">
        <f t="shared" si="11"/>
        <v>0</v>
      </c>
    </row>
    <row r="10" spans="1:21" ht="29.25" customHeight="1" x14ac:dyDescent="0.25">
      <c r="A10" s="16">
        <v>5</v>
      </c>
      <c r="B10" s="6" t="s">
        <v>5</v>
      </c>
      <c r="C10" s="63"/>
      <c r="D10" s="18">
        <v>1</v>
      </c>
      <c r="E10" s="13"/>
      <c r="F10" s="13"/>
      <c r="G10" s="10">
        <v>5900</v>
      </c>
      <c r="H10" s="10">
        <f t="shared" si="1"/>
        <v>5900</v>
      </c>
      <c r="I10" s="10">
        <f t="shared" si="2"/>
        <v>70800</v>
      </c>
      <c r="J10" s="18">
        <v>1</v>
      </c>
      <c r="K10" s="13"/>
      <c r="L10" s="13"/>
      <c r="M10" s="10">
        <v>5900</v>
      </c>
      <c r="N10" s="10">
        <f t="shared" si="3"/>
        <v>5900</v>
      </c>
      <c r="O10" s="10">
        <f t="shared" si="4"/>
        <v>70800</v>
      </c>
      <c r="P10" s="18">
        <f t="shared" si="6"/>
        <v>0</v>
      </c>
      <c r="Q10" s="18">
        <f t="shared" si="7"/>
        <v>0</v>
      </c>
      <c r="R10" s="18">
        <f t="shared" si="8"/>
        <v>0</v>
      </c>
      <c r="S10" s="18">
        <f t="shared" si="9"/>
        <v>0</v>
      </c>
      <c r="T10" s="18">
        <f t="shared" si="10"/>
        <v>0</v>
      </c>
      <c r="U10" s="18">
        <f t="shared" si="11"/>
        <v>0</v>
      </c>
    </row>
    <row r="11" spans="1:21" ht="25.5" customHeight="1" x14ac:dyDescent="0.25">
      <c r="A11" s="16">
        <v>6</v>
      </c>
      <c r="B11" s="6" t="s">
        <v>5</v>
      </c>
      <c r="C11" s="63"/>
      <c r="D11" s="18">
        <v>1</v>
      </c>
      <c r="E11" s="13"/>
      <c r="F11" s="13"/>
      <c r="G11" s="10">
        <v>5440</v>
      </c>
      <c r="H11" s="10">
        <f t="shared" si="1"/>
        <v>5440</v>
      </c>
      <c r="I11" s="10">
        <f t="shared" si="2"/>
        <v>65280</v>
      </c>
      <c r="J11" s="18">
        <v>1</v>
      </c>
      <c r="K11" s="13"/>
      <c r="L11" s="13"/>
      <c r="M11" s="10">
        <v>5440</v>
      </c>
      <c r="N11" s="10">
        <f t="shared" si="3"/>
        <v>5440</v>
      </c>
      <c r="O11" s="10">
        <f t="shared" si="4"/>
        <v>65280</v>
      </c>
      <c r="P11" s="18">
        <f t="shared" si="6"/>
        <v>0</v>
      </c>
      <c r="Q11" s="18">
        <f t="shared" si="7"/>
        <v>0</v>
      </c>
      <c r="R11" s="18">
        <f t="shared" si="8"/>
        <v>0</v>
      </c>
      <c r="S11" s="18">
        <f t="shared" si="9"/>
        <v>0</v>
      </c>
      <c r="T11" s="18">
        <f t="shared" si="10"/>
        <v>0</v>
      </c>
      <c r="U11" s="18">
        <f t="shared" si="11"/>
        <v>0</v>
      </c>
    </row>
    <row r="12" spans="1:21" ht="27" customHeight="1" x14ac:dyDescent="0.25">
      <c r="A12" s="16">
        <v>7</v>
      </c>
      <c r="B12" s="5" t="s">
        <v>10</v>
      </c>
      <c r="C12" s="63" t="s">
        <v>49</v>
      </c>
      <c r="D12" s="18">
        <v>1</v>
      </c>
      <c r="E12" s="13"/>
      <c r="F12" s="13"/>
      <c r="G12" s="10">
        <v>1600</v>
      </c>
      <c r="H12" s="10">
        <f t="shared" si="1"/>
        <v>1600</v>
      </c>
      <c r="I12" s="10">
        <f t="shared" si="2"/>
        <v>19200</v>
      </c>
      <c r="J12" s="18">
        <v>1</v>
      </c>
      <c r="K12" s="13"/>
      <c r="L12" s="13"/>
      <c r="M12" s="10">
        <v>1600</v>
      </c>
      <c r="N12" s="10">
        <f t="shared" si="3"/>
        <v>1600</v>
      </c>
      <c r="O12" s="10">
        <f t="shared" si="4"/>
        <v>19200</v>
      </c>
      <c r="P12" s="18">
        <f t="shared" si="6"/>
        <v>0</v>
      </c>
      <c r="Q12" s="18">
        <f t="shared" si="7"/>
        <v>0</v>
      </c>
      <c r="R12" s="18">
        <f t="shared" si="8"/>
        <v>0</v>
      </c>
      <c r="S12" s="18">
        <f t="shared" si="9"/>
        <v>0</v>
      </c>
      <c r="T12" s="18">
        <f t="shared" si="10"/>
        <v>0</v>
      </c>
      <c r="U12" s="18">
        <f t="shared" si="11"/>
        <v>0</v>
      </c>
    </row>
    <row r="13" spans="1:21" ht="32.25" customHeight="1" x14ac:dyDescent="0.25">
      <c r="A13" s="16">
        <v>8</v>
      </c>
      <c r="B13" s="5" t="s">
        <v>14</v>
      </c>
      <c r="C13" s="63"/>
      <c r="D13" s="18">
        <v>1</v>
      </c>
      <c r="E13" s="13"/>
      <c r="F13" s="13"/>
      <c r="G13" s="10">
        <v>1300</v>
      </c>
      <c r="H13" s="10">
        <f t="shared" si="1"/>
        <v>1300</v>
      </c>
      <c r="I13" s="10">
        <f t="shared" si="2"/>
        <v>15600</v>
      </c>
      <c r="J13" s="18">
        <v>1</v>
      </c>
      <c r="K13" s="13"/>
      <c r="L13" s="13"/>
      <c r="M13" s="10">
        <v>1300</v>
      </c>
      <c r="N13" s="10">
        <f t="shared" si="3"/>
        <v>1300</v>
      </c>
      <c r="O13" s="10">
        <f t="shared" si="4"/>
        <v>15600</v>
      </c>
      <c r="P13" s="18">
        <f t="shared" si="6"/>
        <v>0</v>
      </c>
      <c r="Q13" s="18">
        <f t="shared" si="7"/>
        <v>0</v>
      </c>
      <c r="R13" s="18">
        <f t="shared" si="8"/>
        <v>0</v>
      </c>
      <c r="S13" s="18">
        <f t="shared" si="9"/>
        <v>0</v>
      </c>
      <c r="T13" s="18">
        <f t="shared" si="10"/>
        <v>0</v>
      </c>
      <c r="U13" s="18">
        <f t="shared" si="11"/>
        <v>0</v>
      </c>
    </row>
    <row r="14" spans="1:21" ht="32.25" customHeight="1" x14ac:dyDescent="0.25">
      <c r="A14" s="16">
        <v>9</v>
      </c>
      <c r="B14" s="5" t="s">
        <v>12</v>
      </c>
      <c r="C14" s="63"/>
      <c r="D14" s="18">
        <v>3</v>
      </c>
      <c r="E14" s="13"/>
      <c r="F14" s="13"/>
      <c r="G14" s="10">
        <v>1300</v>
      </c>
      <c r="H14" s="10">
        <f t="shared" si="1"/>
        <v>3900</v>
      </c>
      <c r="I14" s="10">
        <f t="shared" si="2"/>
        <v>46800</v>
      </c>
      <c r="J14" s="18">
        <v>3</v>
      </c>
      <c r="K14" s="13"/>
      <c r="L14" s="13"/>
      <c r="M14" s="10">
        <v>1300</v>
      </c>
      <c r="N14" s="10">
        <f t="shared" si="3"/>
        <v>3900</v>
      </c>
      <c r="O14" s="10">
        <f t="shared" si="4"/>
        <v>46800</v>
      </c>
      <c r="P14" s="18">
        <f t="shared" si="6"/>
        <v>0</v>
      </c>
      <c r="Q14" s="18">
        <f t="shared" si="7"/>
        <v>0</v>
      </c>
      <c r="R14" s="18">
        <f t="shared" si="8"/>
        <v>0</v>
      </c>
      <c r="S14" s="18">
        <f t="shared" si="9"/>
        <v>0</v>
      </c>
      <c r="T14" s="18">
        <f t="shared" si="10"/>
        <v>0</v>
      </c>
      <c r="U14" s="18">
        <f t="shared" si="11"/>
        <v>0</v>
      </c>
    </row>
    <row r="15" spans="1:21" ht="32.25" customHeight="1" x14ac:dyDescent="0.25">
      <c r="A15" s="16">
        <v>10</v>
      </c>
      <c r="B15" s="4" t="s">
        <v>12</v>
      </c>
      <c r="C15" s="63"/>
      <c r="D15" s="18">
        <v>2</v>
      </c>
      <c r="E15" s="13"/>
      <c r="F15" s="13"/>
      <c r="G15" s="10">
        <v>1100</v>
      </c>
      <c r="H15" s="10">
        <f t="shared" si="1"/>
        <v>2200</v>
      </c>
      <c r="I15" s="10">
        <f t="shared" si="2"/>
        <v>26400</v>
      </c>
      <c r="J15" s="18">
        <v>2</v>
      </c>
      <c r="K15" s="13"/>
      <c r="L15" s="13"/>
      <c r="M15" s="10">
        <v>1100</v>
      </c>
      <c r="N15" s="10">
        <f t="shared" si="3"/>
        <v>2200</v>
      </c>
      <c r="O15" s="10">
        <f t="shared" si="4"/>
        <v>26400</v>
      </c>
      <c r="P15" s="18">
        <f t="shared" si="6"/>
        <v>0</v>
      </c>
      <c r="Q15" s="18">
        <f t="shared" si="7"/>
        <v>0</v>
      </c>
      <c r="R15" s="18">
        <f t="shared" si="8"/>
        <v>0</v>
      </c>
      <c r="S15" s="18">
        <f t="shared" si="9"/>
        <v>0</v>
      </c>
      <c r="T15" s="18">
        <f t="shared" si="10"/>
        <v>0</v>
      </c>
      <c r="U15" s="18">
        <f t="shared" si="11"/>
        <v>0</v>
      </c>
    </row>
    <row r="16" spans="1:21" ht="23.25" customHeight="1" x14ac:dyDescent="0.25">
      <c r="A16" s="16">
        <v>11</v>
      </c>
      <c r="B16" s="60" t="s">
        <v>6</v>
      </c>
      <c r="C16" s="62" t="s">
        <v>48</v>
      </c>
      <c r="D16" s="18">
        <v>1</v>
      </c>
      <c r="E16" s="13">
        <v>1.1000000000000001</v>
      </c>
      <c r="F16" s="13">
        <v>3.8</v>
      </c>
      <c r="G16" s="10">
        <v>3800</v>
      </c>
      <c r="H16" s="10">
        <f t="shared" si="1"/>
        <v>3800</v>
      </c>
      <c r="I16" s="10">
        <f t="shared" si="2"/>
        <v>45600</v>
      </c>
      <c r="J16" s="18">
        <v>1</v>
      </c>
      <c r="K16" s="13">
        <v>1.1000000000000001</v>
      </c>
      <c r="L16" s="13">
        <v>3.8</v>
      </c>
      <c r="M16" s="10">
        <v>3800</v>
      </c>
      <c r="N16" s="10">
        <f t="shared" si="3"/>
        <v>3800</v>
      </c>
      <c r="O16" s="10">
        <f t="shared" si="4"/>
        <v>45600</v>
      </c>
      <c r="P16" s="18">
        <f t="shared" si="6"/>
        <v>0</v>
      </c>
      <c r="Q16" s="18">
        <f t="shared" si="7"/>
        <v>0</v>
      </c>
      <c r="R16" s="18">
        <f t="shared" si="8"/>
        <v>0</v>
      </c>
      <c r="S16" s="18">
        <f t="shared" si="9"/>
        <v>0</v>
      </c>
      <c r="T16" s="18">
        <f t="shared" si="10"/>
        <v>0</v>
      </c>
      <c r="U16" s="18">
        <f t="shared" si="11"/>
        <v>0</v>
      </c>
    </row>
    <row r="17" spans="1:21" ht="23.25" customHeight="1" x14ac:dyDescent="0.25">
      <c r="A17" s="16">
        <v>12</v>
      </c>
      <c r="B17" s="60"/>
      <c r="C17" s="62"/>
      <c r="D17" s="15">
        <v>11</v>
      </c>
      <c r="E17" s="13">
        <v>1.1000000000000001</v>
      </c>
      <c r="F17" s="13">
        <v>4.4000000000000004</v>
      </c>
      <c r="G17" s="11">
        <v>4400</v>
      </c>
      <c r="H17" s="10">
        <f t="shared" si="1"/>
        <v>48400</v>
      </c>
      <c r="I17" s="10">
        <f t="shared" si="2"/>
        <v>580800</v>
      </c>
      <c r="J17" s="15">
        <v>11</v>
      </c>
      <c r="K17" s="13">
        <v>1.1000000000000001</v>
      </c>
      <c r="L17" s="13">
        <v>4.4000000000000004</v>
      </c>
      <c r="M17" s="11">
        <v>4400</v>
      </c>
      <c r="N17" s="10">
        <f t="shared" si="3"/>
        <v>48400</v>
      </c>
      <c r="O17" s="10">
        <f t="shared" si="4"/>
        <v>580800</v>
      </c>
      <c r="P17" s="18">
        <f t="shared" si="6"/>
        <v>0</v>
      </c>
      <c r="Q17" s="18">
        <f t="shared" si="7"/>
        <v>0</v>
      </c>
      <c r="R17" s="18">
        <f t="shared" si="8"/>
        <v>0</v>
      </c>
      <c r="S17" s="18">
        <f t="shared" si="9"/>
        <v>0</v>
      </c>
      <c r="T17" s="18">
        <f t="shared" si="10"/>
        <v>0</v>
      </c>
      <c r="U17" s="18">
        <f t="shared" si="11"/>
        <v>0</v>
      </c>
    </row>
    <row r="18" spans="1:21" ht="18" customHeight="1" x14ac:dyDescent="0.25">
      <c r="A18" s="16">
        <v>13</v>
      </c>
      <c r="B18" s="61" t="s">
        <v>8</v>
      </c>
      <c r="C18" s="62" t="s">
        <v>47</v>
      </c>
      <c r="D18" s="15">
        <v>1</v>
      </c>
      <c r="E18" s="13">
        <v>2.2000000000000002</v>
      </c>
      <c r="F18" s="13">
        <v>2.5</v>
      </c>
      <c r="G18" s="11">
        <v>2500</v>
      </c>
      <c r="H18" s="11">
        <f t="shared" si="1"/>
        <v>2500</v>
      </c>
      <c r="I18" s="10">
        <f t="shared" si="2"/>
        <v>30000</v>
      </c>
      <c r="J18" s="15">
        <v>1</v>
      </c>
      <c r="K18" s="13">
        <v>2.2000000000000002</v>
      </c>
      <c r="L18" s="13">
        <v>2.5</v>
      </c>
      <c r="M18" s="11">
        <v>2500</v>
      </c>
      <c r="N18" s="11">
        <f t="shared" si="3"/>
        <v>2500</v>
      </c>
      <c r="O18" s="10">
        <f t="shared" si="4"/>
        <v>30000</v>
      </c>
      <c r="P18" s="18">
        <f t="shared" si="6"/>
        <v>0</v>
      </c>
      <c r="Q18" s="18">
        <f t="shared" si="7"/>
        <v>0</v>
      </c>
      <c r="R18" s="18">
        <f t="shared" si="8"/>
        <v>0</v>
      </c>
      <c r="S18" s="18">
        <f t="shared" si="9"/>
        <v>0</v>
      </c>
      <c r="T18" s="18">
        <f t="shared" si="10"/>
        <v>0</v>
      </c>
      <c r="U18" s="18">
        <f t="shared" si="11"/>
        <v>0</v>
      </c>
    </row>
    <row r="19" spans="1:21" ht="18" customHeight="1" x14ac:dyDescent="0.25">
      <c r="A19" s="16">
        <v>14</v>
      </c>
      <c r="B19" s="61"/>
      <c r="C19" s="62"/>
      <c r="D19" s="15">
        <v>1</v>
      </c>
      <c r="E19" s="13">
        <v>2.2000000000000002</v>
      </c>
      <c r="F19" s="13">
        <v>2.8</v>
      </c>
      <c r="G19" s="11">
        <v>2800</v>
      </c>
      <c r="H19" s="11">
        <f t="shared" si="1"/>
        <v>2800</v>
      </c>
      <c r="I19" s="10">
        <f t="shared" si="2"/>
        <v>33600</v>
      </c>
      <c r="J19" s="15">
        <v>1</v>
      </c>
      <c r="K19" s="13">
        <v>2.2000000000000002</v>
      </c>
      <c r="L19" s="13">
        <v>2.8</v>
      </c>
      <c r="M19" s="11">
        <v>2800</v>
      </c>
      <c r="N19" s="11">
        <f t="shared" si="3"/>
        <v>2800</v>
      </c>
      <c r="O19" s="10">
        <f t="shared" si="4"/>
        <v>33600</v>
      </c>
      <c r="P19" s="18">
        <f t="shared" si="6"/>
        <v>0</v>
      </c>
      <c r="Q19" s="18">
        <f t="shared" si="7"/>
        <v>0</v>
      </c>
      <c r="R19" s="18">
        <f t="shared" si="8"/>
        <v>0</v>
      </c>
      <c r="S19" s="18">
        <f t="shared" si="9"/>
        <v>0</v>
      </c>
      <c r="T19" s="18">
        <f t="shared" si="10"/>
        <v>0</v>
      </c>
      <c r="U19" s="18">
        <f t="shared" si="11"/>
        <v>0</v>
      </c>
    </row>
    <row r="20" spans="1:21" ht="18" customHeight="1" x14ac:dyDescent="0.25">
      <c r="A20" s="16">
        <v>15</v>
      </c>
      <c r="B20" s="61"/>
      <c r="C20" s="62"/>
      <c r="D20" s="15">
        <v>7</v>
      </c>
      <c r="E20" s="13">
        <v>2.2000000000000002</v>
      </c>
      <c r="F20" s="13">
        <v>3.6</v>
      </c>
      <c r="G20" s="11">
        <v>3600</v>
      </c>
      <c r="H20" s="11">
        <f t="shared" si="1"/>
        <v>25200</v>
      </c>
      <c r="I20" s="10">
        <f t="shared" si="2"/>
        <v>302400</v>
      </c>
      <c r="J20" s="15">
        <v>7</v>
      </c>
      <c r="K20" s="13">
        <v>2.2000000000000002</v>
      </c>
      <c r="L20" s="13">
        <v>3.6</v>
      </c>
      <c r="M20" s="11">
        <v>3600</v>
      </c>
      <c r="N20" s="11">
        <f t="shared" si="3"/>
        <v>25200</v>
      </c>
      <c r="O20" s="10">
        <f t="shared" si="4"/>
        <v>302400</v>
      </c>
      <c r="P20" s="18">
        <f t="shared" si="6"/>
        <v>0</v>
      </c>
      <c r="Q20" s="18">
        <f t="shared" si="7"/>
        <v>0</v>
      </c>
      <c r="R20" s="18">
        <f t="shared" si="8"/>
        <v>0</v>
      </c>
      <c r="S20" s="18">
        <f t="shared" si="9"/>
        <v>0</v>
      </c>
      <c r="T20" s="18">
        <f t="shared" si="10"/>
        <v>0</v>
      </c>
      <c r="U20" s="18">
        <f t="shared" si="11"/>
        <v>0</v>
      </c>
    </row>
    <row r="21" spans="1:21" ht="18" customHeight="1" x14ac:dyDescent="0.25">
      <c r="A21" s="16">
        <v>16</v>
      </c>
      <c r="B21" s="61"/>
      <c r="C21" s="62"/>
      <c r="D21" s="15">
        <v>2</v>
      </c>
      <c r="E21" s="13">
        <v>2.2000000000000002</v>
      </c>
      <c r="F21" s="13">
        <v>4</v>
      </c>
      <c r="G21" s="11">
        <v>4000</v>
      </c>
      <c r="H21" s="11">
        <f t="shared" si="1"/>
        <v>8000</v>
      </c>
      <c r="I21" s="10">
        <f t="shared" si="2"/>
        <v>96000</v>
      </c>
      <c r="J21" s="15">
        <v>2</v>
      </c>
      <c r="K21" s="13">
        <v>2.2000000000000002</v>
      </c>
      <c r="L21" s="13">
        <v>4</v>
      </c>
      <c r="M21" s="11">
        <v>4000</v>
      </c>
      <c r="N21" s="11">
        <f t="shared" si="3"/>
        <v>8000</v>
      </c>
      <c r="O21" s="10">
        <f t="shared" si="4"/>
        <v>96000</v>
      </c>
      <c r="P21" s="18">
        <f t="shared" si="6"/>
        <v>0</v>
      </c>
      <c r="Q21" s="18">
        <f t="shared" si="7"/>
        <v>0</v>
      </c>
      <c r="R21" s="18">
        <f t="shared" si="8"/>
        <v>0</v>
      </c>
      <c r="S21" s="18">
        <f t="shared" si="9"/>
        <v>0</v>
      </c>
      <c r="T21" s="18">
        <f t="shared" si="10"/>
        <v>0</v>
      </c>
      <c r="U21" s="18">
        <f t="shared" si="11"/>
        <v>0</v>
      </c>
    </row>
    <row r="22" spans="1:21" ht="18" customHeight="1" x14ac:dyDescent="0.25">
      <c r="A22" s="16">
        <v>17</v>
      </c>
      <c r="B22" s="60" t="s">
        <v>7</v>
      </c>
      <c r="C22" s="62" t="s">
        <v>46</v>
      </c>
      <c r="D22" s="15">
        <v>1</v>
      </c>
      <c r="E22" s="13">
        <v>2.2999999999999998</v>
      </c>
      <c r="F22" s="13">
        <v>1.8</v>
      </c>
      <c r="G22" s="11">
        <v>1800</v>
      </c>
      <c r="H22" s="11">
        <f t="shared" si="1"/>
        <v>1800</v>
      </c>
      <c r="I22" s="10">
        <f t="shared" si="2"/>
        <v>21600</v>
      </c>
      <c r="J22" s="15">
        <v>1</v>
      </c>
      <c r="K22" s="13">
        <v>2.2999999999999998</v>
      </c>
      <c r="L22" s="13">
        <v>1.8</v>
      </c>
      <c r="M22" s="11">
        <v>1800</v>
      </c>
      <c r="N22" s="11">
        <f t="shared" si="3"/>
        <v>1800</v>
      </c>
      <c r="O22" s="10">
        <f t="shared" si="4"/>
        <v>21600</v>
      </c>
      <c r="P22" s="18">
        <f t="shared" si="6"/>
        <v>0</v>
      </c>
      <c r="Q22" s="18">
        <f t="shared" si="7"/>
        <v>0</v>
      </c>
      <c r="R22" s="18">
        <f t="shared" si="8"/>
        <v>0</v>
      </c>
      <c r="S22" s="18">
        <f t="shared" si="9"/>
        <v>0</v>
      </c>
      <c r="T22" s="18">
        <f t="shared" si="10"/>
        <v>0</v>
      </c>
      <c r="U22" s="18">
        <f t="shared" si="11"/>
        <v>0</v>
      </c>
    </row>
    <row r="23" spans="1:21" ht="18" customHeight="1" x14ac:dyDescent="0.25">
      <c r="A23" s="16">
        <v>18</v>
      </c>
      <c r="B23" s="60"/>
      <c r="C23" s="62"/>
      <c r="D23" s="15">
        <v>2</v>
      </c>
      <c r="E23" s="13">
        <v>2.2999999999999998</v>
      </c>
      <c r="F23" s="13">
        <v>2</v>
      </c>
      <c r="G23" s="11">
        <v>2000</v>
      </c>
      <c r="H23" s="11">
        <f t="shared" si="1"/>
        <v>4000</v>
      </c>
      <c r="I23" s="10">
        <f t="shared" si="2"/>
        <v>48000</v>
      </c>
      <c r="J23" s="15">
        <v>2</v>
      </c>
      <c r="K23" s="13">
        <v>2.2999999999999998</v>
      </c>
      <c r="L23" s="13">
        <v>2</v>
      </c>
      <c r="M23" s="11">
        <v>2000</v>
      </c>
      <c r="N23" s="11">
        <f t="shared" si="3"/>
        <v>4000</v>
      </c>
      <c r="O23" s="10">
        <f t="shared" si="4"/>
        <v>48000</v>
      </c>
      <c r="P23" s="18">
        <f t="shared" si="6"/>
        <v>0</v>
      </c>
      <c r="Q23" s="18">
        <f t="shared" si="7"/>
        <v>0</v>
      </c>
      <c r="R23" s="18">
        <f t="shared" si="8"/>
        <v>0</v>
      </c>
      <c r="S23" s="18">
        <f t="shared" si="9"/>
        <v>0</v>
      </c>
      <c r="T23" s="18">
        <f t="shared" si="10"/>
        <v>0</v>
      </c>
      <c r="U23" s="18">
        <f t="shared" si="11"/>
        <v>0</v>
      </c>
    </row>
    <row r="24" spans="1:21" ht="18" customHeight="1" x14ac:dyDescent="0.25">
      <c r="A24" s="16">
        <v>19</v>
      </c>
      <c r="B24" s="60"/>
      <c r="C24" s="62"/>
      <c r="D24" s="15">
        <v>2</v>
      </c>
      <c r="E24" s="13">
        <v>2.2999999999999998</v>
      </c>
      <c r="F24" s="13">
        <v>2.2000000000000002</v>
      </c>
      <c r="G24" s="11">
        <v>2200</v>
      </c>
      <c r="H24" s="11">
        <f t="shared" si="1"/>
        <v>4400</v>
      </c>
      <c r="I24" s="10">
        <f t="shared" si="2"/>
        <v>52800</v>
      </c>
      <c r="J24" s="15">
        <v>2</v>
      </c>
      <c r="K24" s="13">
        <v>2.2999999999999998</v>
      </c>
      <c r="L24" s="13">
        <v>2.2000000000000002</v>
      </c>
      <c r="M24" s="11">
        <v>2200</v>
      </c>
      <c r="N24" s="11">
        <f t="shared" si="3"/>
        <v>4400</v>
      </c>
      <c r="O24" s="10">
        <f t="shared" si="4"/>
        <v>52800</v>
      </c>
      <c r="P24" s="18">
        <f t="shared" si="6"/>
        <v>0</v>
      </c>
      <c r="Q24" s="18">
        <f t="shared" si="7"/>
        <v>0</v>
      </c>
      <c r="R24" s="18">
        <f t="shared" si="8"/>
        <v>0</v>
      </c>
      <c r="S24" s="18">
        <f t="shared" si="9"/>
        <v>0</v>
      </c>
      <c r="T24" s="18">
        <f t="shared" si="10"/>
        <v>0</v>
      </c>
      <c r="U24" s="18">
        <f t="shared" si="11"/>
        <v>0</v>
      </c>
    </row>
    <row r="25" spans="1:21" ht="18" customHeight="1" x14ac:dyDescent="0.25">
      <c r="A25" s="16">
        <v>20</v>
      </c>
      <c r="B25" s="60"/>
      <c r="C25" s="62"/>
      <c r="D25" s="15">
        <v>5</v>
      </c>
      <c r="E25" s="13">
        <v>2.2999999999999998</v>
      </c>
      <c r="F25" s="13">
        <v>2.5</v>
      </c>
      <c r="G25" s="11">
        <v>2500</v>
      </c>
      <c r="H25" s="11">
        <f t="shared" si="1"/>
        <v>12500</v>
      </c>
      <c r="I25" s="10">
        <f t="shared" si="2"/>
        <v>150000</v>
      </c>
      <c r="J25" s="15">
        <v>5</v>
      </c>
      <c r="K25" s="13">
        <v>2.2999999999999998</v>
      </c>
      <c r="L25" s="13">
        <v>2.5</v>
      </c>
      <c r="M25" s="11">
        <v>2500</v>
      </c>
      <c r="N25" s="11">
        <f t="shared" si="3"/>
        <v>12500</v>
      </c>
      <c r="O25" s="10">
        <f t="shared" si="4"/>
        <v>150000</v>
      </c>
      <c r="P25" s="18">
        <f t="shared" si="6"/>
        <v>0</v>
      </c>
      <c r="Q25" s="18">
        <f t="shared" si="7"/>
        <v>0</v>
      </c>
      <c r="R25" s="18">
        <f t="shared" si="8"/>
        <v>0</v>
      </c>
      <c r="S25" s="18">
        <f t="shared" si="9"/>
        <v>0</v>
      </c>
      <c r="T25" s="18">
        <f t="shared" si="10"/>
        <v>0</v>
      </c>
      <c r="U25" s="18">
        <f t="shared" si="11"/>
        <v>0</v>
      </c>
    </row>
    <row r="26" spans="1:21" ht="18" customHeight="1" x14ac:dyDescent="0.25">
      <c r="A26" s="16">
        <v>21</v>
      </c>
      <c r="B26" s="60"/>
      <c r="C26" s="62"/>
      <c r="D26" s="15">
        <v>16</v>
      </c>
      <c r="E26" s="13">
        <v>2.2999999999999998</v>
      </c>
      <c r="F26" s="13">
        <v>2.8</v>
      </c>
      <c r="G26" s="11">
        <v>2800</v>
      </c>
      <c r="H26" s="11">
        <f t="shared" si="1"/>
        <v>44800</v>
      </c>
      <c r="I26" s="10">
        <f t="shared" si="2"/>
        <v>537600</v>
      </c>
      <c r="J26" s="15">
        <v>15</v>
      </c>
      <c r="K26" s="13">
        <v>2.2999999999999998</v>
      </c>
      <c r="L26" s="13">
        <v>2.8</v>
      </c>
      <c r="M26" s="11">
        <v>2800</v>
      </c>
      <c r="N26" s="11">
        <f t="shared" si="3"/>
        <v>42000</v>
      </c>
      <c r="O26" s="10">
        <f t="shared" si="4"/>
        <v>504000</v>
      </c>
      <c r="P26" s="18">
        <f t="shared" si="6"/>
        <v>-1</v>
      </c>
      <c r="Q26" s="18">
        <f t="shared" si="7"/>
        <v>0</v>
      </c>
      <c r="R26" s="18">
        <f t="shared" si="8"/>
        <v>0</v>
      </c>
      <c r="S26" s="18">
        <f t="shared" si="9"/>
        <v>0</v>
      </c>
      <c r="T26" s="18">
        <f t="shared" si="10"/>
        <v>-2800</v>
      </c>
      <c r="U26" s="18">
        <f t="shared" si="11"/>
        <v>-33600</v>
      </c>
    </row>
    <row r="27" spans="1:21" ht="18" customHeight="1" x14ac:dyDescent="0.25">
      <c r="A27" s="16">
        <v>22</v>
      </c>
      <c r="B27" s="60"/>
      <c r="C27" s="62"/>
      <c r="D27" s="15">
        <v>2</v>
      </c>
      <c r="E27" s="13">
        <v>2.2999999999999998</v>
      </c>
      <c r="F27" s="13">
        <v>3.1</v>
      </c>
      <c r="G27" s="11">
        <v>3100</v>
      </c>
      <c r="H27" s="11">
        <f t="shared" si="1"/>
        <v>6200</v>
      </c>
      <c r="I27" s="10">
        <f t="shared" si="2"/>
        <v>74400</v>
      </c>
      <c r="J27" s="15">
        <v>3</v>
      </c>
      <c r="K27" s="13">
        <v>2.2999999999999998</v>
      </c>
      <c r="L27" s="13">
        <v>3.1</v>
      </c>
      <c r="M27" s="11">
        <v>3100</v>
      </c>
      <c r="N27" s="11">
        <f t="shared" si="3"/>
        <v>9300</v>
      </c>
      <c r="O27" s="10">
        <f t="shared" si="4"/>
        <v>111600</v>
      </c>
      <c r="P27" s="18">
        <f t="shared" si="6"/>
        <v>1</v>
      </c>
      <c r="Q27" s="18">
        <f t="shared" si="7"/>
        <v>0</v>
      </c>
      <c r="R27" s="18">
        <f t="shared" si="8"/>
        <v>0</v>
      </c>
      <c r="S27" s="18">
        <f t="shared" si="9"/>
        <v>0</v>
      </c>
      <c r="T27" s="18">
        <f t="shared" si="10"/>
        <v>3100</v>
      </c>
      <c r="U27" s="18">
        <f t="shared" si="11"/>
        <v>37200</v>
      </c>
    </row>
    <row r="28" spans="1:21" ht="18" customHeight="1" x14ac:dyDescent="0.25">
      <c r="A28" s="16">
        <v>23</v>
      </c>
      <c r="B28" s="60"/>
      <c r="C28" s="62"/>
      <c r="D28" s="15">
        <v>2</v>
      </c>
      <c r="E28" s="13">
        <v>2.2999999999999998</v>
      </c>
      <c r="F28" s="13">
        <v>3.5</v>
      </c>
      <c r="G28" s="11">
        <v>3500</v>
      </c>
      <c r="H28" s="11">
        <f t="shared" si="1"/>
        <v>7000</v>
      </c>
      <c r="I28" s="10">
        <f t="shared" si="2"/>
        <v>84000</v>
      </c>
      <c r="J28" s="15">
        <v>2</v>
      </c>
      <c r="K28" s="13">
        <v>2.2999999999999998</v>
      </c>
      <c r="L28" s="13">
        <v>3.5</v>
      </c>
      <c r="M28" s="11">
        <v>3500</v>
      </c>
      <c r="N28" s="11">
        <f t="shared" si="3"/>
        <v>7000</v>
      </c>
      <c r="O28" s="10">
        <f t="shared" si="4"/>
        <v>84000</v>
      </c>
      <c r="P28" s="18">
        <f t="shared" si="6"/>
        <v>0</v>
      </c>
      <c r="Q28" s="18">
        <f t="shared" si="7"/>
        <v>0</v>
      </c>
      <c r="R28" s="18">
        <f t="shared" si="8"/>
        <v>0</v>
      </c>
      <c r="S28" s="18">
        <f t="shared" si="9"/>
        <v>0</v>
      </c>
      <c r="T28" s="18">
        <f t="shared" si="10"/>
        <v>0</v>
      </c>
      <c r="U28" s="18">
        <f t="shared" si="11"/>
        <v>0</v>
      </c>
    </row>
    <row r="29" spans="1:21" ht="18" customHeight="1" x14ac:dyDescent="0.25">
      <c r="A29" s="16">
        <v>24</v>
      </c>
      <c r="B29" s="60"/>
      <c r="C29" s="62"/>
      <c r="D29" s="15">
        <v>1</v>
      </c>
      <c r="E29" s="13">
        <v>2.2999999999999998</v>
      </c>
      <c r="F29" s="13">
        <v>4</v>
      </c>
      <c r="G29" s="11">
        <v>4000</v>
      </c>
      <c r="H29" s="11">
        <f t="shared" si="1"/>
        <v>4000</v>
      </c>
      <c r="I29" s="10">
        <f t="shared" si="2"/>
        <v>48000</v>
      </c>
      <c r="J29" s="15">
        <v>1</v>
      </c>
      <c r="K29" s="13">
        <v>2.2999999999999998</v>
      </c>
      <c r="L29" s="13">
        <v>4</v>
      </c>
      <c r="M29" s="11">
        <v>4000</v>
      </c>
      <c r="N29" s="11">
        <f t="shared" si="3"/>
        <v>4000</v>
      </c>
      <c r="O29" s="10">
        <f t="shared" si="4"/>
        <v>48000</v>
      </c>
      <c r="P29" s="18">
        <f t="shared" si="6"/>
        <v>0</v>
      </c>
      <c r="Q29" s="18">
        <f t="shared" si="7"/>
        <v>0</v>
      </c>
      <c r="R29" s="18">
        <f t="shared" si="8"/>
        <v>0</v>
      </c>
      <c r="S29" s="18">
        <f t="shared" si="9"/>
        <v>0</v>
      </c>
      <c r="T29" s="18">
        <f t="shared" si="10"/>
        <v>0</v>
      </c>
      <c r="U29" s="18">
        <f t="shared" si="11"/>
        <v>0</v>
      </c>
    </row>
    <row r="30" spans="1:21" ht="31.5" customHeight="1" x14ac:dyDescent="0.25">
      <c r="A30" s="16">
        <v>25</v>
      </c>
      <c r="B30" s="2" t="s">
        <v>29</v>
      </c>
      <c r="C30" s="64" t="s">
        <v>45</v>
      </c>
      <c r="D30" s="15">
        <v>0</v>
      </c>
      <c r="E30" s="13">
        <v>3.4</v>
      </c>
      <c r="F30" s="13">
        <v>2.1</v>
      </c>
      <c r="G30" s="11">
        <v>2100</v>
      </c>
      <c r="H30" s="11">
        <f t="shared" si="1"/>
        <v>0</v>
      </c>
      <c r="I30" s="10">
        <f t="shared" si="2"/>
        <v>0</v>
      </c>
      <c r="J30" s="15">
        <v>1</v>
      </c>
      <c r="K30" s="13">
        <v>3.4</v>
      </c>
      <c r="L30" s="13">
        <v>2.1</v>
      </c>
      <c r="M30" s="11">
        <v>2100</v>
      </c>
      <c r="N30" s="11">
        <f t="shared" si="3"/>
        <v>2100</v>
      </c>
      <c r="O30" s="10">
        <f t="shared" si="4"/>
        <v>25200</v>
      </c>
      <c r="P30" s="18">
        <f t="shared" si="6"/>
        <v>1</v>
      </c>
      <c r="Q30" s="18">
        <f t="shared" si="7"/>
        <v>0</v>
      </c>
      <c r="R30" s="18">
        <f t="shared" si="8"/>
        <v>0</v>
      </c>
      <c r="S30" s="18">
        <f t="shared" si="9"/>
        <v>0</v>
      </c>
      <c r="T30" s="18">
        <f t="shared" si="10"/>
        <v>2100</v>
      </c>
      <c r="U30" s="18">
        <f t="shared" si="11"/>
        <v>25200</v>
      </c>
    </row>
    <row r="31" spans="1:21" ht="18" customHeight="1" x14ac:dyDescent="0.25">
      <c r="A31" s="16">
        <v>26</v>
      </c>
      <c r="B31" s="59" t="s">
        <v>9</v>
      </c>
      <c r="C31" s="65"/>
      <c r="D31" s="15">
        <f>6</f>
        <v>6</v>
      </c>
      <c r="E31" s="13">
        <v>3.4</v>
      </c>
      <c r="F31" s="13">
        <v>1.3</v>
      </c>
      <c r="G31" s="11">
        <v>1300</v>
      </c>
      <c r="H31" s="11">
        <f t="shared" si="1"/>
        <v>7800</v>
      </c>
      <c r="I31" s="10">
        <f t="shared" si="2"/>
        <v>93600</v>
      </c>
      <c r="J31" s="15">
        <v>5</v>
      </c>
      <c r="K31" s="13">
        <v>3.4</v>
      </c>
      <c r="L31" s="13">
        <v>1.3</v>
      </c>
      <c r="M31" s="11">
        <v>1300</v>
      </c>
      <c r="N31" s="11">
        <f t="shared" si="3"/>
        <v>6500</v>
      </c>
      <c r="O31" s="10">
        <f t="shared" si="4"/>
        <v>78000</v>
      </c>
      <c r="P31" s="18">
        <f t="shared" si="6"/>
        <v>-1</v>
      </c>
      <c r="Q31" s="18">
        <f t="shared" si="7"/>
        <v>0</v>
      </c>
      <c r="R31" s="18">
        <f t="shared" si="8"/>
        <v>0</v>
      </c>
      <c r="S31" s="18">
        <f t="shared" si="9"/>
        <v>0</v>
      </c>
      <c r="T31" s="18">
        <f t="shared" si="10"/>
        <v>-1300</v>
      </c>
      <c r="U31" s="18">
        <f t="shared" si="11"/>
        <v>-15600</v>
      </c>
    </row>
    <row r="32" spans="1:21" ht="18" customHeight="1" x14ac:dyDescent="0.25">
      <c r="A32" s="16">
        <v>27</v>
      </c>
      <c r="B32" s="59"/>
      <c r="C32" s="65"/>
      <c r="D32" s="15">
        <f>8</f>
        <v>8</v>
      </c>
      <c r="E32" s="13">
        <v>3.4</v>
      </c>
      <c r="F32" s="13">
        <v>1.5</v>
      </c>
      <c r="G32" s="11">
        <v>1500</v>
      </c>
      <c r="H32" s="11">
        <f t="shared" si="1"/>
        <v>12000</v>
      </c>
      <c r="I32" s="10">
        <f t="shared" si="2"/>
        <v>144000</v>
      </c>
      <c r="J32" s="15">
        <v>9</v>
      </c>
      <c r="K32" s="13">
        <v>3.4</v>
      </c>
      <c r="L32" s="13">
        <v>1.5</v>
      </c>
      <c r="M32" s="11">
        <v>1500</v>
      </c>
      <c r="N32" s="11">
        <f t="shared" si="3"/>
        <v>13500</v>
      </c>
      <c r="O32" s="10">
        <f t="shared" si="4"/>
        <v>162000</v>
      </c>
      <c r="P32" s="18">
        <f t="shared" si="6"/>
        <v>1</v>
      </c>
      <c r="Q32" s="18">
        <f t="shared" si="7"/>
        <v>0</v>
      </c>
      <c r="R32" s="18">
        <f t="shared" si="8"/>
        <v>0</v>
      </c>
      <c r="S32" s="18">
        <f t="shared" si="9"/>
        <v>0</v>
      </c>
      <c r="T32" s="18">
        <f t="shared" si="10"/>
        <v>1500</v>
      </c>
      <c r="U32" s="18">
        <f t="shared" si="11"/>
        <v>18000</v>
      </c>
    </row>
    <row r="33" spans="1:21" ht="18" customHeight="1" x14ac:dyDescent="0.25">
      <c r="A33" s="16">
        <v>28</v>
      </c>
      <c r="B33" s="59"/>
      <c r="C33" s="65"/>
      <c r="D33" s="15">
        <v>3</v>
      </c>
      <c r="E33" s="13">
        <v>3.4</v>
      </c>
      <c r="F33" s="13">
        <v>1.7</v>
      </c>
      <c r="G33" s="11">
        <v>1700</v>
      </c>
      <c r="H33" s="11">
        <f t="shared" si="1"/>
        <v>5100</v>
      </c>
      <c r="I33" s="10">
        <f t="shared" si="2"/>
        <v>61200</v>
      </c>
      <c r="J33" s="15">
        <v>3</v>
      </c>
      <c r="K33" s="13">
        <v>3.4</v>
      </c>
      <c r="L33" s="13">
        <v>1.7</v>
      </c>
      <c r="M33" s="11">
        <v>1700</v>
      </c>
      <c r="N33" s="11">
        <f t="shared" si="3"/>
        <v>5100</v>
      </c>
      <c r="O33" s="10">
        <f t="shared" si="4"/>
        <v>61200</v>
      </c>
      <c r="P33" s="18">
        <f t="shared" si="6"/>
        <v>0</v>
      </c>
      <c r="Q33" s="18">
        <f t="shared" si="7"/>
        <v>0</v>
      </c>
      <c r="R33" s="18">
        <f t="shared" si="8"/>
        <v>0</v>
      </c>
      <c r="S33" s="18">
        <f t="shared" si="9"/>
        <v>0</v>
      </c>
      <c r="T33" s="18">
        <f t="shared" si="10"/>
        <v>0</v>
      </c>
      <c r="U33" s="18">
        <f t="shared" si="11"/>
        <v>0</v>
      </c>
    </row>
    <row r="34" spans="1:21" ht="18" customHeight="1" x14ac:dyDescent="0.25">
      <c r="A34" s="16">
        <v>29</v>
      </c>
      <c r="B34" s="59"/>
      <c r="C34" s="65"/>
      <c r="D34" s="15">
        <v>1</v>
      </c>
      <c r="E34" s="13">
        <v>3.4</v>
      </c>
      <c r="F34" s="13">
        <v>1.9</v>
      </c>
      <c r="G34" s="11">
        <v>1900</v>
      </c>
      <c r="H34" s="11">
        <f t="shared" si="1"/>
        <v>1900</v>
      </c>
      <c r="I34" s="10">
        <f t="shared" si="2"/>
        <v>22800</v>
      </c>
      <c r="J34" s="15">
        <v>1</v>
      </c>
      <c r="K34" s="13">
        <v>3.4</v>
      </c>
      <c r="L34" s="13">
        <v>1.9</v>
      </c>
      <c r="M34" s="11">
        <v>1900</v>
      </c>
      <c r="N34" s="11">
        <f t="shared" si="3"/>
        <v>1900</v>
      </c>
      <c r="O34" s="10">
        <f t="shared" si="4"/>
        <v>22800</v>
      </c>
      <c r="P34" s="18">
        <f t="shared" si="6"/>
        <v>0</v>
      </c>
      <c r="Q34" s="18">
        <f t="shared" si="7"/>
        <v>0</v>
      </c>
      <c r="R34" s="18">
        <f t="shared" si="8"/>
        <v>0</v>
      </c>
      <c r="S34" s="18">
        <f t="shared" si="9"/>
        <v>0</v>
      </c>
      <c r="T34" s="18">
        <f t="shared" si="10"/>
        <v>0</v>
      </c>
      <c r="U34" s="18">
        <f t="shared" si="11"/>
        <v>0</v>
      </c>
    </row>
    <row r="35" spans="1:21" ht="18" customHeight="1" x14ac:dyDescent="0.25">
      <c r="A35" s="16">
        <v>30</v>
      </c>
      <c r="B35" s="59"/>
      <c r="C35" s="65"/>
      <c r="D35" s="15">
        <v>3</v>
      </c>
      <c r="E35" s="13">
        <v>3.4</v>
      </c>
      <c r="F35" s="13">
        <v>2.1</v>
      </c>
      <c r="G35" s="11">
        <v>2100</v>
      </c>
      <c r="H35" s="11">
        <f t="shared" si="1"/>
        <v>6300</v>
      </c>
      <c r="I35" s="10">
        <f t="shared" si="2"/>
        <v>75600</v>
      </c>
      <c r="J35" s="15">
        <v>2</v>
      </c>
      <c r="K35" s="13">
        <v>3.4</v>
      </c>
      <c r="L35" s="13">
        <v>2.1</v>
      </c>
      <c r="M35" s="11">
        <v>2100</v>
      </c>
      <c r="N35" s="11">
        <f t="shared" si="3"/>
        <v>4200</v>
      </c>
      <c r="O35" s="10">
        <f t="shared" si="4"/>
        <v>50400</v>
      </c>
      <c r="P35" s="18">
        <f t="shared" si="6"/>
        <v>-1</v>
      </c>
      <c r="Q35" s="18">
        <f t="shared" si="7"/>
        <v>0</v>
      </c>
      <c r="R35" s="18">
        <f t="shared" si="8"/>
        <v>0</v>
      </c>
      <c r="S35" s="18">
        <f t="shared" si="9"/>
        <v>0</v>
      </c>
      <c r="T35" s="18">
        <f t="shared" si="10"/>
        <v>-2100</v>
      </c>
      <c r="U35" s="18">
        <f t="shared" si="11"/>
        <v>-25200</v>
      </c>
    </row>
    <row r="36" spans="1:21" ht="18" customHeight="1" x14ac:dyDescent="0.25">
      <c r="A36" s="16">
        <v>31</v>
      </c>
      <c r="B36" s="59"/>
      <c r="C36" s="65"/>
      <c r="D36" s="15">
        <v>1</v>
      </c>
      <c r="E36" s="13">
        <v>3.4</v>
      </c>
      <c r="F36" s="13">
        <v>2.2999999999999998</v>
      </c>
      <c r="G36" s="11">
        <v>2300</v>
      </c>
      <c r="H36" s="11">
        <f t="shared" si="1"/>
        <v>2300</v>
      </c>
      <c r="I36" s="10">
        <f t="shared" si="2"/>
        <v>27600</v>
      </c>
      <c r="J36" s="15">
        <v>1</v>
      </c>
      <c r="K36" s="13">
        <v>3.4</v>
      </c>
      <c r="L36" s="13">
        <v>2.2999999999999998</v>
      </c>
      <c r="M36" s="11">
        <v>2300</v>
      </c>
      <c r="N36" s="11">
        <f t="shared" si="3"/>
        <v>2300</v>
      </c>
      <c r="O36" s="10">
        <f t="shared" si="4"/>
        <v>27600</v>
      </c>
      <c r="P36" s="18">
        <f t="shared" si="6"/>
        <v>0</v>
      </c>
      <c r="Q36" s="18">
        <f t="shared" si="7"/>
        <v>0</v>
      </c>
      <c r="R36" s="18">
        <f t="shared" si="8"/>
        <v>0</v>
      </c>
      <c r="S36" s="18">
        <f t="shared" si="9"/>
        <v>0</v>
      </c>
      <c r="T36" s="18">
        <f t="shared" si="10"/>
        <v>0</v>
      </c>
      <c r="U36" s="18">
        <f t="shared" si="11"/>
        <v>0</v>
      </c>
    </row>
    <row r="37" spans="1:21" ht="18" customHeight="1" x14ac:dyDescent="0.25">
      <c r="A37" s="16">
        <v>32</v>
      </c>
      <c r="B37" s="59"/>
      <c r="C37" s="66"/>
      <c r="D37" s="15">
        <v>5</v>
      </c>
      <c r="E37" s="13">
        <v>3.4</v>
      </c>
      <c r="F37" s="13">
        <v>2.5</v>
      </c>
      <c r="G37" s="11">
        <v>2500</v>
      </c>
      <c r="H37" s="11">
        <f t="shared" si="1"/>
        <v>12500</v>
      </c>
      <c r="I37" s="10">
        <f t="shared" si="2"/>
        <v>150000</v>
      </c>
      <c r="J37" s="15">
        <v>5</v>
      </c>
      <c r="K37" s="13">
        <v>3.4</v>
      </c>
      <c r="L37" s="13">
        <v>2.5</v>
      </c>
      <c r="M37" s="11">
        <v>2500</v>
      </c>
      <c r="N37" s="11">
        <f t="shared" si="3"/>
        <v>12500</v>
      </c>
      <c r="O37" s="10">
        <f t="shared" si="4"/>
        <v>150000</v>
      </c>
      <c r="P37" s="18">
        <f t="shared" si="6"/>
        <v>0</v>
      </c>
      <c r="Q37" s="18">
        <f t="shared" si="7"/>
        <v>0</v>
      </c>
      <c r="R37" s="18">
        <f t="shared" si="8"/>
        <v>0</v>
      </c>
      <c r="S37" s="18">
        <f t="shared" si="9"/>
        <v>0</v>
      </c>
      <c r="T37" s="18">
        <f t="shared" si="10"/>
        <v>0</v>
      </c>
      <c r="U37" s="18">
        <f t="shared" si="11"/>
        <v>0</v>
      </c>
    </row>
    <row r="38" spans="1:21" ht="18" customHeight="1" x14ac:dyDescent="0.25">
      <c r="A38" s="16">
        <v>33</v>
      </c>
      <c r="B38" s="59" t="s">
        <v>9</v>
      </c>
      <c r="C38" s="62" t="s">
        <v>44</v>
      </c>
      <c r="D38" s="15">
        <v>5</v>
      </c>
      <c r="E38" s="13">
        <v>3.5</v>
      </c>
      <c r="F38" s="13">
        <v>1</v>
      </c>
      <c r="G38" s="11">
        <v>1000</v>
      </c>
      <c r="H38" s="11">
        <f t="shared" si="1"/>
        <v>5000</v>
      </c>
      <c r="I38" s="10">
        <f t="shared" si="2"/>
        <v>60000</v>
      </c>
      <c r="J38" s="15">
        <v>4</v>
      </c>
      <c r="K38" s="13">
        <v>3.5</v>
      </c>
      <c r="L38" s="13">
        <v>1</v>
      </c>
      <c r="M38" s="11">
        <v>1000</v>
      </c>
      <c r="N38" s="11">
        <f t="shared" ref="N38:N56" si="12">M38*J38</f>
        <v>4000</v>
      </c>
      <c r="O38" s="10">
        <f t="shared" ref="O38:O56" si="13">N38*12</f>
        <v>48000</v>
      </c>
      <c r="P38" s="18">
        <f t="shared" si="6"/>
        <v>-1</v>
      </c>
      <c r="Q38" s="18">
        <f t="shared" si="7"/>
        <v>0</v>
      </c>
      <c r="R38" s="18">
        <f t="shared" si="8"/>
        <v>0</v>
      </c>
      <c r="S38" s="18">
        <f t="shared" si="9"/>
        <v>0</v>
      </c>
      <c r="T38" s="18">
        <f t="shared" si="10"/>
        <v>-1000</v>
      </c>
      <c r="U38" s="18">
        <f t="shared" si="11"/>
        <v>-12000</v>
      </c>
    </row>
    <row r="39" spans="1:21" ht="18" customHeight="1" x14ac:dyDescent="0.25">
      <c r="A39" s="16">
        <v>34</v>
      </c>
      <c r="B39" s="59"/>
      <c r="C39" s="62"/>
      <c r="D39" s="15">
        <v>14</v>
      </c>
      <c r="E39" s="13">
        <v>3.5</v>
      </c>
      <c r="F39" s="13">
        <v>1.1000000000000001</v>
      </c>
      <c r="G39" s="11">
        <v>1100</v>
      </c>
      <c r="H39" s="11">
        <f t="shared" si="1"/>
        <v>15400</v>
      </c>
      <c r="I39" s="10">
        <f t="shared" si="2"/>
        <v>184800</v>
      </c>
      <c r="J39" s="15">
        <v>12</v>
      </c>
      <c r="K39" s="13">
        <v>3.5</v>
      </c>
      <c r="L39" s="13">
        <v>1.1000000000000001</v>
      </c>
      <c r="M39" s="11">
        <v>1100</v>
      </c>
      <c r="N39" s="11">
        <f t="shared" si="12"/>
        <v>13200</v>
      </c>
      <c r="O39" s="10">
        <f t="shared" si="13"/>
        <v>158400</v>
      </c>
      <c r="P39" s="18">
        <f t="shared" si="6"/>
        <v>-2</v>
      </c>
      <c r="Q39" s="18">
        <f t="shared" si="7"/>
        <v>0</v>
      </c>
      <c r="R39" s="18">
        <f t="shared" si="8"/>
        <v>0</v>
      </c>
      <c r="S39" s="18">
        <f t="shared" si="9"/>
        <v>0</v>
      </c>
      <c r="T39" s="18">
        <f t="shared" si="10"/>
        <v>-2200</v>
      </c>
      <c r="U39" s="18">
        <f t="shared" si="11"/>
        <v>-26400</v>
      </c>
    </row>
    <row r="40" spans="1:21" ht="18" customHeight="1" x14ac:dyDescent="0.25">
      <c r="A40" s="16">
        <v>35</v>
      </c>
      <c r="B40" s="59"/>
      <c r="C40" s="62"/>
      <c r="D40" s="15">
        <v>12</v>
      </c>
      <c r="E40" s="13">
        <v>3.5</v>
      </c>
      <c r="F40" s="13">
        <v>1.2</v>
      </c>
      <c r="G40" s="11">
        <v>1200</v>
      </c>
      <c r="H40" s="11">
        <f t="shared" si="1"/>
        <v>14400</v>
      </c>
      <c r="I40" s="10">
        <f t="shared" si="2"/>
        <v>172800</v>
      </c>
      <c r="J40" s="15">
        <v>13</v>
      </c>
      <c r="K40" s="13">
        <v>3.5</v>
      </c>
      <c r="L40" s="13">
        <v>1.2</v>
      </c>
      <c r="M40" s="11">
        <v>1200</v>
      </c>
      <c r="N40" s="11">
        <f t="shared" si="12"/>
        <v>15600</v>
      </c>
      <c r="O40" s="10">
        <f t="shared" si="13"/>
        <v>187200</v>
      </c>
      <c r="P40" s="18">
        <f t="shared" si="6"/>
        <v>1</v>
      </c>
      <c r="Q40" s="18">
        <f t="shared" si="7"/>
        <v>0</v>
      </c>
      <c r="R40" s="18">
        <f t="shared" si="8"/>
        <v>0</v>
      </c>
      <c r="S40" s="18">
        <f t="shared" si="9"/>
        <v>0</v>
      </c>
      <c r="T40" s="18">
        <f t="shared" si="10"/>
        <v>1200</v>
      </c>
      <c r="U40" s="18">
        <f t="shared" si="11"/>
        <v>14400</v>
      </c>
    </row>
    <row r="41" spans="1:21" ht="18" customHeight="1" x14ac:dyDescent="0.25">
      <c r="A41" s="16">
        <v>36</v>
      </c>
      <c r="B41" s="59"/>
      <c r="C41" s="62"/>
      <c r="D41" s="15">
        <v>18</v>
      </c>
      <c r="E41" s="13">
        <v>3.5</v>
      </c>
      <c r="F41" s="13">
        <v>1.3</v>
      </c>
      <c r="G41" s="11">
        <v>1300</v>
      </c>
      <c r="H41" s="11">
        <f t="shared" si="1"/>
        <v>23400</v>
      </c>
      <c r="I41" s="10">
        <f t="shared" si="2"/>
        <v>280800</v>
      </c>
      <c r="J41" s="15">
        <v>18</v>
      </c>
      <c r="K41" s="13">
        <v>3.5</v>
      </c>
      <c r="L41" s="13">
        <v>1.3</v>
      </c>
      <c r="M41" s="11">
        <v>1300</v>
      </c>
      <c r="N41" s="11">
        <f t="shared" si="12"/>
        <v>23400</v>
      </c>
      <c r="O41" s="10">
        <f t="shared" si="13"/>
        <v>280800</v>
      </c>
      <c r="P41" s="18">
        <f t="shared" si="6"/>
        <v>0</v>
      </c>
      <c r="Q41" s="18">
        <f t="shared" si="7"/>
        <v>0</v>
      </c>
      <c r="R41" s="18">
        <f t="shared" si="8"/>
        <v>0</v>
      </c>
      <c r="S41" s="18">
        <f t="shared" si="9"/>
        <v>0</v>
      </c>
      <c r="T41" s="18">
        <f t="shared" si="10"/>
        <v>0</v>
      </c>
      <c r="U41" s="18">
        <f t="shared" si="11"/>
        <v>0</v>
      </c>
    </row>
    <row r="42" spans="1:21" ht="18" customHeight="1" x14ac:dyDescent="0.25">
      <c r="A42" s="16">
        <v>37</v>
      </c>
      <c r="B42" s="59"/>
      <c r="C42" s="62"/>
      <c r="D42" s="15">
        <v>11</v>
      </c>
      <c r="E42" s="13">
        <v>3.5</v>
      </c>
      <c r="F42" s="13">
        <v>1.4</v>
      </c>
      <c r="G42" s="11">
        <v>1400</v>
      </c>
      <c r="H42" s="11">
        <f t="shared" si="1"/>
        <v>15400</v>
      </c>
      <c r="I42" s="10">
        <f t="shared" si="2"/>
        <v>184800</v>
      </c>
      <c r="J42" s="15">
        <v>13</v>
      </c>
      <c r="K42" s="13">
        <v>3.5</v>
      </c>
      <c r="L42" s="13">
        <v>1.4</v>
      </c>
      <c r="M42" s="11">
        <v>1400</v>
      </c>
      <c r="N42" s="11">
        <f t="shared" si="12"/>
        <v>18200</v>
      </c>
      <c r="O42" s="10">
        <f t="shared" si="13"/>
        <v>218400</v>
      </c>
      <c r="P42" s="18">
        <f t="shared" si="6"/>
        <v>2</v>
      </c>
      <c r="Q42" s="18">
        <f t="shared" si="7"/>
        <v>0</v>
      </c>
      <c r="R42" s="18">
        <f t="shared" si="8"/>
        <v>0</v>
      </c>
      <c r="S42" s="18">
        <f t="shared" si="9"/>
        <v>0</v>
      </c>
      <c r="T42" s="18">
        <f t="shared" si="10"/>
        <v>2800</v>
      </c>
      <c r="U42" s="18">
        <f t="shared" si="11"/>
        <v>33600</v>
      </c>
    </row>
    <row r="43" spans="1:21" ht="18" customHeight="1" x14ac:dyDescent="0.25">
      <c r="A43" s="16">
        <v>38</v>
      </c>
      <c r="B43" s="59"/>
      <c r="C43" s="62"/>
      <c r="D43" s="15">
        <v>10</v>
      </c>
      <c r="E43" s="13">
        <v>3.5</v>
      </c>
      <c r="F43" s="13">
        <v>1.6</v>
      </c>
      <c r="G43" s="11">
        <v>1600</v>
      </c>
      <c r="H43" s="11">
        <f t="shared" si="1"/>
        <v>16000</v>
      </c>
      <c r="I43" s="10">
        <f t="shared" si="2"/>
        <v>192000</v>
      </c>
      <c r="J43" s="15">
        <v>10</v>
      </c>
      <c r="K43" s="13">
        <v>3.5</v>
      </c>
      <c r="L43" s="13">
        <v>1.6</v>
      </c>
      <c r="M43" s="11">
        <v>1600</v>
      </c>
      <c r="N43" s="11">
        <f t="shared" si="12"/>
        <v>16000</v>
      </c>
      <c r="O43" s="10">
        <f t="shared" si="13"/>
        <v>192000</v>
      </c>
      <c r="P43" s="18">
        <f t="shared" si="6"/>
        <v>0</v>
      </c>
      <c r="Q43" s="18">
        <f t="shared" si="7"/>
        <v>0</v>
      </c>
      <c r="R43" s="18">
        <f t="shared" si="8"/>
        <v>0</v>
      </c>
      <c r="S43" s="18">
        <f t="shared" si="9"/>
        <v>0</v>
      </c>
      <c r="T43" s="18">
        <f t="shared" si="10"/>
        <v>0</v>
      </c>
      <c r="U43" s="18">
        <f t="shared" si="11"/>
        <v>0</v>
      </c>
    </row>
    <row r="44" spans="1:21" ht="18" customHeight="1" x14ac:dyDescent="0.25">
      <c r="A44" s="16">
        <v>39</v>
      </c>
      <c r="B44" s="59"/>
      <c r="C44" s="62"/>
      <c r="D44" s="15">
        <v>2</v>
      </c>
      <c r="E44" s="13">
        <v>3.5</v>
      </c>
      <c r="F44" s="13">
        <v>1.8</v>
      </c>
      <c r="G44" s="11">
        <v>1800</v>
      </c>
      <c r="H44" s="11">
        <f t="shared" si="1"/>
        <v>3600</v>
      </c>
      <c r="I44" s="10">
        <f t="shared" si="2"/>
        <v>43200</v>
      </c>
      <c r="J44" s="15">
        <v>2</v>
      </c>
      <c r="K44" s="13">
        <v>3.5</v>
      </c>
      <c r="L44" s="13">
        <v>1.8</v>
      </c>
      <c r="M44" s="11">
        <v>1800</v>
      </c>
      <c r="N44" s="11">
        <f t="shared" si="12"/>
        <v>3600</v>
      </c>
      <c r="O44" s="10">
        <f t="shared" si="13"/>
        <v>43200</v>
      </c>
      <c r="P44" s="18">
        <f t="shared" si="6"/>
        <v>0</v>
      </c>
      <c r="Q44" s="18">
        <f t="shared" si="7"/>
        <v>0</v>
      </c>
      <c r="R44" s="18">
        <f t="shared" si="8"/>
        <v>0</v>
      </c>
      <c r="S44" s="18">
        <f t="shared" si="9"/>
        <v>0</v>
      </c>
      <c r="T44" s="18">
        <f t="shared" si="10"/>
        <v>0</v>
      </c>
      <c r="U44" s="18">
        <f t="shared" si="11"/>
        <v>0</v>
      </c>
    </row>
    <row r="45" spans="1:21" ht="18" customHeight="1" x14ac:dyDescent="0.25">
      <c r="A45" s="16">
        <v>40</v>
      </c>
      <c r="B45" s="59"/>
      <c r="C45" s="62"/>
      <c r="D45" s="15">
        <v>2</v>
      </c>
      <c r="E45" s="13">
        <v>3.5</v>
      </c>
      <c r="F45" s="13">
        <v>2</v>
      </c>
      <c r="G45" s="11">
        <v>2000</v>
      </c>
      <c r="H45" s="11">
        <f t="shared" si="1"/>
        <v>4000</v>
      </c>
      <c r="I45" s="10">
        <f t="shared" si="2"/>
        <v>48000</v>
      </c>
      <c r="J45" s="15">
        <v>2</v>
      </c>
      <c r="K45" s="13">
        <v>3.5</v>
      </c>
      <c r="L45" s="13">
        <v>2</v>
      </c>
      <c r="M45" s="11">
        <v>2000</v>
      </c>
      <c r="N45" s="11">
        <f t="shared" si="12"/>
        <v>4000</v>
      </c>
      <c r="O45" s="10">
        <f t="shared" si="13"/>
        <v>48000</v>
      </c>
      <c r="P45" s="18">
        <f t="shared" si="6"/>
        <v>0</v>
      </c>
      <c r="Q45" s="18">
        <f t="shared" si="7"/>
        <v>0</v>
      </c>
      <c r="R45" s="18">
        <f t="shared" si="8"/>
        <v>0</v>
      </c>
      <c r="S45" s="18">
        <f t="shared" si="9"/>
        <v>0</v>
      </c>
      <c r="T45" s="18">
        <f t="shared" si="10"/>
        <v>0</v>
      </c>
      <c r="U45" s="18">
        <f t="shared" si="11"/>
        <v>0</v>
      </c>
    </row>
    <row r="46" spans="1:21" ht="18" customHeight="1" x14ac:dyDescent="0.25">
      <c r="A46" s="16">
        <v>41</v>
      </c>
      <c r="B46" s="70" t="s">
        <v>11</v>
      </c>
      <c r="C46" s="69" t="s">
        <v>43</v>
      </c>
      <c r="D46" s="15">
        <v>5</v>
      </c>
      <c r="E46" s="14">
        <v>3.6</v>
      </c>
      <c r="F46" s="13">
        <v>0.9</v>
      </c>
      <c r="G46" s="11">
        <v>900</v>
      </c>
      <c r="H46" s="11">
        <f t="shared" si="1"/>
        <v>4500</v>
      </c>
      <c r="I46" s="10">
        <f t="shared" si="2"/>
        <v>54000</v>
      </c>
      <c r="J46" s="15">
        <v>4</v>
      </c>
      <c r="K46" s="14">
        <v>3.6</v>
      </c>
      <c r="L46" s="13">
        <v>0.9</v>
      </c>
      <c r="M46" s="11">
        <v>900</v>
      </c>
      <c r="N46" s="11">
        <f t="shared" si="12"/>
        <v>3600</v>
      </c>
      <c r="O46" s="10">
        <f t="shared" si="13"/>
        <v>43200</v>
      </c>
      <c r="P46" s="18">
        <f t="shared" si="6"/>
        <v>-1</v>
      </c>
      <c r="Q46" s="18">
        <f t="shared" si="7"/>
        <v>0</v>
      </c>
      <c r="R46" s="18">
        <f t="shared" si="8"/>
        <v>0</v>
      </c>
      <c r="S46" s="18">
        <f t="shared" si="9"/>
        <v>0</v>
      </c>
      <c r="T46" s="18">
        <f t="shared" si="10"/>
        <v>-900</v>
      </c>
      <c r="U46" s="18">
        <f t="shared" si="11"/>
        <v>-10800</v>
      </c>
    </row>
    <row r="47" spans="1:21" ht="18" customHeight="1" x14ac:dyDescent="0.25">
      <c r="A47" s="16">
        <v>42</v>
      </c>
      <c r="B47" s="70"/>
      <c r="C47" s="69"/>
      <c r="D47" s="15">
        <v>1</v>
      </c>
      <c r="E47" s="14">
        <v>3.6</v>
      </c>
      <c r="F47" s="17">
        <v>0.95</v>
      </c>
      <c r="G47" s="11">
        <v>950</v>
      </c>
      <c r="H47" s="11">
        <f t="shared" si="1"/>
        <v>950</v>
      </c>
      <c r="I47" s="10">
        <f t="shared" si="2"/>
        <v>11400</v>
      </c>
      <c r="J47" s="15">
        <v>1</v>
      </c>
      <c r="K47" s="14">
        <v>3.6</v>
      </c>
      <c r="L47" s="17">
        <v>0.95</v>
      </c>
      <c r="M47" s="11">
        <v>950</v>
      </c>
      <c r="N47" s="11">
        <f t="shared" si="12"/>
        <v>950</v>
      </c>
      <c r="O47" s="10">
        <f t="shared" si="13"/>
        <v>11400</v>
      </c>
      <c r="P47" s="18">
        <f t="shared" si="6"/>
        <v>0</v>
      </c>
      <c r="Q47" s="18">
        <f t="shared" si="7"/>
        <v>0</v>
      </c>
      <c r="R47" s="18">
        <f t="shared" si="8"/>
        <v>0</v>
      </c>
      <c r="S47" s="18">
        <f t="shared" si="9"/>
        <v>0</v>
      </c>
      <c r="T47" s="18">
        <f t="shared" si="10"/>
        <v>0</v>
      </c>
      <c r="U47" s="18">
        <f t="shared" si="11"/>
        <v>0</v>
      </c>
    </row>
    <row r="48" spans="1:21" ht="18" customHeight="1" x14ac:dyDescent="0.25">
      <c r="A48" s="16">
        <v>43</v>
      </c>
      <c r="B48" s="70"/>
      <c r="C48" s="69"/>
      <c r="D48" s="15">
        <v>4</v>
      </c>
      <c r="E48" s="14">
        <v>3.6</v>
      </c>
      <c r="F48" s="13">
        <v>1</v>
      </c>
      <c r="G48" s="11">
        <v>1000</v>
      </c>
      <c r="H48" s="11">
        <f t="shared" si="1"/>
        <v>4000</v>
      </c>
      <c r="I48" s="10">
        <f t="shared" si="2"/>
        <v>48000</v>
      </c>
      <c r="J48" s="15">
        <v>4</v>
      </c>
      <c r="K48" s="14">
        <v>3.6</v>
      </c>
      <c r="L48" s="13">
        <v>1</v>
      </c>
      <c r="M48" s="11">
        <v>1000</v>
      </c>
      <c r="N48" s="11">
        <f t="shared" si="12"/>
        <v>4000</v>
      </c>
      <c r="O48" s="10">
        <f t="shared" si="13"/>
        <v>48000</v>
      </c>
      <c r="P48" s="18">
        <f t="shared" si="6"/>
        <v>0</v>
      </c>
      <c r="Q48" s="18">
        <f t="shared" si="7"/>
        <v>0</v>
      </c>
      <c r="R48" s="18">
        <f t="shared" si="8"/>
        <v>0</v>
      </c>
      <c r="S48" s="18">
        <f t="shared" si="9"/>
        <v>0</v>
      </c>
      <c r="T48" s="18">
        <f t="shared" si="10"/>
        <v>0</v>
      </c>
      <c r="U48" s="18">
        <f t="shared" si="11"/>
        <v>0</v>
      </c>
    </row>
    <row r="49" spans="1:21" ht="18" customHeight="1" x14ac:dyDescent="0.25">
      <c r="A49" s="16">
        <v>44</v>
      </c>
      <c r="B49" s="70"/>
      <c r="C49" s="69"/>
      <c r="D49" s="15">
        <v>26</v>
      </c>
      <c r="E49" s="14">
        <v>3.6</v>
      </c>
      <c r="F49" s="13">
        <v>1.2</v>
      </c>
      <c r="G49" s="11">
        <v>1200</v>
      </c>
      <c r="H49" s="11">
        <f t="shared" si="1"/>
        <v>31200</v>
      </c>
      <c r="I49" s="10">
        <f t="shared" si="2"/>
        <v>374400</v>
      </c>
      <c r="J49" s="15">
        <v>25</v>
      </c>
      <c r="K49" s="14">
        <v>3.6</v>
      </c>
      <c r="L49" s="13">
        <v>1.2</v>
      </c>
      <c r="M49" s="11">
        <v>1200</v>
      </c>
      <c r="N49" s="11">
        <f t="shared" si="12"/>
        <v>30000</v>
      </c>
      <c r="O49" s="10">
        <f t="shared" si="13"/>
        <v>360000</v>
      </c>
      <c r="P49" s="18">
        <f t="shared" si="6"/>
        <v>-1</v>
      </c>
      <c r="Q49" s="18">
        <f t="shared" si="7"/>
        <v>0</v>
      </c>
      <c r="R49" s="18">
        <f t="shared" si="8"/>
        <v>0</v>
      </c>
      <c r="S49" s="18">
        <f t="shared" si="9"/>
        <v>0</v>
      </c>
      <c r="T49" s="18">
        <f t="shared" si="10"/>
        <v>-1200</v>
      </c>
      <c r="U49" s="18">
        <f t="shared" si="11"/>
        <v>-14400</v>
      </c>
    </row>
    <row r="50" spans="1:21" ht="18" customHeight="1" x14ac:dyDescent="0.25">
      <c r="A50" s="16"/>
      <c r="B50" s="70"/>
      <c r="C50" s="69"/>
      <c r="D50" s="15">
        <v>0</v>
      </c>
      <c r="E50" s="14">
        <v>0</v>
      </c>
      <c r="F50" s="13">
        <v>0</v>
      </c>
      <c r="G50" s="11">
        <v>0</v>
      </c>
      <c r="H50" s="11">
        <v>0</v>
      </c>
      <c r="I50" s="10">
        <f t="shared" si="2"/>
        <v>0</v>
      </c>
      <c r="J50" s="15">
        <v>1</v>
      </c>
      <c r="K50" s="14">
        <v>3.6</v>
      </c>
      <c r="L50" s="13">
        <v>1.3</v>
      </c>
      <c r="M50" s="11">
        <v>1300</v>
      </c>
      <c r="N50" s="11">
        <f t="shared" si="12"/>
        <v>1300</v>
      </c>
      <c r="O50" s="10">
        <f t="shared" si="13"/>
        <v>15600</v>
      </c>
      <c r="P50" s="18">
        <f t="shared" si="6"/>
        <v>1</v>
      </c>
      <c r="Q50" s="18">
        <f t="shared" si="7"/>
        <v>3.6</v>
      </c>
      <c r="R50" s="18">
        <f t="shared" si="8"/>
        <v>1.3</v>
      </c>
      <c r="S50" s="18">
        <f t="shared" si="9"/>
        <v>1300</v>
      </c>
      <c r="T50" s="18">
        <f t="shared" si="10"/>
        <v>1300</v>
      </c>
      <c r="U50" s="18">
        <f t="shared" si="11"/>
        <v>15600</v>
      </c>
    </row>
    <row r="51" spans="1:21" ht="18" customHeight="1" x14ac:dyDescent="0.25">
      <c r="A51" s="16">
        <v>46</v>
      </c>
      <c r="B51" s="70"/>
      <c r="C51" s="69"/>
      <c r="D51" s="15">
        <v>6</v>
      </c>
      <c r="E51" s="14">
        <v>3.6</v>
      </c>
      <c r="F51" s="13">
        <v>1.4</v>
      </c>
      <c r="G51" s="11">
        <v>1400</v>
      </c>
      <c r="H51" s="11">
        <f t="shared" si="1"/>
        <v>8400</v>
      </c>
      <c r="I51" s="10">
        <f t="shared" si="2"/>
        <v>100800</v>
      </c>
      <c r="J51" s="15">
        <v>6</v>
      </c>
      <c r="K51" s="14">
        <v>3.6</v>
      </c>
      <c r="L51" s="13">
        <v>1.4</v>
      </c>
      <c r="M51" s="11">
        <v>1400</v>
      </c>
      <c r="N51" s="11">
        <f t="shared" si="12"/>
        <v>8400</v>
      </c>
      <c r="O51" s="10">
        <f t="shared" si="13"/>
        <v>100800</v>
      </c>
      <c r="P51" s="18">
        <f t="shared" si="6"/>
        <v>0</v>
      </c>
      <c r="Q51" s="18">
        <f t="shared" si="7"/>
        <v>0</v>
      </c>
      <c r="R51" s="18">
        <f t="shared" si="8"/>
        <v>0</v>
      </c>
      <c r="S51" s="18">
        <f t="shared" si="9"/>
        <v>0</v>
      </c>
      <c r="T51" s="18">
        <f t="shared" si="10"/>
        <v>0</v>
      </c>
      <c r="U51" s="18">
        <f t="shared" si="11"/>
        <v>0</v>
      </c>
    </row>
    <row r="52" spans="1:21" ht="18" customHeight="1" x14ac:dyDescent="0.25">
      <c r="A52" s="16">
        <v>47</v>
      </c>
      <c r="B52" s="70"/>
      <c r="C52" s="69"/>
      <c r="D52" s="15">
        <v>3</v>
      </c>
      <c r="E52" s="14">
        <v>3.6</v>
      </c>
      <c r="F52" s="13">
        <v>1.6</v>
      </c>
      <c r="G52" s="11">
        <v>1600</v>
      </c>
      <c r="H52" s="11">
        <f t="shared" si="1"/>
        <v>4800</v>
      </c>
      <c r="I52" s="10">
        <f t="shared" si="2"/>
        <v>57600</v>
      </c>
      <c r="J52" s="15">
        <v>3</v>
      </c>
      <c r="K52" s="14">
        <v>3.6</v>
      </c>
      <c r="L52" s="13">
        <v>1.6</v>
      </c>
      <c r="M52" s="11">
        <v>1600</v>
      </c>
      <c r="N52" s="11">
        <f t="shared" si="12"/>
        <v>4800</v>
      </c>
      <c r="O52" s="10">
        <f t="shared" si="13"/>
        <v>57600</v>
      </c>
      <c r="P52" s="18">
        <f t="shared" si="6"/>
        <v>0</v>
      </c>
      <c r="Q52" s="18">
        <f t="shared" si="7"/>
        <v>0</v>
      </c>
      <c r="R52" s="18">
        <f t="shared" si="8"/>
        <v>0</v>
      </c>
      <c r="S52" s="18">
        <f t="shared" si="9"/>
        <v>0</v>
      </c>
      <c r="T52" s="18">
        <f t="shared" si="10"/>
        <v>0</v>
      </c>
      <c r="U52" s="18">
        <f t="shared" si="11"/>
        <v>0</v>
      </c>
    </row>
    <row r="53" spans="1:21" ht="18" customHeight="1" x14ac:dyDescent="0.25">
      <c r="A53" s="16">
        <v>48</v>
      </c>
      <c r="B53" s="59" t="s">
        <v>13</v>
      </c>
      <c r="C53" s="62" t="s">
        <v>42</v>
      </c>
      <c r="D53" s="15">
        <v>9</v>
      </c>
      <c r="E53" s="14">
        <v>4.7</v>
      </c>
      <c r="F53" s="13">
        <v>0.9</v>
      </c>
      <c r="G53" s="11">
        <v>900</v>
      </c>
      <c r="H53" s="11">
        <f t="shared" si="1"/>
        <v>8100</v>
      </c>
      <c r="I53" s="10">
        <f t="shared" si="2"/>
        <v>97200</v>
      </c>
      <c r="J53" s="15">
        <v>6</v>
      </c>
      <c r="K53" s="14">
        <v>4.7</v>
      </c>
      <c r="L53" s="13">
        <v>0.9</v>
      </c>
      <c r="M53" s="11">
        <v>900</v>
      </c>
      <c r="N53" s="11">
        <f t="shared" si="12"/>
        <v>5400</v>
      </c>
      <c r="O53" s="10">
        <f t="shared" si="13"/>
        <v>64800</v>
      </c>
      <c r="P53" s="18">
        <f t="shared" si="6"/>
        <v>-3</v>
      </c>
      <c r="Q53" s="18">
        <f t="shared" si="7"/>
        <v>0</v>
      </c>
      <c r="R53" s="18">
        <f t="shared" si="8"/>
        <v>0</v>
      </c>
      <c r="S53" s="18">
        <f t="shared" si="9"/>
        <v>0</v>
      </c>
      <c r="T53" s="18">
        <f t="shared" si="10"/>
        <v>-2700</v>
      </c>
      <c r="U53" s="18">
        <f t="shared" si="11"/>
        <v>-32400</v>
      </c>
    </row>
    <row r="54" spans="1:21" ht="18" customHeight="1" x14ac:dyDescent="0.25">
      <c r="A54" s="16">
        <v>49</v>
      </c>
      <c r="B54" s="59"/>
      <c r="C54" s="62"/>
      <c r="D54" s="15">
        <v>10</v>
      </c>
      <c r="E54" s="14">
        <v>4.7</v>
      </c>
      <c r="F54" s="13">
        <v>1</v>
      </c>
      <c r="G54" s="11">
        <v>1000</v>
      </c>
      <c r="H54" s="11">
        <f t="shared" si="1"/>
        <v>10000</v>
      </c>
      <c r="I54" s="10">
        <f t="shared" si="2"/>
        <v>120000</v>
      </c>
      <c r="J54" s="15">
        <v>13</v>
      </c>
      <c r="K54" s="14">
        <v>4.7</v>
      </c>
      <c r="L54" s="13">
        <v>1</v>
      </c>
      <c r="M54" s="11">
        <v>1000</v>
      </c>
      <c r="N54" s="11">
        <f t="shared" si="12"/>
        <v>13000</v>
      </c>
      <c r="O54" s="10">
        <f t="shared" si="13"/>
        <v>156000</v>
      </c>
      <c r="P54" s="18">
        <f t="shared" si="6"/>
        <v>3</v>
      </c>
      <c r="Q54" s="18">
        <f t="shared" si="7"/>
        <v>0</v>
      </c>
      <c r="R54" s="18">
        <f t="shared" si="8"/>
        <v>0</v>
      </c>
      <c r="S54" s="18">
        <f t="shared" si="9"/>
        <v>0</v>
      </c>
      <c r="T54" s="18">
        <f t="shared" si="10"/>
        <v>3000</v>
      </c>
      <c r="U54" s="18">
        <f t="shared" si="11"/>
        <v>36000</v>
      </c>
    </row>
    <row r="55" spans="1:21" ht="18" customHeight="1" x14ac:dyDescent="0.25">
      <c r="A55" s="16">
        <v>50</v>
      </c>
      <c r="B55" s="59"/>
      <c r="C55" s="62"/>
      <c r="D55" s="15">
        <v>2</v>
      </c>
      <c r="E55" s="14">
        <v>4.7</v>
      </c>
      <c r="F55" s="17">
        <v>1.1499999999999999</v>
      </c>
      <c r="G55" s="12">
        <v>1150</v>
      </c>
      <c r="H55" s="11">
        <f t="shared" si="1"/>
        <v>2300</v>
      </c>
      <c r="I55" s="10">
        <f t="shared" si="2"/>
        <v>27600</v>
      </c>
      <c r="J55" s="15">
        <v>2</v>
      </c>
      <c r="K55" s="14">
        <v>4.7</v>
      </c>
      <c r="L55" s="17">
        <v>1.1499999999999999</v>
      </c>
      <c r="M55" s="12">
        <v>1150</v>
      </c>
      <c r="N55" s="11">
        <f t="shared" si="12"/>
        <v>2300</v>
      </c>
      <c r="O55" s="10">
        <f t="shared" si="13"/>
        <v>27600</v>
      </c>
      <c r="P55" s="18">
        <f t="shared" si="6"/>
        <v>0</v>
      </c>
      <c r="Q55" s="18">
        <f t="shared" si="7"/>
        <v>0</v>
      </c>
      <c r="R55" s="18">
        <f t="shared" si="8"/>
        <v>0</v>
      </c>
      <c r="S55" s="18">
        <f t="shared" si="9"/>
        <v>0</v>
      </c>
      <c r="T55" s="18">
        <f t="shared" si="10"/>
        <v>0</v>
      </c>
      <c r="U55" s="18">
        <f t="shared" si="11"/>
        <v>0</v>
      </c>
    </row>
    <row r="56" spans="1:21" ht="18" customHeight="1" x14ac:dyDescent="0.25">
      <c r="A56" s="16">
        <v>51</v>
      </c>
      <c r="B56" s="59"/>
      <c r="C56" s="62"/>
      <c r="D56" s="15">
        <v>1</v>
      </c>
      <c r="E56" s="14">
        <v>4.7</v>
      </c>
      <c r="F56" s="13">
        <v>1.3</v>
      </c>
      <c r="G56" s="12">
        <v>1300</v>
      </c>
      <c r="H56" s="11">
        <f t="shared" si="1"/>
        <v>1300</v>
      </c>
      <c r="I56" s="10">
        <f t="shared" si="2"/>
        <v>15600</v>
      </c>
      <c r="J56" s="15">
        <v>1</v>
      </c>
      <c r="K56" s="14">
        <v>4.7</v>
      </c>
      <c r="L56" s="13">
        <v>1.3</v>
      </c>
      <c r="M56" s="12">
        <v>1300</v>
      </c>
      <c r="N56" s="11">
        <f t="shared" si="12"/>
        <v>1300</v>
      </c>
      <c r="O56" s="10">
        <f t="shared" si="13"/>
        <v>15600</v>
      </c>
      <c r="P56" s="18">
        <f t="shared" si="6"/>
        <v>0</v>
      </c>
      <c r="Q56" s="18">
        <f t="shared" si="7"/>
        <v>0</v>
      </c>
      <c r="R56" s="18">
        <f t="shared" si="8"/>
        <v>0</v>
      </c>
      <c r="S56" s="18">
        <f t="shared" si="9"/>
        <v>0</v>
      </c>
      <c r="T56" s="18">
        <f t="shared" si="10"/>
        <v>0</v>
      </c>
      <c r="U56" s="18">
        <f t="shared" si="11"/>
        <v>0</v>
      </c>
    </row>
  </sheetData>
  <mergeCells count="23">
    <mergeCell ref="P3:U3"/>
    <mergeCell ref="A2:U2"/>
    <mergeCell ref="C46:C52"/>
    <mergeCell ref="B46:B52"/>
    <mergeCell ref="C6:C11"/>
    <mergeCell ref="J3:O3"/>
    <mergeCell ref="A3:A4"/>
    <mergeCell ref="B3:B4"/>
    <mergeCell ref="C3:C4"/>
    <mergeCell ref="D3:I3"/>
    <mergeCell ref="C53:C56"/>
    <mergeCell ref="C12:C15"/>
    <mergeCell ref="C16:C17"/>
    <mergeCell ref="C18:C21"/>
    <mergeCell ref="C22:C29"/>
    <mergeCell ref="C38:C45"/>
    <mergeCell ref="C30:C37"/>
    <mergeCell ref="B53:B56"/>
    <mergeCell ref="B16:B17"/>
    <mergeCell ref="B18:B21"/>
    <mergeCell ref="B22:B29"/>
    <mergeCell ref="B31:B37"/>
    <mergeCell ref="B38:B45"/>
  </mergeCells>
  <pageMargins left="0.23622047244094491" right="0" top="0" bottom="0" header="0" footer="0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view="pageBreakPreview" zoomScale="90" zoomScaleNormal="89" zoomScaleSheetLayoutView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G40" sqref="G40"/>
    </sheetView>
  </sheetViews>
  <sheetFormatPr defaultColWidth="16" defaultRowHeight="15" x14ac:dyDescent="0.25"/>
  <cols>
    <col min="1" max="1" width="5.5703125" style="9" customWidth="1"/>
    <col min="2" max="2" width="36.5703125" style="1" customWidth="1"/>
    <col min="3" max="3" width="16.7109375" style="1" customWidth="1"/>
    <col min="4" max="4" width="19.42578125" style="1" customWidth="1"/>
    <col min="5" max="5" width="20" style="1" customWidth="1"/>
    <col min="6" max="6" width="14.5703125" style="1" customWidth="1"/>
    <col min="7" max="7" width="13" style="1" customWidth="1"/>
    <col min="8" max="8" width="15.140625" style="1" customWidth="1"/>
    <col min="9" max="9" width="19.42578125" style="1" customWidth="1"/>
    <col min="10" max="10" width="20" style="1" customWidth="1"/>
    <col min="11" max="11" width="14.5703125" style="1" customWidth="1"/>
    <col min="12" max="12" width="13" style="1" customWidth="1"/>
    <col min="13" max="13" width="18.5703125" style="1" customWidth="1"/>
    <col min="14" max="14" width="19.42578125" style="1" customWidth="1"/>
    <col min="15" max="15" width="20" style="1" customWidth="1"/>
    <col min="16" max="16" width="14.5703125" style="1" customWidth="1"/>
    <col min="17" max="17" width="13" style="1" customWidth="1"/>
    <col min="18" max="16384" width="16" style="1"/>
  </cols>
  <sheetData>
    <row r="2" spans="1:17" ht="51" customHeight="1" x14ac:dyDescent="0.25">
      <c r="A2" s="68" t="s">
        <v>147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45" customHeight="1" x14ac:dyDescent="0.25">
      <c r="A3" s="72" t="s">
        <v>57</v>
      </c>
      <c r="B3" s="72" t="s">
        <v>56</v>
      </c>
      <c r="C3" s="76" t="s">
        <v>142</v>
      </c>
      <c r="D3" s="75"/>
      <c r="E3" s="75"/>
      <c r="F3" s="75"/>
      <c r="G3" s="75"/>
      <c r="H3" s="76" t="s">
        <v>141</v>
      </c>
      <c r="I3" s="75"/>
      <c r="J3" s="75"/>
      <c r="K3" s="75"/>
      <c r="L3" s="75"/>
      <c r="M3" s="73" t="s">
        <v>144</v>
      </c>
      <c r="N3" s="75"/>
      <c r="O3" s="75"/>
      <c r="P3" s="75"/>
      <c r="Q3" s="75"/>
    </row>
    <row r="4" spans="1:17" ht="104.25" customHeight="1" x14ac:dyDescent="0.25">
      <c r="A4" s="72"/>
      <c r="B4" s="72"/>
      <c r="C4" s="25" t="s">
        <v>1</v>
      </c>
      <c r="D4" s="26" t="s">
        <v>54</v>
      </c>
      <c r="E4" s="26" t="s">
        <v>53</v>
      </c>
      <c r="F4" s="26" t="s">
        <v>52</v>
      </c>
      <c r="G4" s="25" t="s">
        <v>51</v>
      </c>
      <c r="H4" s="25" t="s">
        <v>1</v>
      </c>
      <c r="I4" s="26" t="s">
        <v>54</v>
      </c>
      <c r="J4" s="26" t="s">
        <v>53</v>
      </c>
      <c r="K4" s="26" t="s">
        <v>52</v>
      </c>
      <c r="L4" s="25" t="s">
        <v>51</v>
      </c>
      <c r="M4" s="25" t="s">
        <v>1</v>
      </c>
      <c r="N4" s="26" t="s">
        <v>54</v>
      </c>
      <c r="O4" s="26" t="s">
        <v>53</v>
      </c>
      <c r="P4" s="26" t="s">
        <v>52</v>
      </c>
      <c r="Q4" s="25" t="s">
        <v>51</v>
      </c>
    </row>
    <row r="5" spans="1:17" ht="18" customHeight="1" x14ac:dyDescent="0.25">
      <c r="A5" s="24"/>
      <c r="B5" s="23"/>
      <c r="C5" s="20">
        <f>SUM(C6:C35)</f>
        <v>174</v>
      </c>
      <c r="D5" s="20"/>
      <c r="E5" s="20"/>
      <c r="F5" s="20">
        <f>SUM(F6:F35)</f>
        <v>187300</v>
      </c>
      <c r="G5" s="20">
        <f>SUM(G6:G35)</f>
        <v>2247600</v>
      </c>
      <c r="H5" s="20">
        <f>SUM(H6:H33)</f>
        <v>98</v>
      </c>
      <c r="I5" s="20"/>
      <c r="J5" s="20"/>
      <c r="K5" s="20">
        <f>SUM(K6:K33)</f>
        <v>149550</v>
      </c>
      <c r="L5" s="20">
        <f>SUM(L6:L33)</f>
        <v>1794600</v>
      </c>
      <c r="M5" s="20">
        <f>H5-C5</f>
        <v>-76</v>
      </c>
      <c r="N5" s="20">
        <f t="shared" ref="N5:Q20" si="0">I5-D5</f>
        <v>0</v>
      </c>
      <c r="O5" s="20">
        <f t="shared" si="0"/>
        <v>0</v>
      </c>
      <c r="P5" s="20">
        <f t="shared" si="0"/>
        <v>-37750</v>
      </c>
      <c r="Q5" s="20">
        <f t="shared" si="0"/>
        <v>-453000</v>
      </c>
    </row>
    <row r="6" spans="1:17" x14ac:dyDescent="0.25">
      <c r="A6" s="16">
        <v>1</v>
      </c>
      <c r="B6" s="6" t="s">
        <v>15</v>
      </c>
      <c r="C6" s="18">
        <v>1</v>
      </c>
      <c r="D6" s="33">
        <v>2.6</v>
      </c>
      <c r="E6" s="10">
        <v>2600</v>
      </c>
      <c r="F6" s="10">
        <f>E6*C6</f>
        <v>2600</v>
      </c>
      <c r="G6" s="10">
        <f t="shared" ref="G6:G35" si="1">F6*12</f>
        <v>31200</v>
      </c>
      <c r="H6" s="18">
        <v>1</v>
      </c>
      <c r="I6" s="33">
        <v>5</v>
      </c>
      <c r="J6" s="10">
        <v>5000</v>
      </c>
      <c r="K6" s="10">
        <f>J6*H6</f>
        <v>5000</v>
      </c>
      <c r="L6" s="10">
        <f t="shared" ref="L6:L7" si="2">K6*12</f>
        <v>60000</v>
      </c>
      <c r="M6" s="33">
        <f t="shared" ref="M6:M35" si="3">H6-C6</f>
        <v>0</v>
      </c>
      <c r="N6" s="33">
        <f t="shared" si="0"/>
        <v>2.4</v>
      </c>
      <c r="O6" s="33">
        <f t="shared" si="0"/>
        <v>2400</v>
      </c>
      <c r="P6" s="33">
        <f t="shared" si="0"/>
        <v>2400</v>
      </c>
      <c r="Q6" s="33">
        <f t="shared" si="0"/>
        <v>28800</v>
      </c>
    </row>
    <row r="7" spans="1:17" x14ac:dyDescent="0.25">
      <c r="A7" s="16">
        <v>2</v>
      </c>
      <c r="B7" s="6" t="s">
        <v>16</v>
      </c>
      <c r="C7" s="18">
        <v>0</v>
      </c>
      <c r="D7" s="33">
        <v>4.4000000000000004</v>
      </c>
      <c r="E7" s="10">
        <v>4400</v>
      </c>
      <c r="F7" s="10">
        <f t="shared" ref="F7:F35" si="4">E7*C7</f>
        <v>0</v>
      </c>
      <c r="G7" s="10">
        <f t="shared" si="1"/>
        <v>0</v>
      </c>
      <c r="H7" s="18">
        <v>3</v>
      </c>
      <c r="I7" s="33">
        <v>4.4000000000000004</v>
      </c>
      <c r="J7" s="10">
        <v>4400</v>
      </c>
      <c r="K7" s="10">
        <f t="shared" ref="K7" si="5">J7*H7</f>
        <v>13200</v>
      </c>
      <c r="L7" s="10">
        <f t="shared" si="2"/>
        <v>158400</v>
      </c>
      <c r="M7" s="33">
        <f t="shared" si="3"/>
        <v>3</v>
      </c>
      <c r="N7" s="33">
        <f t="shared" si="0"/>
        <v>0</v>
      </c>
      <c r="O7" s="33">
        <f t="shared" si="0"/>
        <v>0</v>
      </c>
      <c r="P7" s="33">
        <f t="shared" si="0"/>
        <v>13200</v>
      </c>
      <c r="Q7" s="33">
        <f t="shared" si="0"/>
        <v>158400</v>
      </c>
    </row>
    <row r="8" spans="1:17" x14ac:dyDescent="0.25">
      <c r="A8" s="16">
        <v>3</v>
      </c>
      <c r="B8" s="6" t="s">
        <v>16</v>
      </c>
      <c r="C8" s="18">
        <v>4</v>
      </c>
      <c r="D8" s="33">
        <v>2.2999999999999998</v>
      </c>
      <c r="E8" s="10">
        <v>2300</v>
      </c>
      <c r="F8" s="10">
        <f t="shared" si="4"/>
        <v>9200</v>
      </c>
      <c r="G8" s="10">
        <f t="shared" si="1"/>
        <v>110400</v>
      </c>
      <c r="H8" s="18">
        <v>0</v>
      </c>
      <c r="I8" s="18">
        <v>0</v>
      </c>
      <c r="J8" s="18">
        <v>0</v>
      </c>
      <c r="K8" s="10">
        <f t="shared" ref="K8:K35" si="6">J8*H8</f>
        <v>0</v>
      </c>
      <c r="L8" s="10">
        <f t="shared" ref="L8:L35" si="7">K8*12</f>
        <v>0</v>
      </c>
      <c r="M8" s="18">
        <f t="shared" si="3"/>
        <v>-4</v>
      </c>
      <c r="N8" s="18">
        <f t="shared" si="0"/>
        <v>-2.2999999999999998</v>
      </c>
      <c r="O8" s="18">
        <f t="shared" si="0"/>
        <v>-2300</v>
      </c>
      <c r="P8" s="18">
        <f t="shared" si="0"/>
        <v>-9200</v>
      </c>
      <c r="Q8" s="18">
        <f t="shared" si="0"/>
        <v>-110400</v>
      </c>
    </row>
    <row r="9" spans="1:17" x14ac:dyDescent="0.25">
      <c r="A9" s="16">
        <v>4</v>
      </c>
      <c r="B9" s="6" t="s">
        <v>17</v>
      </c>
      <c r="C9" s="18">
        <v>1</v>
      </c>
      <c r="D9" s="33">
        <v>1.6</v>
      </c>
      <c r="E9" s="10">
        <v>1600</v>
      </c>
      <c r="F9" s="10">
        <f t="shared" si="4"/>
        <v>1600</v>
      </c>
      <c r="G9" s="10">
        <f t="shared" si="1"/>
        <v>19200</v>
      </c>
      <c r="H9" s="18">
        <v>0</v>
      </c>
      <c r="I9" s="18">
        <v>0</v>
      </c>
      <c r="J9" s="18">
        <v>0</v>
      </c>
      <c r="K9" s="10">
        <f t="shared" si="6"/>
        <v>0</v>
      </c>
      <c r="L9" s="10">
        <f t="shared" si="7"/>
        <v>0</v>
      </c>
      <c r="M9" s="18">
        <f t="shared" si="3"/>
        <v>-1</v>
      </c>
      <c r="N9" s="18">
        <f t="shared" si="0"/>
        <v>-1.6</v>
      </c>
      <c r="O9" s="18">
        <f t="shared" si="0"/>
        <v>-1600</v>
      </c>
      <c r="P9" s="18">
        <f t="shared" si="0"/>
        <v>-1600</v>
      </c>
      <c r="Q9" s="18">
        <f t="shared" si="0"/>
        <v>-19200</v>
      </c>
    </row>
    <row r="10" spans="1:17" x14ac:dyDescent="0.25">
      <c r="A10" s="16">
        <v>5</v>
      </c>
      <c r="B10" s="6" t="s">
        <v>6</v>
      </c>
      <c r="C10" s="18">
        <v>0</v>
      </c>
      <c r="D10" s="13">
        <v>3.2</v>
      </c>
      <c r="E10" s="10">
        <v>3200</v>
      </c>
      <c r="F10" s="10">
        <f t="shared" si="4"/>
        <v>0</v>
      </c>
      <c r="G10" s="10">
        <f t="shared" si="1"/>
        <v>0</v>
      </c>
      <c r="H10" s="18">
        <v>4</v>
      </c>
      <c r="I10" s="13">
        <v>3.2</v>
      </c>
      <c r="J10" s="10">
        <v>3200</v>
      </c>
      <c r="K10" s="10">
        <f t="shared" si="6"/>
        <v>12800</v>
      </c>
      <c r="L10" s="10">
        <f t="shared" si="7"/>
        <v>153600</v>
      </c>
      <c r="M10" s="13">
        <f t="shared" si="3"/>
        <v>4</v>
      </c>
      <c r="N10" s="13">
        <f t="shared" si="0"/>
        <v>0</v>
      </c>
      <c r="O10" s="13">
        <f t="shared" si="0"/>
        <v>0</v>
      </c>
      <c r="P10" s="13">
        <f t="shared" si="0"/>
        <v>12800</v>
      </c>
      <c r="Q10" s="13">
        <f t="shared" si="0"/>
        <v>153600</v>
      </c>
    </row>
    <row r="11" spans="1:17" x14ac:dyDescent="0.25">
      <c r="A11" s="16">
        <v>6</v>
      </c>
      <c r="B11" s="6" t="s">
        <v>6</v>
      </c>
      <c r="C11" s="18">
        <v>0</v>
      </c>
      <c r="D11" s="13">
        <v>2.5</v>
      </c>
      <c r="E11" s="10">
        <v>2500</v>
      </c>
      <c r="F11" s="10">
        <f t="shared" si="4"/>
        <v>0</v>
      </c>
      <c r="G11" s="10">
        <f t="shared" si="1"/>
        <v>0</v>
      </c>
      <c r="H11" s="18">
        <v>2</v>
      </c>
      <c r="I11" s="13">
        <v>2.5</v>
      </c>
      <c r="J11" s="10">
        <v>2500</v>
      </c>
      <c r="K11" s="10">
        <f t="shared" si="6"/>
        <v>5000</v>
      </c>
      <c r="L11" s="10">
        <f t="shared" si="7"/>
        <v>60000</v>
      </c>
      <c r="M11" s="13">
        <f t="shared" si="3"/>
        <v>2</v>
      </c>
      <c r="N11" s="13">
        <f t="shared" si="0"/>
        <v>0</v>
      </c>
      <c r="O11" s="13">
        <f t="shared" si="0"/>
        <v>0</v>
      </c>
      <c r="P11" s="13">
        <f t="shared" si="0"/>
        <v>5000</v>
      </c>
      <c r="Q11" s="13">
        <f t="shared" si="0"/>
        <v>60000</v>
      </c>
    </row>
    <row r="12" spans="1:17" x14ac:dyDescent="0.25">
      <c r="A12" s="16">
        <v>7</v>
      </c>
      <c r="B12" s="6" t="s">
        <v>6</v>
      </c>
      <c r="C12" s="18">
        <v>0</v>
      </c>
      <c r="D12" s="13">
        <v>2.2000000000000002</v>
      </c>
      <c r="E12" s="10">
        <v>2200</v>
      </c>
      <c r="F12" s="10">
        <f t="shared" si="4"/>
        <v>0</v>
      </c>
      <c r="G12" s="10">
        <f t="shared" si="1"/>
        <v>0</v>
      </c>
      <c r="H12" s="18">
        <v>1</v>
      </c>
      <c r="I12" s="13">
        <v>2.2000000000000002</v>
      </c>
      <c r="J12" s="10">
        <v>2200</v>
      </c>
      <c r="K12" s="10">
        <f t="shared" si="6"/>
        <v>2200</v>
      </c>
      <c r="L12" s="10">
        <f t="shared" si="7"/>
        <v>26400</v>
      </c>
      <c r="M12" s="13">
        <f t="shared" si="3"/>
        <v>1</v>
      </c>
      <c r="N12" s="13">
        <f t="shared" si="0"/>
        <v>0</v>
      </c>
      <c r="O12" s="13">
        <f t="shared" si="0"/>
        <v>0</v>
      </c>
      <c r="P12" s="13">
        <f t="shared" si="0"/>
        <v>2200</v>
      </c>
      <c r="Q12" s="13">
        <f t="shared" si="0"/>
        <v>26400</v>
      </c>
    </row>
    <row r="13" spans="1:17" x14ac:dyDescent="0.25">
      <c r="A13" s="16">
        <v>8</v>
      </c>
      <c r="B13" s="6" t="s">
        <v>6</v>
      </c>
      <c r="C13" s="18">
        <v>7</v>
      </c>
      <c r="D13" s="13">
        <v>1.8</v>
      </c>
      <c r="E13" s="10">
        <v>1800</v>
      </c>
      <c r="F13" s="10">
        <f t="shared" si="4"/>
        <v>12600</v>
      </c>
      <c r="G13" s="10">
        <f t="shared" si="1"/>
        <v>151200</v>
      </c>
      <c r="H13" s="18"/>
      <c r="I13" s="13"/>
      <c r="J13" s="10"/>
      <c r="K13" s="10">
        <f t="shared" si="6"/>
        <v>0</v>
      </c>
      <c r="L13" s="10">
        <f t="shared" si="7"/>
        <v>0</v>
      </c>
      <c r="M13" s="13">
        <f t="shared" si="3"/>
        <v>-7</v>
      </c>
      <c r="N13" s="13">
        <f t="shared" si="0"/>
        <v>-1.8</v>
      </c>
      <c r="O13" s="13">
        <f t="shared" si="0"/>
        <v>-1800</v>
      </c>
      <c r="P13" s="13">
        <f t="shared" si="0"/>
        <v>-12600</v>
      </c>
      <c r="Q13" s="13">
        <f t="shared" si="0"/>
        <v>-151200</v>
      </c>
    </row>
    <row r="14" spans="1:17" x14ac:dyDescent="0.25">
      <c r="A14" s="16">
        <v>9</v>
      </c>
      <c r="B14" s="6" t="s">
        <v>8</v>
      </c>
      <c r="C14" s="18">
        <v>0</v>
      </c>
      <c r="D14" s="13">
        <v>3.1</v>
      </c>
      <c r="E14" s="10">
        <v>3100</v>
      </c>
      <c r="F14" s="10">
        <f t="shared" si="4"/>
        <v>0</v>
      </c>
      <c r="G14" s="10">
        <f t="shared" si="1"/>
        <v>0</v>
      </c>
      <c r="H14" s="18">
        <v>1</v>
      </c>
      <c r="I14" s="13">
        <v>3.1</v>
      </c>
      <c r="J14" s="10">
        <v>3100</v>
      </c>
      <c r="K14" s="10">
        <f t="shared" si="6"/>
        <v>3100</v>
      </c>
      <c r="L14" s="10">
        <f t="shared" si="7"/>
        <v>37200</v>
      </c>
      <c r="M14" s="13">
        <f t="shared" si="3"/>
        <v>1</v>
      </c>
      <c r="N14" s="13">
        <f t="shared" si="0"/>
        <v>0</v>
      </c>
      <c r="O14" s="13">
        <f t="shared" si="0"/>
        <v>0</v>
      </c>
      <c r="P14" s="13">
        <f t="shared" si="0"/>
        <v>3100</v>
      </c>
      <c r="Q14" s="13">
        <f t="shared" si="0"/>
        <v>37200</v>
      </c>
    </row>
    <row r="15" spans="1:17" x14ac:dyDescent="0.25">
      <c r="A15" s="16">
        <v>10</v>
      </c>
      <c r="B15" s="6" t="s">
        <v>8</v>
      </c>
      <c r="C15" s="18">
        <v>0</v>
      </c>
      <c r="D15" s="13">
        <v>2</v>
      </c>
      <c r="E15" s="10">
        <v>2000</v>
      </c>
      <c r="F15" s="10">
        <f t="shared" si="4"/>
        <v>0</v>
      </c>
      <c r="G15" s="10">
        <f t="shared" si="1"/>
        <v>0</v>
      </c>
      <c r="H15" s="18">
        <v>1</v>
      </c>
      <c r="I15" s="13">
        <v>2</v>
      </c>
      <c r="J15" s="10">
        <v>2000</v>
      </c>
      <c r="K15" s="10">
        <f t="shared" si="6"/>
        <v>2000</v>
      </c>
      <c r="L15" s="10">
        <f t="shared" si="7"/>
        <v>24000</v>
      </c>
      <c r="M15" s="13">
        <f t="shared" si="3"/>
        <v>1</v>
      </c>
      <c r="N15" s="13">
        <f t="shared" si="0"/>
        <v>0</v>
      </c>
      <c r="O15" s="13">
        <f t="shared" si="0"/>
        <v>0</v>
      </c>
      <c r="P15" s="13">
        <f t="shared" si="0"/>
        <v>2000</v>
      </c>
      <c r="Q15" s="13">
        <f t="shared" si="0"/>
        <v>24000</v>
      </c>
    </row>
    <row r="16" spans="1:17" x14ac:dyDescent="0.25">
      <c r="A16" s="16">
        <v>11</v>
      </c>
      <c r="B16" s="6" t="s">
        <v>8</v>
      </c>
      <c r="C16" s="18">
        <v>0</v>
      </c>
      <c r="D16" s="13">
        <v>1.8</v>
      </c>
      <c r="E16" s="10">
        <v>1800</v>
      </c>
      <c r="F16" s="10">
        <f t="shared" si="4"/>
        <v>0</v>
      </c>
      <c r="G16" s="10">
        <f t="shared" si="1"/>
        <v>0</v>
      </c>
      <c r="H16" s="18">
        <v>2</v>
      </c>
      <c r="I16" s="13">
        <v>1.8</v>
      </c>
      <c r="J16" s="10">
        <v>1800</v>
      </c>
      <c r="K16" s="10">
        <f t="shared" si="6"/>
        <v>3600</v>
      </c>
      <c r="L16" s="10">
        <f t="shared" si="7"/>
        <v>43200</v>
      </c>
      <c r="M16" s="13">
        <f t="shared" si="3"/>
        <v>2</v>
      </c>
      <c r="N16" s="13">
        <f t="shared" si="0"/>
        <v>0</v>
      </c>
      <c r="O16" s="13">
        <f t="shared" si="0"/>
        <v>0</v>
      </c>
      <c r="P16" s="13">
        <f t="shared" si="0"/>
        <v>3600</v>
      </c>
      <c r="Q16" s="13">
        <f t="shared" si="0"/>
        <v>43200</v>
      </c>
    </row>
    <row r="17" spans="1:17" x14ac:dyDescent="0.25">
      <c r="A17" s="16">
        <v>12</v>
      </c>
      <c r="B17" s="6" t="s">
        <v>8</v>
      </c>
      <c r="C17" s="18">
        <v>9</v>
      </c>
      <c r="D17" s="13">
        <v>1.6</v>
      </c>
      <c r="E17" s="10">
        <v>1600</v>
      </c>
      <c r="F17" s="10">
        <f t="shared" si="4"/>
        <v>14400</v>
      </c>
      <c r="G17" s="10">
        <f t="shared" si="1"/>
        <v>172800</v>
      </c>
      <c r="H17" s="18">
        <v>1</v>
      </c>
      <c r="I17" s="13">
        <v>1.6</v>
      </c>
      <c r="J17" s="10">
        <v>1600</v>
      </c>
      <c r="K17" s="10">
        <f t="shared" si="6"/>
        <v>1600</v>
      </c>
      <c r="L17" s="10">
        <f t="shared" si="7"/>
        <v>19200</v>
      </c>
      <c r="M17" s="13">
        <f t="shared" si="3"/>
        <v>-8</v>
      </c>
      <c r="N17" s="13">
        <f t="shared" si="0"/>
        <v>0</v>
      </c>
      <c r="O17" s="13">
        <f t="shared" si="0"/>
        <v>0</v>
      </c>
      <c r="P17" s="13">
        <f t="shared" si="0"/>
        <v>-12800</v>
      </c>
      <c r="Q17" s="13">
        <f t="shared" si="0"/>
        <v>-153600</v>
      </c>
    </row>
    <row r="18" spans="1:17" x14ac:dyDescent="0.25">
      <c r="A18" s="16">
        <v>13</v>
      </c>
      <c r="B18" s="6" t="s">
        <v>7</v>
      </c>
      <c r="C18" s="18">
        <v>0</v>
      </c>
      <c r="D18" s="13">
        <v>2.8</v>
      </c>
      <c r="E18" s="10">
        <v>2800</v>
      </c>
      <c r="F18" s="10">
        <f t="shared" si="4"/>
        <v>0</v>
      </c>
      <c r="G18" s="10">
        <f t="shared" si="1"/>
        <v>0</v>
      </c>
      <c r="H18" s="18">
        <v>1</v>
      </c>
      <c r="I18" s="13">
        <v>2.8</v>
      </c>
      <c r="J18" s="10">
        <v>2800</v>
      </c>
      <c r="K18" s="10">
        <f t="shared" si="6"/>
        <v>2800</v>
      </c>
      <c r="L18" s="10">
        <f t="shared" si="7"/>
        <v>33600</v>
      </c>
      <c r="M18" s="13">
        <f t="shared" si="3"/>
        <v>1</v>
      </c>
      <c r="N18" s="13">
        <f t="shared" si="0"/>
        <v>0</v>
      </c>
      <c r="O18" s="13">
        <f t="shared" si="0"/>
        <v>0</v>
      </c>
      <c r="P18" s="13">
        <f t="shared" si="0"/>
        <v>2800</v>
      </c>
      <c r="Q18" s="13">
        <f t="shared" si="0"/>
        <v>33600</v>
      </c>
    </row>
    <row r="19" spans="1:17" x14ac:dyDescent="0.25">
      <c r="A19" s="16">
        <v>14</v>
      </c>
      <c r="B19" s="6" t="s">
        <v>7</v>
      </c>
      <c r="C19" s="18">
        <v>0</v>
      </c>
      <c r="D19" s="13">
        <v>2</v>
      </c>
      <c r="E19" s="10">
        <v>2000</v>
      </c>
      <c r="F19" s="10">
        <f t="shared" si="4"/>
        <v>0</v>
      </c>
      <c r="G19" s="10">
        <f t="shared" si="1"/>
        <v>0</v>
      </c>
      <c r="H19" s="18">
        <v>3</v>
      </c>
      <c r="I19" s="13">
        <v>2</v>
      </c>
      <c r="J19" s="10">
        <v>2000</v>
      </c>
      <c r="K19" s="10">
        <f t="shared" si="6"/>
        <v>6000</v>
      </c>
      <c r="L19" s="10">
        <f t="shared" si="7"/>
        <v>72000</v>
      </c>
      <c r="M19" s="13">
        <f t="shared" si="3"/>
        <v>3</v>
      </c>
      <c r="N19" s="13">
        <f t="shared" si="0"/>
        <v>0</v>
      </c>
      <c r="O19" s="13">
        <f t="shared" si="0"/>
        <v>0</v>
      </c>
      <c r="P19" s="13">
        <f t="shared" si="0"/>
        <v>6000</v>
      </c>
      <c r="Q19" s="13">
        <f t="shared" si="0"/>
        <v>72000</v>
      </c>
    </row>
    <row r="20" spans="1:17" x14ac:dyDescent="0.25">
      <c r="A20" s="16">
        <v>15</v>
      </c>
      <c r="B20" s="6" t="s">
        <v>7</v>
      </c>
      <c r="C20" s="18">
        <v>0</v>
      </c>
      <c r="D20" s="13">
        <v>1.8</v>
      </c>
      <c r="E20" s="10">
        <v>1800</v>
      </c>
      <c r="F20" s="10">
        <f t="shared" si="4"/>
        <v>0</v>
      </c>
      <c r="G20" s="10">
        <f t="shared" si="1"/>
        <v>0</v>
      </c>
      <c r="H20" s="18">
        <v>8</v>
      </c>
      <c r="I20" s="13">
        <v>1.8</v>
      </c>
      <c r="J20" s="10">
        <v>1800</v>
      </c>
      <c r="K20" s="10">
        <f t="shared" si="6"/>
        <v>14400</v>
      </c>
      <c r="L20" s="10">
        <f t="shared" si="7"/>
        <v>172800</v>
      </c>
      <c r="M20" s="13">
        <f t="shared" si="3"/>
        <v>8</v>
      </c>
      <c r="N20" s="13">
        <f t="shared" si="0"/>
        <v>0</v>
      </c>
      <c r="O20" s="13">
        <f t="shared" si="0"/>
        <v>0</v>
      </c>
      <c r="P20" s="13">
        <f t="shared" si="0"/>
        <v>14400</v>
      </c>
      <c r="Q20" s="13">
        <f t="shared" si="0"/>
        <v>172800</v>
      </c>
    </row>
    <row r="21" spans="1:17" x14ac:dyDescent="0.25">
      <c r="A21" s="16">
        <v>16</v>
      </c>
      <c r="B21" s="6" t="s">
        <v>7</v>
      </c>
      <c r="C21" s="18">
        <v>0</v>
      </c>
      <c r="D21" s="13">
        <v>1.6</v>
      </c>
      <c r="E21" s="10">
        <v>1600</v>
      </c>
      <c r="F21" s="10">
        <f t="shared" si="4"/>
        <v>0</v>
      </c>
      <c r="G21" s="10">
        <f t="shared" si="1"/>
        <v>0</v>
      </c>
      <c r="H21" s="18">
        <v>5</v>
      </c>
      <c r="I21" s="13">
        <v>1.6</v>
      </c>
      <c r="J21" s="10">
        <v>1600</v>
      </c>
      <c r="K21" s="10">
        <f t="shared" si="6"/>
        <v>8000</v>
      </c>
      <c r="L21" s="10">
        <f t="shared" si="7"/>
        <v>96000</v>
      </c>
      <c r="M21" s="13">
        <f t="shared" si="3"/>
        <v>5</v>
      </c>
      <c r="N21" s="13">
        <f t="shared" ref="N21:N35" si="8">I21-D21</f>
        <v>0</v>
      </c>
      <c r="O21" s="13">
        <f t="shared" ref="O21:O35" si="9">J21-E21</f>
        <v>0</v>
      </c>
      <c r="P21" s="13">
        <f t="shared" ref="P21:P35" si="10">K21-F21</f>
        <v>8000</v>
      </c>
      <c r="Q21" s="13">
        <f t="shared" ref="Q21:Q35" si="11">L21-G21</f>
        <v>96000</v>
      </c>
    </row>
    <row r="22" spans="1:17" x14ac:dyDescent="0.25">
      <c r="A22" s="16">
        <v>17</v>
      </c>
      <c r="B22" s="6" t="s">
        <v>7</v>
      </c>
      <c r="C22" s="18">
        <v>22</v>
      </c>
      <c r="D22" s="13">
        <v>1.4</v>
      </c>
      <c r="E22" s="10">
        <v>1400</v>
      </c>
      <c r="F22" s="10">
        <f t="shared" si="4"/>
        <v>30800</v>
      </c>
      <c r="G22" s="10">
        <f t="shared" si="1"/>
        <v>369600</v>
      </c>
      <c r="H22" s="18">
        <v>0</v>
      </c>
      <c r="I22" s="18">
        <v>0</v>
      </c>
      <c r="J22" s="18">
        <v>0</v>
      </c>
      <c r="K22" s="10">
        <f t="shared" si="6"/>
        <v>0</v>
      </c>
      <c r="L22" s="10">
        <f t="shared" si="7"/>
        <v>0</v>
      </c>
      <c r="M22" s="18">
        <f t="shared" si="3"/>
        <v>-22</v>
      </c>
      <c r="N22" s="18">
        <f t="shared" si="8"/>
        <v>-1.4</v>
      </c>
      <c r="O22" s="18">
        <f t="shared" si="9"/>
        <v>-1400</v>
      </c>
      <c r="P22" s="18">
        <f t="shared" si="10"/>
        <v>-30800</v>
      </c>
      <c r="Q22" s="18">
        <f t="shared" si="11"/>
        <v>-369600</v>
      </c>
    </row>
    <row r="23" spans="1:17" x14ac:dyDescent="0.25">
      <c r="A23" s="16">
        <v>18</v>
      </c>
      <c r="B23" s="6" t="s">
        <v>9</v>
      </c>
      <c r="C23" s="18">
        <v>0</v>
      </c>
      <c r="D23" s="13">
        <v>1.6</v>
      </c>
      <c r="E23" s="10">
        <v>1600</v>
      </c>
      <c r="F23" s="10">
        <f t="shared" si="4"/>
        <v>0</v>
      </c>
      <c r="G23" s="10">
        <f t="shared" si="1"/>
        <v>0</v>
      </c>
      <c r="H23" s="18">
        <v>1</v>
      </c>
      <c r="I23" s="13">
        <v>1.6</v>
      </c>
      <c r="J23" s="10">
        <v>1600</v>
      </c>
      <c r="K23" s="10">
        <f t="shared" si="6"/>
        <v>1600</v>
      </c>
      <c r="L23" s="10">
        <f t="shared" si="7"/>
        <v>19200</v>
      </c>
      <c r="M23" s="13">
        <f t="shared" si="3"/>
        <v>1</v>
      </c>
      <c r="N23" s="13">
        <f t="shared" si="8"/>
        <v>0</v>
      </c>
      <c r="O23" s="13">
        <f t="shared" si="9"/>
        <v>0</v>
      </c>
      <c r="P23" s="13">
        <f t="shared" si="10"/>
        <v>1600</v>
      </c>
      <c r="Q23" s="13">
        <f t="shared" si="11"/>
        <v>19200</v>
      </c>
    </row>
    <row r="24" spans="1:17" x14ac:dyDescent="0.25">
      <c r="A24" s="16">
        <v>19</v>
      </c>
      <c r="B24" s="6" t="s">
        <v>9</v>
      </c>
      <c r="C24" s="18">
        <v>0</v>
      </c>
      <c r="D24" s="13">
        <v>1.4</v>
      </c>
      <c r="E24" s="10">
        <v>1400</v>
      </c>
      <c r="F24" s="10">
        <f t="shared" si="4"/>
        <v>0</v>
      </c>
      <c r="G24" s="10">
        <f t="shared" si="1"/>
        <v>0</v>
      </c>
      <c r="H24" s="18">
        <v>1</v>
      </c>
      <c r="I24" s="13">
        <v>1.4</v>
      </c>
      <c r="J24" s="10">
        <v>1400</v>
      </c>
      <c r="K24" s="10">
        <f t="shared" si="6"/>
        <v>1400</v>
      </c>
      <c r="L24" s="10">
        <f t="shared" si="7"/>
        <v>16800</v>
      </c>
      <c r="M24" s="13">
        <f t="shared" si="3"/>
        <v>1</v>
      </c>
      <c r="N24" s="13">
        <f t="shared" si="8"/>
        <v>0</v>
      </c>
      <c r="O24" s="13">
        <f t="shared" si="9"/>
        <v>0</v>
      </c>
      <c r="P24" s="13">
        <f t="shared" si="10"/>
        <v>1400</v>
      </c>
      <c r="Q24" s="13">
        <f t="shared" si="11"/>
        <v>16800</v>
      </c>
    </row>
    <row r="25" spans="1:17" x14ac:dyDescent="0.25">
      <c r="A25" s="16">
        <v>20</v>
      </c>
      <c r="B25" s="6" t="s">
        <v>9</v>
      </c>
      <c r="C25" s="18">
        <v>0</v>
      </c>
      <c r="D25" s="13">
        <v>1.3</v>
      </c>
      <c r="E25" s="10">
        <v>1300</v>
      </c>
      <c r="F25" s="10">
        <f t="shared" si="4"/>
        <v>0</v>
      </c>
      <c r="G25" s="10">
        <f t="shared" si="1"/>
        <v>0</v>
      </c>
      <c r="H25" s="18">
        <v>2</v>
      </c>
      <c r="I25" s="13">
        <v>1.3</v>
      </c>
      <c r="J25" s="10">
        <v>1300</v>
      </c>
      <c r="K25" s="10">
        <f t="shared" si="6"/>
        <v>2600</v>
      </c>
      <c r="L25" s="10">
        <f t="shared" si="7"/>
        <v>31200</v>
      </c>
      <c r="M25" s="13">
        <f t="shared" si="3"/>
        <v>2</v>
      </c>
      <c r="N25" s="13">
        <f t="shared" si="8"/>
        <v>0</v>
      </c>
      <c r="O25" s="13">
        <f t="shared" si="9"/>
        <v>0</v>
      </c>
      <c r="P25" s="13">
        <f t="shared" si="10"/>
        <v>2600</v>
      </c>
      <c r="Q25" s="13">
        <f t="shared" si="11"/>
        <v>31200</v>
      </c>
    </row>
    <row r="26" spans="1:17" x14ac:dyDescent="0.25">
      <c r="A26" s="16">
        <v>21</v>
      </c>
      <c r="B26" s="6" t="s">
        <v>9</v>
      </c>
      <c r="C26" s="18">
        <v>0</v>
      </c>
      <c r="D26" s="13">
        <v>1.2</v>
      </c>
      <c r="E26" s="10">
        <v>1200</v>
      </c>
      <c r="F26" s="10">
        <f t="shared" si="4"/>
        <v>0</v>
      </c>
      <c r="G26" s="10">
        <f t="shared" si="1"/>
        <v>0</v>
      </c>
      <c r="H26" s="18">
        <v>13</v>
      </c>
      <c r="I26" s="13">
        <v>1.2</v>
      </c>
      <c r="J26" s="10">
        <v>1200</v>
      </c>
      <c r="K26" s="10">
        <f t="shared" si="6"/>
        <v>15600</v>
      </c>
      <c r="L26" s="10">
        <f t="shared" si="7"/>
        <v>187200</v>
      </c>
      <c r="M26" s="13">
        <f t="shared" si="3"/>
        <v>13</v>
      </c>
      <c r="N26" s="13">
        <f t="shared" si="8"/>
        <v>0</v>
      </c>
      <c r="O26" s="13">
        <f t="shared" si="9"/>
        <v>0</v>
      </c>
      <c r="P26" s="13">
        <f t="shared" si="10"/>
        <v>15600</v>
      </c>
      <c r="Q26" s="13">
        <f t="shared" si="11"/>
        <v>187200</v>
      </c>
    </row>
    <row r="27" spans="1:17" x14ac:dyDescent="0.25">
      <c r="A27" s="16">
        <v>22</v>
      </c>
      <c r="B27" s="6" t="s">
        <v>9</v>
      </c>
      <c r="C27" s="18">
        <v>0</v>
      </c>
      <c r="D27" s="13">
        <v>1.1000000000000001</v>
      </c>
      <c r="E27" s="10">
        <v>1100</v>
      </c>
      <c r="F27" s="10">
        <f t="shared" si="4"/>
        <v>0</v>
      </c>
      <c r="G27" s="10">
        <f t="shared" si="1"/>
        <v>0</v>
      </c>
      <c r="H27" s="18">
        <v>20</v>
      </c>
      <c r="I27" s="13">
        <v>1.1000000000000001</v>
      </c>
      <c r="J27" s="10">
        <v>1100</v>
      </c>
      <c r="K27" s="10">
        <f t="shared" si="6"/>
        <v>22000</v>
      </c>
      <c r="L27" s="10">
        <f t="shared" si="7"/>
        <v>264000</v>
      </c>
      <c r="M27" s="13">
        <f t="shared" si="3"/>
        <v>20</v>
      </c>
      <c r="N27" s="13">
        <f t="shared" si="8"/>
        <v>0</v>
      </c>
      <c r="O27" s="13">
        <f t="shared" si="9"/>
        <v>0</v>
      </c>
      <c r="P27" s="13">
        <f t="shared" si="10"/>
        <v>22000</v>
      </c>
      <c r="Q27" s="13">
        <f t="shared" si="11"/>
        <v>264000</v>
      </c>
    </row>
    <row r="28" spans="1:17" x14ac:dyDescent="0.25">
      <c r="A28" s="16">
        <v>23</v>
      </c>
      <c r="B28" s="6" t="s">
        <v>9</v>
      </c>
      <c r="C28" s="18">
        <v>62</v>
      </c>
      <c r="D28" s="13">
        <v>1</v>
      </c>
      <c r="E28" s="10">
        <v>1000</v>
      </c>
      <c r="F28" s="10">
        <f t="shared" si="4"/>
        <v>62000</v>
      </c>
      <c r="G28" s="10">
        <f t="shared" si="1"/>
        <v>744000</v>
      </c>
      <c r="H28" s="18">
        <v>4</v>
      </c>
      <c r="I28" s="13">
        <v>1</v>
      </c>
      <c r="J28" s="10">
        <v>1000</v>
      </c>
      <c r="K28" s="10">
        <f t="shared" si="6"/>
        <v>4000</v>
      </c>
      <c r="L28" s="10">
        <f t="shared" si="7"/>
        <v>48000</v>
      </c>
      <c r="M28" s="13">
        <f t="shared" si="3"/>
        <v>-58</v>
      </c>
      <c r="N28" s="13">
        <f t="shared" si="8"/>
        <v>0</v>
      </c>
      <c r="O28" s="13">
        <f t="shared" si="9"/>
        <v>0</v>
      </c>
      <c r="P28" s="13">
        <f t="shared" si="10"/>
        <v>-58000</v>
      </c>
      <c r="Q28" s="13">
        <f t="shared" si="11"/>
        <v>-696000</v>
      </c>
    </row>
    <row r="29" spans="1:17" x14ac:dyDescent="0.25">
      <c r="A29" s="16">
        <v>24</v>
      </c>
      <c r="B29" s="6" t="s">
        <v>11</v>
      </c>
      <c r="C29" s="18">
        <v>0</v>
      </c>
      <c r="D29" s="13">
        <v>1.2</v>
      </c>
      <c r="E29" s="10">
        <v>1200</v>
      </c>
      <c r="F29" s="10">
        <f t="shared" si="4"/>
        <v>0</v>
      </c>
      <c r="G29" s="10">
        <f t="shared" si="1"/>
        <v>0</v>
      </c>
      <c r="H29" s="18">
        <v>1</v>
      </c>
      <c r="I29" s="13">
        <v>1.2</v>
      </c>
      <c r="J29" s="10">
        <v>1200</v>
      </c>
      <c r="K29" s="10">
        <f t="shared" si="6"/>
        <v>1200</v>
      </c>
      <c r="L29" s="10">
        <f t="shared" si="7"/>
        <v>14400</v>
      </c>
      <c r="M29" s="13">
        <f t="shared" si="3"/>
        <v>1</v>
      </c>
      <c r="N29" s="13">
        <f t="shared" si="8"/>
        <v>0</v>
      </c>
      <c r="O29" s="13">
        <f t="shared" si="9"/>
        <v>0</v>
      </c>
      <c r="P29" s="13">
        <f t="shared" si="10"/>
        <v>1200</v>
      </c>
      <c r="Q29" s="13">
        <f t="shared" si="11"/>
        <v>14400</v>
      </c>
    </row>
    <row r="30" spans="1:17" x14ac:dyDescent="0.25">
      <c r="A30" s="16">
        <v>25</v>
      </c>
      <c r="B30" s="6" t="s">
        <v>11</v>
      </c>
      <c r="C30" s="18">
        <v>0</v>
      </c>
      <c r="D30" s="13">
        <v>1.1000000000000001</v>
      </c>
      <c r="E30" s="10">
        <v>1100</v>
      </c>
      <c r="F30" s="10">
        <f t="shared" si="4"/>
        <v>0</v>
      </c>
      <c r="G30" s="10">
        <f t="shared" si="1"/>
        <v>0</v>
      </c>
      <c r="H30" s="18">
        <v>2</v>
      </c>
      <c r="I30" s="13">
        <v>1.1000000000000001</v>
      </c>
      <c r="J30" s="10">
        <v>1100</v>
      </c>
      <c r="K30" s="10">
        <f t="shared" si="6"/>
        <v>2200</v>
      </c>
      <c r="L30" s="10">
        <f t="shared" si="7"/>
        <v>26400</v>
      </c>
      <c r="M30" s="13">
        <f t="shared" si="3"/>
        <v>2</v>
      </c>
      <c r="N30" s="13">
        <f t="shared" si="8"/>
        <v>0</v>
      </c>
      <c r="O30" s="13">
        <f t="shared" si="9"/>
        <v>0</v>
      </c>
      <c r="P30" s="13">
        <f t="shared" si="10"/>
        <v>2200</v>
      </c>
      <c r="Q30" s="13">
        <f t="shared" si="11"/>
        <v>26400</v>
      </c>
    </row>
    <row r="31" spans="1:17" x14ac:dyDescent="0.25">
      <c r="A31" s="16">
        <v>26</v>
      </c>
      <c r="B31" s="6" t="s">
        <v>11</v>
      </c>
      <c r="C31" s="18">
        <v>0</v>
      </c>
      <c r="D31" s="13">
        <v>1</v>
      </c>
      <c r="E31" s="10">
        <v>1000</v>
      </c>
      <c r="F31" s="10">
        <f t="shared" si="4"/>
        <v>0</v>
      </c>
      <c r="G31" s="10">
        <f t="shared" si="1"/>
        <v>0</v>
      </c>
      <c r="H31" s="18">
        <v>4</v>
      </c>
      <c r="I31" s="13">
        <v>1</v>
      </c>
      <c r="J31" s="10">
        <v>1000</v>
      </c>
      <c r="K31" s="10">
        <f t="shared" si="6"/>
        <v>4000</v>
      </c>
      <c r="L31" s="10">
        <f t="shared" si="7"/>
        <v>48000</v>
      </c>
      <c r="M31" s="13">
        <f t="shared" si="3"/>
        <v>4</v>
      </c>
      <c r="N31" s="13">
        <f t="shared" si="8"/>
        <v>0</v>
      </c>
      <c r="O31" s="13">
        <f t="shared" si="9"/>
        <v>0</v>
      </c>
      <c r="P31" s="13">
        <f t="shared" si="10"/>
        <v>4000</v>
      </c>
      <c r="Q31" s="13">
        <f t="shared" si="11"/>
        <v>48000</v>
      </c>
    </row>
    <row r="32" spans="1:17" x14ac:dyDescent="0.25">
      <c r="A32" s="16">
        <v>27</v>
      </c>
      <c r="B32" s="6" t="s">
        <v>11</v>
      </c>
      <c r="C32" s="18">
        <v>0</v>
      </c>
      <c r="D32" s="13">
        <v>0.9</v>
      </c>
      <c r="E32" s="10">
        <v>900</v>
      </c>
      <c r="F32" s="10">
        <f t="shared" si="4"/>
        <v>0</v>
      </c>
      <c r="G32" s="10">
        <f t="shared" si="1"/>
        <v>0</v>
      </c>
      <c r="H32" s="18">
        <v>16</v>
      </c>
      <c r="I32" s="13">
        <v>0.9</v>
      </c>
      <c r="J32" s="10">
        <v>900</v>
      </c>
      <c r="K32" s="10">
        <f t="shared" si="6"/>
        <v>14400</v>
      </c>
      <c r="L32" s="10">
        <f t="shared" si="7"/>
        <v>172800</v>
      </c>
      <c r="M32" s="13">
        <f t="shared" si="3"/>
        <v>16</v>
      </c>
      <c r="N32" s="13">
        <f t="shared" si="8"/>
        <v>0</v>
      </c>
      <c r="O32" s="13">
        <f t="shared" si="9"/>
        <v>0</v>
      </c>
      <c r="P32" s="13">
        <f t="shared" si="10"/>
        <v>14400</v>
      </c>
      <c r="Q32" s="13">
        <f t="shared" si="11"/>
        <v>172800</v>
      </c>
    </row>
    <row r="33" spans="1:17" x14ac:dyDescent="0.25">
      <c r="A33" s="16">
        <v>28</v>
      </c>
      <c r="B33" s="6" t="s">
        <v>11</v>
      </c>
      <c r="C33" s="18">
        <v>0</v>
      </c>
      <c r="D33" s="13">
        <v>0.85</v>
      </c>
      <c r="E33" s="10">
        <v>850</v>
      </c>
      <c r="F33" s="10">
        <f t="shared" si="4"/>
        <v>0</v>
      </c>
      <c r="G33" s="10">
        <f t="shared" si="1"/>
        <v>0</v>
      </c>
      <c r="H33" s="18">
        <v>1</v>
      </c>
      <c r="I33" s="13">
        <v>0.85</v>
      </c>
      <c r="J33" s="10">
        <v>850</v>
      </c>
      <c r="K33" s="10">
        <f t="shared" si="6"/>
        <v>850</v>
      </c>
      <c r="L33" s="10">
        <f t="shared" si="7"/>
        <v>10200</v>
      </c>
      <c r="M33" s="13">
        <f t="shared" si="3"/>
        <v>1</v>
      </c>
      <c r="N33" s="13">
        <f t="shared" si="8"/>
        <v>0</v>
      </c>
      <c r="O33" s="13">
        <f t="shared" si="9"/>
        <v>0</v>
      </c>
      <c r="P33" s="13">
        <f t="shared" si="10"/>
        <v>850</v>
      </c>
      <c r="Q33" s="13">
        <f t="shared" si="11"/>
        <v>10200</v>
      </c>
    </row>
    <row r="34" spans="1:17" x14ac:dyDescent="0.25">
      <c r="A34" s="16">
        <v>29</v>
      </c>
      <c r="B34" s="6" t="s">
        <v>11</v>
      </c>
      <c r="C34" s="18">
        <v>66</v>
      </c>
      <c r="D34" s="13">
        <v>0.8</v>
      </c>
      <c r="E34" s="10">
        <v>800</v>
      </c>
      <c r="F34" s="10">
        <f t="shared" si="4"/>
        <v>52800</v>
      </c>
      <c r="G34" s="10">
        <f t="shared" si="1"/>
        <v>633600</v>
      </c>
      <c r="H34" s="18">
        <v>0</v>
      </c>
      <c r="I34" s="18">
        <v>0</v>
      </c>
      <c r="J34" s="18">
        <v>0</v>
      </c>
      <c r="K34" s="10">
        <f t="shared" si="6"/>
        <v>0</v>
      </c>
      <c r="L34" s="10">
        <f t="shared" si="7"/>
        <v>0</v>
      </c>
      <c r="M34" s="18">
        <f t="shared" si="3"/>
        <v>-66</v>
      </c>
      <c r="N34" s="18">
        <f t="shared" si="8"/>
        <v>-0.8</v>
      </c>
      <c r="O34" s="18">
        <f t="shared" si="9"/>
        <v>-800</v>
      </c>
      <c r="P34" s="18">
        <f t="shared" si="10"/>
        <v>-52800</v>
      </c>
      <c r="Q34" s="18">
        <f t="shared" si="11"/>
        <v>-633600</v>
      </c>
    </row>
    <row r="35" spans="1:17" x14ac:dyDescent="0.25">
      <c r="A35" s="16">
        <v>30</v>
      </c>
      <c r="B35" s="1" t="s">
        <v>13</v>
      </c>
      <c r="C35" s="18">
        <v>2</v>
      </c>
      <c r="D35" s="13">
        <v>0.65</v>
      </c>
      <c r="E35" s="10">
        <v>650</v>
      </c>
      <c r="F35" s="10">
        <f t="shared" si="4"/>
        <v>1300</v>
      </c>
      <c r="G35" s="10">
        <f t="shared" si="1"/>
        <v>15600</v>
      </c>
      <c r="H35" s="18">
        <v>0</v>
      </c>
      <c r="I35" s="18">
        <v>0</v>
      </c>
      <c r="J35" s="18">
        <v>0</v>
      </c>
      <c r="K35" s="10">
        <f t="shared" si="6"/>
        <v>0</v>
      </c>
      <c r="L35" s="10">
        <f t="shared" si="7"/>
        <v>0</v>
      </c>
      <c r="M35" s="18">
        <f t="shared" si="3"/>
        <v>-2</v>
      </c>
      <c r="N35" s="18">
        <f t="shared" si="8"/>
        <v>-0.65</v>
      </c>
      <c r="O35" s="18">
        <f t="shared" si="9"/>
        <v>-650</v>
      </c>
      <c r="P35" s="18">
        <f t="shared" si="10"/>
        <v>-1300</v>
      </c>
      <c r="Q35" s="18">
        <f t="shared" si="11"/>
        <v>-15600</v>
      </c>
    </row>
  </sheetData>
  <mergeCells count="6">
    <mergeCell ref="M3:Q3"/>
    <mergeCell ref="A2:Q2"/>
    <mergeCell ref="A3:A4"/>
    <mergeCell ref="B3:B4"/>
    <mergeCell ref="C3:G3"/>
    <mergeCell ref="H3:L3"/>
  </mergeCells>
  <pageMargins left="0.23622047244094491" right="0" top="0" bottom="0" header="0" footer="0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8"/>
  <sheetViews>
    <sheetView view="pageBreakPreview" zoomScale="90" zoomScaleNormal="89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6" sqref="K6"/>
    </sheetView>
  </sheetViews>
  <sheetFormatPr defaultColWidth="16" defaultRowHeight="15" x14ac:dyDescent="0.25"/>
  <cols>
    <col min="1" max="1" width="5.5703125" style="9" customWidth="1"/>
    <col min="2" max="2" width="36.5703125" style="1" customWidth="1"/>
    <col min="3" max="3" width="21.5703125" style="1" customWidth="1"/>
    <col min="4" max="4" width="19.42578125" style="1" customWidth="1"/>
    <col min="5" max="5" width="20" style="1" customWidth="1"/>
    <col min="6" max="6" width="14.5703125" style="1" customWidth="1"/>
    <col min="7" max="7" width="13" style="1" customWidth="1"/>
    <col min="8" max="16384" width="16" style="1"/>
  </cols>
  <sheetData>
    <row r="2" spans="1:7" ht="51" customHeight="1" x14ac:dyDescent="0.25">
      <c r="A2" s="77" t="s">
        <v>115</v>
      </c>
      <c r="B2" s="77"/>
      <c r="C2" s="77"/>
      <c r="D2" s="77"/>
      <c r="E2" s="77"/>
      <c r="F2" s="77"/>
      <c r="G2" s="77"/>
    </row>
    <row r="3" spans="1:7" ht="25.5" customHeight="1" x14ac:dyDescent="0.25">
      <c r="A3" s="72" t="s">
        <v>57</v>
      </c>
      <c r="B3" s="72" t="s">
        <v>56</v>
      </c>
      <c r="C3" s="75" t="s">
        <v>116</v>
      </c>
      <c r="D3" s="75"/>
      <c r="E3" s="75"/>
      <c r="F3" s="75"/>
      <c r="G3" s="75"/>
    </row>
    <row r="4" spans="1:7" ht="104.25" customHeight="1" x14ac:dyDescent="0.25">
      <c r="A4" s="72"/>
      <c r="B4" s="72"/>
      <c r="C4" s="25" t="s">
        <v>1</v>
      </c>
      <c r="D4" s="26" t="s">
        <v>54</v>
      </c>
      <c r="E4" s="26" t="s">
        <v>53</v>
      </c>
      <c r="F4" s="26" t="s">
        <v>52</v>
      </c>
      <c r="G4" s="25" t="s">
        <v>51</v>
      </c>
    </row>
    <row r="5" spans="1:7" x14ac:dyDescent="0.25">
      <c r="A5" s="7">
        <v>1</v>
      </c>
      <c r="B5" s="7">
        <v>2</v>
      </c>
      <c r="C5" s="25" t="s">
        <v>113</v>
      </c>
      <c r="D5" s="26">
        <v>4</v>
      </c>
      <c r="E5" s="26">
        <v>5</v>
      </c>
      <c r="F5" s="26">
        <v>6</v>
      </c>
      <c r="G5" s="25" t="s">
        <v>114</v>
      </c>
    </row>
    <row r="6" spans="1:7" ht="18" customHeight="1" x14ac:dyDescent="0.25">
      <c r="A6" s="24"/>
      <c r="B6" s="23"/>
      <c r="C6" s="20">
        <f>SUM(C7:C18)</f>
        <v>57</v>
      </c>
      <c r="D6" s="20"/>
      <c r="E6" s="20"/>
      <c r="F6" s="20">
        <f>SUM(F7:F18)</f>
        <v>67850</v>
      </c>
      <c r="G6" s="20">
        <f>SUM(G7:G18)</f>
        <v>814200</v>
      </c>
    </row>
    <row r="7" spans="1:7" ht="32.25" customHeight="1" x14ac:dyDescent="0.25">
      <c r="A7" s="16">
        <v>1</v>
      </c>
      <c r="B7" s="6" t="s">
        <v>15</v>
      </c>
      <c r="C7" s="18">
        <v>1</v>
      </c>
      <c r="D7" s="33">
        <v>4.5</v>
      </c>
      <c r="E7" s="10">
        <v>4500</v>
      </c>
      <c r="F7" s="10">
        <f>E7*C7</f>
        <v>4500</v>
      </c>
      <c r="G7" s="10">
        <f>F7*12</f>
        <v>54000</v>
      </c>
    </row>
    <row r="8" spans="1:7" ht="32.25" customHeight="1" x14ac:dyDescent="0.25">
      <c r="A8" s="16">
        <v>2</v>
      </c>
      <c r="B8" s="6" t="s">
        <v>16</v>
      </c>
      <c r="C8" s="18">
        <v>1</v>
      </c>
      <c r="D8" s="33">
        <v>3.5</v>
      </c>
      <c r="E8" s="10">
        <v>3500</v>
      </c>
      <c r="F8" s="10">
        <f t="shared" ref="F8:F18" si="0">E8*C8</f>
        <v>3500</v>
      </c>
      <c r="G8" s="10">
        <f t="shared" ref="G8:G18" si="1">F8*12</f>
        <v>42000</v>
      </c>
    </row>
    <row r="9" spans="1:7" ht="32.25" customHeight="1" x14ac:dyDescent="0.25">
      <c r="A9" s="16">
        <v>3</v>
      </c>
      <c r="B9" s="6" t="s">
        <v>17</v>
      </c>
      <c r="C9" s="18">
        <v>1</v>
      </c>
      <c r="D9" s="33">
        <v>1.6</v>
      </c>
      <c r="E9" s="10">
        <v>1600</v>
      </c>
      <c r="F9" s="10">
        <f t="shared" si="0"/>
        <v>1600</v>
      </c>
      <c r="G9" s="10">
        <f t="shared" si="1"/>
        <v>19200</v>
      </c>
    </row>
    <row r="10" spans="1:7" ht="25.5" customHeight="1" x14ac:dyDescent="0.25">
      <c r="A10" s="16">
        <v>4</v>
      </c>
      <c r="B10" s="6" t="s">
        <v>7</v>
      </c>
      <c r="C10" s="18">
        <v>2</v>
      </c>
      <c r="D10" s="13">
        <v>2</v>
      </c>
      <c r="E10" s="10">
        <v>2000</v>
      </c>
      <c r="F10" s="10">
        <f t="shared" si="0"/>
        <v>4000</v>
      </c>
      <c r="G10" s="10">
        <f t="shared" si="1"/>
        <v>48000</v>
      </c>
    </row>
    <row r="11" spans="1:7" ht="27" customHeight="1" x14ac:dyDescent="0.25">
      <c r="A11" s="16">
        <v>5</v>
      </c>
      <c r="B11" s="6" t="s">
        <v>7</v>
      </c>
      <c r="C11" s="18">
        <v>3</v>
      </c>
      <c r="D11" s="13">
        <v>1.8</v>
      </c>
      <c r="E11" s="10">
        <v>1800</v>
      </c>
      <c r="F11" s="10">
        <f t="shared" si="0"/>
        <v>5400</v>
      </c>
      <c r="G11" s="10">
        <f t="shared" si="1"/>
        <v>64800</v>
      </c>
    </row>
    <row r="12" spans="1:7" ht="32.25" customHeight="1" x14ac:dyDescent="0.25">
      <c r="A12" s="16">
        <v>6</v>
      </c>
      <c r="B12" s="6" t="s">
        <v>7</v>
      </c>
      <c r="C12" s="18">
        <v>1</v>
      </c>
      <c r="D12" s="13">
        <v>1.4</v>
      </c>
      <c r="E12" s="10">
        <v>1400</v>
      </c>
      <c r="F12" s="10">
        <f t="shared" si="0"/>
        <v>1400</v>
      </c>
      <c r="G12" s="10">
        <f t="shared" si="1"/>
        <v>16800</v>
      </c>
    </row>
    <row r="13" spans="1:7" ht="32.25" customHeight="1" x14ac:dyDescent="0.25">
      <c r="A13" s="16">
        <v>7</v>
      </c>
      <c r="B13" s="6" t="s">
        <v>9</v>
      </c>
      <c r="C13" s="18">
        <v>1</v>
      </c>
      <c r="D13" s="13">
        <v>1.2</v>
      </c>
      <c r="E13" s="10">
        <v>1200</v>
      </c>
      <c r="F13" s="10">
        <f t="shared" si="0"/>
        <v>1200</v>
      </c>
      <c r="G13" s="10">
        <f t="shared" si="1"/>
        <v>14400</v>
      </c>
    </row>
    <row r="14" spans="1:7" ht="32.25" customHeight="1" x14ac:dyDescent="0.25">
      <c r="A14" s="16">
        <v>8</v>
      </c>
      <c r="B14" s="6" t="s">
        <v>9</v>
      </c>
      <c r="C14" s="18">
        <v>19</v>
      </c>
      <c r="D14" s="13">
        <v>1.1000000000000001</v>
      </c>
      <c r="E14" s="10">
        <v>1100</v>
      </c>
      <c r="F14" s="10">
        <f t="shared" si="0"/>
        <v>20900</v>
      </c>
      <c r="G14" s="10">
        <f t="shared" si="1"/>
        <v>250800</v>
      </c>
    </row>
    <row r="15" spans="1:7" ht="18" customHeight="1" x14ac:dyDescent="0.25">
      <c r="A15" s="16">
        <v>9</v>
      </c>
      <c r="B15" s="6" t="s">
        <v>11</v>
      </c>
      <c r="C15" s="18">
        <v>1</v>
      </c>
      <c r="D15" s="13">
        <v>1</v>
      </c>
      <c r="E15" s="10">
        <v>1000</v>
      </c>
      <c r="F15" s="10">
        <f t="shared" si="0"/>
        <v>1000</v>
      </c>
      <c r="G15" s="10">
        <f t="shared" si="1"/>
        <v>12000</v>
      </c>
    </row>
    <row r="16" spans="1:7" ht="18" customHeight="1" x14ac:dyDescent="0.25">
      <c r="A16" s="16">
        <v>10</v>
      </c>
      <c r="B16" s="6" t="s">
        <v>11</v>
      </c>
      <c r="C16" s="18">
        <v>3</v>
      </c>
      <c r="D16" s="17">
        <v>0.95</v>
      </c>
      <c r="E16" s="10">
        <v>950</v>
      </c>
      <c r="F16" s="10">
        <f t="shared" si="0"/>
        <v>2850</v>
      </c>
      <c r="G16" s="10">
        <f t="shared" si="1"/>
        <v>34200</v>
      </c>
    </row>
    <row r="17" spans="1:7" ht="18" customHeight="1" x14ac:dyDescent="0.25">
      <c r="A17" s="16">
        <v>11</v>
      </c>
      <c r="B17" s="6" t="s">
        <v>11</v>
      </c>
      <c r="C17" s="18">
        <v>22</v>
      </c>
      <c r="D17" s="13">
        <v>0.9</v>
      </c>
      <c r="E17" s="10">
        <v>900</v>
      </c>
      <c r="F17" s="10">
        <f t="shared" si="0"/>
        <v>19800</v>
      </c>
      <c r="G17" s="10">
        <f t="shared" si="1"/>
        <v>237600</v>
      </c>
    </row>
    <row r="18" spans="1:7" ht="18" customHeight="1" x14ac:dyDescent="0.25">
      <c r="A18" s="16">
        <v>12</v>
      </c>
      <c r="B18" s="6" t="s">
        <v>11</v>
      </c>
      <c r="C18" s="18">
        <v>2</v>
      </c>
      <c r="D18" s="13">
        <v>0.85</v>
      </c>
      <c r="E18" s="10">
        <v>850</v>
      </c>
      <c r="F18" s="10">
        <f t="shared" si="0"/>
        <v>1700</v>
      </c>
      <c r="G18" s="10">
        <f t="shared" si="1"/>
        <v>20400</v>
      </c>
    </row>
  </sheetData>
  <mergeCells count="4">
    <mergeCell ref="A2:G2"/>
    <mergeCell ref="A3:A4"/>
    <mergeCell ref="B3:B4"/>
    <mergeCell ref="C3:G3"/>
  </mergeCells>
  <pageMargins left="0.23622047244094491" right="0" top="0" bottom="0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view="pageBreakPreview" zoomScale="90" zoomScaleNormal="89" zoomScaleSheetLayoutView="90" workbookViewId="0">
      <pane xSplit="2" ySplit="5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defaultColWidth="16" defaultRowHeight="15" x14ac:dyDescent="0.25"/>
  <cols>
    <col min="1" max="1" width="5.5703125" style="9" customWidth="1"/>
    <col min="2" max="2" width="36.5703125" style="1" customWidth="1"/>
    <col min="3" max="3" width="14.42578125" style="1" customWidth="1"/>
    <col min="4" max="4" width="19.42578125" style="1" customWidth="1"/>
    <col min="5" max="5" width="20" style="1" customWidth="1"/>
    <col min="6" max="6" width="14.5703125" style="1" customWidth="1"/>
    <col min="7" max="7" width="13" style="1" customWidth="1"/>
    <col min="8" max="8" width="13.42578125" style="1" customWidth="1"/>
    <col min="9" max="9" width="19.42578125" style="1" customWidth="1"/>
    <col min="10" max="10" width="20" style="1" customWidth="1"/>
    <col min="11" max="11" width="14.5703125" style="1" customWidth="1"/>
    <col min="12" max="12" width="13" style="1" customWidth="1"/>
    <col min="13" max="13" width="13.42578125" style="1" customWidth="1"/>
    <col min="14" max="14" width="19.42578125" style="1" customWidth="1"/>
    <col min="15" max="15" width="20" style="1" customWidth="1"/>
    <col min="16" max="16" width="14.5703125" style="1" customWidth="1"/>
    <col min="17" max="17" width="13" style="1" customWidth="1"/>
    <col min="18" max="16384" width="16" style="1"/>
  </cols>
  <sheetData>
    <row r="2" spans="1:17" ht="51" customHeight="1" x14ac:dyDescent="0.25">
      <c r="A2" s="68" t="s">
        <v>146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41.25" customHeight="1" x14ac:dyDescent="0.25">
      <c r="A3" s="72" t="s">
        <v>57</v>
      </c>
      <c r="B3" s="72" t="s">
        <v>56</v>
      </c>
      <c r="C3" s="73" t="s">
        <v>152</v>
      </c>
      <c r="D3" s="74"/>
      <c r="E3" s="74"/>
      <c r="F3" s="74"/>
      <c r="G3" s="74"/>
      <c r="H3" s="73" t="s">
        <v>145</v>
      </c>
      <c r="I3" s="74"/>
      <c r="J3" s="74"/>
      <c r="K3" s="74"/>
      <c r="L3" s="74"/>
      <c r="M3" s="74" t="s">
        <v>144</v>
      </c>
      <c r="N3" s="74"/>
      <c r="O3" s="74"/>
      <c r="P3" s="74"/>
      <c r="Q3" s="74"/>
    </row>
    <row r="4" spans="1:17" ht="104.25" customHeight="1" x14ac:dyDescent="0.25">
      <c r="A4" s="72"/>
      <c r="B4" s="72"/>
      <c r="C4" s="25" t="s">
        <v>1</v>
      </c>
      <c r="D4" s="26" t="s">
        <v>54</v>
      </c>
      <c r="E4" s="26" t="s">
        <v>53</v>
      </c>
      <c r="F4" s="26" t="s">
        <v>52</v>
      </c>
      <c r="G4" s="25" t="s">
        <v>51</v>
      </c>
      <c r="H4" s="25" t="s">
        <v>1</v>
      </c>
      <c r="I4" s="26" t="s">
        <v>54</v>
      </c>
      <c r="J4" s="26" t="s">
        <v>53</v>
      </c>
      <c r="K4" s="26" t="s">
        <v>52</v>
      </c>
      <c r="L4" s="25" t="s">
        <v>51</v>
      </c>
      <c r="M4" s="25" t="s">
        <v>1</v>
      </c>
      <c r="N4" s="26" t="s">
        <v>54</v>
      </c>
      <c r="O4" s="26" t="s">
        <v>53</v>
      </c>
      <c r="P4" s="26" t="s">
        <v>52</v>
      </c>
      <c r="Q4" s="25" t="s">
        <v>51</v>
      </c>
    </row>
    <row r="5" spans="1:17" ht="18" customHeight="1" x14ac:dyDescent="0.25">
      <c r="A5" s="24"/>
      <c r="B5" s="23"/>
      <c r="C5" s="20">
        <f>SUM(C6:C17)</f>
        <v>302</v>
      </c>
      <c r="D5" s="20"/>
      <c r="E5" s="20"/>
      <c r="F5" s="20">
        <f>SUM(F6:F17)</f>
        <v>292000</v>
      </c>
      <c r="G5" s="20">
        <f>SUM(G6:G17)</f>
        <v>3504000</v>
      </c>
      <c r="H5" s="20">
        <f>SUM(H6:H17)</f>
        <v>302</v>
      </c>
      <c r="I5" s="20"/>
      <c r="J5" s="20"/>
      <c r="K5" s="20">
        <f>SUM(K6:K17)</f>
        <v>292000</v>
      </c>
      <c r="L5" s="20">
        <f>SUM(L6:L17)</f>
        <v>3504000</v>
      </c>
      <c r="M5" s="20">
        <f>H5-C5</f>
        <v>0</v>
      </c>
      <c r="N5" s="20"/>
      <c r="O5" s="20"/>
      <c r="P5" s="20">
        <f t="shared" ref="P5:Q6" si="0">K5-F5</f>
        <v>0</v>
      </c>
      <c r="Q5" s="20">
        <f t="shared" si="0"/>
        <v>0</v>
      </c>
    </row>
    <row r="6" spans="1:17" x14ac:dyDescent="0.25">
      <c r="A6" s="16">
        <v>1</v>
      </c>
      <c r="B6" s="6" t="s">
        <v>18</v>
      </c>
      <c r="C6" s="18">
        <v>1</v>
      </c>
      <c r="D6" s="34">
        <v>2.6</v>
      </c>
      <c r="E6" s="10">
        <v>2600</v>
      </c>
      <c r="F6" s="10">
        <f>E6*C6</f>
        <v>2600</v>
      </c>
      <c r="G6" s="10">
        <f t="shared" ref="G6:G17" si="1">F6*12</f>
        <v>31200</v>
      </c>
      <c r="H6" s="18">
        <v>1</v>
      </c>
      <c r="I6" s="34">
        <v>2.6</v>
      </c>
      <c r="J6" s="10">
        <v>2600</v>
      </c>
      <c r="K6" s="10">
        <f>J6*H6</f>
        <v>2600</v>
      </c>
      <c r="L6" s="10">
        <f t="shared" ref="L6:L17" si="2">K6*12</f>
        <v>31200</v>
      </c>
      <c r="M6" s="18">
        <f>H6-C6</f>
        <v>0</v>
      </c>
      <c r="N6" s="18">
        <f t="shared" ref="N6:O6" si="3">I6-D6</f>
        <v>0</v>
      </c>
      <c r="O6" s="18">
        <f t="shared" si="3"/>
        <v>0</v>
      </c>
      <c r="P6" s="18">
        <f t="shared" si="0"/>
        <v>0</v>
      </c>
      <c r="Q6" s="18">
        <f t="shared" si="0"/>
        <v>0</v>
      </c>
    </row>
    <row r="7" spans="1:17" x14ac:dyDescent="0.25">
      <c r="A7" s="16">
        <v>2</v>
      </c>
      <c r="B7" s="6" t="s">
        <v>19</v>
      </c>
      <c r="C7" s="18">
        <v>4</v>
      </c>
      <c r="D7" s="33">
        <v>2.4</v>
      </c>
      <c r="E7" s="10">
        <v>2400</v>
      </c>
      <c r="F7" s="10">
        <f t="shared" ref="F7:F17" si="4">E7*C7</f>
        <v>9600</v>
      </c>
      <c r="G7" s="10">
        <f t="shared" si="1"/>
        <v>115200</v>
      </c>
      <c r="H7" s="18">
        <v>4</v>
      </c>
      <c r="I7" s="33">
        <v>2.4</v>
      </c>
      <c r="J7" s="10">
        <v>2400</v>
      </c>
      <c r="K7" s="10">
        <f t="shared" ref="K7:K17" si="5">J7*H7</f>
        <v>9600</v>
      </c>
      <c r="L7" s="10">
        <f t="shared" si="2"/>
        <v>115200</v>
      </c>
      <c r="M7" s="18">
        <f t="shared" ref="M7:M17" si="6">H7-C7</f>
        <v>0</v>
      </c>
      <c r="N7" s="18">
        <f t="shared" ref="N7:N17" si="7">I7-D7</f>
        <v>0</v>
      </c>
      <c r="O7" s="18">
        <f t="shared" ref="O7:O17" si="8">J7-E7</f>
        <v>0</v>
      </c>
      <c r="P7" s="18">
        <f t="shared" ref="P7:P17" si="9">K7-F7</f>
        <v>0</v>
      </c>
      <c r="Q7" s="18">
        <f t="shared" ref="Q7:Q17" si="10">L7-G7</f>
        <v>0</v>
      </c>
    </row>
    <row r="8" spans="1:17" x14ac:dyDescent="0.25">
      <c r="A8" s="16">
        <v>3</v>
      </c>
      <c r="B8" s="6" t="s">
        <v>143</v>
      </c>
      <c r="C8" s="18">
        <v>1</v>
      </c>
      <c r="D8" s="13">
        <v>2.2000000000000002</v>
      </c>
      <c r="E8" s="10">
        <v>2200</v>
      </c>
      <c r="F8" s="10">
        <f t="shared" si="4"/>
        <v>2200</v>
      </c>
      <c r="G8" s="10">
        <f t="shared" si="1"/>
        <v>26400</v>
      </c>
      <c r="H8" s="18">
        <v>1</v>
      </c>
      <c r="I8" s="13">
        <v>2.2000000000000002</v>
      </c>
      <c r="J8" s="10">
        <v>2200</v>
      </c>
      <c r="K8" s="10">
        <f t="shared" si="5"/>
        <v>2200</v>
      </c>
      <c r="L8" s="10">
        <f t="shared" si="2"/>
        <v>26400</v>
      </c>
      <c r="M8" s="18">
        <f t="shared" si="6"/>
        <v>0</v>
      </c>
      <c r="N8" s="18">
        <f t="shared" si="7"/>
        <v>0</v>
      </c>
      <c r="O8" s="18">
        <f t="shared" si="8"/>
        <v>0</v>
      </c>
      <c r="P8" s="18">
        <f t="shared" si="9"/>
        <v>0</v>
      </c>
      <c r="Q8" s="18">
        <f t="shared" si="10"/>
        <v>0</v>
      </c>
    </row>
    <row r="9" spans="1:17" x14ac:dyDescent="0.25">
      <c r="A9" s="16">
        <v>4</v>
      </c>
      <c r="B9" s="6" t="s">
        <v>6</v>
      </c>
      <c r="C9" s="18">
        <v>9</v>
      </c>
      <c r="D9" s="13">
        <v>2</v>
      </c>
      <c r="E9" s="10">
        <v>2000</v>
      </c>
      <c r="F9" s="10">
        <f t="shared" si="4"/>
        <v>18000</v>
      </c>
      <c r="G9" s="10">
        <f t="shared" si="1"/>
        <v>216000</v>
      </c>
      <c r="H9" s="18">
        <v>9</v>
      </c>
      <c r="I9" s="13">
        <v>2</v>
      </c>
      <c r="J9" s="10">
        <v>2000</v>
      </c>
      <c r="K9" s="10">
        <f t="shared" si="5"/>
        <v>18000</v>
      </c>
      <c r="L9" s="10">
        <f t="shared" si="2"/>
        <v>216000</v>
      </c>
      <c r="M9" s="18">
        <f t="shared" si="6"/>
        <v>0</v>
      </c>
      <c r="N9" s="18">
        <f t="shared" si="7"/>
        <v>0</v>
      </c>
      <c r="O9" s="18">
        <f t="shared" si="8"/>
        <v>0</v>
      </c>
      <c r="P9" s="18">
        <f t="shared" si="9"/>
        <v>0</v>
      </c>
      <c r="Q9" s="18">
        <f t="shared" si="10"/>
        <v>0</v>
      </c>
    </row>
    <row r="10" spans="1:17" x14ac:dyDescent="0.25">
      <c r="A10" s="16">
        <v>5</v>
      </c>
      <c r="B10" s="6" t="s">
        <v>8</v>
      </c>
      <c r="C10" s="18">
        <f>1+2</f>
        <v>3</v>
      </c>
      <c r="D10" s="13">
        <v>1.8</v>
      </c>
      <c r="E10" s="10">
        <v>1800</v>
      </c>
      <c r="F10" s="10">
        <f t="shared" si="4"/>
        <v>5400</v>
      </c>
      <c r="G10" s="10">
        <f t="shared" si="1"/>
        <v>64800</v>
      </c>
      <c r="H10" s="18">
        <f>1+2</f>
        <v>3</v>
      </c>
      <c r="I10" s="13">
        <v>1.8</v>
      </c>
      <c r="J10" s="10">
        <v>1800</v>
      </c>
      <c r="K10" s="10">
        <f t="shared" si="5"/>
        <v>5400</v>
      </c>
      <c r="L10" s="10">
        <f t="shared" si="2"/>
        <v>64800</v>
      </c>
      <c r="M10" s="18">
        <f t="shared" si="6"/>
        <v>0</v>
      </c>
      <c r="N10" s="18">
        <f t="shared" si="7"/>
        <v>0</v>
      </c>
      <c r="O10" s="18">
        <f t="shared" si="8"/>
        <v>0</v>
      </c>
      <c r="P10" s="18">
        <f t="shared" si="9"/>
        <v>0</v>
      </c>
      <c r="Q10" s="18">
        <f t="shared" si="10"/>
        <v>0</v>
      </c>
    </row>
    <row r="11" spans="1:17" x14ac:dyDescent="0.25">
      <c r="A11" s="16">
        <v>7</v>
      </c>
      <c r="B11" s="6" t="s">
        <v>7</v>
      </c>
      <c r="C11" s="18">
        <v>25</v>
      </c>
      <c r="D11" s="13">
        <v>1.6</v>
      </c>
      <c r="E11" s="10">
        <v>1600</v>
      </c>
      <c r="F11" s="10">
        <f t="shared" si="4"/>
        <v>40000</v>
      </c>
      <c r="G11" s="10">
        <f t="shared" si="1"/>
        <v>480000</v>
      </c>
      <c r="H11" s="18">
        <v>25</v>
      </c>
      <c r="I11" s="13">
        <v>1.6</v>
      </c>
      <c r="J11" s="10">
        <v>1600</v>
      </c>
      <c r="K11" s="10">
        <f t="shared" si="5"/>
        <v>40000</v>
      </c>
      <c r="L11" s="10">
        <f t="shared" si="2"/>
        <v>480000</v>
      </c>
      <c r="M11" s="18">
        <f t="shared" si="6"/>
        <v>0</v>
      </c>
      <c r="N11" s="18">
        <f t="shared" si="7"/>
        <v>0</v>
      </c>
      <c r="O11" s="18">
        <f t="shared" si="8"/>
        <v>0</v>
      </c>
      <c r="P11" s="18">
        <f t="shared" si="9"/>
        <v>0</v>
      </c>
      <c r="Q11" s="18">
        <f t="shared" si="10"/>
        <v>0</v>
      </c>
    </row>
    <row r="12" spans="1:17" x14ac:dyDescent="0.25">
      <c r="A12" s="16">
        <v>8</v>
      </c>
      <c r="B12" s="6" t="s">
        <v>7</v>
      </c>
      <c r="C12" s="18">
        <v>3</v>
      </c>
      <c r="D12" s="13">
        <v>1.4</v>
      </c>
      <c r="E12" s="10">
        <v>1400</v>
      </c>
      <c r="F12" s="10">
        <f t="shared" si="4"/>
        <v>4200</v>
      </c>
      <c r="G12" s="10">
        <f t="shared" si="1"/>
        <v>50400</v>
      </c>
      <c r="H12" s="18">
        <v>3</v>
      </c>
      <c r="I12" s="13">
        <v>1.4</v>
      </c>
      <c r="J12" s="10">
        <v>1400</v>
      </c>
      <c r="K12" s="10">
        <f t="shared" si="5"/>
        <v>4200</v>
      </c>
      <c r="L12" s="10">
        <f t="shared" si="2"/>
        <v>50400</v>
      </c>
      <c r="M12" s="18">
        <f t="shared" si="6"/>
        <v>0</v>
      </c>
      <c r="N12" s="18">
        <f t="shared" si="7"/>
        <v>0</v>
      </c>
      <c r="O12" s="18">
        <f t="shared" si="8"/>
        <v>0</v>
      </c>
      <c r="P12" s="18">
        <f t="shared" si="9"/>
        <v>0</v>
      </c>
      <c r="Q12" s="18">
        <f t="shared" si="10"/>
        <v>0</v>
      </c>
    </row>
    <row r="13" spans="1:17" x14ac:dyDescent="0.25">
      <c r="A13" s="16">
        <v>9</v>
      </c>
      <c r="B13" s="6" t="s">
        <v>21</v>
      </c>
      <c r="C13" s="18">
        <v>9</v>
      </c>
      <c r="D13" s="13">
        <v>1.6</v>
      </c>
      <c r="E13" s="10">
        <v>1600</v>
      </c>
      <c r="F13" s="10">
        <f t="shared" si="4"/>
        <v>14400</v>
      </c>
      <c r="G13" s="10">
        <f t="shared" si="1"/>
        <v>172800</v>
      </c>
      <c r="H13" s="18">
        <v>9</v>
      </c>
      <c r="I13" s="13">
        <v>1.6</v>
      </c>
      <c r="J13" s="10">
        <v>1600</v>
      </c>
      <c r="K13" s="10">
        <f t="shared" si="5"/>
        <v>14400</v>
      </c>
      <c r="L13" s="10">
        <f t="shared" si="2"/>
        <v>172800</v>
      </c>
      <c r="M13" s="18">
        <f t="shared" si="6"/>
        <v>0</v>
      </c>
      <c r="N13" s="18">
        <f t="shared" si="7"/>
        <v>0</v>
      </c>
      <c r="O13" s="18">
        <f t="shared" si="8"/>
        <v>0</v>
      </c>
      <c r="P13" s="18">
        <f t="shared" si="9"/>
        <v>0</v>
      </c>
      <c r="Q13" s="18">
        <f t="shared" si="10"/>
        <v>0</v>
      </c>
    </row>
    <row r="14" spans="1:17" x14ac:dyDescent="0.25">
      <c r="A14" s="16">
        <v>10</v>
      </c>
      <c r="B14" s="6" t="s">
        <v>22</v>
      </c>
      <c r="C14" s="18">
        <v>7</v>
      </c>
      <c r="D14" s="13">
        <v>1.1000000000000001</v>
      </c>
      <c r="E14" s="10">
        <v>1100</v>
      </c>
      <c r="F14" s="10">
        <f t="shared" si="4"/>
        <v>7700</v>
      </c>
      <c r="G14" s="10">
        <f t="shared" si="1"/>
        <v>92400</v>
      </c>
      <c r="H14" s="18">
        <v>7</v>
      </c>
      <c r="I14" s="13">
        <v>1.1000000000000001</v>
      </c>
      <c r="J14" s="10">
        <v>1100</v>
      </c>
      <c r="K14" s="10">
        <f t="shared" si="5"/>
        <v>7700</v>
      </c>
      <c r="L14" s="10">
        <f t="shared" si="2"/>
        <v>92400</v>
      </c>
      <c r="M14" s="18">
        <f t="shared" si="6"/>
        <v>0</v>
      </c>
      <c r="N14" s="18">
        <f t="shared" si="7"/>
        <v>0</v>
      </c>
      <c r="O14" s="18">
        <f t="shared" si="8"/>
        <v>0</v>
      </c>
      <c r="P14" s="18">
        <f t="shared" si="9"/>
        <v>0</v>
      </c>
      <c r="Q14" s="18">
        <f t="shared" si="10"/>
        <v>0</v>
      </c>
    </row>
    <row r="15" spans="1:17" x14ac:dyDescent="0.25">
      <c r="A15" s="16">
        <v>11</v>
      </c>
      <c r="B15" s="6" t="s">
        <v>9</v>
      </c>
      <c r="C15" s="18">
        <v>56</v>
      </c>
      <c r="D15" s="13">
        <v>1</v>
      </c>
      <c r="E15" s="10">
        <v>1000</v>
      </c>
      <c r="F15" s="10">
        <f t="shared" si="4"/>
        <v>56000</v>
      </c>
      <c r="G15" s="10">
        <f t="shared" si="1"/>
        <v>672000</v>
      </c>
      <c r="H15" s="18">
        <v>56</v>
      </c>
      <c r="I15" s="13">
        <v>1</v>
      </c>
      <c r="J15" s="10">
        <v>1000</v>
      </c>
      <c r="K15" s="10">
        <f t="shared" si="5"/>
        <v>56000</v>
      </c>
      <c r="L15" s="10">
        <f t="shared" si="2"/>
        <v>672000</v>
      </c>
      <c r="M15" s="18">
        <f t="shared" si="6"/>
        <v>0</v>
      </c>
      <c r="N15" s="18">
        <f t="shared" si="7"/>
        <v>0</v>
      </c>
      <c r="O15" s="18">
        <f t="shared" si="8"/>
        <v>0</v>
      </c>
      <c r="P15" s="18">
        <f t="shared" si="9"/>
        <v>0</v>
      </c>
      <c r="Q15" s="18">
        <f t="shared" si="10"/>
        <v>0</v>
      </c>
    </row>
    <row r="16" spans="1:17" x14ac:dyDescent="0.25">
      <c r="A16" s="16">
        <v>12</v>
      </c>
      <c r="B16" s="6" t="s">
        <v>11</v>
      </c>
      <c r="C16" s="18">
        <v>82</v>
      </c>
      <c r="D16" s="13">
        <v>0.8</v>
      </c>
      <c r="E16" s="10">
        <v>800</v>
      </c>
      <c r="F16" s="10">
        <f t="shared" si="4"/>
        <v>65600</v>
      </c>
      <c r="G16" s="10">
        <f t="shared" si="1"/>
        <v>787200</v>
      </c>
      <c r="H16" s="18">
        <v>82</v>
      </c>
      <c r="I16" s="13">
        <v>0.8</v>
      </c>
      <c r="J16" s="10">
        <v>800</v>
      </c>
      <c r="K16" s="10">
        <f t="shared" si="5"/>
        <v>65600</v>
      </c>
      <c r="L16" s="10">
        <f t="shared" si="2"/>
        <v>787200</v>
      </c>
      <c r="M16" s="18">
        <f t="shared" si="6"/>
        <v>0</v>
      </c>
      <c r="N16" s="18">
        <f t="shared" si="7"/>
        <v>0</v>
      </c>
      <c r="O16" s="18">
        <f t="shared" si="8"/>
        <v>0</v>
      </c>
      <c r="P16" s="18">
        <f t="shared" si="9"/>
        <v>0</v>
      </c>
      <c r="Q16" s="18">
        <f t="shared" si="10"/>
        <v>0</v>
      </c>
    </row>
    <row r="17" spans="1:17" x14ac:dyDescent="0.25">
      <c r="A17" s="16">
        <v>13</v>
      </c>
      <c r="B17" s="6" t="s">
        <v>13</v>
      </c>
      <c r="C17" s="18">
        <v>102</v>
      </c>
      <c r="D17" s="13">
        <v>0.65</v>
      </c>
      <c r="E17" s="10">
        <v>650</v>
      </c>
      <c r="F17" s="10">
        <f t="shared" si="4"/>
        <v>66300</v>
      </c>
      <c r="G17" s="10">
        <f t="shared" si="1"/>
        <v>795600</v>
      </c>
      <c r="H17" s="18">
        <v>102</v>
      </c>
      <c r="I17" s="13">
        <v>0.65</v>
      </c>
      <c r="J17" s="10">
        <v>650</v>
      </c>
      <c r="K17" s="10">
        <f t="shared" si="5"/>
        <v>66300</v>
      </c>
      <c r="L17" s="10">
        <f t="shared" si="2"/>
        <v>795600</v>
      </c>
      <c r="M17" s="18">
        <f t="shared" si="6"/>
        <v>0</v>
      </c>
      <c r="N17" s="18">
        <f t="shared" si="7"/>
        <v>0</v>
      </c>
      <c r="O17" s="18">
        <f t="shared" si="8"/>
        <v>0</v>
      </c>
      <c r="P17" s="18">
        <f t="shared" si="9"/>
        <v>0</v>
      </c>
      <c r="Q17" s="18">
        <f t="shared" si="10"/>
        <v>0</v>
      </c>
    </row>
  </sheetData>
  <mergeCells count="6">
    <mergeCell ref="M3:Q3"/>
    <mergeCell ref="A2:Q2"/>
    <mergeCell ref="A3:A4"/>
    <mergeCell ref="B3:B4"/>
    <mergeCell ref="H3:L3"/>
    <mergeCell ref="C3:G3"/>
  </mergeCells>
  <pageMargins left="0.23622047244094491" right="0" top="0" bottom="0" header="0" footer="0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0"/>
  <sheetViews>
    <sheetView view="pageBreakPreview" zoomScale="90" zoomScaleNormal="89" zoomScaleSheetLayoutView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5" sqref="A5:XFD5"/>
    </sheetView>
  </sheetViews>
  <sheetFormatPr defaultColWidth="16" defaultRowHeight="15" x14ac:dyDescent="0.25"/>
  <cols>
    <col min="1" max="1" width="5.5703125" style="9" customWidth="1"/>
    <col min="2" max="2" width="38.5703125" style="1" customWidth="1"/>
    <col min="3" max="3" width="14.85546875" style="1" customWidth="1"/>
    <col min="4" max="4" width="17.5703125" style="1" customWidth="1"/>
    <col min="5" max="5" width="18.7109375" style="1" customWidth="1"/>
    <col min="6" max="6" width="14.28515625" style="1" customWidth="1"/>
    <col min="7" max="7" width="16.5703125" style="1" customWidth="1"/>
    <col min="8" max="8" width="14.85546875" style="1" customWidth="1"/>
    <col min="9" max="9" width="14" style="1" customWidth="1"/>
    <col min="10" max="10" width="15.85546875" style="1" customWidth="1"/>
    <col min="11" max="11" width="17" style="1" customWidth="1"/>
    <col min="12" max="12" width="16.140625" style="1" customWidth="1"/>
    <col min="13" max="13" width="14.140625" style="1" customWidth="1"/>
    <col min="14" max="14" width="16.7109375" style="1" customWidth="1"/>
    <col min="15" max="15" width="17.140625" style="1" customWidth="1"/>
    <col min="16" max="16" width="15.7109375" style="1" customWidth="1"/>
    <col min="17" max="17" width="18.28515625" style="1" customWidth="1"/>
    <col min="18" max="16384" width="16" style="1"/>
  </cols>
  <sheetData>
    <row r="2" spans="1:17" ht="51" customHeight="1" x14ac:dyDescent="0.25">
      <c r="A2" s="78" t="s">
        <v>140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35"/>
    </row>
    <row r="3" spans="1:17" ht="41.25" customHeight="1" x14ac:dyDescent="0.25">
      <c r="A3" s="72" t="s">
        <v>57</v>
      </c>
      <c r="B3" s="72" t="s">
        <v>56</v>
      </c>
      <c r="C3" s="73" t="s">
        <v>155</v>
      </c>
      <c r="D3" s="74"/>
      <c r="E3" s="74"/>
      <c r="F3" s="74"/>
      <c r="G3" s="74"/>
      <c r="H3" s="73" t="s">
        <v>156</v>
      </c>
      <c r="I3" s="74"/>
      <c r="J3" s="74"/>
      <c r="K3" s="74"/>
      <c r="L3" s="74"/>
      <c r="M3" s="73" t="s">
        <v>144</v>
      </c>
      <c r="N3" s="74"/>
      <c r="O3" s="74"/>
      <c r="P3" s="74"/>
      <c r="Q3" s="74"/>
    </row>
    <row r="4" spans="1:17" ht="104.25" customHeight="1" x14ac:dyDescent="0.25">
      <c r="A4" s="72"/>
      <c r="B4" s="72"/>
      <c r="C4" s="25" t="s">
        <v>1</v>
      </c>
      <c r="D4" s="26" t="s">
        <v>54</v>
      </c>
      <c r="E4" s="26" t="s">
        <v>53</v>
      </c>
      <c r="F4" s="26" t="s">
        <v>52</v>
      </c>
      <c r="G4" s="25" t="s">
        <v>51</v>
      </c>
      <c r="H4" s="25" t="s">
        <v>1</v>
      </c>
      <c r="I4" s="26" t="s">
        <v>54</v>
      </c>
      <c r="J4" s="26" t="s">
        <v>53</v>
      </c>
      <c r="K4" s="26" t="s">
        <v>52</v>
      </c>
      <c r="L4" s="25" t="s">
        <v>51</v>
      </c>
      <c r="M4" s="25" t="s">
        <v>1</v>
      </c>
      <c r="N4" s="26" t="s">
        <v>54</v>
      </c>
      <c r="O4" s="26" t="s">
        <v>53</v>
      </c>
      <c r="P4" s="26" t="s">
        <v>52</v>
      </c>
      <c r="Q4" s="25" t="s">
        <v>51</v>
      </c>
    </row>
    <row r="5" spans="1:17" x14ac:dyDescent="0.25">
      <c r="A5" s="24"/>
      <c r="B5" s="23"/>
      <c r="C5" s="20">
        <f>SUM(C6:C90)</f>
        <v>1740</v>
      </c>
      <c r="D5" s="20"/>
      <c r="E5" s="20"/>
      <c r="F5" s="20">
        <f>SUM(F6:F90)</f>
        <v>1538050</v>
      </c>
      <c r="G5" s="20">
        <f>SUM(G6:G90)</f>
        <v>18456600</v>
      </c>
      <c r="H5" s="20">
        <f>SUM(H6:H90)</f>
        <v>1770</v>
      </c>
      <c r="I5" s="20"/>
      <c r="J5" s="20"/>
      <c r="K5" s="20">
        <f>SUM(K6:K90)</f>
        <v>1563900</v>
      </c>
      <c r="L5" s="20">
        <f>SUM(L6:L90)</f>
        <v>18750000</v>
      </c>
      <c r="M5" s="20">
        <f>H5-C5</f>
        <v>30</v>
      </c>
      <c r="N5" s="20"/>
      <c r="O5" s="20"/>
      <c r="P5" s="20">
        <f>SUM(P6:P90)</f>
        <v>25850</v>
      </c>
      <c r="Q5" s="20">
        <f>SUM(Q6:Q90)</f>
        <v>293400</v>
      </c>
    </row>
    <row r="6" spans="1:17" x14ac:dyDescent="0.25">
      <c r="A6" s="16">
        <v>1</v>
      </c>
      <c r="B6" s="6" t="s">
        <v>118</v>
      </c>
      <c r="C6" s="18">
        <v>1</v>
      </c>
      <c r="D6" s="34"/>
      <c r="E6" s="10">
        <v>5600</v>
      </c>
      <c r="F6" s="10">
        <f>E6*C6</f>
        <v>5600</v>
      </c>
      <c r="G6" s="10">
        <f>F6*12</f>
        <v>67200</v>
      </c>
      <c r="H6" s="18">
        <v>1</v>
      </c>
      <c r="I6" s="34"/>
      <c r="J6" s="10">
        <v>5600</v>
      </c>
      <c r="K6" s="10">
        <f>J6*H6</f>
        <v>5600</v>
      </c>
      <c r="L6" s="10">
        <f>K6*12</f>
        <v>67200</v>
      </c>
      <c r="M6" s="18">
        <f>H6-C6</f>
        <v>0</v>
      </c>
      <c r="N6" s="18">
        <f t="shared" ref="N6:Q6" si="0">I6-D6</f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</row>
    <row r="7" spans="1:17" x14ac:dyDescent="0.25">
      <c r="A7" s="16">
        <v>2</v>
      </c>
      <c r="B7" s="6" t="s">
        <v>23</v>
      </c>
      <c r="C7" s="18">
        <v>3</v>
      </c>
      <c r="D7" s="33"/>
      <c r="E7" s="10">
        <v>4800</v>
      </c>
      <c r="F7" s="10">
        <f t="shared" ref="F7:F78" si="1">E7*C7</f>
        <v>14400</v>
      </c>
      <c r="G7" s="10">
        <f t="shared" ref="G7:G78" si="2">F7*12</f>
        <v>172800</v>
      </c>
      <c r="H7" s="18">
        <v>3</v>
      </c>
      <c r="I7" s="33"/>
      <c r="J7" s="10">
        <v>4800</v>
      </c>
      <c r="K7" s="10">
        <f t="shared" ref="K7:K78" si="3">J7*H7</f>
        <v>14400</v>
      </c>
      <c r="L7" s="10">
        <f t="shared" ref="L7:L78" si="4">K7*12</f>
        <v>172800</v>
      </c>
      <c r="M7" s="18">
        <f t="shared" ref="M7:M70" si="5">H7-C7</f>
        <v>0</v>
      </c>
      <c r="N7" s="18">
        <f t="shared" ref="N7:N70" si="6">I7-D7</f>
        <v>0</v>
      </c>
      <c r="O7" s="18">
        <f t="shared" ref="O7:O70" si="7">J7-E7</f>
        <v>0</v>
      </c>
      <c r="P7" s="18">
        <f t="shared" ref="P7:P70" si="8">K7-F7</f>
        <v>0</v>
      </c>
      <c r="Q7" s="18">
        <f t="shared" ref="Q7:Q70" si="9">L7-G7</f>
        <v>0</v>
      </c>
    </row>
    <row r="8" spans="1:17" x14ac:dyDescent="0.25">
      <c r="A8" s="16">
        <v>3</v>
      </c>
      <c r="B8" s="6" t="s">
        <v>27</v>
      </c>
      <c r="C8" s="18">
        <v>1</v>
      </c>
      <c r="D8" s="13"/>
      <c r="E8" s="10">
        <v>3200</v>
      </c>
      <c r="F8" s="10">
        <f t="shared" si="1"/>
        <v>3200</v>
      </c>
      <c r="G8" s="10">
        <f t="shared" si="2"/>
        <v>38400</v>
      </c>
      <c r="H8" s="18">
        <v>1</v>
      </c>
      <c r="I8" s="13"/>
      <c r="J8" s="10">
        <v>3200</v>
      </c>
      <c r="K8" s="10">
        <f t="shared" si="3"/>
        <v>3200</v>
      </c>
      <c r="L8" s="10">
        <f t="shared" si="4"/>
        <v>38400</v>
      </c>
      <c r="M8" s="18">
        <f t="shared" si="5"/>
        <v>0</v>
      </c>
      <c r="N8" s="18">
        <f t="shared" si="6"/>
        <v>0</v>
      </c>
      <c r="O8" s="18">
        <f t="shared" si="7"/>
        <v>0</v>
      </c>
      <c r="P8" s="18">
        <f t="shared" si="8"/>
        <v>0</v>
      </c>
      <c r="Q8" s="18">
        <f t="shared" si="9"/>
        <v>0</v>
      </c>
    </row>
    <row r="9" spans="1:17" x14ac:dyDescent="0.25">
      <c r="A9" s="16">
        <v>4</v>
      </c>
      <c r="B9" s="6" t="s">
        <v>27</v>
      </c>
      <c r="C9" s="18">
        <v>1</v>
      </c>
      <c r="D9" s="13"/>
      <c r="E9" s="10">
        <v>2200</v>
      </c>
      <c r="F9" s="10">
        <f t="shared" si="1"/>
        <v>2200</v>
      </c>
      <c r="G9" s="10">
        <f t="shared" si="2"/>
        <v>26400</v>
      </c>
      <c r="H9" s="18">
        <v>1</v>
      </c>
      <c r="I9" s="13"/>
      <c r="J9" s="10">
        <v>2200</v>
      </c>
      <c r="K9" s="10">
        <f t="shared" si="3"/>
        <v>2200</v>
      </c>
      <c r="L9" s="10">
        <f t="shared" si="4"/>
        <v>26400</v>
      </c>
      <c r="M9" s="18">
        <f t="shared" si="5"/>
        <v>0</v>
      </c>
      <c r="N9" s="18">
        <f t="shared" si="6"/>
        <v>0</v>
      </c>
      <c r="O9" s="18">
        <f t="shared" si="7"/>
        <v>0</v>
      </c>
      <c r="P9" s="18">
        <f t="shared" si="8"/>
        <v>0</v>
      </c>
      <c r="Q9" s="18">
        <f t="shared" si="9"/>
        <v>0</v>
      </c>
    </row>
    <row r="10" spans="1:17" x14ac:dyDescent="0.25">
      <c r="A10" s="16">
        <v>5</v>
      </c>
      <c r="B10" s="6" t="s">
        <v>27</v>
      </c>
      <c r="C10" s="18">
        <v>1</v>
      </c>
      <c r="D10" s="13"/>
      <c r="E10" s="10">
        <v>1900</v>
      </c>
      <c r="F10" s="10">
        <f t="shared" si="1"/>
        <v>1900</v>
      </c>
      <c r="G10" s="10">
        <f t="shared" si="2"/>
        <v>22800</v>
      </c>
      <c r="H10" s="18">
        <v>1</v>
      </c>
      <c r="I10" s="13"/>
      <c r="J10" s="10">
        <v>1900</v>
      </c>
      <c r="K10" s="10">
        <f t="shared" si="3"/>
        <v>1900</v>
      </c>
      <c r="L10" s="10">
        <f t="shared" si="4"/>
        <v>22800</v>
      </c>
      <c r="M10" s="18">
        <f t="shared" si="5"/>
        <v>0</v>
      </c>
      <c r="N10" s="18">
        <f t="shared" si="6"/>
        <v>0</v>
      </c>
      <c r="O10" s="18">
        <f t="shared" si="7"/>
        <v>0</v>
      </c>
      <c r="P10" s="18">
        <f t="shared" si="8"/>
        <v>0</v>
      </c>
      <c r="Q10" s="18">
        <f t="shared" si="9"/>
        <v>0</v>
      </c>
    </row>
    <row r="11" spans="1:17" x14ac:dyDescent="0.25">
      <c r="A11" s="16">
        <v>6</v>
      </c>
      <c r="B11" s="6" t="s">
        <v>6</v>
      </c>
      <c r="C11" s="18">
        <v>1</v>
      </c>
      <c r="D11" s="13">
        <v>4.4000000000000004</v>
      </c>
      <c r="E11" s="10">
        <v>4400</v>
      </c>
      <c r="F11" s="10">
        <f t="shared" si="1"/>
        <v>4400</v>
      </c>
      <c r="G11" s="10">
        <f t="shared" si="2"/>
        <v>52800</v>
      </c>
      <c r="H11" s="18">
        <v>1</v>
      </c>
      <c r="I11" s="13">
        <v>4.4000000000000004</v>
      </c>
      <c r="J11" s="10">
        <v>4400</v>
      </c>
      <c r="K11" s="10">
        <f t="shared" si="3"/>
        <v>4400</v>
      </c>
      <c r="L11" s="10">
        <f t="shared" si="4"/>
        <v>52800</v>
      </c>
      <c r="M11" s="18">
        <f t="shared" si="5"/>
        <v>0</v>
      </c>
      <c r="N11" s="18">
        <f t="shared" si="6"/>
        <v>0</v>
      </c>
      <c r="O11" s="18">
        <f t="shared" si="7"/>
        <v>0</v>
      </c>
      <c r="P11" s="18">
        <f t="shared" si="8"/>
        <v>0</v>
      </c>
      <c r="Q11" s="18">
        <f t="shared" si="9"/>
        <v>0</v>
      </c>
    </row>
    <row r="12" spans="1:17" x14ac:dyDescent="0.25">
      <c r="A12" s="16">
        <v>7</v>
      </c>
      <c r="B12" s="6" t="s">
        <v>6</v>
      </c>
      <c r="C12" s="18">
        <v>12</v>
      </c>
      <c r="D12" s="13">
        <v>3.6</v>
      </c>
      <c r="E12" s="10">
        <v>3600</v>
      </c>
      <c r="F12" s="10">
        <f t="shared" si="1"/>
        <v>43200</v>
      </c>
      <c r="G12" s="10">
        <f t="shared" si="2"/>
        <v>518400</v>
      </c>
      <c r="H12" s="18">
        <v>12</v>
      </c>
      <c r="I12" s="13">
        <v>3.6</v>
      </c>
      <c r="J12" s="10">
        <v>3600</v>
      </c>
      <c r="K12" s="10">
        <f t="shared" si="3"/>
        <v>43200</v>
      </c>
      <c r="L12" s="10">
        <f t="shared" si="4"/>
        <v>518400</v>
      </c>
      <c r="M12" s="18">
        <f t="shared" si="5"/>
        <v>0</v>
      </c>
      <c r="N12" s="18">
        <f t="shared" si="6"/>
        <v>0</v>
      </c>
      <c r="O12" s="18">
        <f t="shared" si="7"/>
        <v>0</v>
      </c>
      <c r="P12" s="18">
        <f t="shared" si="8"/>
        <v>0</v>
      </c>
      <c r="Q12" s="18">
        <f t="shared" si="9"/>
        <v>0</v>
      </c>
    </row>
    <row r="13" spans="1:17" x14ac:dyDescent="0.25">
      <c r="A13" s="16">
        <v>8</v>
      </c>
      <c r="B13" s="6" t="s">
        <v>26</v>
      </c>
      <c r="C13" s="18">
        <v>1</v>
      </c>
      <c r="D13" s="13">
        <v>3.6</v>
      </c>
      <c r="E13" s="10">
        <v>3600</v>
      </c>
      <c r="F13" s="10">
        <f t="shared" si="1"/>
        <v>3600</v>
      </c>
      <c r="G13" s="10">
        <f t="shared" si="2"/>
        <v>43200</v>
      </c>
      <c r="H13" s="18">
        <v>1</v>
      </c>
      <c r="I13" s="13">
        <v>3.6</v>
      </c>
      <c r="J13" s="10">
        <v>3600</v>
      </c>
      <c r="K13" s="10">
        <f t="shared" si="3"/>
        <v>3600</v>
      </c>
      <c r="L13" s="10">
        <f t="shared" si="4"/>
        <v>43200</v>
      </c>
      <c r="M13" s="18">
        <f t="shared" si="5"/>
        <v>0</v>
      </c>
      <c r="N13" s="18">
        <f t="shared" si="6"/>
        <v>0</v>
      </c>
      <c r="O13" s="18">
        <f t="shared" si="7"/>
        <v>0</v>
      </c>
      <c r="P13" s="18">
        <f t="shared" si="8"/>
        <v>0</v>
      </c>
      <c r="Q13" s="18">
        <f t="shared" si="9"/>
        <v>0</v>
      </c>
    </row>
    <row r="14" spans="1:17" x14ac:dyDescent="0.25">
      <c r="A14" s="16">
        <v>9</v>
      </c>
      <c r="B14" s="6" t="s">
        <v>24</v>
      </c>
      <c r="C14" s="18">
        <v>1</v>
      </c>
      <c r="D14" s="13">
        <v>3.6</v>
      </c>
      <c r="E14" s="10">
        <v>3600</v>
      </c>
      <c r="F14" s="10">
        <f t="shared" si="1"/>
        <v>3600</v>
      </c>
      <c r="G14" s="10">
        <f t="shared" si="2"/>
        <v>43200</v>
      </c>
      <c r="H14" s="18">
        <v>1</v>
      </c>
      <c r="I14" s="13">
        <v>3.6</v>
      </c>
      <c r="J14" s="10">
        <v>3600</v>
      </c>
      <c r="K14" s="10">
        <f t="shared" si="3"/>
        <v>3600</v>
      </c>
      <c r="L14" s="10">
        <f t="shared" si="4"/>
        <v>43200</v>
      </c>
      <c r="M14" s="18">
        <f t="shared" si="5"/>
        <v>0</v>
      </c>
      <c r="N14" s="18">
        <f t="shared" si="6"/>
        <v>0</v>
      </c>
      <c r="O14" s="18">
        <f t="shared" si="7"/>
        <v>0</v>
      </c>
      <c r="P14" s="18">
        <f t="shared" si="8"/>
        <v>0</v>
      </c>
      <c r="Q14" s="18">
        <f t="shared" si="9"/>
        <v>0</v>
      </c>
    </row>
    <row r="15" spans="1:17" x14ac:dyDescent="0.25">
      <c r="A15" s="16">
        <v>10</v>
      </c>
      <c r="B15" s="6" t="s">
        <v>25</v>
      </c>
      <c r="C15" s="18">
        <v>1</v>
      </c>
      <c r="D15" s="13">
        <v>3.6</v>
      </c>
      <c r="E15" s="10">
        <v>3600</v>
      </c>
      <c r="F15" s="10">
        <f t="shared" si="1"/>
        <v>3600</v>
      </c>
      <c r="G15" s="10">
        <f t="shared" si="2"/>
        <v>43200</v>
      </c>
      <c r="H15" s="18">
        <v>1</v>
      </c>
      <c r="I15" s="13">
        <v>3.6</v>
      </c>
      <c r="J15" s="10">
        <v>3600</v>
      </c>
      <c r="K15" s="10">
        <f t="shared" si="3"/>
        <v>3600</v>
      </c>
      <c r="L15" s="10">
        <f t="shared" si="4"/>
        <v>43200</v>
      </c>
      <c r="M15" s="18">
        <f t="shared" si="5"/>
        <v>0</v>
      </c>
      <c r="N15" s="18">
        <f t="shared" si="6"/>
        <v>0</v>
      </c>
      <c r="O15" s="18">
        <f t="shared" si="7"/>
        <v>0</v>
      </c>
      <c r="P15" s="18">
        <f t="shared" si="8"/>
        <v>0</v>
      </c>
      <c r="Q15" s="18">
        <f t="shared" si="9"/>
        <v>0</v>
      </c>
    </row>
    <row r="16" spans="1:17" x14ac:dyDescent="0.25">
      <c r="A16" s="16">
        <v>11</v>
      </c>
      <c r="B16" s="6" t="s">
        <v>28</v>
      </c>
      <c r="C16" s="18">
        <v>1</v>
      </c>
      <c r="D16" s="13">
        <v>2.8</v>
      </c>
      <c r="E16" s="10">
        <v>2800</v>
      </c>
      <c r="F16" s="10">
        <f t="shared" si="1"/>
        <v>2800</v>
      </c>
      <c r="G16" s="10">
        <f t="shared" si="2"/>
        <v>33600</v>
      </c>
      <c r="H16" s="18">
        <v>1</v>
      </c>
      <c r="I16" s="13">
        <v>2.8</v>
      </c>
      <c r="J16" s="10">
        <v>2800</v>
      </c>
      <c r="K16" s="10">
        <f t="shared" si="3"/>
        <v>2800</v>
      </c>
      <c r="L16" s="10">
        <f t="shared" si="4"/>
        <v>33600</v>
      </c>
      <c r="M16" s="18">
        <f t="shared" si="5"/>
        <v>0</v>
      </c>
      <c r="N16" s="18">
        <f t="shared" si="6"/>
        <v>0</v>
      </c>
      <c r="O16" s="18">
        <f t="shared" si="7"/>
        <v>0</v>
      </c>
      <c r="P16" s="18">
        <f t="shared" si="8"/>
        <v>0</v>
      </c>
      <c r="Q16" s="18">
        <f t="shared" si="9"/>
        <v>0</v>
      </c>
    </row>
    <row r="17" spans="1:17" x14ac:dyDescent="0.25">
      <c r="A17" s="16">
        <v>12</v>
      </c>
      <c r="B17" s="6" t="s">
        <v>8</v>
      </c>
      <c r="C17" s="18">
        <v>0</v>
      </c>
      <c r="D17" s="13">
        <v>3.5</v>
      </c>
      <c r="E17" s="10">
        <v>3500</v>
      </c>
      <c r="F17" s="10">
        <f t="shared" si="1"/>
        <v>0</v>
      </c>
      <c r="G17" s="10">
        <f t="shared" si="2"/>
        <v>0</v>
      </c>
      <c r="H17" s="18">
        <v>1</v>
      </c>
      <c r="I17" s="13">
        <v>3.5</v>
      </c>
      <c r="J17" s="10">
        <v>3500</v>
      </c>
      <c r="K17" s="10">
        <f t="shared" si="3"/>
        <v>3500</v>
      </c>
      <c r="L17" s="10">
        <f t="shared" si="4"/>
        <v>42000</v>
      </c>
      <c r="M17" s="18">
        <f t="shared" si="5"/>
        <v>1</v>
      </c>
      <c r="N17" s="18">
        <f t="shared" si="6"/>
        <v>0</v>
      </c>
      <c r="O17" s="18">
        <f t="shared" si="7"/>
        <v>0</v>
      </c>
      <c r="P17" s="18">
        <f t="shared" si="8"/>
        <v>3500</v>
      </c>
      <c r="Q17" s="18">
        <f t="shared" si="9"/>
        <v>42000</v>
      </c>
    </row>
    <row r="18" spans="1:17" x14ac:dyDescent="0.25">
      <c r="A18" s="16">
        <v>13</v>
      </c>
      <c r="B18" s="5" t="s">
        <v>8</v>
      </c>
      <c r="C18" s="3">
        <v>1</v>
      </c>
      <c r="D18" s="13">
        <v>3.3</v>
      </c>
      <c r="E18" s="10">
        <v>3300</v>
      </c>
      <c r="F18" s="10">
        <f t="shared" si="1"/>
        <v>3300</v>
      </c>
      <c r="G18" s="10">
        <f t="shared" si="2"/>
        <v>39600</v>
      </c>
      <c r="H18" s="18">
        <v>0</v>
      </c>
      <c r="I18" s="13">
        <v>0</v>
      </c>
      <c r="J18" s="10">
        <v>0</v>
      </c>
      <c r="K18" s="10">
        <v>0</v>
      </c>
      <c r="L18" s="10">
        <f t="shared" si="4"/>
        <v>0</v>
      </c>
      <c r="M18" s="18">
        <f t="shared" si="5"/>
        <v>-1</v>
      </c>
      <c r="N18" s="18">
        <f t="shared" si="6"/>
        <v>-3.3</v>
      </c>
      <c r="O18" s="18">
        <f t="shared" si="7"/>
        <v>-3300</v>
      </c>
      <c r="P18" s="18">
        <f t="shared" si="8"/>
        <v>-3300</v>
      </c>
      <c r="Q18" s="18">
        <f t="shared" si="9"/>
        <v>-39600</v>
      </c>
    </row>
    <row r="19" spans="1:17" x14ac:dyDescent="0.25">
      <c r="A19" s="16">
        <v>14</v>
      </c>
      <c r="B19" s="5" t="s">
        <v>8</v>
      </c>
      <c r="C19" s="3">
        <v>1</v>
      </c>
      <c r="D19" s="13">
        <v>3.2</v>
      </c>
      <c r="E19" s="10">
        <v>3200</v>
      </c>
      <c r="F19" s="10">
        <f t="shared" si="1"/>
        <v>3200</v>
      </c>
      <c r="G19" s="10">
        <f t="shared" si="2"/>
        <v>38400</v>
      </c>
      <c r="H19" s="18">
        <v>1</v>
      </c>
      <c r="I19" s="13">
        <v>3.2</v>
      </c>
      <c r="J19" s="10">
        <v>3200</v>
      </c>
      <c r="K19" s="10">
        <f t="shared" si="3"/>
        <v>3200</v>
      </c>
      <c r="L19" s="10">
        <f t="shared" si="4"/>
        <v>38400</v>
      </c>
      <c r="M19" s="18">
        <f t="shared" si="5"/>
        <v>0</v>
      </c>
      <c r="N19" s="18">
        <f t="shared" si="6"/>
        <v>0</v>
      </c>
      <c r="O19" s="18">
        <f t="shared" si="7"/>
        <v>0</v>
      </c>
      <c r="P19" s="18">
        <f t="shared" si="8"/>
        <v>0</v>
      </c>
      <c r="Q19" s="18">
        <f t="shared" si="9"/>
        <v>0</v>
      </c>
    </row>
    <row r="20" spans="1:17" x14ac:dyDescent="0.25">
      <c r="A20" s="16">
        <v>15</v>
      </c>
      <c r="B20" s="6" t="s">
        <v>8</v>
      </c>
      <c r="C20" s="18">
        <v>1</v>
      </c>
      <c r="D20" s="13">
        <v>2.8</v>
      </c>
      <c r="E20" s="10">
        <v>2800</v>
      </c>
      <c r="F20" s="10">
        <f t="shared" si="1"/>
        <v>2800</v>
      </c>
      <c r="G20" s="10">
        <f t="shared" si="2"/>
        <v>33600</v>
      </c>
      <c r="H20" s="18">
        <v>1</v>
      </c>
      <c r="I20" s="13">
        <v>2.8</v>
      </c>
      <c r="J20" s="10">
        <v>2800</v>
      </c>
      <c r="K20" s="10">
        <f t="shared" si="3"/>
        <v>2800</v>
      </c>
      <c r="L20" s="10">
        <f t="shared" si="4"/>
        <v>33600</v>
      </c>
      <c r="M20" s="18">
        <f t="shared" si="5"/>
        <v>0</v>
      </c>
      <c r="N20" s="18">
        <f t="shared" si="6"/>
        <v>0</v>
      </c>
      <c r="O20" s="18">
        <f t="shared" si="7"/>
        <v>0</v>
      </c>
      <c r="P20" s="18">
        <f t="shared" si="8"/>
        <v>0</v>
      </c>
      <c r="Q20" s="18">
        <f t="shared" si="9"/>
        <v>0</v>
      </c>
    </row>
    <row r="21" spans="1:17" x14ac:dyDescent="0.25">
      <c r="A21" s="16">
        <v>16</v>
      </c>
      <c r="B21" s="6" t="s">
        <v>8</v>
      </c>
      <c r="C21" s="18">
        <v>3</v>
      </c>
      <c r="D21" s="13">
        <v>2.6</v>
      </c>
      <c r="E21" s="10">
        <v>2600</v>
      </c>
      <c r="F21" s="10">
        <f t="shared" si="1"/>
        <v>7800</v>
      </c>
      <c r="G21" s="10">
        <f t="shared" si="2"/>
        <v>93600</v>
      </c>
      <c r="H21" s="18">
        <v>3</v>
      </c>
      <c r="I21" s="13">
        <v>2.6</v>
      </c>
      <c r="J21" s="10">
        <v>2600</v>
      </c>
      <c r="K21" s="10">
        <f t="shared" si="3"/>
        <v>7800</v>
      </c>
      <c r="L21" s="10">
        <f t="shared" si="4"/>
        <v>93600</v>
      </c>
      <c r="M21" s="18">
        <f t="shared" si="5"/>
        <v>0</v>
      </c>
      <c r="N21" s="18">
        <f t="shared" si="6"/>
        <v>0</v>
      </c>
      <c r="O21" s="18">
        <f t="shared" si="7"/>
        <v>0</v>
      </c>
      <c r="P21" s="18">
        <f t="shared" si="8"/>
        <v>0</v>
      </c>
      <c r="Q21" s="18">
        <f t="shared" si="9"/>
        <v>0</v>
      </c>
    </row>
    <row r="22" spans="1:17" x14ac:dyDescent="0.25">
      <c r="A22" s="16">
        <v>17</v>
      </c>
      <c r="B22" s="6" t="s">
        <v>8</v>
      </c>
      <c r="C22" s="18">
        <v>10</v>
      </c>
      <c r="D22" s="13">
        <v>2.5</v>
      </c>
      <c r="E22" s="10">
        <v>2500</v>
      </c>
      <c r="F22" s="10">
        <f t="shared" si="1"/>
        <v>25000</v>
      </c>
      <c r="G22" s="10">
        <f t="shared" si="2"/>
        <v>300000</v>
      </c>
      <c r="H22" s="18">
        <v>10</v>
      </c>
      <c r="I22" s="13">
        <v>2.5</v>
      </c>
      <c r="J22" s="10">
        <v>2500</v>
      </c>
      <c r="K22" s="10">
        <f t="shared" si="3"/>
        <v>25000</v>
      </c>
      <c r="L22" s="10">
        <f t="shared" si="4"/>
        <v>300000</v>
      </c>
      <c r="M22" s="18">
        <f t="shared" si="5"/>
        <v>0</v>
      </c>
      <c r="N22" s="18">
        <f t="shared" si="6"/>
        <v>0</v>
      </c>
      <c r="O22" s="18">
        <f t="shared" si="7"/>
        <v>0</v>
      </c>
      <c r="P22" s="18">
        <f t="shared" si="8"/>
        <v>0</v>
      </c>
      <c r="Q22" s="18">
        <f t="shared" si="9"/>
        <v>0</v>
      </c>
    </row>
    <row r="23" spans="1:17" x14ac:dyDescent="0.25">
      <c r="A23" s="16">
        <v>18</v>
      </c>
      <c r="B23" s="6" t="s">
        <v>119</v>
      </c>
      <c r="C23" s="18">
        <v>1</v>
      </c>
      <c r="D23" s="13">
        <v>3.5</v>
      </c>
      <c r="E23" s="10">
        <v>3500</v>
      </c>
      <c r="F23" s="10">
        <f t="shared" si="1"/>
        <v>3500</v>
      </c>
      <c r="G23" s="10">
        <f t="shared" si="2"/>
        <v>42000</v>
      </c>
      <c r="H23" s="18">
        <v>1</v>
      </c>
      <c r="I23" s="13">
        <v>3.5</v>
      </c>
      <c r="J23" s="10">
        <v>3500</v>
      </c>
      <c r="K23" s="10">
        <f t="shared" si="3"/>
        <v>3500</v>
      </c>
      <c r="L23" s="10">
        <f t="shared" si="4"/>
        <v>42000</v>
      </c>
      <c r="M23" s="18">
        <f t="shared" si="5"/>
        <v>0</v>
      </c>
      <c r="N23" s="18">
        <f t="shared" si="6"/>
        <v>0</v>
      </c>
      <c r="O23" s="18">
        <f t="shared" si="7"/>
        <v>0</v>
      </c>
      <c r="P23" s="18">
        <f t="shared" si="8"/>
        <v>0</v>
      </c>
      <c r="Q23" s="18">
        <f t="shared" si="9"/>
        <v>0</v>
      </c>
    </row>
    <row r="24" spans="1:17" x14ac:dyDescent="0.25">
      <c r="A24" s="16">
        <v>19</v>
      </c>
      <c r="B24" s="6" t="s">
        <v>119</v>
      </c>
      <c r="C24" s="18">
        <v>3</v>
      </c>
      <c r="D24" s="13">
        <v>3.1</v>
      </c>
      <c r="E24" s="10">
        <v>3100</v>
      </c>
      <c r="F24" s="10">
        <f t="shared" si="1"/>
        <v>9300</v>
      </c>
      <c r="G24" s="10">
        <f t="shared" si="2"/>
        <v>111600</v>
      </c>
      <c r="H24" s="18">
        <v>3</v>
      </c>
      <c r="I24" s="13">
        <v>3.1</v>
      </c>
      <c r="J24" s="10">
        <v>3100</v>
      </c>
      <c r="K24" s="10">
        <f t="shared" si="3"/>
        <v>9300</v>
      </c>
      <c r="L24" s="10">
        <f t="shared" si="4"/>
        <v>111600</v>
      </c>
      <c r="M24" s="18">
        <f t="shared" si="5"/>
        <v>0</v>
      </c>
      <c r="N24" s="18">
        <f t="shared" si="6"/>
        <v>0</v>
      </c>
      <c r="O24" s="18">
        <f t="shared" si="7"/>
        <v>0</v>
      </c>
      <c r="P24" s="18">
        <f t="shared" si="8"/>
        <v>0</v>
      </c>
      <c r="Q24" s="18">
        <f t="shared" si="9"/>
        <v>0</v>
      </c>
    </row>
    <row r="25" spans="1:17" x14ac:dyDescent="0.25">
      <c r="A25" s="16">
        <v>20</v>
      </c>
      <c r="B25" s="6" t="s">
        <v>119</v>
      </c>
      <c r="C25" s="18">
        <v>1</v>
      </c>
      <c r="D25" s="13">
        <v>2.8</v>
      </c>
      <c r="E25" s="10">
        <v>2800</v>
      </c>
      <c r="F25" s="10">
        <f t="shared" si="1"/>
        <v>2800</v>
      </c>
      <c r="G25" s="10">
        <f t="shared" si="2"/>
        <v>33600</v>
      </c>
      <c r="H25" s="18">
        <v>1</v>
      </c>
      <c r="I25" s="13">
        <v>2.8</v>
      </c>
      <c r="J25" s="10">
        <v>2800</v>
      </c>
      <c r="K25" s="10">
        <f t="shared" si="3"/>
        <v>2800</v>
      </c>
      <c r="L25" s="10">
        <f t="shared" si="4"/>
        <v>33600</v>
      </c>
      <c r="M25" s="18">
        <f t="shared" si="5"/>
        <v>0</v>
      </c>
      <c r="N25" s="18">
        <f t="shared" si="6"/>
        <v>0</v>
      </c>
      <c r="O25" s="18">
        <f t="shared" si="7"/>
        <v>0</v>
      </c>
      <c r="P25" s="18">
        <f t="shared" si="8"/>
        <v>0</v>
      </c>
      <c r="Q25" s="18">
        <f t="shared" si="9"/>
        <v>0</v>
      </c>
    </row>
    <row r="26" spans="1:17" x14ac:dyDescent="0.25">
      <c r="A26" s="16">
        <v>21</v>
      </c>
      <c r="B26" s="6" t="s">
        <v>119</v>
      </c>
      <c r="C26" s="18">
        <v>5</v>
      </c>
      <c r="D26" s="13">
        <v>2.5</v>
      </c>
      <c r="E26" s="10">
        <v>2500</v>
      </c>
      <c r="F26" s="10">
        <f t="shared" si="1"/>
        <v>12500</v>
      </c>
      <c r="G26" s="10">
        <f t="shared" si="2"/>
        <v>150000</v>
      </c>
      <c r="H26" s="18">
        <v>5</v>
      </c>
      <c r="I26" s="13">
        <v>2.5</v>
      </c>
      <c r="J26" s="10">
        <v>2500</v>
      </c>
      <c r="K26" s="10">
        <f t="shared" si="3"/>
        <v>12500</v>
      </c>
      <c r="L26" s="10">
        <f t="shared" si="4"/>
        <v>150000</v>
      </c>
      <c r="M26" s="18">
        <f t="shared" si="5"/>
        <v>0</v>
      </c>
      <c r="N26" s="18">
        <f t="shared" si="6"/>
        <v>0</v>
      </c>
      <c r="O26" s="18">
        <f t="shared" si="7"/>
        <v>0</v>
      </c>
      <c r="P26" s="18">
        <f t="shared" si="8"/>
        <v>0</v>
      </c>
      <c r="Q26" s="18">
        <f t="shared" si="9"/>
        <v>0</v>
      </c>
    </row>
    <row r="27" spans="1:17" x14ac:dyDescent="0.25">
      <c r="A27" s="16">
        <v>22</v>
      </c>
      <c r="B27" s="6" t="s">
        <v>7</v>
      </c>
      <c r="C27" s="18">
        <v>12</v>
      </c>
      <c r="D27" s="13">
        <v>2.2000000000000002</v>
      </c>
      <c r="E27" s="10">
        <v>2200</v>
      </c>
      <c r="F27" s="10">
        <f t="shared" si="1"/>
        <v>26400</v>
      </c>
      <c r="G27" s="10">
        <f t="shared" si="2"/>
        <v>316800</v>
      </c>
      <c r="H27" s="18">
        <v>12</v>
      </c>
      <c r="I27" s="13">
        <v>2.2000000000000002</v>
      </c>
      <c r="J27" s="10">
        <v>2200</v>
      </c>
      <c r="K27" s="10">
        <f t="shared" si="3"/>
        <v>26400</v>
      </c>
      <c r="L27" s="10">
        <f t="shared" si="4"/>
        <v>316800</v>
      </c>
      <c r="M27" s="18">
        <f t="shared" si="5"/>
        <v>0</v>
      </c>
      <c r="N27" s="18">
        <f t="shared" si="6"/>
        <v>0</v>
      </c>
      <c r="O27" s="18">
        <f t="shared" si="7"/>
        <v>0</v>
      </c>
      <c r="P27" s="18">
        <f t="shared" si="8"/>
        <v>0</v>
      </c>
      <c r="Q27" s="18">
        <f t="shared" si="9"/>
        <v>0</v>
      </c>
    </row>
    <row r="28" spans="1:17" x14ac:dyDescent="0.25">
      <c r="A28" s="16">
        <v>23</v>
      </c>
      <c r="B28" s="6" t="s">
        <v>119</v>
      </c>
      <c r="C28" s="18">
        <v>22</v>
      </c>
      <c r="D28" s="13">
        <v>2</v>
      </c>
      <c r="E28" s="10">
        <v>2000</v>
      </c>
      <c r="F28" s="10">
        <f t="shared" si="1"/>
        <v>44000</v>
      </c>
      <c r="G28" s="10">
        <f t="shared" si="2"/>
        <v>528000</v>
      </c>
      <c r="H28" s="18">
        <v>22</v>
      </c>
      <c r="I28" s="13">
        <v>2</v>
      </c>
      <c r="J28" s="10">
        <v>2000</v>
      </c>
      <c r="K28" s="10">
        <f t="shared" si="3"/>
        <v>44000</v>
      </c>
      <c r="L28" s="10">
        <f t="shared" si="4"/>
        <v>528000</v>
      </c>
      <c r="M28" s="18">
        <f t="shared" si="5"/>
        <v>0</v>
      </c>
      <c r="N28" s="18">
        <f t="shared" si="6"/>
        <v>0</v>
      </c>
      <c r="O28" s="18">
        <f t="shared" si="7"/>
        <v>0</v>
      </c>
      <c r="P28" s="18">
        <f t="shared" si="8"/>
        <v>0</v>
      </c>
      <c r="Q28" s="18">
        <f t="shared" si="9"/>
        <v>0</v>
      </c>
    </row>
    <row r="29" spans="1:17" x14ac:dyDescent="0.25">
      <c r="A29" s="16">
        <v>24</v>
      </c>
      <c r="B29" s="6" t="s">
        <v>29</v>
      </c>
      <c r="C29" s="18">
        <v>3</v>
      </c>
      <c r="D29" s="13">
        <v>2</v>
      </c>
      <c r="E29" s="10">
        <v>2000</v>
      </c>
      <c r="F29" s="10">
        <f t="shared" si="1"/>
        <v>6000</v>
      </c>
      <c r="G29" s="10">
        <f t="shared" si="2"/>
        <v>72000</v>
      </c>
      <c r="H29" s="18">
        <v>3</v>
      </c>
      <c r="I29" s="13">
        <v>2</v>
      </c>
      <c r="J29" s="10">
        <v>2000</v>
      </c>
      <c r="K29" s="10">
        <f t="shared" si="3"/>
        <v>6000</v>
      </c>
      <c r="L29" s="10">
        <f t="shared" si="4"/>
        <v>72000</v>
      </c>
      <c r="M29" s="18">
        <f t="shared" si="5"/>
        <v>0</v>
      </c>
      <c r="N29" s="18">
        <f t="shared" si="6"/>
        <v>0</v>
      </c>
      <c r="O29" s="18">
        <f t="shared" si="7"/>
        <v>0</v>
      </c>
      <c r="P29" s="18">
        <f t="shared" si="8"/>
        <v>0</v>
      </c>
      <c r="Q29" s="18">
        <f t="shared" si="9"/>
        <v>0</v>
      </c>
    </row>
    <row r="30" spans="1:17" x14ac:dyDescent="0.25">
      <c r="A30" s="16">
        <v>25</v>
      </c>
      <c r="B30" s="6" t="s">
        <v>9</v>
      </c>
      <c r="C30" s="18">
        <v>1</v>
      </c>
      <c r="D30" s="13">
        <v>2.8</v>
      </c>
      <c r="E30" s="10">
        <v>2800</v>
      </c>
      <c r="F30" s="10">
        <f t="shared" si="1"/>
        <v>2800</v>
      </c>
      <c r="G30" s="10">
        <f t="shared" si="2"/>
        <v>33600</v>
      </c>
      <c r="H30" s="18">
        <v>1</v>
      </c>
      <c r="I30" s="13">
        <v>2.8</v>
      </c>
      <c r="J30" s="10">
        <v>2800</v>
      </c>
      <c r="K30" s="10">
        <f t="shared" si="3"/>
        <v>2800</v>
      </c>
      <c r="L30" s="10">
        <f t="shared" si="4"/>
        <v>33600</v>
      </c>
      <c r="M30" s="18">
        <f t="shared" si="5"/>
        <v>0</v>
      </c>
      <c r="N30" s="18">
        <f t="shared" si="6"/>
        <v>0</v>
      </c>
      <c r="O30" s="18">
        <f t="shared" si="7"/>
        <v>0</v>
      </c>
      <c r="P30" s="18">
        <f t="shared" si="8"/>
        <v>0</v>
      </c>
      <c r="Q30" s="18">
        <f t="shared" si="9"/>
        <v>0</v>
      </c>
    </row>
    <row r="31" spans="1:17" x14ac:dyDescent="0.25">
      <c r="A31" s="16">
        <v>26</v>
      </c>
      <c r="B31" s="6" t="s">
        <v>9</v>
      </c>
      <c r="C31" s="18">
        <v>1</v>
      </c>
      <c r="D31" s="13">
        <v>2.4</v>
      </c>
      <c r="E31" s="10">
        <v>2400</v>
      </c>
      <c r="F31" s="10">
        <f t="shared" si="1"/>
        <v>2400</v>
      </c>
      <c r="G31" s="10">
        <f t="shared" si="2"/>
        <v>28800</v>
      </c>
      <c r="H31" s="18">
        <v>1</v>
      </c>
      <c r="I31" s="13">
        <v>2.4</v>
      </c>
      <c r="J31" s="10">
        <v>2400</v>
      </c>
      <c r="K31" s="10">
        <f t="shared" si="3"/>
        <v>2400</v>
      </c>
      <c r="L31" s="10">
        <f t="shared" si="4"/>
        <v>28800</v>
      </c>
      <c r="M31" s="18">
        <f t="shared" si="5"/>
        <v>0</v>
      </c>
      <c r="N31" s="18">
        <f t="shared" si="6"/>
        <v>0</v>
      </c>
      <c r="O31" s="18">
        <f t="shared" si="7"/>
        <v>0</v>
      </c>
      <c r="P31" s="18">
        <f t="shared" si="8"/>
        <v>0</v>
      </c>
      <c r="Q31" s="18">
        <f t="shared" si="9"/>
        <v>0</v>
      </c>
    </row>
    <row r="32" spans="1:17" x14ac:dyDescent="0.25">
      <c r="A32" s="16">
        <v>27</v>
      </c>
      <c r="B32" s="6" t="s">
        <v>9</v>
      </c>
      <c r="C32" s="18">
        <v>1</v>
      </c>
      <c r="D32" s="13">
        <v>2</v>
      </c>
      <c r="E32" s="10">
        <v>2000</v>
      </c>
      <c r="F32" s="10">
        <f t="shared" si="1"/>
        <v>2000</v>
      </c>
      <c r="G32" s="10">
        <f t="shared" si="2"/>
        <v>24000</v>
      </c>
      <c r="H32" s="18">
        <v>2</v>
      </c>
      <c r="I32" s="13">
        <v>2</v>
      </c>
      <c r="J32" s="10">
        <v>2000</v>
      </c>
      <c r="K32" s="10">
        <f t="shared" si="3"/>
        <v>4000</v>
      </c>
      <c r="L32" s="10">
        <f t="shared" si="4"/>
        <v>48000</v>
      </c>
      <c r="M32" s="18">
        <f t="shared" si="5"/>
        <v>1</v>
      </c>
      <c r="N32" s="18">
        <f t="shared" si="6"/>
        <v>0</v>
      </c>
      <c r="O32" s="18">
        <f t="shared" si="7"/>
        <v>0</v>
      </c>
      <c r="P32" s="18">
        <f t="shared" si="8"/>
        <v>2000</v>
      </c>
      <c r="Q32" s="18">
        <f t="shared" si="9"/>
        <v>24000</v>
      </c>
    </row>
    <row r="33" spans="1:17" x14ac:dyDescent="0.25">
      <c r="A33" s="16">
        <v>28</v>
      </c>
      <c r="B33" s="6" t="s">
        <v>123</v>
      </c>
      <c r="C33" s="18">
        <v>2</v>
      </c>
      <c r="D33" s="13">
        <v>1.8</v>
      </c>
      <c r="E33" s="10">
        <v>1800</v>
      </c>
      <c r="F33" s="10">
        <f t="shared" si="1"/>
        <v>3600</v>
      </c>
      <c r="G33" s="10">
        <f t="shared" si="2"/>
        <v>43200</v>
      </c>
      <c r="H33" s="18">
        <v>1</v>
      </c>
      <c r="I33" s="13">
        <v>1.8</v>
      </c>
      <c r="J33" s="10">
        <v>1800</v>
      </c>
      <c r="K33" s="10">
        <f t="shared" si="3"/>
        <v>1800</v>
      </c>
      <c r="L33" s="10">
        <f t="shared" si="4"/>
        <v>21600</v>
      </c>
      <c r="M33" s="18">
        <f t="shared" si="5"/>
        <v>-1</v>
      </c>
      <c r="N33" s="18">
        <f t="shared" si="6"/>
        <v>0</v>
      </c>
      <c r="O33" s="18">
        <f t="shared" si="7"/>
        <v>0</v>
      </c>
      <c r="P33" s="18">
        <f t="shared" si="8"/>
        <v>-1800</v>
      </c>
      <c r="Q33" s="18">
        <f t="shared" si="9"/>
        <v>-21600</v>
      </c>
    </row>
    <row r="34" spans="1:17" x14ac:dyDescent="0.25">
      <c r="A34" s="16">
        <v>29</v>
      </c>
      <c r="B34" s="6" t="s">
        <v>123</v>
      </c>
      <c r="C34" s="18">
        <v>6</v>
      </c>
      <c r="D34" s="13">
        <v>1.6</v>
      </c>
      <c r="E34" s="10">
        <v>1600</v>
      </c>
      <c r="F34" s="10">
        <f t="shared" si="1"/>
        <v>9600</v>
      </c>
      <c r="G34" s="10">
        <f t="shared" si="2"/>
        <v>115200</v>
      </c>
      <c r="H34" s="18">
        <v>7</v>
      </c>
      <c r="I34" s="13">
        <v>1.6</v>
      </c>
      <c r="J34" s="10">
        <v>1600</v>
      </c>
      <c r="K34" s="10">
        <f t="shared" si="3"/>
        <v>11200</v>
      </c>
      <c r="L34" s="10">
        <f t="shared" si="4"/>
        <v>134400</v>
      </c>
      <c r="M34" s="18">
        <f t="shared" si="5"/>
        <v>1</v>
      </c>
      <c r="N34" s="18">
        <f t="shared" si="6"/>
        <v>0</v>
      </c>
      <c r="O34" s="18">
        <f t="shared" si="7"/>
        <v>0</v>
      </c>
      <c r="P34" s="18">
        <f t="shared" si="8"/>
        <v>1600</v>
      </c>
      <c r="Q34" s="18">
        <f t="shared" si="9"/>
        <v>19200</v>
      </c>
    </row>
    <row r="35" spans="1:17" x14ac:dyDescent="0.25">
      <c r="A35" s="16">
        <v>30</v>
      </c>
      <c r="B35" s="6" t="s">
        <v>9</v>
      </c>
      <c r="C35" s="18">
        <v>7</v>
      </c>
      <c r="D35" s="13">
        <v>1.5</v>
      </c>
      <c r="E35" s="10">
        <v>1500</v>
      </c>
      <c r="F35" s="10">
        <f t="shared" si="1"/>
        <v>10500</v>
      </c>
      <c r="G35" s="10">
        <f t="shared" si="2"/>
        <v>126000</v>
      </c>
      <c r="H35" s="18">
        <v>8</v>
      </c>
      <c r="I35" s="13">
        <v>1.5</v>
      </c>
      <c r="J35" s="10">
        <v>1500</v>
      </c>
      <c r="K35" s="10">
        <f t="shared" si="3"/>
        <v>12000</v>
      </c>
      <c r="L35" s="10">
        <f t="shared" si="4"/>
        <v>144000</v>
      </c>
      <c r="M35" s="18">
        <f t="shared" si="5"/>
        <v>1</v>
      </c>
      <c r="N35" s="18">
        <f t="shared" si="6"/>
        <v>0</v>
      </c>
      <c r="O35" s="18">
        <f t="shared" si="7"/>
        <v>0</v>
      </c>
      <c r="P35" s="18">
        <f t="shared" si="8"/>
        <v>1500</v>
      </c>
      <c r="Q35" s="18">
        <f t="shared" si="9"/>
        <v>18000</v>
      </c>
    </row>
    <row r="36" spans="1:17" x14ac:dyDescent="0.25">
      <c r="A36" s="16">
        <v>31</v>
      </c>
      <c r="B36" s="6" t="s">
        <v>9</v>
      </c>
      <c r="C36" s="18">
        <v>6</v>
      </c>
      <c r="D36" s="13">
        <v>1.4</v>
      </c>
      <c r="E36" s="10">
        <v>1400</v>
      </c>
      <c r="F36" s="10">
        <f t="shared" si="1"/>
        <v>8400</v>
      </c>
      <c r="G36" s="10">
        <f t="shared" si="2"/>
        <v>100800</v>
      </c>
      <c r="H36" s="18">
        <v>6</v>
      </c>
      <c r="I36" s="13">
        <v>1.4</v>
      </c>
      <c r="J36" s="10">
        <v>1400</v>
      </c>
      <c r="K36" s="10">
        <f t="shared" si="3"/>
        <v>8400</v>
      </c>
      <c r="L36" s="10">
        <f t="shared" si="4"/>
        <v>100800</v>
      </c>
      <c r="M36" s="18">
        <f t="shared" si="5"/>
        <v>0</v>
      </c>
      <c r="N36" s="18">
        <f t="shared" si="6"/>
        <v>0</v>
      </c>
      <c r="O36" s="18">
        <f t="shared" si="7"/>
        <v>0</v>
      </c>
      <c r="P36" s="18">
        <f t="shared" si="8"/>
        <v>0</v>
      </c>
      <c r="Q36" s="18">
        <f t="shared" si="9"/>
        <v>0</v>
      </c>
    </row>
    <row r="37" spans="1:17" x14ac:dyDescent="0.25">
      <c r="A37" s="16">
        <v>32</v>
      </c>
      <c r="B37" s="6" t="s">
        <v>123</v>
      </c>
      <c r="C37" s="18">
        <f>14</f>
        <v>14</v>
      </c>
      <c r="D37" s="13">
        <v>1.3</v>
      </c>
      <c r="E37" s="10">
        <v>1300</v>
      </c>
      <c r="F37" s="10">
        <f t="shared" si="1"/>
        <v>18200</v>
      </c>
      <c r="G37" s="10">
        <f t="shared" si="2"/>
        <v>218400</v>
      </c>
      <c r="H37" s="18">
        <v>14</v>
      </c>
      <c r="I37" s="13">
        <v>1.3</v>
      </c>
      <c r="J37" s="10">
        <v>1300</v>
      </c>
      <c r="K37" s="10">
        <f t="shared" si="3"/>
        <v>18200</v>
      </c>
      <c r="L37" s="10">
        <f t="shared" si="4"/>
        <v>218400</v>
      </c>
      <c r="M37" s="18">
        <f t="shared" si="5"/>
        <v>0</v>
      </c>
      <c r="N37" s="18">
        <f t="shared" si="6"/>
        <v>0</v>
      </c>
      <c r="O37" s="18">
        <f t="shared" si="7"/>
        <v>0</v>
      </c>
      <c r="P37" s="18">
        <f t="shared" si="8"/>
        <v>0</v>
      </c>
      <c r="Q37" s="18">
        <f t="shared" si="9"/>
        <v>0</v>
      </c>
    </row>
    <row r="38" spans="1:17" x14ac:dyDescent="0.25">
      <c r="A38" s="16">
        <v>33</v>
      </c>
      <c r="B38" s="6" t="s">
        <v>123</v>
      </c>
      <c r="C38" s="18">
        <f>24</f>
        <v>24</v>
      </c>
      <c r="D38" s="13">
        <v>1.2</v>
      </c>
      <c r="E38" s="10">
        <v>1200</v>
      </c>
      <c r="F38" s="10">
        <f t="shared" si="1"/>
        <v>28800</v>
      </c>
      <c r="G38" s="10">
        <f t="shared" si="2"/>
        <v>345600</v>
      </c>
      <c r="H38" s="18">
        <v>22</v>
      </c>
      <c r="I38" s="13">
        <v>1.2</v>
      </c>
      <c r="J38" s="10">
        <v>1200</v>
      </c>
      <c r="K38" s="10">
        <f t="shared" si="3"/>
        <v>26400</v>
      </c>
      <c r="L38" s="10">
        <f t="shared" si="4"/>
        <v>316800</v>
      </c>
      <c r="M38" s="18">
        <f t="shared" si="5"/>
        <v>-2</v>
      </c>
      <c r="N38" s="18">
        <f t="shared" si="6"/>
        <v>0</v>
      </c>
      <c r="O38" s="18">
        <f t="shared" si="7"/>
        <v>0</v>
      </c>
      <c r="P38" s="18">
        <f t="shared" si="8"/>
        <v>-2400</v>
      </c>
      <c r="Q38" s="18">
        <f t="shared" si="9"/>
        <v>-28800</v>
      </c>
    </row>
    <row r="39" spans="1:17" x14ac:dyDescent="0.25">
      <c r="A39" s="16">
        <v>34</v>
      </c>
      <c r="B39" s="6" t="s">
        <v>9</v>
      </c>
      <c r="C39" s="18">
        <v>153</v>
      </c>
      <c r="D39" s="17">
        <v>1.1499999999999999</v>
      </c>
      <c r="E39" s="10">
        <v>1150</v>
      </c>
      <c r="F39" s="10">
        <f t="shared" si="1"/>
        <v>175950</v>
      </c>
      <c r="G39" s="10">
        <f t="shared" si="2"/>
        <v>2111400</v>
      </c>
      <c r="H39" s="18">
        <v>153</v>
      </c>
      <c r="I39" s="13">
        <v>1.1499999999999999</v>
      </c>
      <c r="J39" s="10">
        <v>1150</v>
      </c>
      <c r="K39" s="10">
        <f t="shared" si="3"/>
        <v>175950</v>
      </c>
      <c r="L39" s="10">
        <f t="shared" si="4"/>
        <v>2111400</v>
      </c>
      <c r="M39" s="18">
        <f t="shared" si="5"/>
        <v>0</v>
      </c>
      <c r="N39" s="18">
        <f t="shared" si="6"/>
        <v>0</v>
      </c>
      <c r="O39" s="18">
        <f t="shared" si="7"/>
        <v>0</v>
      </c>
      <c r="P39" s="18">
        <f t="shared" si="8"/>
        <v>0</v>
      </c>
      <c r="Q39" s="18">
        <f t="shared" si="9"/>
        <v>0</v>
      </c>
    </row>
    <row r="40" spans="1:17" x14ac:dyDescent="0.25">
      <c r="A40" s="16">
        <v>35</v>
      </c>
      <c r="B40" s="6" t="s">
        <v>123</v>
      </c>
      <c r="C40" s="18">
        <v>12</v>
      </c>
      <c r="D40" s="13">
        <v>1.1000000000000001</v>
      </c>
      <c r="E40" s="10">
        <v>1100</v>
      </c>
      <c r="F40" s="10">
        <f t="shared" si="1"/>
        <v>13200</v>
      </c>
      <c r="G40" s="10">
        <f t="shared" si="2"/>
        <v>158400</v>
      </c>
      <c r="H40" s="18">
        <v>12</v>
      </c>
      <c r="I40" s="13">
        <v>1.1000000000000001</v>
      </c>
      <c r="J40" s="10">
        <v>1100</v>
      </c>
      <c r="K40" s="10">
        <f t="shared" si="3"/>
        <v>13200</v>
      </c>
      <c r="L40" s="10">
        <f t="shared" si="4"/>
        <v>158400</v>
      </c>
      <c r="M40" s="18">
        <f t="shared" si="5"/>
        <v>0</v>
      </c>
      <c r="N40" s="18">
        <f t="shared" si="6"/>
        <v>0</v>
      </c>
      <c r="O40" s="18">
        <f t="shared" si="7"/>
        <v>0</v>
      </c>
      <c r="P40" s="18">
        <f t="shared" si="8"/>
        <v>0</v>
      </c>
      <c r="Q40" s="18">
        <f t="shared" si="9"/>
        <v>0</v>
      </c>
    </row>
    <row r="41" spans="1:17" x14ac:dyDescent="0.25">
      <c r="A41" s="16">
        <v>36</v>
      </c>
      <c r="B41" s="6" t="s">
        <v>9</v>
      </c>
      <c r="C41" s="18">
        <v>19</v>
      </c>
      <c r="D41" s="13">
        <v>1</v>
      </c>
      <c r="E41" s="10">
        <v>1000</v>
      </c>
      <c r="F41" s="10">
        <f t="shared" si="1"/>
        <v>19000</v>
      </c>
      <c r="G41" s="10">
        <f t="shared" si="2"/>
        <v>228000</v>
      </c>
      <c r="H41" s="18">
        <f>16+3</f>
        <v>19</v>
      </c>
      <c r="I41" s="13">
        <v>1</v>
      </c>
      <c r="J41" s="10">
        <v>1000</v>
      </c>
      <c r="K41" s="10">
        <f t="shared" si="3"/>
        <v>19000</v>
      </c>
      <c r="L41" s="10">
        <f t="shared" si="4"/>
        <v>228000</v>
      </c>
      <c r="M41" s="18">
        <f t="shared" si="5"/>
        <v>0</v>
      </c>
      <c r="N41" s="18">
        <f t="shared" si="6"/>
        <v>0</v>
      </c>
      <c r="O41" s="18">
        <f t="shared" si="7"/>
        <v>0</v>
      </c>
      <c r="P41" s="18">
        <f t="shared" si="8"/>
        <v>0</v>
      </c>
      <c r="Q41" s="18">
        <f t="shared" si="9"/>
        <v>0</v>
      </c>
    </row>
    <row r="42" spans="1:17" x14ac:dyDescent="0.25">
      <c r="A42" s="16">
        <v>37</v>
      </c>
      <c r="B42" s="6" t="s">
        <v>123</v>
      </c>
      <c r="C42" s="18">
        <v>3</v>
      </c>
      <c r="D42" s="13">
        <v>0.9</v>
      </c>
      <c r="E42" s="10">
        <v>900</v>
      </c>
      <c r="F42" s="10">
        <f t="shared" si="1"/>
        <v>2700</v>
      </c>
      <c r="G42" s="10">
        <f t="shared" si="2"/>
        <v>32400</v>
      </c>
      <c r="H42" s="18">
        <v>3</v>
      </c>
      <c r="I42" s="13">
        <v>0.9</v>
      </c>
      <c r="J42" s="10">
        <v>900</v>
      </c>
      <c r="K42" s="10">
        <f t="shared" si="3"/>
        <v>2700</v>
      </c>
      <c r="L42" s="10">
        <f t="shared" si="4"/>
        <v>32400</v>
      </c>
      <c r="M42" s="18">
        <f t="shared" si="5"/>
        <v>0</v>
      </c>
      <c r="N42" s="18">
        <f t="shared" si="6"/>
        <v>0</v>
      </c>
      <c r="O42" s="18">
        <f t="shared" si="7"/>
        <v>0</v>
      </c>
      <c r="P42" s="18">
        <f t="shared" si="8"/>
        <v>0</v>
      </c>
      <c r="Q42" s="18">
        <f t="shared" si="9"/>
        <v>0</v>
      </c>
    </row>
    <row r="43" spans="1:17" x14ac:dyDescent="0.25">
      <c r="A43" s="16">
        <v>38</v>
      </c>
      <c r="B43" s="5" t="s">
        <v>123</v>
      </c>
      <c r="C43" s="3">
        <v>1</v>
      </c>
      <c r="D43" s="13">
        <v>0.8</v>
      </c>
      <c r="E43" s="10">
        <v>800</v>
      </c>
      <c r="F43" s="10">
        <f t="shared" si="1"/>
        <v>800</v>
      </c>
      <c r="G43" s="10">
        <f t="shared" si="2"/>
        <v>9600</v>
      </c>
      <c r="H43" s="18">
        <v>0</v>
      </c>
      <c r="I43" s="13">
        <v>0</v>
      </c>
      <c r="J43" s="10">
        <v>0</v>
      </c>
      <c r="K43" s="10">
        <f t="shared" si="3"/>
        <v>0</v>
      </c>
      <c r="L43" s="10">
        <f t="shared" si="4"/>
        <v>0</v>
      </c>
      <c r="M43" s="18">
        <f t="shared" si="5"/>
        <v>-1</v>
      </c>
      <c r="N43" s="18">
        <f t="shared" si="6"/>
        <v>-0.8</v>
      </c>
      <c r="O43" s="18">
        <f t="shared" si="7"/>
        <v>-800</v>
      </c>
      <c r="P43" s="18">
        <f t="shared" si="8"/>
        <v>-800</v>
      </c>
      <c r="Q43" s="18">
        <f t="shared" si="9"/>
        <v>-9600</v>
      </c>
    </row>
    <row r="44" spans="1:17" x14ac:dyDescent="0.25">
      <c r="A44" s="16">
        <v>39</v>
      </c>
      <c r="B44" s="6" t="s">
        <v>123</v>
      </c>
      <c r="C44" s="18">
        <v>64</v>
      </c>
      <c r="D44" s="13">
        <v>0.7</v>
      </c>
      <c r="E44" s="10">
        <v>700</v>
      </c>
      <c r="F44" s="10">
        <f t="shared" ref="F44:F45" si="10">E44*C44</f>
        <v>44800</v>
      </c>
      <c r="G44" s="10">
        <f t="shared" ref="G44:G45" si="11">F44*12</f>
        <v>537600</v>
      </c>
      <c r="H44" s="18">
        <f>25+39</f>
        <v>64</v>
      </c>
      <c r="I44" s="13">
        <v>0.7</v>
      </c>
      <c r="J44" s="10">
        <v>700</v>
      </c>
      <c r="K44" s="10">
        <f t="shared" ref="K44:K45" si="12">J44*H44</f>
        <v>44800</v>
      </c>
      <c r="L44" s="10">
        <f t="shared" ref="L44:L45" si="13">K44*12</f>
        <v>537600</v>
      </c>
      <c r="M44" s="18">
        <f t="shared" si="5"/>
        <v>0</v>
      </c>
      <c r="N44" s="18">
        <f t="shared" si="6"/>
        <v>0</v>
      </c>
      <c r="O44" s="18">
        <f t="shared" si="7"/>
        <v>0</v>
      </c>
      <c r="P44" s="18">
        <f t="shared" si="8"/>
        <v>0</v>
      </c>
      <c r="Q44" s="18">
        <f t="shared" si="9"/>
        <v>0</v>
      </c>
    </row>
    <row r="45" spans="1:17" x14ac:dyDescent="0.25">
      <c r="A45" s="16">
        <v>40</v>
      </c>
      <c r="B45" s="6" t="s">
        <v>123</v>
      </c>
      <c r="C45" s="18">
        <v>77</v>
      </c>
      <c r="D45" s="17">
        <v>0.65</v>
      </c>
      <c r="E45" s="10">
        <v>650</v>
      </c>
      <c r="F45" s="10">
        <f t="shared" si="10"/>
        <v>50050</v>
      </c>
      <c r="G45" s="10">
        <f t="shared" si="11"/>
        <v>600600</v>
      </c>
      <c r="H45" s="18">
        <v>77</v>
      </c>
      <c r="I45" s="17">
        <v>0.65</v>
      </c>
      <c r="J45" s="10">
        <v>650</v>
      </c>
      <c r="K45" s="10">
        <f t="shared" si="12"/>
        <v>50050</v>
      </c>
      <c r="L45" s="10">
        <f t="shared" si="13"/>
        <v>600600</v>
      </c>
      <c r="M45" s="18">
        <f t="shared" si="5"/>
        <v>0</v>
      </c>
      <c r="N45" s="18">
        <f t="shared" si="6"/>
        <v>0</v>
      </c>
      <c r="O45" s="18">
        <f t="shared" si="7"/>
        <v>0</v>
      </c>
      <c r="P45" s="18">
        <f t="shared" si="8"/>
        <v>0</v>
      </c>
      <c r="Q45" s="18">
        <f t="shared" si="9"/>
        <v>0</v>
      </c>
    </row>
    <row r="46" spans="1:17" x14ac:dyDescent="0.25">
      <c r="A46" s="16">
        <v>41</v>
      </c>
      <c r="B46" s="6" t="s">
        <v>11</v>
      </c>
      <c r="C46" s="18">
        <v>1</v>
      </c>
      <c r="D46" s="13">
        <v>1.5</v>
      </c>
      <c r="E46" s="10">
        <v>1500</v>
      </c>
      <c r="F46" s="10">
        <f t="shared" si="1"/>
        <v>1500</v>
      </c>
      <c r="G46" s="10">
        <f t="shared" si="2"/>
        <v>18000</v>
      </c>
      <c r="H46" s="18">
        <v>1</v>
      </c>
      <c r="I46" s="13">
        <v>1.5</v>
      </c>
      <c r="J46" s="10">
        <v>1500</v>
      </c>
      <c r="K46" s="10">
        <f t="shared" si="3"/>
        <v>1500</v>
      </c>
      <c r="L46" s="10">
        <f t="shared" si="4"/>
        <v>18000</v>
      </c>
      <c r="M46" s="18">
        <f t="shared" si="5"/>
        <v>0</v>
      </c>
      <c r="N46" s="18">
        <f t="shared" si="6"/>
        <v>0</v>
      </c>
      <c r="O46" s="18">
        <f t="shared" si="7"/>
        <v>0</v>
      </c>
      <c r="P46" s="18">
        <f t="shared" si="8"/>
        <v>0</v>
      </c>
      <c r="Q46" s="18">
        <f t="shared" si="9"/>
        <v>0</v>
      </c>
    </row>
    <row r="47" spans="1:17" x14ac:dyDescent="0.25">
      <c r="A47" s="16">
        <v>42</v>
      </c>
      <c r="B47" s="6" t="s">
        <v>11</v>
      </c>
      <c r="C47" s="18">
        <f>1</f>
        <v>1</v>
      </c>
      <c r="D47" s="13">
        <v>1.2</v>
      </c>
      <c r="E47" s="10">
        <v>1200</v>
      </c>
      <c r="F47" s="10">
        <f t="shared" si="1"/>
        <v>1200</v>
      </c>
      <c r="G47" s="10">
        <f t="shared" si="2"/>
        <v>14400</v>
      </c>
      <c r="H47" s="18">
        <v>1</v>
      </c>
      <c r="I47" s="13">
        <v>1.2</v>
      </c>
      <c r="J47" s="10">
        <v>1200</v>
      </c>
      <c r="K47" s="10">
        <f t="shared" si="3"/>
        <v>1200</v>
      </c>
      <c r="L47" s="10">
        <f t="shared" si="4"/>
        <v>14400</v>
      </c>
      <c r="M47" s="18">
        <f t="shared" si="5"/>
        <v>0</v>
      </c>
      <c r="N47" s="18">
        <f t="shared" si="6"/>
        <v>0</v>
      </c>
      <c r="O47" s="18">
        <f t="shared" si="7"/>
        <v>0</v>
      </c>
      <c r="P47" s="18">
        <f t="shared" si="8"/>
        <v>0</v>
      </c>
      <c r="Q47" s="18">
        <f t="shared" si="9"/>
        <v>0</v>
      </c>
    </row>
    <row r="48" spans="1:17" x14ac:dyDescent="0.25">
      <c r="A48" s="16">
        <v>43</v>
      </c>
      <c r="B48" s="6" t="s">
        <v>11</v>
      </c>
      <c r="C48" s="18">
        <v>3</v>
      </c>
      <c r="D48" s="17">
        <v>1.1499999999999999</v>
      </c>
      <c r="E48" s="10">
        <v>1150</v>
      </c>
      <c r="F48" s="10">
        <f t="shared" si="1"/>
        <v>3450</v>
      </c>
      <c r="G48" s="10">
        <f t="shared" si="2"/>
        <v>41400</v>
      </c>
      <c r="H48" s="18">
        <v>3</v>
      </c>
      <c r="I48" s="17">
        <v>1.1499999999999999</v>
      </c>
      <c r="J48" s="10">
        <v>1150</v>
      </c>
      <c r="K48" s="10">
        <f t="shared" si="3"/>
        <v>3450</v>
      </c>
      <c r="L48" s="10">
        <f t="shared" si="4"/>
        <v>41400</v>
      </c>
      <c r="M48" s="18">
        <f t="shared" si="5"/>
        <v>0</v>
      </c>
      <c r="N48" s="18">
        <f t="shared" si="6"/>
        <v>0</v>
      </c>
      <c r="O48" s="18">
        <f t="shared" si="7"/>
        <v>0</v>
      </c>
      <c r="P48" s="18">
        <f t="shared" si="8"/>
        <v>0</v>
      </c>
      <c r="Q48" s="18">
        <f t="shared" si="9"/>
        <v>0</v>
      </c>
    </row>
    <row r="49" spans="1:17" x14ac:dyDescent="0.25">
      <c r="A49" s="16">
        <v>44</v>
      </c>
      <c r="B49" s="6" t="s">
        <v>11</v>
      </c>
      <c r="C49" s="18">
        <f>7</f>
        <v>7</v>
      </c>
      <c r="D49" s="17">
        <v>1</v>
      </c>
      <c r="E49" s="10">
        <v>1000</v>
      </c>
      <c r="F49" s="10">
        <f t="shared" si="1"/>
        <v>7000</v>
      </c>
      <c r="G49" s="10">
        <f t="shared" si="2"/>
        <v>84000</v>
      </c>
      <c r="H49" s="18">
        <v>8</v>
      </c>
      <c r="I49" s="17">
        <v>1</v>
      </c>
      <c r="J49" s="10">
        <v>1000</v>
      </c>
      <c r="K49" s="10">
        <f t="shared" si="3"/>
        <v>8000</v>
      </c>
      <c r="L49" s="10">
        <f t="shared" si="4"/>
        <v>96000</v>
      </c>
      <c r="M49" s="18">
        <f t="shared" si="5"/>
        <v>1</v>
      </c>
      <c r="N49" s="18">
        <f t="shared" si="6"/>
        <v>0</v>
      </c>
      <c r="O49" s="18">
        <f t="shared" si="7"/>
        <v>0</v>
      </c>
      <c r="P49" s="18">
        <f t="shared" si="8"/>
        <v>1000</v>
      </c>
      <c r="Q49" s="18">
        <f t="shared" si="9"/>
        <v>12000</v>
      </c>
    </row>
    <row r="50" spans="1:17" x14ac:dyDescent="0.25">
      <c r="A50" s="16">
        <v>45</v>
      </c>
      <c r="B50" s="6" t="s">
        <v>11</v>
      </c>
      <c r="C50" s="18">
        <v>4</v>
      </c>
      <c r="D50" s="17">
        <v>0.95</v>
      </c>
      <c r="E50" s="10">
        <v>950</v>
      </c>
      <c r="F50" s="10">
        <f t="shared" si="1"/>
        <v>3800</v>
      </c>
      <c r="G50" s="10">
        <f t="shared" si="2"/>
        <v>45600</v>
      </c>
      <c r="H50" s="18">
        <v>4</v>
      </c>
      <c r="I50" s="17">
        <v>0.95</v>
      </c>
      <c r="J50" s="10">
        <v>950</v>
      </c>
      <c r="K50" s="10">
        <f t="shared" si="3"/>
        <v>3800</v>
      </c>
      <c r="L50" s="10">
        <f t="shared" si="4"/>
        <v>45600</v>
      </c>
      <c r="M50" s="18">
        <f t="shared" si="5"/>
        <v>0</v>
      </c>
      <c r="N50" s="18">
        <f t="shared" si="6"/>
        <v>0</v>
      </c>
      <c r="O50" s="18">
        <f t="shared" si="7"/>
        <v>0</v>
      </c>
      <c r="P50" s="18">
        <f t="shared" si="8"/>
        <v>0</v>
      </c>
      <c r="Q50" s="18">
        <f t="shared" si="9"/>
        <v>0</v>
      </c>
    </row>
    <row r="51" spans="1:17" x14ac:dyDescent="0.25">
      <c r="A51" s="16">
        <v>46</v>
      </c>
      <c r="B51" s="6" t="s">
        <v>11</v>
      </c>
      <c r="C51" s="18">
        <v>7</v>
      </c>
      <c r="D51" s="17">
        <v>0.9</v>
      </c>
      <c r="E51" s="10">
        <v>900</v>
      </c>
      <c r="F51" s="10">
        <f t="shared" si="1"/>
        <v>6300</v>
      </c>
      <c r="G51" s="10">
        <f t="shared" si="2"/>
        <v>75600</v>
      </c>
      <c r="H51" s="18">
        <v>6</v>
      </c>
      <c r="I51" s="17">
        <v>0.9</v>
      </c>
      <c r="J51" s="10">
        <v>900</v>
      </c>
      <c r="K51" s="10">
        <f t="shared" si="3"/>
        <v>5400</v>
      </c>
      <c r="L51" s="10">
        <f t="shared" si="4"/>
        <v>64800</v>
      </c>
      <c r="M51" s="18">
        <f t="shared" si="5"/>
        <v>-1</v>
      </c>
      <c r="N51" s="18">
        <f t="shared" si="6"/>
        <v>0</v>
      </c>
      <c r="O51" s="18">
        <f t="shared" si="7"/>
        <v>0</v>
      </c>
      <c r="P51" s="18">
        <f t="shared" si="8"/>
        <v>-900</v>
      </c>
      <c r="Q51" s="18">
        <f t="shared" si="9"/>
        <v>-10800</v>
      </c>
    </row>
    <row r="52" spans="1:17" x14ac:dyDescent="0.25">
      <c r="A52" s="16">
        <v>47</v>
      </c>
      <c r="B52" s="6" t="s">
        <v>11</v>
      </c>
      <c r="C52" s="18">
        <v>93</v>
      </c>
      <c r="D52" s="17">
        <v>0.85</v>
      </c>
      <c r="E52" s="10">
        <v>850</v>
      </c>
      <c r="F52" s="10">
        <f t="shared" si="1"/>
        <v>79050</v>
      </c>
      <c r="G52" s="10">
        <f t="shared" si="2"/>
        <v>948600</v>
      </c>
      <c r="H52" s="18">
        <v>93</v>
      </c>
      <c r="I52" s="17">
        <v>0.85</v>
      </c>
      <c r="J52" s="10">
        <v>850</v>
      </c>
      <c r="K52" s="10">
        <f t="shared" si="3"/>
        <v>79050</v>
      </c>
      <c r="L52" s="10">
        <f t="shared" si="4"/>
        <v>948600</v>
      </c>
      <c r="M52" s="18">
        <f t="shared" si="5"/>
        <v>0</v>
      </c>
      <c r="N52" s="18">
        <f t="shared" si="6"/>
        <v>0</v>
      </c>
      <c r="O52" s="18">
        <f t="shared" si="7"/>
        <v>0</v>
      </c>
      <c r="P52" s="18">
        <f t="shared" si="8"/>
        <v>0</v>
      </c>
      <c r="Q52" s="18">
        <f t="shared" si="9"/>
        <v>0</v>
      </c>
    </row>
    <row r="53" spans="1:17" x14ac:dyDescent="0.25">
      <c r="A53" s="16">
        <v>48</v>
      </c>
      <c r="B53" s="6" t="s">
        <v>11</v>
      </c>
      <c r="C53" s="18">
        <v>13</v>
      </c>
      <c r="D53" s="17">
        <v>0.8</v>
      </c>
      <c r="E53" s="10">
        <v>800</v>
      </c>
      <c r="F53" s="10">
        <f t="shared" si="1"/>
        <v>10400</v>
      </c>
      <c r="G53" s="10">
        <f t="shared" si="2"/>
        <v>124800</v>
      </c>
      <c r="H53" s="18">
        <f>5+9</f>
        <v>14</v>
      </c>
      <c r="I53" s="17">
        <v>0.8</v>
      </c>
      <c r="J53" s="10">
        <v>800</v>
      </c>
      <c r="K53" s="10">
        <f t="shared" si="3"/>
        <v>11200</v>
      </c>
      <c r="L53" s="10">
        <f t="shared" si="4"/>
        <v>134400</v>
      </c>
      <c r="M53" s="18">
        <f t="shared" si="5"/>
        <v>1</v>
      </c>
      <c r="N53" s="18">
        <f t="shared" si="6"/>
        <v>0</v>
      </c>
      <c r="O53" s="18">
        <f t="shared" si="7"/>
        <v>0</v>
      </c>
      <c r="P53" s="18">
        <f t="shared" si="8"/>
        <v>800</v>
      </c>
      <c r="Q53" s="18">
        <f t="shared" si="9"/>
        <v>9600</v>
      </c>
    </row>
    <row r="54" spans="1:17" x14ac:dyDescent="0.25">
      <c r="A54" s="16">
        <v>49</v>
      </c>
      <c r="B54" s="6" t="s">
        <v>11</v>
      </c>
      <c r="C54" s="18">
        <v>2</v>
      </c>
      <c r="D54" s="17">
        <v>0.75</v>
      </c>
      <c r="E54" s="10">
        <v>750</v>
      </c>
      <c r="F54" s="10">
        <f t="shared" si="1"/>
        <v>1500</v>
      </c>
      <c r="G54" s="10">
        <f t="shared" si="2"/>
        <v>18000</v>
      </c>
      <c r="H54" s="18">
        <v>1</v>
      </c>
      <c r="I54" s="17">
        <v>0.75</v>
      </c>
      <c r="J54" s="10">
        <v>750</v>
      </c>
      <c r="K54" s="10">
        <f t="shared" si="3"/>
        <v>750</v>
      </c>
      <c r="L54" s="10">
        <f t="shared" si="4"/>
        <v>9000</v>
      </c>
      <c r="M54" s="18">
        <f t="shared" si="5"/>
        <v>-1</v>
      </c>
      <c r="N54" s="18">
        <f t="shared" si="6"/>
        <v>0</v>
      </c>
      <c r="O54" s="18">
        <f t="shared" si="7"/>
        <v>0</v>
      </c>
      <c r="P54" s="18">
        <f t="shared" si="8"/>
        <v>-750</v>
      </c>
      <c r="Q54" s="18">
        <f t="shared" si="9"/>
        <v>-9000</v>
      </c>
    </row>
    <row r="55" spans="1:17" x14ac:dyDescent="0.25">
      <c r="A55" s="16">
        <v>50</v>
      </c>
      <c r="B55" s="6" t="s">
        <v>11</v>
      </c>
      <c r="C55" s="18">
        <v>140</v>
      </c>
      <c r="D55" s="17">
        <v>0.6</v>
      </c>
      <c r="E55" s="10">
        <v>600</v>
      </c>
      <c r="F55" s="10">
        <f t="shared" ref="F55:F56" si="14">E55*C55</f>
        <v>84000</v>
      </c>
      <c r="G55" s="10">
        <f t="shared" ref="G55:G56" si="15">F55*12</f>
        <v>1008000</v>
      </c>
      <c r="H55" s="18">
        <f>79+61</f>
        <v>140</v>
      </c>
      <c r="I55" s="17">
        <v>0.6</v>
      </c>
      <c r="J55" s="10">
        <v>600</v>
      </c>
      <c r="K55" s="10">
        <f t="shared" ref="K55:K56" si="16">J55*H55</f>
        <v>84000</v>
      </c>
      <c r="L55" s="10">
        <f t="shared" ref="L55:L56" si="17">K55*12</f>
        <v>1008000</v>
      </c>
      <c r="M55" s="18">
        <f t="shared" si="5"/>
        <v>0</v>
      </c>
      <c r="N55" s="18">
        <f t="shared" si="6"/>
        <v>0</v>
      </c>
      <c r="O55" s="18">
        <f t="shared" si="7"/>
        <v>0</v>
      </c>
      <c r="P55" s="18">
        <f t="shared" si="8"/>
        <v>0</v>
      </c>
      <c r="Q55" s="18">
        <f t="shared" si="9"/>
        <v>0</v>
      </c>
    </row>
    <row r="56" spans="1:17" x14ac:dyDescent="0.25">
      <c r="A56" s="16">
        <v>51</v>
      </c>
      <c r="B56" s="6" t="s">
        <v>132</v>
      </c>
      <c r="C56" s="18">
        <v>167</v>
      </c>
      <c r="D56" s="17">
        <v>0.55000000000000004</v>
      </c>
      <c r="E56" s="10">
        <v>550</v>
      </c>
      <c r="F56" s="10">
        <f t="shared" si="14"/>
        <v>91850</v>
      </c>
      <c r="G56" s="10">
        <f t="shared" si="15"/>
        <v>1102200</v>
      </c>
      <c r="H56" s="18">
        <v>167</v>
      </c>
      <c r="I56" s="17">
        <v>0.55000000000000004</v>
      </c>
      <c r="J56" s="10">
        <v>550</v>
      </c>
      <c r="K56" s="10">
        <f t="shared" si="16"/>
        <v>91850</v>
      </c>
      <c r="L56" s="10">
        <f t="shared" si="17"/>
        <v>1102200</v>
      </c>
      <c r="M56" s="18">
        <f t="shared" si="5"/>
        <v>0</v>
      </c>
      <c r="N56" s="18">
        <f t="shared" si="6"/>
        <v>0</v>
      </c>
      <c r="O56" s="18">
        <f t="shared" si="7"/>
        <v>0</v>
      </c>
      <c r="P56" s="18">
        <f t="shared" si="8"/>
        <v>0</v>
      </c>
      <c r="Q56" s="18">
        <f t="shared" si="9"/>
        <v>0</v>
      </c>
    </row>
    <row r="57" spans="1:17" x14ac:dyDescent="0.25">
      <c r="A57" s="16">
        <v>52</v>
      </c>
      <c r="B57" s="6" t="s">
        <v>124</v>
      </c>
      <c r="C57" s="18">
        <v>8</v>
      </c>
      <c r="D57" s="17">
        <v>1.1499999999999999</v>
      </c>
      <c r="E57" s="10">
        <v>1150</v>
      </c>
      <c r="F57" s="10">
        <f t="shared" si="1"/>
        <v>9200</v>
      </c>
      <c r="G57" s="10">
        <f t="shared" si="2"/>
        <v>110400</v>
      </c>
      <c r="H57" s="18">
        <v>8</v>
      </c>
      <c r="I57" s="17">
        <v>1.1499999999999999</v>
      </c>
      <c r="J57" s="10">
        <v>1150</v>
      </c>
      <c r="K57" s="10">
        <f t="shared" si="3"/>
        <v>9200</v>
      </c>
      <c r="L57" s="10">
        <f t="shared" si="4"/>
        <v>110400</v>
      </c>
      <c r="M57" s="18">
        <f t="shared" si="5"/>
        <v>0</v>
      </c>
      <c r="N57" s="18">
        <f t="shared" si="6"/>
        <v>0</v>
      </c>
      <c r="O57" s="18">
        <f t="shared" si="7"/>
        <v>0</v>
      </c>
      <c r="P57" s="18">
        <f t="shared" si="8"/>
        <v>0</v>
      </c>
      <c r="Q57" s="18">
        <f t="shared" si="9"/>
        <v>0</v>
      </c>
    </row>
    <row r="58" spans="1:17" x14ac:dyDescent="0.25">
      <c r="A58" s="16">
        <v>53</v>
      </c>
      <c r="B58" s="6" t="s">
        <v>13</v>
      </c>
      <c r="C58" s="18">
        <v>3</v>
      </c>
      <c r="D58" s="17">
        <v>1.5</v>
      </c>
      <c r="E58" s="10">
        <v>1500</v>
      </c>
      <c r="F58" s="10">
        <f t="shared" si="1"/>
        <v>4500</v>
      </c>
      <c r="G58" s="10">
        <f t="shared" si="2"/>
        <v>54000</v>
      </c>
      <c r="H58" s="18">
        <v>3</v>
      </c>
      <c r="I58" s="17">
        <v>1.5</v>
      </c>
      <c r="J58" s="10">
        <v>1500</v>
      </c>
      <c r="K58" s="10">
        <f t="shared" si="3"/>
        <v>4500</v>
      </c>
      <c r="L58" s="10">
        <f t="shared" si="4"/>
        <v>54000</v>
      </c>
      <c r="M58" s="18">
        <f t="shared" si="5"/>
        <v>0</v>
      </c>
      <c r="N58" s="18">
        <f t="shared" si="6"/>
        <v>0</v>
      </c>
      <c r="O58" s="18">
        <f t="shared" si="7"/>
        <v>0</v>
      </c>
      <c r="P58" s="18">
        <f t="shared" si="8"/>
        <v>0</v>
      </c>
      <c r="Q58" s="18">
        <f t="shared" si="9"/>
        <v>0</v>
      </c>
    </row>
    <row r="59" spans="1:17" x14ac:dyDescent="0.25">
      <c r="A59" s="16">
        <v>54</v>
      </c>
      <c r="B59" s="6" t="s">
        <v>13</v>
      </c>
      <c r="C59" s="18">
        <v>1</v>
      </c>
      <c r="D59" s="13">
        <v>1.3</v>
      </c>
      <c r="E59" s="10">
        <v>1300</v>
      </c>
      <c r="F59" s="10">
        <f t="shared" si="1"/>
        <v>1300</v>
      </c>
      <c r="G59" s="10">
        <f t="shared" si="2"/>
        <v>15600</v>
      </c>
      <c r="H59" s="18">
        <v>1</v>
      </c>
      <c r="I59" s="13">
        <v>1.3</v>
      </c>
      <c r="J59" s="10">
        <v>1300</v>
      </c>
      <c r="K59" s="10">
        <f t="shared" si="3"/>
        <v>1300</v>
      </c>
      <c r="L59" s="10">
        <f t="shared" si="4"/>
        <v>15600</v>
      </c>
      <c r="M59" s="18">
        <f t="shared" si="5"/>
        <v>0</v>
      </c>
      <c r="N59" s="18">
        <f t="shared" si="6"/>
        <v>0</v>
      </c>
      <c r="O59" s="18">
        <f t="shared" si="7"/>
        <v>0</v>
      </c>
      <c r="P59" s="18">
        <f t="shared" si="8"/>
        <v>0</v>
      </c>
      <c r="Q59" s="18">
        <f t="shared" si="9"/>
        <v>0</v>
      </c>
    </row>
    <row r="60" spans="1:17" x14ac:dyDescent="0.25">
      <c r="A60" s="16">
        <v>55</v>
      </c>
      <c r="B60" s="6" t="s">
        <v>13</v>
      </c>
      <c r="C60" s="18">
        <v>2</v>
      </c>
      <c r="D60" s="13">
        <v>1.2</v>
      </c>
      <c r="E60" s="10">
        <v>1200</v>
      </c>
      <c r="F60" s="10">
        <f t="shared" si="1"/>
        <v>2400</v>
      </c>
      <c r="G60" s="10">
        <f t="shared" si="2"/>
        <v>28800</v>
      </c>
      <c r="H60" s="18">
        <v>2</v>
      </c>
      <c r="I60" s="13">
        <v>1.2</v>
      </c>
      <c r="J60" s="10">
        <v>1200</v>
      </c>
      <c r="K60" s="10">
        <f t="shared" si="3"/>
        <v>2400</v>
      </c>
      <c r="L60" s="10">
        <f t="shared" si="4"/>
        <v>28800</v>
      </c>
      <c r="M60" s="18">
        <f t="shared" si="5"/>
        <v>0</v>
      </c>
      <c r="N60" s="18">
        <f t="shared" si="6"/>
        <v>0</v>
      </c>
      <c r="O60" s="18">
        <f t="shared" si="7"/>
        <v>0</v>
      </c>
      <c r="P60" s="18">
        <f t="shared" si="8"/>
        <v>0</v>
      </c>
      <c r="Q60" s="18">
        <f t="shared" si="9"/>
        <v>0</v>
      </c>
    </row>
    <row r="61" spans="1:17" x14ac:dyDescent="0.25">
      <c r="A61" s="16">
        <v>56</v>
      </c>
      <c r="B61" s="6" t="s">
        <v>13</v>
      </c>
      <c r="C61" s="18">
        <v>1</v>
      </c>
      <c r="D61" s="17">
        <v>1</v>
      </c>
      <c r="E61" s="10">
        <v>1000</v>
      </c>
      <c r="F61" s="10">
        <f t="shared" si="1"/>
        <v>1000</v>
      </c>
      <c r="G61" s="10">
        <f t="shared" si="2"/>
        <v>12000</v>
      </c>
      <c r="H61" s="18">
        <v>1</v>
      </c>
      <c r="I61" s="17">
        <v>1</v>
      </c>
      <c r="J61" s="10">
        <v>1000</v>
      </c>
      <c r="K61" s="10">
        <f t="shared" si="3"/>
        <v>1000</v>
      </c>
      <c r="L61" s="10">
        <f t="shared" si="4"/>
        <v>12000</v>
      </c>
      <c r="M61" s="18">
        <f t="shared" si="5"/>
        <v>0</v>
      </c>
      <c r="N61" s="18">
        <f t="shared" si="6"/>
        <v>0</v>
      </c>
      <c r="O61" s="18">
        <f t="shared" si="7"/>
        <v>0</v>
      </c>
      <c r="P61" s="18">
        <f t="shared" si="8"/>
        <v>0</v>
      </c>
      <c r="Q61" s="18">
        <f t="shared" si="9"/>
        <v>0</v>
      </c>
    </row>
    <row r="62" spans="1:17" x14ac:dyDescent="0.25">
      <c r="A62" s="16">
        <v>57</v>
      </c>
      <c r="B62" s="6" t="s">
        <v>13</v>
      </c>
      <c r="C62" s="18">
        <f>1</f>
        <v>1</v>
      </c>
      <c r="D62" s="17">
        <v>0.9</v>
      </c>
      <c r="E62" s="10">
        <v>900</v>
      </c>
      <c r="F62" s="10">
        <f t="shared" si="1"/>
        <v>900</v>
      </c>
      <c r="G62" s="10">
        <f t="shared" si="2"/>
        <v>10800</v>
      </c>
      <c r="H62" s="18">
        <v>1</v>
      </c>
      <c r="I62" s="17">
        <v>0.9</v>
      </c>
      <c r="J62" s="10">
        <v>900</v>
      </c>
      <c r="K62" s="10">
        <f t="shared" si="3"/>
        <v>900</v>
      </c>
      <c r="L62" s="10">
        <f t="shared" si="4"/>
        <v>10800</v>
      </c>
      <c r="M62" s="18">
        <f t="shared" si="5"/>
        <v>0</v>
      </c>
      <c r="N62" s="18">
        <f t="shared" si="6"/>
        <v>0</v>
      </c>
      <c r="O62" s="18">
        <f t="shared" si="7"/>
        <v>0</v>
      </c>
      <c r="P62" s="18">
        <f t="shared" si="8"/>
        <v>0</v>
      </c>
      <c r="Q62" s="18">
        <f t="shared" si="9"/>
        <v>0</v>
      </c>
    </row>
    <row r="63" spans="1:17" x14ac:dyDescent="0.25">
      <c r="A63" s="16">
        <v>58</v>
      </c>
      <c r="B63" s="6" t="s">
        <v>13</v>
      </c>
      <c r="C63" s="18">
        <v>1</v>
      </c>
      <c r="D63" s="17">
        <v>0.8</v>
      </c>
      <c r="E63" s="10">
        <v>800</v>
      </c>
      <c r="F63" s="10">
        <f t="shared" si="1"/>
        <v>800</v>
      </c>
      <c r="G63" s="10">
        <f t="shared" si="2"/>
        <v>9600</v>
      </c>
      <c r="H63" s="18">
        <v>1</v>
      </c>
      <c r="I63" s="17">
        <v>0.8</v>
      </c>
      <c r="J63" s="10">
        <v>800</v>
      </c>
      <c r="K63" s="10">
        <f t="shared" si="3"/>
        <v>800</v>
      </c>
      <c r="L63" s="10">
        <f t="shared" si="4"/>
        <v>9600</v>
      </c>
      <c r="M63" s="18">
        <f t="shared" si="5"/>
        <v>0</v>
      </c>
      <c r="N63" s="18">
        <f t="shared" si="6"/>
        <v>0</v>
      </c>
      <c r="O63" s="18">
        <f t="shared" si="7"/>
        <v>0</v>
      </c>
      <c r="P63" s="18">
        <f t="shared" si="8"/>
        <v>0</v>
      </c>
      <c r="Q63" s="18">
        <f t="shared" si="9"/>
        <v>0</v>
      </c>
    </row>
    <row r="64" spans="1:17" x14ac:dyDescent="0.25">
      <c r="A64" s="16">
        <v>59</v>
      </c>
      <c r="B64" s="6" t="s">
        <v>13</v>
      </c>
      <c r="C64" s="18">
        <v>0</v>
      </c>
      <c r="D64" s="17">
        <v>0.75</v>
      </c>
      <c r="E64" s="10">
        <v>750</v>
      </c>
      <c r="F64" s="10">
        <f t="shared" si="1"/>
        <v>0</v>
      </c>
      <c r="G64" s="10">
        <f t="shared" si="2"/>
        <v>0</v>
      </c>
      <c r="H64" s="18">
        <v>1</v>
      </c>
      <c r="I64" s="17">
        <v>0.75</v>
      </c>
      <c r="J64" s="10">
        <v>750</v>
      </c>
      <c r="K64" s="10">
        <f t="shared" si="3"/>
        <v>750</v>
      </c>
      <c r="L64" s="10">
        <f t="shared" si="4"/>
        <v>9000</v>
      </c>
      <c r="M64" s="18">
        <f t="shared" si="5"/>
        <v>1</v>
      </c>
      <c r="N64" s="18">
        <f t="shared" si="6"/>
        <v>0</v>
      </c>
      <c r="O64" s="18">
        <f t="shared" si="7"/>
        <v>0</v>
      </c>
      <c r="P64" s="18">
        <f t="shared" si="8"/>
        <v>750</v>
      </c>
      <c r="Q64" s="18">
        <f t="shared" si="9"/>
        <v>9000</v>
      </c>
    </row>
    <row r="65" spans="1:17" x14ac:dyDescent="0.25">
      <c r="A65" s="16">
        <v>60</v>
      </c>
      <c r="B65" s="6" t="s">
        <v>13</v>
      </c>
      <c r="C65" s="18">
        <v>29</v>
      </c>
      <c r="D65" s="17">
        <v>0.7</v>
      </c>
      <c r="E65" s="10">
        <v>700</v>
      </c>
      <c r="F65" s="10">
        <f t="shared" si="1"/>
        <v>20300</v>
      </c>
      <c r="G65" s="10">
        <f t="shared" si="2"/>
        <v>243600</v>
      </c>
      <c r="H65" s="18">
        <v>29</v>
      </c>
      <c r="I65" s="17">
        <v>0.7</v>
      </c>
      <c r="J65" s="10">
        <v>700</v>
      </c>
      <c r="K65" s="10">
        <f t="shared" si="3"/>
        <v>20300</v>
      </c>
      <c r="L65" s="10">
        <f t="shared" si="4"/>
        <v>243600</v>
      </c>
      <c r="M65" s="18">
        <f t="shared" si="5"/>
        <v>0</v>
      </c>
      <c r="N65" s="18">
        <f t="shared" si="6"/>
        <v>0</v>
      </c>
      <c r="O65" s="18">
        <f t="shared" si="7"/>
        <v>0</v>
      </c>
      <c r="P65" s="18">
        <f t="shared" si="8"/>
        <v>0</v>
      </c>
      <c r="Q65" s="18">
        <f t="shared" si="9"/>
        <v>0</v>
      </c>
    </row>
    <row r="66" spans="1:17" x14ac:dyDescent="0.25">
      <c r="A66" s="16">
        <v>61</v>
      </c>
      <c r="B66" s="6" t="s">
        <v>127</v>
      </c>
      <c r="C66" s="18">
        <v>135</v>
      </c>
      <c r="D66" s="17">
        <v>0.45</v>
      </c>
      <c r="E66" s="10">
        <v>450</v>
      </c>
      <c r="F66" s="10">
        <f t="shared" ref="F66:F67" si="18">E66*C66</f>
        <v>60750</v>
      </c>
      <c r="G66" s="10">
        <f t="shared" ref="G66:G67" si="19">F66*12</f>
        <v>729000</v>
      </c>
      <c r="H66" s="18">
        <f>1+134</f>
        <v>135</v>
      </c>
      <c r="I66" s="17">
        <v>0.45</v>
      </c>
      <c r="J66" s="10">
        <v>450</v>
      </c>
      <c r="K66" s="10">
        <f t="shared" ref="K66:K67" si="20">J66*H66</f>
        <v>60750</v>
      </c>
      <c r="L66" s="10">
        <f t="shared" ref="L66:L67" si="21">K66*12</f>
        <v>729000</v>
      </c>
      <c r="M66" s="18">
        <f t="shared" si="5"/>
        <v>0</v>
      </c>
      <c r="N66" s="18">
        <f t="shared" si="6"/>
        <v>0</v>
      </c>
      <c r="O66" s="18">
        <f t="shared" si="7"/>
        <v>0</v>
      </c>
      <c r="P66" s="18">
        <f t="shared" si="8"/>
        <v>0</v>
      </c>
      <c r="Q66" s="18">
        <f t="shared" si="9"/>
        <v>0</v>
      </c>
    </row>
    <row r="67" spans="1:17" x14ac:dyDescent="0.25">
      <c r="A67" s="16">
        <v>62</v>
      </c>
      <c r="B67" s="6" t="s">
        <v>127</v>
      </c>
      <c r="C67" s="18">
        <v>145</v>
      </c>
      <c r="D67" s="17">
        <v>0.5</v>
      </c>
      <c r="E67" s="10">
        <v>500</v>
      </c>
      <c r="F67" s="10">
        <f t="shared" si="18"/>
        <v>72500</v>
      </c>
      <c r="G67" s="10">
        <f t="shared" si="19"/>
        <v>870000</v>
      </c>
      <c r="H67" s="18">
        <f>52+93</f>
        <v>145</v>
      </c>
      <c r="I67" s="17">
        <v>0.5</v>
      </c>
      <c r="J67" s="10">
        <v>500</v>
      </c>
      <c r="K67" s="10">
        <f t="shared" si="20"/>
        <v>72500</v>
      </c>
      <c r="L67" s="10">
        <f t="shared" si="21"/>
        <v>870000</v>
      </c>
      <c r="M67" s="18">
        <f t="shared" si="5"/>
        <v>0</v>
      </c>
      <c r="N67" s="18">
        <f t="shared" si="6"/>
        <v>0</v>
      </c>
      <c r="O67" s="18">
        <f t="shared" si="7"/>
        <v>0</v>
      </c>
      <c r="P67" s="18">
        <f t="shared" si="8"/>
        <v>0</v>
      </c>
      <c r="Q67" s="18">
        <f t="shared" si="9"/>
        <v>0</v>
      </c>
    </row>
    <row r="68" spans="1:17" x14ac:dyDescent="0.25">
      <c r="A68" s="16">
        <v>63</v>
      </c>
      <c r="B68" s="6" t="s">
        <v>125</v>
      </c>
      <c r="C68" s="18">
        <v>10</v>
      </c>
      <c r="D68" s="17">
        <v>1.8</v>
      </c>
      <c r="E68" s="10">
        <v>1800</v>
      </c>
      <c r="F68" s="10">
        <f t="shared" si="1"/>
        <v>18000</v>
      </c>
      <c r="G68" s="10">
        <f t="shared" si="2"/>
        <v>216000</v>
      </c>
      <c r="H68" s="18">
        <f>1+9</f>
        <v>10</v>
      </c>
      <c r="I68" s="17">
        <v>1.8</v>
      </c>
      <c r="J68" s="10">
        <v>1800</v>
      </c>
      <c r="K68" s="10">
        <f t="shared" si="3"/>
        <v>18000</v>
      </c>
      <c r="L68" s="10">
        <f t="shared" si="4"/>
        <v>216000</v>
      </c>
      <c r="M68" s="18">
        <f t="shared" si="5"/>
        <v>0</v>
      </c>
      <c r="N68" s="18">
        <f t="shared" si="6"/>
        <v>0</v>
      </c>
      <c r="O68" s="18">
        <f t="shared" si="7"/>
        <v>0</v>
      </c>
      <c r="P68" s="18">
        <f t="shared" si="8"/>
        <v>0</v>
      </c>
      <c r="Q68" s="18">
        <f t="shared" si="9"/>
        <v>0</v>
      </c>
    </row>
    <row r="69" spans="1:17" x14ac:dyDescent="0.25">
      <c r="A69" s="16">
        <v>64</v>
      </c>
      <c r="B69" s="6" t="s">
        <v>20</v>
      </c>
      <c r="C69" s="18">
        <v>1</v>
      </c>
      <c r="D69" s="13">
        <v>1.4</v>
      </c>
      <c r="E69" s="10">
        <v>1400</v>
      </c>
      <c r="F69" s="10">
        <v>1400</v>
      </c>
      <c r="G69" s="10">
        <f t="shared" ref="G69" si="22">F69*12</f>
        <v>16800</v>
      </c>
      <c r="H69" s="18">
        <v>1</v>
      </c>
      <c r="I69" s="13">
        <v>1.4</v>
      </c>
      <c r="J69" s="10">
        <v>1400</v>
      </c>
      <c r="K69" s="10">
        <v>1400</v>
      </c>
      <c r="L69" s="10"/>
      <c r="M69" s="18">
        <f t="shared" si="5"/>
        <v>0</v>
      </c>
      <c r="N69" s="18">
        <f t="shared" si="6"/>
        <v>0</v>
      </c>
      <c r="O69" s="18">
        <f t="shared" si="7"/>
        <v>0</v>
      </c>
      <c r="P69" s="18">
        <f t="shared" si="8"/>
        <v>0</v>
      </c>
      <c r="Q69" s="18">
        <f t="shared" si="9"/>
        <v>-16800</v>
      </c>
    </row>
    <row r="70" spans="1:17" x14ac:dyDescent="0.25">
      <c r="A70" s="16">
        <v>65</v>
      </c>
      <c r="B70" s="6" t="s">
        <v>126</v>
      </c>
      <c r="C70" s="18">
        <v>27</v>
      </c>
      <c r="D70" s="13">
        <v>1.3</v>
      </c>
      <c r="E70" s="10">
        <v>1300</v>
      </c>
      <c r="F70" s="10">
        <f t="shared" si="1"/>
        <v>35100</v>
      </c>
      <c r="G70" s="10">
        <f t="shared" si="2"/>
        <v>421200</v>
      </c>
      <c r="H70" s="18">
        <f>3+24</f>
        <v>27</v>
      </c>
      <c r="I70" s="13">
        <v>1.3</v>
      </c>
      <c r="J70" s="10">
        <v>1300</v>
      </c>
      <c r="K70" s="10">
        <f t="shared" si="3"/>
        <v>35100</v>
      </c>
      <c r="L70" s="10">
        <f t="shared" si="4"/>
        <v>421200</v>
      </c>
      <c r="M70" s="18">
        <f t="shared" si="5"/>
        <v>0</v>
      </c>
      <c r="N70" s="18">
        <f t="shared" si="6"/>
        <v>0</v>
      </c>
      <c r="O70" s="18">
        <f t="shared" si="7"/>
        <v>0</v>
      </c>
      <c r="P70" s="18">
        <f t="shared" si="8"/>
        <v>0</v>
      </c>
      <c r="Q70" s="18">
        <f t="shared" si="9"/>
        <v>0</v>
      </c>
    </row>
    <row r="71" spans="1:17" x14ac:dyDescent="0.25">
      <c r="A71" s="16">
        <v>66</v>
      </c>
      <c r="B71" s="6" t="s">
        <v>126</v>
      </c>
      <c r="C71" s="18">
        <v>1</v>
      </c>
      <c r="D71" s="13">
        <v>0.8</v>
      </c>
      <c r="E71" s="10">
        <v>800</v>
      </c>
      <c r="F71" s="10">
        <f t="shared" si="1"/>
        <v>800</v>
      </c>
      <c r="G71" s="10">
        <f t="shared" si="2"/>
        <v>9600</v>
      </c>
      <c r="H71" s="18">
        <v>1</v>
      </c>
      <c r="I71" s="13">
        <v>0.8</v>
      </c>
      <c r="J71" s="10">
        <v>800</v>
      </c>
      <c r="K71" s="10">
        <f t="shared" si="3"/>
        <v>800</v>
      </c>
      <c r="L71" s="10">
        <f t="shared" si="4"/>
        <v>9600</v>
      </c>
      <c r="M71" s="18">
        <f t="shared" ref="M71:M90" si="23">H71-C71</f>
        <v>0</v>
      </c>
      <c r="N71" s="18">
        <f t="shared" ref="N71:N90" si="24">I71-D71</f>
        <v>0</v>
      </c>
      <c r="O71" s="18">
        <f t="shared" ref="O71:O90" si="25">J71-E71</f>
        <v>0</v>
      </c>
      <c r="P71" s="18">
        <f t="shared" ref="P71:P90" si="26">K71-F71</f>
        <v>0</v>
      </c>
      <c r="Q71" s="18">
        <f t="shared" ref="Q71:Q90" si="27">L71-G71</f>
        <v>0</v>
      </c>
    </row>
    <row r="72" spans="1:17" x14ac:dyDescent="0.25">
      <c r="A72" s="16">
        <v>67</v>
      </c>
      <c r="B72" s="6" t="s">
        <v>30</v>
      </c>
      <c r="C72" s="18">
        <v>3</v>
      </c>
      <c r="D72" s="17">
        <v>1</v>
      </c>
      <c r="E72" s="10">
        <v>1000</v>
      </c>
      <c r="F72" s="10">
        <f t="shared" si="1"/>
        <v>3000</v>
      </c>
      <c r="G72" s="10">
        <f t="shared" si="2"/>
        <v>36000</v>
      </c>
      <c r="H72" s="18">
        <v>3</v>
      </c>
      <c r="I72" s="17">
        <v>1</v>
      </c>
      <c r="J72" s="10">
        <v>1000</v>
      </c>
      <c r="K72" s="10">
        <f t="shared" si="3"/>
        <v>3000</v>
      </c>
      <c r="L72" s="10">
        <f t="shared" si="4"/>
        <v>36000</v>
      </c>
      <c r="M72" s="18">
        <f t="shared" si="23"/>
        <v>0</v>
      </c>
      <c r="N72" s="18">
        <f t="shared" si="24"/>
        <v>0</v>
      </c>
      <c r="O72" s="18">
        <f t="shared" si="25"/>
        <v>0</v>
      </c>
      <c r="P72" s="18">
        <f t="shared" si="26"/>
        <v>0</v>
      </c>
      <c r="Q72" s="18">
        <f t="shared" si="27"/>
        <v>0</v>
      </c>
    </row>
    <row r="73" spans="1:17" x14ac:dyDescent="0.25">
      <c r="A73" s="16">
        <v>68</v>
      </c>
      <c r="B73" s="6" t="s">
        <v>131</v>
      </c>
      <c r="C73" s="18">
        <v>9</v>
      </c>
      <c r="D73" s="17">
        <v>0.9</v>
      </c>
      <c r="E73" s="10">
        <v>900</v>
      </c>
      <c r="F73" s="10">
        <f t="shared" si="1"/>
        <v>8100</v>
      </c>
      <c r="G73" s="10">
        <f t="shared" si="2"/>
        <v>97200</v>
      </c>
      <c r="H73" s="18">
        <v>9</v>
      </c>
      <c r="I73" s="17">
        <v>0.9</v>
      </c>
      <c r="J73" s="10">
        <v>900</v>
      </c>
      <c r="K73" s="10">
        <f t="shared" si="3"/>
        <v>8100</v>
      </c>
      <c r="L73" s="10">
        <f t="shared" si="4"/>
        <v>97200</v>
      </c>
      <c r="M73" s="18">
        <f t="shared" ref="M73" si="28">H73-C73</f>
        <v>0</v>
      </c>
      <c r="N73" s="18">
        <f t="shared" ref="N73" si="29">I73-D73</f>
        <v>0</v>
      </c>
      <c r="O73" s="18">
        <f t="shared" ref="O73" si="30">J73-E73</f>
        <v>0</v>
      </c>
      <c r="P73" s="18">
        <f t="shared" ref="P73" si="31">K73-F73</f>
        <v>0</v>
      </c>
      <c r="Q73" s="18">
        <f t="shared" ref="Q73" si="32">L73-G73</f>
        <v>0</v>
      </c>
    </row>
    <row r="74" spans="1:17" x14ac:dyDescent="0.25">
      <c r="A74" s="16">
        <v>69</v>
      </c>
      <c r="B74" s="6" t="s">
        <v>36</v>
      </c>
      <c r="C74" s="18">
        <v>14</v>
      </c>
      <c r="D74" s="17">
        <v>0.8</v>
      </c>
      <c r="E74" s="10">
        <v>800</v>
      </c>
      <c r="F74" s="10">
        <f t="shared" si="1"/>
        <v>11200</v>
      </c>
      <c r="G74" s="10">
        <f t="shared" si="2"/>
        <v>134400</v>
      </c>
      <c r="H74" s="18">
        <f>5+9</f>
        <v>14</v>
      </c>
      <c r="I74" s="17">
        <v>0.8</v>
      </c>
      <c r="J74" s="10">
        <v>800</v>
      </c>
      <c r="K74" s="10">
        <f t="shared" si="3"/>
        <v>11200</v>
      </c>
      <c r="L74" s="10">
        <f t="shared" si="4"/>
        <v>134400</v>
      </c>
      <c r="M74" s="18">
        <f t="shared" si="23"/>
        <v>0</v>
      </c>
      <c r="N74" s="18">
        <f t="shared" si="24"/>
        <v>0</v>
      </c>
      <c r="O74" s="18">
        <f t="shared" si="25"/>
        <v>0</v>
      </c>
      <c r="P74" s="18">
        <f t="shared" si="26"/>
        <v>0</v>
      </c>
      <c r="Q74" s="18">
        <f t="shared" si="27"/>
        <v>0</v>
      </c>
    </row>
    <row r="75" spans="1:17" x14ac:dyDescent="0.25">
      <c r="A75" s="16">
        <v>70</v>
      </c>
      <c r="B75" s="6" t="s">
        <v>34</v>
      </c>
      <c r="C75" s="18">
        <v>62</v>
      </c>
      <c r="D75" s="13">
        <v>0.85</v>
      </c>
      <c r="E75" s="10">
        <v>850</v>
      </c>
      <c r="F75" s="10">
        <f t="shared" si="1"/>
        <v>52700</v>
      </c>
      <c r="G75" s="10">
        <f t="shared" si="2"/>
        <v>632400</v>
      </c>
      <c r="H75" s="18">
        <v>67</v>
      </c>
      <c r="I75" s="13">
        <v>0.85</v>
      </c>
      <c r="J75" s="10">
        <v>850</v>
      </c>
      <c r="K75" s="10">
        <f t="shared" si="3"/>
        <v>56950</v>
      </c>
      <c r="L75" s="10">
        <f t="shared" si="4"/>
        <v>683400</v>
      </c>
      <c r="M75" s="18">
        <f t="shared" si="23"/>
        <v>5</v>
      </c>
      <c r="N75" s="18">
        <f t="shared" si="24"/>
        <v>0</v>
      </c>
      <c r="O75" s="18">
        <f t="shared" si="25"/>
        <v>0</v>
      </c>
      <c r="P75" s="18">
        <f t="shared" si="26"/>
        <v>4250</v>
      </c>
      <c r="Q75" s="18">
        <f t="shared" si="27"/>
        <v>51000</v>
      </c>
    </row>
    <row r="76" spans="1:17" x14ac:dyDescent="0.25">
      <c r="A76" s="16">
        <v>71</v>
      </c>
      <c r="B76" s="6" t="s">
        <v>34</v>
      </c>
      <c r="C76" s="18">
        <v>163</v>
      </c>
      <c r="D76" s="17">
        <v>0.8</v>
      </c>
      <c r="E76" s="10">
        <v>800</v>
      </c>
      <c r="F76" s="10">
        <f t="shared" si="1"/>
        <v>130400</v>
      </c>
      <c r="G76" s="10">
        <f t="shared" si="2"/>
        <v>1564800</v>
      </c>
      <c r="H76" s="18">
        <v>186</v>
      </c>
      <c r="I76" s="17">
        <v>0.8</v>
      </c>
      <c r="J76" s="10">
        <v>800</v>
      </c>
      <c r="K76" s="10">
        <f t="shared" si="3"/>
        <v>148800</v>
      </c>
      <c r="L76" s="10">
        <f t="shared" si="4"/>
        <v>1785600</v>
      </c>
      <c r="M76" s="18">
        <f t="shared" si="23"/>
        <v>23</v>
      </c>
      <c r="N76" s="18">
        <f t="shared" si="24"/>
        <v>0</v>
      </c>
      <c r="O76" s="18">
        <f t="shared" si="25"/>
        <v>0</v>
      </c>
      <c r="P76" s="18">
        <f t="shared" si="26"/>
        <v>18400</v>
      </c>
      <c r="Q76" s="18">
        <f t="shared" si="27"/>
        <v>220800</v>
      </c>
    </row>
    <row r="77" spans="1:17" x14ac:dyDescent="0.25">
      <c r="A77" s="16">
        <v>72</v>
      </c>
      <c r="B77" s="6" t="s">
        <v>31</v>
      </c>
      <c r="C77" s="18">
        <v>19</v>
      </c>
      <c r="D77" s="13">
        <v>1</v>
      </c>
      <c r="E77" s="10">
        <v>1000</v>
      </c>
      <c r="F77" s="10">
        <f t="shared" si="1"/>
        <v>19000</v>
      </c>
      <c r="G77" s="10">
        <f t="shared" si="2"/>
        <v>228000</v>
      </c>
      <c r="H77" s="18">
        <f>9+12</f>
        <v>21</v>
      </c>
      <c r="I77" s="13">
        <v>1</v>
      </c>
      <c r="J77" s="10">
        <v>1000</v>
      </c>
      <c r="K77" s="10">
        <f t="shared" si="3"/>
        <v>21000</v>
      </c>
      <c r="L77" s="10">
        <f t="shared" si="4"/>
        <v>252000</v>
      </c>
      <c r="M77" s="18">
        <f t="shared" si="23"/>
        <v>2</v>
      </c>
      <c r="N77" s="18">
        <f t="shared" si="24"/>
        <v>0</v>
      </c>
      <c r="O77" s="18">
        <f t="shared" si="25"/>
        <v>0</v>
      </c>
      <c r="P77" s="18">
        <f t="shared" si="26"/>
        <v>2000</v>
      </c>
      <c r="Q77" s="18">
        <f t="shared" si="27"/>
        <v>24000</v>
      </c>
    </row>
    <row r="78" spans="1:17" x14ac:dyDescent="0.25">
      <c r="A78" s="16">
        <v>73</v>
      </c>
      <c r="B78" s="6" t="s">
        <v>35</v>
      </c>
      <c r="C78" s="18">
        <v>11</v>
      </c>
      <c r="D78" s="13">
        <v>0.8</v>
      </c>
      <c r="E78" s="10">
        <v>800</v>
      </c>
      <c r="F78" s="10">
        <f t="shared" si="1"/>
        <v>8800</v>
      </c>
      <c r="G78" s="10">
        <f t="shared" si="2"/>
        <v>105600</v>
      </c>
      <c r="H78" s="18">
        <f>1+10</f>
        <v>11</v>
      </c>
      <c r="I78" s="13">
        <v>0.8</v>
      </c>
      <c r="J78" s="10">
        <v>800</v>
      </c>
      <c r="K78" s="10">
        <f t="shared" si="3"/>
        <v>8800</v>
      </c>
      <c r="L78" s="10">
        <f t="shared" si="4"/>
        <v>105600</v>
      </c>
      <c r="M78" s="18">
        <f t="shared" si="23"/>
        <v>0</v>
      </c>
      <c r="N78" s="18">
        <f t="shared" si="24"/>
        <v>0</v>
      </c>
      <c r="O78" s="18">
        <f t="shared" si="25"/>
        <v>0</v>
      </c>
      <c r="P78" s="18">
        <f t="shared" si="26"/>
        <v>0</v>
      </c>
      <c r="Q78" s="18">
        <f t="shared" si="27"/>
        <v>0</v>
      </c>
    </row>
    <row r="79" spans="1:17" x14ac:dyDescent="0.25">
      <c r="A79" s="16">
        <v>74</v>
      </c>
      <c r="B79" s="6" t="s">
        <v>38</v>
      </c>
      <c r="C79" s="18">
        <v>10</v>
      </c>
      <c r="D79" s="17">
        <v>0.7</v>
      </c>
      <c r="E79" s="10">
        <v>700</v>
      </c>
      <c r="F79" s="10">
        <f t="shared" ref="F79:F90" si="33">E79*C79</f>
        <v>7000</v>
      </c>
      <c r="G79" s="10">
        <f t="shared" ref="G79:G86" si="34">F79*12</f>
        <v>84000</v>
      </c>
      <c r="H79" s="18">
        <v>10</v>
      </c>
      <c r="I79" s="17">
        <v>0.7</v>
      </c>
      <c r="J79" s="10">
        <v>700</v>
      </c>
      <c r="K79" s="10">
        <f t="shared" ref="K79:K90" si="35">J79*H79</f>
        <v>7000</v>
      </c>
      <c r="L79" s="10">
        <f t="shared" ref="L79:L90" si="36">K79*12</f>
        <v>84000</v>
      </c>
      <c r="M79" s="18">
        <f t="shared" si="23"/>
        <v>0</v>
      </c>
      <c r="N79" s="18">
        <f t="shared" si="24"/>
        <v>0</v>
      </c>
      <c r="O79" s="18">
        <f t="shared" si="25"/>
        <v>0</v>
      </c>
      <c r="P79" s="18">
        <f t="shared" si="26"/>
        <v>0</v>
      </c>
      <c r="Q79" s="18">
        <f t="shared" si="27"/>
        <v>0</v>
      </c>
    </row>
    <row r="80" spans="1:17" x14ac:dyDescent="0.25">
      <c r="A80" s="16">
        <v>75</v>
      </c>
      <c r="B80" s="6" t="s">
        <v>128</v>
      </c>
      <c r="C80" s="18">
        <v>54</v>
      </c>
      <c r="D80" s="17">
        <v>1</v>
      </c>
      <c r="E80" s="10">
        <v>1000</v>
      </c>
      <c r="F80" s="10">
        <f t="shared" ref="F80:F86" si="37">E80*C80</f>
        <v>54000</v>
      </c>
      <c r="G80" s="10">
        <f t="shared" si="34"/>
        <v>648000</v>
      </c>
      <c r="H80" s="18">
        <v>54</v>
      </c>
      <c r="I80" s="17">
        <v>1</v>
      </c>
      <c r="J80" s="10">
        <v>1000</v>
      </c>
      <c r="K80" s="10">
        <f t="shared" si="35"/>
        <v>54000</v>
      </c>
      <c r="L80" s="10">
        <f t="shared" si="36"/>
        <v>648000</v>
      </c>
      <c r="M80" s="18">
        <f t="shared" si="23"/>
        <v>0</v>
      </c>
      <c r="N80" s="18">
        <f t="shared" si="24"/>
        <v>0</v>
      </c>
      <c r="O80" s="18">
        <f t="shared" si="25"/>
        <v>0</v>
      </c>
      <c r="P80" s="18">
        <f t="shared" si="26"/>
        <v>0</v>
      </c>
      <c r="Q80" s="18">
        <f t="shared" si="27"/>
        <v>0</v>
      </c>
    </row>
    <row r="81" spans="1:17" x14ac:dyDescent="0.25">
      <c r="A81" s="16">
        <v>76</v>
      </c>
      <c r="B81" s="6" t="s">
        <v>135</v>
      </c>
      <c r="C81" s="18">
        <v>1</v>
      </c>
      <c r="D81" s="17">
        <v>1</v>
      </c>
      <c r="E81" s="10">
        <v>1000</v>
      </c>
      <c r="F81" s="10">
        <f t="shared" si="37"/>
        <v>1000</v>
      </c>
      <c r="G81" s="10">
        <f t="shared" si="34"/>
        <v>12000</v>
      </c>
      <c r="H81" s="18">
        <v>1</v>
      </c>
      <c r="I81" s="17">
        <v>1</v>
      </c>
      <c r="J81" s="10">
        <v>1000</v>
      </c>
      <c r="K81" s="10">
        <f t="shared" si="35"/>
        <v>1000</v>
      </c>
      <c r="L81" s="10">
        <f t="shared" si="36"/>
        <v>12000</v>
      </c>
      <c r="M81" s="18">
        <f t="shared" si="23"/>
        <v>0</v>
      </c>
      <c r="N81" s="18">
        <f t="shared" si="24"/>
        <v>0</v>
      </c>
      <c r="O81" s="18">
        <f t="shared" si="25"/>
        <v>0</v>
      </c>
      <c r="P81" s="18">
        <f t="shared" si="26"/>
        <v>0</v>
      </c>
      <c r="Q81" s="18">
        <f t="shared" si="27"/>
        <v>0</v>
      </c>
    </row>
    <row r="82" spans="1:17" x14ac:dyDescent="0.25">
      <c r="A82" s="16">
        <v>77</v>
      </c>
      <c r="B82" s="6" t="s">
        <v>129</v>
      </c>
      <c r="C82" s="18">
        <v>10</v>
      </c>
      <c r="D82" s="17">
        <v>0.8</v>
      </c>
      <c r="E82" s="10">
        <v>800</v>
      </c>
      <c r="F82" s="10">
        <f t="shared" si="37"/>
        <v>8000</v>
      </c>
      <c r="G82" s="10">
        <f t="shared" si="34"/>
        <v>96000</v>
      </c>
      <c r="H82" s="18">
        <v>10</v>
      </c>
      <c r="I82" s="17">
        <v>0.8</v>
      </c>
      <c r="J82" s="10">
        <v>800</v>
      </c>
      <c r="K82" s="10">
        <f t="shared" si="35"/>
        <v>8000</v>
      </c>
      <c r="L82" s="10">
        <f t="shared" si="36"/>
        <v>96000</v>
      </c>
      <c r="M82" s="18">
        <f t="shared" si="23"/>
        <v>0</v>
      </c>
      <c r="N82" s="18">
        <f t="shared" si="24"/>
        <v>0</v>
      </c>
      <c r="O82" s="18">
        <f t="shared" si="25"/>
        <v>0</v>
      </c>
      <c r="P82" s="18">
        <f t="shared" si="26"/>
        <v>0</v>
      </c>
      <c r="Q82" s="18">
        <f t="shared" si="27"/>
        <v>0</v>
      </c>
    </row>
    <row r="83" spans="1:17" x14ac:dyDescent="0.25">
      <c r="A83" s="16">
        <v>78</v>
      </c>
      <c r="B83" s="6" t="s">
        <v>37</v>
      </c>
      <c r="C83" s="18">
        <v>1</v>
      </c>
      <c r="D83" s="17">
        <v>0.75</v>
      </c>
      <c r="E83" s="10">
        <v>750</v>
      </c>
      <c r="F83" s="10">
        <f t="shared" si="37"/>
        <v>750</v>
      </c>
      <c r="G83" s="10">
        <f t="shared" si="34"/>
        <v>9000</v>
      </c>
      <c r="H83" s="18">
        <v>1</v>
      </c>
      <c r="I83" s="17">
        <v>0.75</v>
      </c>
      <c r="J83" s="10">
        <v>750</v>
      </c>
      <c r="K83" s="10">
        <f t="shared" si="35"/>
        <v>750</v>
      </c>
      <c r="L83" s="10">
        <f t="shared" si="36"/>
        <v>9000</v>
      </c>
      <c r="M83" s="18">
        <f t="shared" si="23"/>
        <v>0</v>
      </c>
      <c r="N83" s="18">
        <f t="shared" si="24"/>
        <v>0</v>
      </c>
      <c r="O83" s="18">
        <f t="shared" si="25"/>
        <v>0</v>
      </c>
      <c r="P83" s="18">
        <f t="shared" si="26"/>
        <v>0</v>
      </c>
      <c r="Q83" s="18">
        <f t="shared" si="27"/>
        <v>0</v>
      </c>
    </row>
    <row r="84" spans="1:17" x14ac:dyDescent="0.25">
      <c r="A84" s="16">
        <v>79</v>
      </c>
      <c r="B84" s="6" t="s">
        <v>37</v>
      </c>
      <c r="C84" s="18">
        <v>53</v>
      </c>
      <c r="D84" s="17">
        <v>0.7</v>
      </c>
      <c r="E84" s="10">
        <v>700</v>
      </c>
      <c r="F84" s="10">
        <f t="shared" si="37"/>
        <v>37100</v>
      </c>
      <c r="G84" s="10">
        <f t="shared" si="34"/>
        <v>445200</v>
      </c>
      <c r="H84" s="18">
        <v>53</v>
      </c>
      <c r="I84" s="17">
        <v>0.7</v>
      </c>
      <c r="J84" s="10">
        <v>700</v>
      </c>
      <c r="K84" s="10">
        <f t="shared" si="35"/>
        <v>37100</v>
      </c>
      <c r="L84" s="10">
        <f t="shared" si="36"/>
        <v>445200</v>
      </c>
      <c r="M84" s="18">
        <f t="shared" si="23"/>
        <v>0</v>
      </c>
      <c r="N84" s="18">
        <f t="shared" si="24"/>
        <v>0</v>
      </c>
      <c r="O84" s="18">
        <f t="shared" si="25"/>
        <v>0</v>
      </c>
      <c r="P84" s="18">
        <f t="shared" si="26"/>
        <v>0</v>
      </c>
      <c r="Q84" s="18">
        <f t="shared" si="27"/>
        <v>0</v>
      </c>
    </row>
    <row r="85" spans="1:17" x14ac:dyDescent="0.25">
      <c r="A85" s="16">
        <v>80</v>
      </c>
      <c r="B85" s="6" t="s">
        <v>32</v>
      </c>
      <c r="C85" s="18">
        <v>5</v>
      </c>
      <c r="D85" s="17">
        <v>1</v>
      </c>
      <c r="E85" s="10">
        <v>1000</v>
      </c>
      <c r="F85" s="10">
        <f t="shared" si="37"/>
        <v>5000</v>
      </c>
      <c r="G85" s="10">
        <f t="shared" si="34"/>
        <v>60000</v>
      </c>
      <c r="H85" s="18">
        <v>5</v>
      </c>
      <c r="I85" s="17">
        <v>1</v>
      </c>
      <c r="J85" s="10">
        <v>1000</v>
      </c>
      <c r="K85" s="10">
        <f t="shared" si="35"/>
        <v>5000</v>
      </c>
      <c r="L85" s="10">
        <f t="shared" si="36"/>
        <v>60000</v>
      </c>
      <c r="M85" s="18">
        <f t="shared" si="23"/>
        <v>0</v>
      </c>
      <c r="N85" s="18">
        <f t="shared" si="24"/>
        <v>0</v>
      </c>
      <c r="O85" s="18">
        <f t="shared" si="25"/>
        <v>0</v>
      </c>
      <c r="P85" s="18">
        <f t="shared" si="26"/>
        <v>0</v>
      </c>
      <c r="Q85" s="18">
        <f t="shared" si="27"/>
        <v>0</v>
      </c>
    </row>
    <row r="86" spans="1:17" ht="30" x14ac:dyDescent="0.25">
      <c r="A86" s="16">
        <v>81</v>
      </c>
      <c r="B86" s="6" t="s">
        <v>130</v>
      </c>
      <c r="C86" s="18">
        <v>1</v>
      </c>
      <c r="D86" s="17">
        <v>0.7</v>
      </c>
      <c r="E86" s="10">
        <v>700</v>
      </c>
      <c r="F86" s="10">
        <f t="shared" si="37"/>
        <v>700</v>
      </c>
      <c r="G86" s="10">
        <f t="shared" si="34"/>
        <v>8400</v>
      </c>
      <c r="H86" s="18">
        <v>1</v>
      </c>
      <c r="I86" s="17">
        <v>0.7</v>
      </c>
      <c r="J86" s="10">
        <v>700</v>
      </c>
      <c r="K86" s="10">
        <f t="shared" si="35"/>
        <v>700</v>
      </c>
      <c r="L86" s="10">
        <f t="shared" si="36"/>
        <v>8400</v>
      </c>
      <c r="M86" s="18">
        <f t="shared" si="23"/>
        <v>0</v>
      </c>
      <c r="N86" s="18">
        <f t="shared" si="24"/>
        <v>0</v>
      </c>
      <c r="O86" s="18">
        <f t="shared" si="25"/>
        <v>0</v>
      </c>
      <c r="P86" s="18">
        <f t="shared" si="26"/>
        <v>0</v>
      </c>
      <c r="Q86" s="18">
        <f t="shared" si="27"/>
        <v>0</v>
      </c>
    </row>
    <row r="87" spans="1:17" x14ac:dyDescent="0.25">
      <c r="A87" s="16">
        <v>82</v>
      </c>
      <c r="B87" s="6" t="s">
        <v>133</v>
      </c>
      <c r="C87" s="18">
        <v>1</v>
      </c>
      <c r="D87" s="13">
        <v>1.8</v>
      </c>
      <c r="E87" s="10">
        <v>1800</v>
      </c>
      <c r="F87" s="10">
        <f t="shared" si="33"/>
        <v>1800</v>
      </c>
      <c r="G87" s="10">
        <f t="shared" ref="G87:G90" si="38">F87*12</f>
        <v>21600</v>
      </c>
      <c r="H87" s="18">
        <v>1</v>
      </c>
      <c r="I87" s="13">
        <v>1.8</v>
      </c>
      <c r="J87" s="10">
        <v>1800</v>
      </c>
      <c r="K87" s="10">
        <f t="shared" si="35"/>
        <v>1800</v>
      </c>
      <c r="L87" s="10">
        <f t="shared" si="36"/>
        <v>21600</v>
      </c>
      <c r="M87" s="18">
        <f t="shared" si="23"/>
        <v>0</v>
      </c>
      <c r="N87" s="18">
        <f t="shared" si="24"/>
        <v>0</v>
      </c>
      <c r="O87" s="18">
        <f t="shared" si="25"/>
        <v>0</v>
      </c>
      <c r="P87" s="18">
        <f t="shared" si="26"/>
        <v>0</v>
      </c>
      <c r="Q87" s="18">
        <f t="shared" si="27"/>
        <v>0</v>
      </c>
    </row>
    <row r="88" spans="1:17" x14ac:dyDescent="0.25">
      <c r="A88" s="16">
        <v>83</v>
      </c>
      <c r="B88" s="6" t="s">
        <v>133</v>
      </c>
      <c r="C88" s="18">
        <v>1</v>
      </c>
      <c r="D88" s="13">
        <v>1</v>
      </c>
      <c r="E88" s="10">
        <v>1000</v>
      </c>
      <c r="F88" s="10">
        <f t="shared" si="33"/>
        <v>1000</v>
      </c>
      <c r="G88" s="10">
        <f t="shared" si="38"/>
        <v>12000</v>
      </c>
      <c r="H88" s="18">
        <v>1</v>
      </c>
      <c r="I88" s="13">
        <v>1</v>
      </c>
      <c r="J88" s="10">
        <v>1000</v>
      </c>
      <c r="K88" s="10">
        <f t="shared" si="35"/>
        <v>1000</v>
      </c>
      <c r="L88" s="10">
        <f t="shared" si="36"/>
        <v>12000</v>
      </c>
      <c r="M88" s="18">
        <f t="shared" si="23"/>
        <v>0</v>
      </c>
      <c r="N88" s="18">
        <f t="shared" si="24"/>
        <v>0</v>
      </c>
      <c r="O88" s="18">
        <f t="shared" si="25"/>
        <v>0</v>
      </c>
      <c r="P88" s="18">
        <f t="shared" si="26"/>
        <v>0</v>
      </c>
      <c r="Q88" s="18">
        <f t="shared" si="27"/>
        <v>0</v>
      </c>
    </row>
    <row r="89" spans="1:17" x14ac:dyDescent="0.25">
      <c r="A89" s="16">
        <v>84</v>
      </c>
      <c r="B89" s="6" t="s">
        <v>134</v>
      </c>
      <c r="C89" s="18">
        <v>3</v>
      </c>
      <c r="D89" s="13">
        <v>1.2</v>
      </c>
      <c r="E89" s="10">
        <v>1200</v>
      </c>
      <c r="F89" s="10">
        <f t="shared" si="33"/>
        <v>3600</v>
      </c>
      <c r="G89" s="10">
        <f t="shared" si="38"/>
        <v>43200</v>
      </c>
      <c r="H89" s="18">
        <v>3</v>
      </c>
      <c r="I89" s="13">
        <v>1.2</v>
      </c>
      <c r="J89" s="10">
        <v>1200</v>
      </c>
      <c r="K89" s="10">
        <f t="shared" si="35"/>
        <v>3600</v>
      </c>
      <c r="L89" s="10">
        <f t="shared" si="36"/>
        <v>43200</v>
      </c>
      <c r="M89" s="18">
        <f t="shared" si="23"/>
        <v>0</v>
      </c>
      <c r="N89" s="18">
        <f t="shared" si="24"/>
        <v>0</v>
      </c>
      <c r="O89" s="18">
        <f t="shared" si="25"/>
        <v>0</v>
      </c>
      <c r="P89" s="18">
        <f t="shared" si="26"/>
        <v>0</v>
      </c>
      <c r="Q89" s="18">
        <f t="shared" si="27"/>
        <v>0</v>
      </c>
    </row>
    <row r="90" spans="1:17" x14ac:dyDescent="0.25">
      <c r="A90" s="16">
        <v>85</v>
      </c>
      <c r="B90" s="6" t="s">
        <v>33</v>
      </c>
      <c r="C90" s="18">
        <v>38</v>
      </c>
      <c r="D90" s="17">
        <v>1</v>
      </c>
      <c r="E90" s="10">
        <v>1000</v>
      </c>
      <c r="F90" s="10">
        <f t="shared" si="33"/>
        <v>38000</v>
      </c>
      <c r="G90" s="10">
        <f t="shared" si="38"/>
        <v>456000</v>
      </c>
      <c r="H90" s="18">
        <v>38</v>
      </c>
      <c r="I90" s="17">
        <v>1</v>
      </c>
      <c r="J90" s="10">
        <v>1000</v>
      </c>
      <c r="K90" s="10">
        <f t="shared" si="35"/>
        <v>38000</v>
      </c>
      <c r="L90" s="10">
        <f t="shared" si="36"/>
        <v>456000</v>
      </c>
      <c r="M90" s="18">
        <f t="shared" si="23"/>
        <v>0</v>
      </c>
      <c r="N90" s="18">
        <f t="shared" si="24"/>
        <v>0</v>
      </c>
      <c r="O90" s="18">
        <f t="shared" si="25"/>
        <v>0</v>
      </c>
      <c r="P90" s="18">
        <f t="shared" si="26"/>
        <v>0</v>
      </c>
      <c r="Q90" s="18">
        <f t="shared" si="27"/>
        <v>0</v>
      </c>
    </row>
  </sheetData>
  <autoFilter ref="A4:S90"/>
  <mergeCells count="6">
    <mergeCell ref="M3:Q3"/>
    <mergeCell ref="A2:P2"/>
    <mergeCell ref="H3:L3"/>
    <mergeCell ref="A3:A4"/>
    <mergeCell ref="B3:B4"/>
    <mergeCell ref="C3:G3"/>
  </mergeCells>
  <pageMargins left="0.23622047244094491" right="0" top="0" bottom="0" header="0" footer="0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8"/>
  <sheetViews>
    <sheetView view="pageBreakPreview" zoomScale="90" zoomScaleNormal="89" zoomScaleSheetLayoutView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defaultColWidth="16" defaultRowHeight="15" x14ac:dyDescent="0.25"/>
  <cols>
    <col min="1" max="1" width="5.5703125" style="9" customWidth="1"/>
    <col min="2" max="2" width="36.5703125" style="1" customWidth="1"/>
    <col min="3" max="3" width="14.5703125" style="1" customWidth="1"/>
    <col min="4" max="4" width="19.42578125" style="1" customWidth="1"/>
    <col min="5" max="5" width="20" style="1" customWidth="1"/>
    <col min="6" max="6" width="14.5703125" style="1" customWidth="1"/>
    <col min="7" max="7" width="13" style="1" customWidth="1"/>
    <col min="8" max="8" width="16.42578125" style="1" customWidth="1"/>
    <col min="9" max="9" width="19.42578125" style="1" customWidth="1"/>
    <col min="10" max="10" width="20" style="1" customWidth="1"/>
    <col min="11" max="11" width="14.5703125" style="1" customWidth="1"/>
    <col min="12" max="12" width="13" style="1" customWidth="1"/>
    <col min="13" max="13" width="17" style="1" customWidth="1"/>
    <col min="14" max="14" width="19.42578125" style="1" customWidth="1"/>
    <col min="15" max="15" width="20" style="1" customWidth="1"/>
    <col min="16" max="16" width="14.5703125" style="1" customWidth="1"/>
    <col min="17" max="17" width="13" style="1" customWidth="1"/>
    <col min="18" max="16384" width="16" style="1"/>
  </cols>
  <sheetData>
    <row r="2" spans="1:17" ht="51" customHeight="1" x14ac:dyDescent="0.25">
      <c r="A2" s="78" t="s">
        <v>149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45" customHeight="1" x14ac:dyDescent="0.25">
      <c r="A3" s="72" t="s">
        <v>57</v>
      </c>
      <c r="B3" s="72" t="s">
        <v>56</v>
      </c>
      <c r="C3" s="79" t="s">
        <v>150</v>
      </c>
      <c r="D3" s="80"/>
      <c r="E3" s="80"/>
      <c r="F3" s="80"/>
      <c r="G3" s="80"/>
      <c r="H3" s="79" t="s">
        <v>148</v>
      </c>
      <c r="I3" s="80"/>
      <c r="J3" s="80"/>
      <c r="K3" s="80"/>
      <c r="L3" s="80"/>
      <c r="M3" s="80" t="s">
        <v>144</v>
      </c>
      <c r="N3" s="80"/>
      <c r="O3" s="80"/>
      <c r="P3" s="80"/>
      <c r="Q3" s="80"/>
    </row>
    <row r="4" spans="1:17" ht="104.25" customHeight="1" x14ac:dyDescent="0.25">
      <c r="A4" s="72"/>
      <c r="B4" s="72"/>
      <c r="C4" s="25" t="s">
        <v>1</v>
      </c>
      <c r="D4" s="26" t="s">
        <v>54</v>
      </c>
      <c r="E4" s="26" t="s">
        <v>53</v>
      </c>
      <c r="F4" s="26" t="s">
        <v>52</v>
      </c>
      <c r="G4" s="25" t="s">
        <v>51</v>
      </c>
      <c r="H4" s="25" t="s">
        <v>1</v>
      </c>
      <c r="I4" s="26" t="s">
        <v>54</v>
      </c>
      <c r="J4" s="26" t="s">
        <v>53</v>
      </c>
      <c r="K4" s="26" t="s">
        <v>52</v>
      </c>
      <c r="L4" s="25" t="s">
        <v>51</v>
      </c>
      <c r="M4" s="25" t="s">
        <v>1</v>
      </c>
      <c r="N4" s="26" t="s">
        <v>54</v>
      </c>
      <c r="O4" s="26" t="s">
        <v>53</v>
      </c>
      <c r="P4" s="26" t="s">
        <v>52</v>
      </c>
      <c r="Q4" s="25" t="s">
        <v>51</v>
      </c>
    </row>
    <row r="5" spans="1:17" ht="18" customHeight="1" x14ac:dyDescent="0.25">
      <c r="A5" s="24"/>
      <c r="B5" s="23"/>
      <c r="C5" s="20">
        <f>SUM(C6:C18)</f>
        <v>37</v>
      </c>
      <c r="D5" s="20"/>
      <c r="E5" s="20"/>
      <c r="F5" s="20">
        <f>SUM(F6:F18)</f>
        <v>67100</v>
      </c>
      <c r="G5" s="20">
        <f>SUM(G6:G18)</f>
        <v>805200</v>
      </c>
      <c r="H5" s="20">
        <f>SUM(H6:H18)</f>
        <v>37</v>
      </c>
      <c r="I5" s="20"/>
      <c r="J5" s="20"/>
      <c r="K5" s="20">
        <f>SUM(K6:K18)</f>
        <v>67100</v>
      </c>
      <c r="L5" s="20">
        <f>SUM(L6:L18)</f>
        <v>805200</v>
      </c>
      <c r="M5" s="20">
        <f>H5-C5</f>
        <v>0</v>
      </c>
      <c r="N5" s="20"/>
      <c r="O5" s="20"/>
      <c r="P5" s="20">
        <f>SUM(P6:P18)</f>
        <v>0</v>
      </c>
      <c r="Q5" s="20">
        <f>SUM(Q6:Q18)</f>
        <v>0</v>
      </c>
    </row>
    <row r="6" spans="1:17" x14ac:dyDescent="0.25">
      <c r="A6" s="16">
        <v>1</v>
      </c>
      <c r="B6" s="6" t="s">
        <v>39</v>
      </c>
      <c r="C6" s="18">
        <v>1</v>
      </c>
      <c r="D6" s="34">
        <v>5.4</v>
      </c>
      <c r="E6" s="10">
        <v>5400</v>
      </c>
      <c r="F6" s="10">
        <f>E6*C6</f>
        <v>5400</v>
      </c>
      <c r="G6" s="10">
        <f>F6*12</f>
        <v>64800</v>
      </c>
      <c r="H6" s="18">
        <v>1</v>
      </c>
      <c r="I6" s="34">
        <v>5.4</v>
      </c>
      <c r="J6" s="10">
        <v>5400</v>
      </c>
      <c r="K6" s="10">
        <f>J6*H6</f>
        <v>5400</v>
      </c>
      <c r="L6" s="10">
        <f>K6*12</f>
        <v>64800</v>
      </c>
      <c r="M6" s="34">
        <f>H6-C6</f>
        <v>0</v>
      </c>
      <c r="N6" s="34">
        <f t="shared" ref="N6:Q6" si="0">I6-D6</f>
        <v>0</v>
      </c>
      <c r="O6" s="34">
        <f t="shared" si="0"/>
        <v>0</v>
      </c>
      <c r="P6" s="34">
        <f t="shared" si="0"/>
        <v>0</v>
      </c>
      <c r="Q6" s="34">
        <f t="shared" si="0"/>
        <v>0</v>
      </c>
    </row>
    <row r="7" spans="1:17" x14ac:dyDescent="0.25">
      <c r="A7" s="16">
        <v>2</v>
      </c>
      <c r="B7" s="6" t="s">
        <v>23</v>
      </c>
      <c r="C7" s="18">
        <v>3</v>
      </c>
      <c r="D7" s="33">
        <v>4</v>
      </c>
      <c r="E7" s="10">
        <v>4000</v>
      </c>
      <c r="F7" s="10">
        <f t="shared" ref="F7:F18" si="1">E7*C7</f>
        <v>12000</v>
      </c>
      <c r="G7" s="10">
        <f t="shared" ref="G7:G18" si="2">F7*12</f>
        <v>144000</v>
      </c>
      <c r="H7" s="18">
        <v>3</v>
      </c>
      <c r="I7" s="33">
        <v>4</v>
      </c>
      <c r="J7" s="10">
        <v>4000</v>
      </c>
      <c r="K7" s="10">
        <f t="shared" ref="K7:K18" si="3">J7*H7</f>
        <v>12000</v>
      </c>
      <c r="L7" s="10">
        <f t="shared" ref="L7:L18" si="4">K7*12</f>
        <v>144000</v>
      </c>
      <c r="M7" s="34">
        <f t="shared" ref="M7:M18" si="5">H7-C7</f>
        <v>0</v>
      </c>
      <c r="N7" s="34">
        <f t="shared" ref="N7:N18" si="6">I7-D7</f>
        <v>0</v>
      </c>
      <c r="O7" s="34">
        <f t="shared" ref="O7:O18" si="7">J7-E7</f>
        <v>0</v>
      </c>
      <c r="P7" s="34">
        <f t="shared" ref="P7:P18" si="8">K7-F7</f>
        <v>0</v>
      </c>
      <c r="Q7" s="34">
        <f t="shared" ref="Q7:Q18" si="9">L7-G7</f>
        <v>0</v>
      </c>
    </row>
    <row r="8" spans="1:17" x14ac:dyDescent="0.25">
      <c r="A8" s="16">
        <v>3</v>
      </c>
      <c r="B8" s="6" t="s">
        <v>6</v>
      </c>
      <c r="C8" s="18">
        <v>2</v>
      </c>
      <c r="D8" s="13">
        <v>2.8</v>
      </c>
      <c r="E8" s="10">
        <v>2800</v>
      </c>
      <c r="F8" s="10">
        <f t="shared" si="1"/>
        <v>5600</v>
      </c>
      <c r="G8" s="10">
        <f t="shared" si="2"/>
        <v>67200</v>
      </c>
      <c r="H8" s="18">
        <v>2</v>
      </c>
      <c r="I8" s="13">
        <v>2.8</v>
      </c>
      <c r="J8" s="10">
        <v>2800</v>
      </c>
      <c r="K8" s="10">
        <f t="shared" si="3"/>
        <v>5600</v>
      </c>
      <c r="L8" s="10">
        <f t="shared" si="4"/>
        <v>67200</v>
      </c>
      <c r="M8" s="34">
        <f t="shared" si="5"/>
        <v>0</v>
      </c>
      <c r="N8" s="34">
        <f t="shared" si="6"/>
        <v>0</v>
      </c>
      <c r="O8" s="34">
        <f t="shared" si="7"/>
        <v>0</v>
      </c>
      <c r="P8" s="34">
        <f t="shared" si="8"/>
        <v>0</v>
      </c>
      <c r="Q8" s="34">
        <f t="shared" si="9"/>
        <v>0</v>
      </c>
    </row>
    <row r="9" spans="1:17" x14ac:dyDescent="0.25">
      <c r="A9" s="16">
        <v>4</v>
      </c>
      <c r="B9" s="6" t="s">
        <v>26</v>
      </c>
      <c r="C9" s="18">
        <v>1</v>
      </c>
      <c r="D9" s="13">
        <v>2.5</v>
      </c>
      <c r="E9" s="10">
        <v>2500</v>
      </c>
      <c r="F9" s="10">
        <f t="shared" si="1"/>
        <v>2500</v>
      </c>
      <c r="G9" s="10">
        <f t="shared" si="2"/>
        <v>30000</v>
      </c>
      <c r="H9" s="18">
        <v>1</v>
      </c>
      <c r="I9" s="13">
        <v>2.5</v>
      </c>
      <c r="J9" s="10">
        <v>2500</v>
      </c>
      <c r="K9" s="10">
        <f t="shared" si="3"/>
        <v>2500</v>
      </c>
      <c r="L9" s="10">
        <f t="shared" si="4"/>
        <v>30000</v>
      </c>
      <c r="M9" s="34">
        <f t="shared" si="5"/>
        <v>0</v>
      </c>
      <c r="N9" s="34">
        <f t="shared" si="6"/>
        <v>0</v>
      </c>
      <c r="O9" s="34">
        <f t="shared" si="7"/>
        <v>0</v>
      </c>
      <c r="P9" s="34">
        <f t="shared" si="8"/>
        <v>0</v>
      </c>
      <c r="Q9" s="34">
        <f t="shared" si="9"/>
        <v>0</v>
      </c>
    </row>
    <row r="10" spans="1:17" x14ac:dyDescent="0.25">
      <c r="A10" s="16">
        <v>5</v>
      </c>
      <c r="B10" s="6" t="s">
        <v>7</v>
      </c>
      <c r="C10" s="18">
        <v>1</v>
      </c>
      <c r="D10" s="13">
        <v>2.5</v>
      </c>
      <c r="E10" s="10">
        <v>2500</v>
      </c>
      <c r="F10" s="10">
        <f t="shared" si="1"/>
        <v>2500</v>
      </c>
      <c r="G10" s="10">
        <f t="shared" si="2"/>
        <v>30000</v>
      </c>
      <c r="H10" s="18">
        <v>1</v>
      </c>
      <c r="I10" s="13">
        <v>2.5</v>
      </c>
      <c r="J10" s="10">
        <v>2500</v>
      </c>
      <c r="K10" s="10">
        <f t="shared" si="3"/>
        <v>2500</v>
      </c>
      <c r="L10" s="10">
        <f t="shared" si="4"/>
        <v>30000</v>
      </c>
      <c r="M10" s="34">
        <f t="shared" si="5"/>
        <v>0</v>
      </c>
      <c r="N10" s="34">
        <f t="shared" si="6"/>
        <v>0</v>
      </c>
      <c r="O10" s="34">
        <f t="shared" si="7"/>
        <v>0</v>
      </c>
      <c r="P10" s="34">
        <f t="shared" si="8"/>
        <v>0</v>
      </c>
      <c r="Q10" s="34">
        <f t="shared" si="9"/>
        <v>0</v>
      </c>
    </row>
    <row r="11" spans="1:17" x14ac:dyDescent="0.25">
      <c r="A11" s="16">
        <v>6</v>
      </c>
      <c r="B11" s="6" t="s">
        <v>7</v>
      </c>
      <c r="C11" s="18">
        <v>5</v>
      </c>
      <c r="D11" s="13">
        <v>2.2000000000000002</v>
      </c>
      <c r="E11" s="10">
        <v>2200</v>
      </c>
      <c r="F11" s="10">
        <f t="shared" si="1"/>
        <v>11000</v>
      </c>
      <c r="G11" s="10">
        <f t="shared" si="2"/>
        <v>132000</v>
      </c>
      <c r="H11" s="18">
        <v>5</v>
      </c>
      <c r="I11" s="13">
        <v>2.2000000000000002</v>
      </c>
      <c r="J11" s="10">
        <v>2200</v>
      </c>
      <c r="K11" s="10">
        <f t="shared" si="3"/>
        <v>11000</v>
      </c>
      <c r="L11" s="10">
        <f t="shared" si="4"/>
        <v>132000</v>
      </c>
      <c r="M11" s="34">
        <f t="shared" si="5"/>
        <v>0</v>
      </c>
      <c r="N11" s="34">
        <f t="shared" si="6"/>
        <v>0</v>
      </c>
      <c r="O11" s="34">
        <f t="shared" si="7"/>
        <v>0</v>
      </c>
      <c r="P11" s="34">
        <f t="shared" si="8"/>
        <v>0</v>
      </c>
      <c r="Q11" s="34">
        <f t="shared" si="9"/>
        <v>0</v>
      </c>
    </row>
    <row r="12" spans="1:17" x14ac:dyDescent="0.25">
      <c r="A12" s="16">
        <v>7</v>
      </c>
      <c r="B12" s="6" t="s">
        <v>40</v>
      </c>
      <c r="C12" s="18">
        <v>1</v>
      </c>
      <c r="D12" s="13">
        <v>1.5</v>
      </c>
      <c r="E12" s="10">
        <v>1500</v>
      </c>
      <c r="F12" s="10">
        <f t="shared" si="1"/>
        <v>1500</v>
      </c>
      <c r="G12" s="10">
        <f t="shared" si="2"/>
        <v>18000</v>
      </c>
      <c r="H12" s="18">
        <v>1</v>
      </c>
      <c r="I12" s="13">
        <v>1.5</v>
      </c>
      <c r="J12" s="10">
        <v>1500</v>
      </c>
      <c r="K12" s="10">
        <f t="shared" si="3"/>
        <v>1500</v>
      </c>
      <c r="L12" s="10">
        <f t="shared" si="4"/>
        <v>18000</v>
      </c>
      <c r="M12" s="34">
        <f t="shared" si="5"/>
        <v>0</v>
      </c>
      <c r="N12" s="34">
        <f t="shared" si="6"/>
        <v>0</v>
      </c>
      <c r="O12" s="34">
        <f t="shared" si="7"/>
        <v>0</v>
      </c>
      <c r="P12" s="34">
        <f t="shared" si="8"/>
        <v>0</v>
      </c>
      <c r="Q12" s="34">
        <f t="shared" si="9"/>
        <v>0</v>
      </c>
    </row>
    <row r="13" spans="1:17" x14ac:dyDescent="0.25">
      <c r="A13" s="16">
        <v>8</v>
      </c>
      <c r="B13" s="6" t="s">
        <v>41</v>
      </c>
      <c r="C13" s="18">
        <v>1</v>
      </c>
      <c r="D13" s="13">
        <v>1.5</v>
      </c>
      <c r="E13" s="10">
        <v>1500</v>
      </c>
      <c r="F13" s="10">
        <f t="shared" si="1"/>
        <v>1500</v>
      </c>
      <c r="G13" s="10">
        <f t="shared" si="2"/>
        <v>18000</v>
      </c>
      <c r="H13" s="18">
        <v>1</v>
      </c>
      <c r="I13" s="13">
        <v>1.5</v>
      </c>
      <c r="J13" s="10">
        <v>1500</v>
      </c>
      <c r="K13" s="10">
        <f t="shared" si="3"/>
        <v>1500</v>
      </c>
      <c r="L13" s="10">
        <f t="shared" si="4"/>
        <v>18000</v>
      </c>
      <c r="M13" s="34">
        <f t="shared" si="5"/>
        <v>0</v>
      </c>
      <c r="N13" s="34">
        <f t="shared" si="6"/>
        <v>0</v>
      </c>
      <c r="O13" s="34">
        <f t="shared" si="7"/>
        <v>0</v>
      </c>
      <c r="P13" s="34">
        <f t="shared" si="8"/>
        <v>0</v>
      </c>
      <c r="Q13" s="34">
        <f t="shared" si="9"/>
        <v>0</v>
      </c>
    </row>
    <row r="14" spans="1:17" x14ac:dyDescent="0.25">
      <c r="A14" s="16">
        <v>9</v>
      </c>
      <c r="B14" s="6" t="s">
        <v>9</v>
      </c>
      <c r="C14" s="18">
        <v>5</v>
      </c>
      <c r="D14" s="13">
        <v>1.3</v>
      </c>
      <c r="E14" s="10">
        <v>1300</v>
      </c>
      <c r="F14" s="10">
        <f t="shared" si="1"/>
        <v>6500</v>
      </c>
      <c r="G14" s="10">
        <f t="shared" si="2"/>
        <v>78000</v>
      </c>
      <c r="H14" s="18">
        <v>5</v>
      </c>
      <c r="I14" s="13">
        <v>1.3</v>
      </c>
      <c r="J14" s="10">
        <v>1300</v>
      </c>
      <c r="K14" s="10">
        <f t="shared" si="3"/>
        <v>6500</v>
      </c>
      <c r="L14" s="10">
        <f t="shared" si="4"/>
        <v>78000</v>
      </c>
      <c r="M14" s="34">
        <f t="shared" si="5"/>
        <v>0</v>
      </c>
      <c r="N14" s="34">
        <f t="shared" si="6"/>
        <v>0</v>
      </c>
      <c r="O14" s="34">
        <f t="shared" si="7"/>
        <v>0</v>
      </c>
      <c r="P14" s="34">
        <f t="shared" si="8"/>
        <v>0</v>
      </c>
      <c r="Q14" s="34">
        <f t="shared" si="9"/>
        <v>0</v>
      </c>
    </row>
    <row r="15" spans="1:17" x14ac:dyDescent="0.25">
      <c r="A15" s="16">
        <v>10</v>
      </c>
      <c r="B15" s="6" t="s">
        <v>9</v>
      </c>
      <c r="C15" s="18">
        <v>7</v>
      </c>
      <c r="D15" s="13">
        <v>1.2</v>
      </c>
      <c r="E15" s="10">
        <v>1200</v>
      </c>
      <c r="F15" s="10">
        <f t="shared" si="1"/>
        <v>8400</v>
      </c>
      <c r="G15" s="10">
        <f t="shared" si="2"/>
        <v>100800</v>
      </c>
      <c r="H15" s="18">
        <v>7</v>
      </c>
      <c r="I15" s="13">
        <v>1.2</v>
      </c>
      <c r="J15" s="10">
        <v>1200</v>
      </c>
      <c r="K15" s="10">
        <f t="shared" si="3"/>
        <v>8400</v>
      </c>
      <c r="L15" s="10">
        <f t="shared" si="4"/>
        <v>100800</v>
      </c>
      <c r="M15" s="34">
        <f t="shared" si="5"/>
        <v>0</v>
      </c>
      <c r="N15" s="34">
        <f t="shared" si="6"/>
        <v>0</v>
      </c>
      <c r="O15" s="34">
        <f t="shared" si="7"/>
        <v>0</v>
      </c>
      <c r="P15" s="34">
        <f t="shared" si="8"/>
        <v>0</v>
      </c>
      <c r="Q15" s="34">
        <f t="shared" si="9"/>
        <v>0</v>
      </c>
    </row>
    <row r="16" spans="1:17" x14ac:dyDescent="0.25">
      <c r="A16" s="16">
        <v>11</v>
      </c>
      <c r="B16" s="6" t="s">
        <v>11</v>
      </c>
      <c r="C16" s="18">
        <v>2</v>
      </c>
      <c r="D16" s="13">
        <v>1.2</v>
      </c>
      <c r="E16" s="10">
        <v>1200</v>
      </c>
      <c r="F16" s="10">
        <f t="shared" si="1"/>
        <v>2400</v>
      </c>
      <c r="G16" s="10">
        <f t="shared" si="2"/>
        <v>28800</v>
      </c>
      <c r="H16" s="18">
        <v>2</v>
      </c>
      <c r="I16" s="13">
        <v>1.2</v>
      </c>
      <c r="J16" s="10">
        <v>1200</v>
      </c>
      <c r="K16" s="10">
        <f t="shared" si="3"/>
        <v>2400</v>
      </c>
      <c r="L16" s="10">
        <f t="shared" si="4"/>
        <v>28800</v>
      </c>
      <c r="M16" s="34">
        <f t="shared" si="5"/>
        <v>0</v>
      </c>
      <c r="N16" s="34">
        <f t="shared" si="6"/>
        <v>0</v>
      </c>
      <c r="O16" s="34">
        <f t="shared" si="7"/>
        <v>0</v>
      </c>
      <c r="P16" s="34">
        <f t="shared" si="8"/>
        <v>0</v>
      </c>
      <c r="Q16" s="34">
        <f t="shared" si="9"/>
        <v>0</v>
      </c>
    </row>
    <row r="17" spans="1:17" x14ac:dyDescent="0.25">
      <c r="A17" s="16">
        <v>12</v>
      </c>
      <c r="B17" s="6" t="s">
        <v>11</v>
      </c>
      <c r="C17" s="18">
        <v>6</v>
      </c>
      <c r="D17" s="13">
        <v>1</v>
      </c>
      <c r="E17" s="10">
        <v>1000</v>
      </c>
      <c r="F17" s="10">
        <f t="shared" si="1"/>
        <v>6000</v>
      </c>
      <c r="G17" s="10">
        <f t="shared" si="2"/>
        <v>72000</v>
      </c>
      <c r="H17" s="18">
        <v>6</v>
      </c>
      <c r="I17" s="13">
        <v>1</v>
      </c>
      <c r="J17" s="10">
        <v>1000</v>
      </c>
      <c r="K17" s="10">
        <f t="shared" si="3"/>
        <v>6000</v>
      </c>
      <c r="L17" s="10">
        <f t="shared" si="4"/>
        <v>72000</v>
      </c>
      <c r="M17" s="34">
        <f t="shared" si="5"/>
        <v>0</v>
      </c>
      <c r="N17" s="34">
        <f t="shared" si="6"/>
        <v>0</v>
      </c>
      <c r="O17" s="34">
        <f t="shared" si="7"/>
        <v>0</v>
      </c>
      <c r="P17" s="34">
        <f t="shared" si="8"/>
        <v>0</v>
      </c>
      <c r="Q17" s="34">
        <f t="shared" si="9"/>
        <v>0</v>
      </c>
    </row>
    <row r="18" spans="1:17" x14ac:dyDescent="0.25">
      <c r="A18" s="16">
        <v>13</v>
      </c>
      <c r="B18" s="6" t="s">
        <v>13</v>
      </c>
      <c r="C18" s="18">
        <v>2</v>
      </c>
      <c r="D18" s="13">
        <v>0.9</v>
      </c>
      <c r="E18" s="10">
        <v>900</v>
      </c>
      <c r="F18" s="10">
        <f t="shared" si="1"/>
        <v>1800</v>
      </c>
      <c r="G18" s="10">
        <f t="shared" si="2"/>
        <v>21600</v>
      </c>
      <c r="H18" s="18">
        <v>2</v>
      </c>
      <c r="I18" s="13">
        <v>0.9</v>
      </c>
      <c r="J18" s="10">
        <v>900</v>
      </c>
      <c r="K18" s="10">
        <f t="shared" si="3"/>
        <v>1800</v>
      </c>
      <c r="L18" s="10">
        <f t="shared" si="4"/>
        <v>21600</v>
      </c>
      <c r="M18" s="34">
        <f t="shared" si="5"/>
        <v>0</v>
      </c>
      <c r="N18" s="34">
        <f t="shared" si="6"/>
        <v>0</v>
      </c>
      <c r="O18" s="34">
        <f t="shared" si="7"/>
        <v>0</v>
      </c>
      <c r="P18" s="34">
        <f t="shared" si="8"/>
        <v>0</v>
      </c>
      <c r="Q18" s="34">
        <f t="shared" si="9"/>
        <v>0</v>
      </c>
    </row>
  </sheetData>
  <mergeCells count="6">
    <mergeCell ref="A2:Q2"/>
    <mergeCell ref="A3:A4"/>
    <mergeCell ref="B3:B4"/>
    <mergeCell ref="C3:G3"/>
    <mergeCell ref="M3:Q3"/>
    <mergeCell ref="H3:L3"/>
  </mergeCells>
  <pageMargins left="0.23622047244094491" right="0" top="0" bottom="0" header="0" footer="0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5"/>
  <sheetViews>
    <sheetView view="pageBreakPreview" zoomScale="90" zoomScaleNormal="89" zoomScaleSheetLayoutView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J23" sqref="J23"/>
    </sheetView>
  </sheetViews>
  <sheetFormatPr defaultColWidth="16" defaultRowHeight="15" x14ac:dyDescent="0.25"/>
  <cols>
    <col min="1" max="1" width="5.5703125" style="9" customWidth="1"/>
    <col min="2" max="2" width="36.5703125" style="1" customWidth="1"/>
    <col min="3" max="3" width="16.7109375" style="1" customWidth="1"/>
    <col min="4" max="4" width="19.42578125" style="1" customWidth="1"/>
    <col min="5" max="5" width="20" style="1" customWidth="1"/>
    <col min="6" max="6" width="14.5703125" style="1" customWidth="1"/>
    <col min="7" max="7" width="13" style="1" customWidth="1"/>
    <col min="8" max="8" width="14.85546875" style="1" customWidth="1"/>
    <col min="9" max="9" width="19.42578125" style="1" customWidth="1"/>
    <col min="10" max="10" width="20" style="1" customWidth="1"/>
    <col min="11" max="11" width="14.5703125" style="1" customWidth="1"/>
    <col min="12" max="12" width="13" style="1" customWidth="1"/>
    <col min="13" max="13" width="17.28515625" style="1" customWidth="1"/>
    <col min="14" max="14" width="19.42578125" style="1" customWidth="1"/>
    <col min="15" max="15" width="20" style="1" customWidth="1"/>
    <col min="16" max="16" width="14.5703125" style="1" customWidth="1"/>
    <col min="17" max="17" width="13" style="1" customWidth="1"/>
    <col min="18" max="16384" width="16" style="1"/>
  </cols>
  <sheetData>
    <row r="2" spans="1:17" ht="51" customHeight="1" x14ac:dyDescent="0.25">
      <c r="A2" s="68" t="s">
        <v>120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56.25" customHeight="1" x14ac:dyDescent="0.25">
      <c r="A3" s="72" t="s">
        <v>57</v>
      </c>
      <c r="B3" s="72" t="s">
        <v>56</v>
      </c>
      <c r="C3" s="79" t="s">
        <v>158</v>
      </c>
      <c r="D3" s="80"/>
      <c r="E3" s="80"/>
      <c r="F3" s="80"/>
      <c r="G3" s="80"/>
      <c r="H3" s="84" t="s">
        <v>157</v>
      </c>
      <c r="I3" s="82"/>
      <c r="J3" s="82"/>
      <c r="K3" s="82"/>
      <c r="L3" s="83"/>
      <c r="M3" s="81" t="s">
        <v>144</v>
      </c>
      <c r="N3" s="82"/>
      <c r="O3" s="82"/>
      <c r="P3" s="82"/>
      <c r="Q3" s="83"/>
    </row>
    <row r="4" spans="1:17" ht="104.25" customHeight="1" x14ac:dyDescent="0.25">
      <c r="A4" s="72"/>
      <c r="B4" s="72"/>
      <c r="C4" s="25" t="s">
        <v>1</v>
      </c>
      <c r="D4" s="26" t="s">
        <v>54</v>
      </c>
      <c r="E4" s="26" t="s">
        <v>53</v>
      </c>
      <c r="F4" s="26" t="s">
        <v>52</v>
      </c>
      <c r="G4" s="25" t="s">
        <v>51</v>
      </c>
      <c r="H4" s="25" t="s">
        <v>1</v>
      </c>
      <c r="I4" s="26" t="s">
        <v>54</v>
      </c>
      <c r="J4" s="26" t="s">
        <v>53</v>
      </c>
      <c r="K4" s="26" t="s">
        <v>52</v>
      </c>
      <c r="L4" s="25" t="s">
        <v>51</v>
      </c>
      <c r="M4" s="25" t="s">
        <v>1</v>
      </c>
      <c r="N4" s="26" t="s">
        <v>54</v>
      </c>
      <c r="O4" s="26" t="s">
        <v>53</v>
      </c>
      <c r="P4" s="26" t="s">
        <v>52</v>
      </c>
      <c r="Q4" s="25" t="s">
        <v>51</v>
      </c>
    </row>
    <row r="5" spans="1:17" ht="18" customHeight="1" x14ac:dyDescent="0.25">
      <c r="A5" s="24"/>
      <c r="B5" s="23"/>
      <c r="C5" s="20">
        <f>SUM(C6:C15)</f>
        <v>62</v>
      </c>
      <c r="D5" s="20"/>
      <c r="E5" s="20"/>
      <c r="F5" s="20">
        <f>SUM(F6:F15)</f>
        <v>119200</v>
      </c>
      <c r="G5" s="20">
        <f>SUM(G6:G15)</f>
        <v>1430400</v>
      </c>
      <c r="H5" s="20">
        <f>SUM(H6:H15)</f>
        <v>62</v>
      </c>
      <c r="I5" s="20"/>
      <c r="J5" s="20"/>
      <c r="K5" s="20">
        <f>SUM(K6:K15)</f>
        <v>119200</v>
      </c>
      <c r="L5" s="20">
        <f>SUM(L6:L15)</f>
        <v>1430400</v>
      </c>
      <c r="M5" s="20">
        <f>H5-C5</f>
        <v>0</v>
      </c>
      <c r="N5" s="20"/>
      <c r="O5" s="20"/>
      <c r="P5" s="20">
        <f>SUM(P6:P15)</f>
        <v>0</v>
      </c>
      <c r="Q5" s="20">
        <f>SUM(Q6:Q15)</f>
        <v>0</v>
      </c>
    </row>
    <row r="6" spans="1:17" x14ac:dyDescent="0.25">
      <c r="A6" s="16">
        <v>1</v>
      </c>
      <c r="B6" s="6" t="s">
        <v>39</v>
      </c>
      <c r="C6" s="18">
        <v>1</v>
      </c>
      <c r="D6" s="34">
        <v>5.5</v>
      </c>
      <c r="E6" s="10">
        <v>5500</v>
      </c>
      <c r="F6" s="10">
        <f>E6*C6</f>
        <v>5500</v>
      </c>
      <c r="G6" s="10">
        <f>F6*12</f>
        <v>66000</v>
      </c>
      <c r="H6" s="18">
        <v>1</v>
      </c>
      <c r="I6" s="34">
        <v>5.5</v>
      </c>
      <c r="J6" s="10">
        <v>5500</v>
      </c>
      <c r="K6" s="10">
        <f>J6*H6</f>
        <v>5500</v>
      </c>
      <c r="L6" s="10">
        <f>K6*12</f>
        <v>66000</v>
      </c>
      <c r="M6" s="34">
        <f>H6-C6</f>
        <v>0</v>
      </c>
      <c r="N6" s="34">
        <f t="shared" ref="N6:Q6" si="0">I6-D6</f>
        <v>0</v>
      </c>
      <c r="O6" s="34">
        <f t="shared" si="0"/>
        <v>0</v>
      </c>
      <c r="P6" s="34">
        <f t="shared" si="0"/>
        <v>0</v>
      </c>
      <c r="Q6" s="34">
        <f t="shared" si="0"/>
        <v>0</v>
      </c>
    </row>
    <row r="7" spans="1:17" x14ac:dyDescent="0.25">
      <c r="A7" s="16">
        <v>2</v>
      </c>
      <c r="B7" s="6" t="s">
        <v>23</v>
      </c>
      <c r="C7" s="18">
        <v>2</v>
      </c>
      <c r="D7" s="33">
        <v>4.8</v>
      </c>
      <c r="E7" s="10">
        <v>4800</v>
      </c>
      <c r="F7" s="10">
        <f t="shared" ref="F7:F15" si="1">E7*C7</f>
        <v>9600</v>
      </c>
      <c r="G7" s="10">
        <f t="shared" ref="G7:G15" si="2">F7*12</f>
        <v>115200</v>
      </c>
      <c r="H7" s="18">
        <v>2</v>
      </c>
      <c r="I7" s="33">
        <v>4.8</v>
      </c>
      <c r="J7" s="10">
        <v>4800</v>
      </c>
      <c r="K7" s="10">
        <f t="shared" ref="K7:K8" si="3">J7*H7</f>
        <v>9600</v>
      </c>
      <c r="L7" s="10">
        <f t="shared" ref="L7:L14" si="4">K7*12</f>
        <v>115200</v>
      </c>
      <c r="M7" s="34">
        <f t="shared" ref="M7:M15" si="5">H7-C7</f>
        <v>0</v>
      </c>
      <c r="N7" s="34">
        <f t="shared" ref="N7:N15" si="6">I7-D7</f>
        <v>0</v>
      </c>
      <c r="O7" s="34">
        <f t="shared" ref="O7:O15" si="7">J7-E7</f>
        <v>0</v>
      </c>
      <c r="P7" s="34">
        <f t="shared" ref="P7:P15" si="8">K7-F7</f>
        <v>0</v>
      </c>
      <c r="Q7" s="34">
        <f t="shared" ref="Q7:Q15" si="9">L7-G7</f>
        <v>0</v>
      </c>
    </row>
    <row r="8" spans="1:17" x14ac:dyDescent="0.25">
      <c r="A8" s="16">
        <v>3</v>
      </c>
      <c r="B8" s="6" t="s">
        <v>6</v>
      </c>
      <c r="C8" s="18">
        <v>5</v>
      </c>
      <c r="D8" s="13">
        <v>3.8</v>
      </c>
      <c r="E8" s="10">
        <v>3800</v>
      </c>
      <c r="F8" s="10">
        <f t="shared" si="1"/>
        <v>19000</v>
      </c>
      <c r="G8" s="10">
        <f t="shared" si="2"/>
        <v>228000</v>
      </c>
      <c r="H8" s="18">
        <v>5</v>
      </c>
      <c r="I8" s="13">
        <v>3.8</v>
      </c>
      <c r="J8" s="10">
        <v>3800</v>
      </c>
      <c r="K8" s="10">
        <f t="shared" si="3"/>
        <v>19000</v>
      </c>
      <c r="L8" s="10">
        <f t="shared" si="4"/>
        <v>228000</v>
      </c>
      <c r="M8" s="34">
        <f t="shared" si="5"/>
        <v>0</v>
      </c>
      <c r="N8" s="34">
        <f t="shared" si="6"/>
        <v>0</v>
      </c>
      <c r="O8" s="34">
        <f t="shared" si="7"/>
        <v>0</v>
      </c>
      <c r="P8" s="34">
        <f t="shared" si="8"/>
        <v>0</v>
      </c>
      <c r="Q8" s="34">
        <f t="shared" si="9"/>
        <v>0</v>
      </c>
    </row>
    <row r="9" spans="1:17" x14ac:dyDescent="0.25">
      <c r="A9" s="16">
        <v>4</v>
      </c>
      <c r="B9" s="6" t="s">
        <v>25</v>
      </c>
      <c r="C9" s="18">
        <v>1</v>
      </c>
      <c r="D9" s="13">
        <v>3.8</v>
      </c>
      <c r="E9" s="10">
        <v>3800</v>
      </c>
      <c r="F9" s="10">
        <v>3800</v>
      </c>
      <c r="G9" s="10">
        <f t="shared" si="2"/>
        <v>45600</v>
      </c>
      <c r="H9" s="18">
        <v>1</v>
      </c>
      <c r="I9" s="13">
        <v>3.8</v>
      </c>
      <c r="J9" s="10">
        <v>3800</v>
      </c>
      <c r="K9" s="10">
        <v>3800</v>
      </c>
      <c r="L9" s="10">
        <f t="shared" si="4"/>
        <v>45600</v>
      </c>
      <c r="M9" s="34">
        <f t="shared" si="5"/>
        <v>0</v>
      </c>
      <c r="N9" s="34">
        <f t="shared" si="6"/>
        <v>0</v>
      </c>
      <c r="O9" s="34">
        <f t="shared" si="7"/>
        <v>0</v>
      </c>
      <c r="P9" s="34">
        <f t="shared" si="8"/>
        <v>0</v>
      </c>
      <c r="Q9" s="34">
        <f t="shared" si="9"/>
        <v>0</v>
      </c>
    </row>
    <row r="10" spans="1:17" x14ac:dyDescent="0.25">
      <c r="A10" s="16">
        <v>5</v>
      </c>
      <c r="B10" s="6" t="s">
        <v>8</v>
      </c>
      <c r="C10" s="18">
        <v>1</v>
      </c>
      <c r="D10" s="13">
        <v>3.2</v>
      </c>
      <c r="E10" s="10">
        <v>3200</v>
      </c>
      <c r="F10" s="10">
        <f t="shared" si="1"/>
        <v>3200</v>
      </c>
      <c r="G10" s="10">
        <f t="shared" si="2"/>
        <v>38400</v>
      </c>
      <c r="H10" s="18">
        <v>1</v>
      </c>
      <c r="I10" s="13">
        <v>3.2</v>
      </c>
      <c r="J10" s="10">
        <v>3200</v>
      </c>
      <c r="K10" s="10">
        <f t="shared" ref="K10:K11" si="10">J10*H10</f>
        <v>3200</v>
      </c>
      <c r="L10" s="10">
        <f t="shared" si="4"/>
        <v>38400</v>
      </c>
      <c r="M10" s="34">
        <f t="shared" si="5"/>
        <v>0</v>
      </c>
      <c r="N10" s="34">
        <f t="shared" si="6"/>
        <v>0</v>
      </c>
      <c r="O10" s="34">
        <f t="shared" si="7"/>
        <v>0</v>
      </c>
      <c r="P10" s="34">
        <f t="shared" si="8"/>
        <v>0</v>
      </c>
      <c r="Q10" s="34">
        <f t="shared" si="9"/>
        <v>0</v>
      </c>
    </row>
    <row r="11" spans="1:17" x14ac:dyDescent="0.25">
      <c r="A11" s="16">
        <v>6</v>
      </c>
      <c r="B11" s="6" t="s">
        <v>7</v>
      </c>
      <c r="C11" s="18">
        <v>11</v>
      </c>
      <c r="D11" s="13">
        <v>2.2000000000000002</v>
      </c>
      <c r="E11" s="10">
        <v>2200</v>
      </c>
      <c r="F11" s="10">
        <f t="shared" si="1"/>
        <v>24200</v>
      </c>
      <c r="G11" s="10">
        <f t="shared" si="2"/>
        <v>290400</v>
      </c>
      <c r="H11" s="18">
        <v>11</v>
      </c>
      <c r="I11" s="13">
        <v>2.2000000000000002</v>
      </c>
      <c r="J11" s="10">
        <v>2200</v>
      </c>
      <c r="K11" s="10">
        <f t="shared" si="10"/>
        <v>24200</v>
      </c>
      <c r="L11" s="10">
        <f t="shared" si="4"/>
        <v>290400</v>
      </c>
      <c r="M11" s="34">
        <f t="shared" si="5"/>
        <v>0</v>
      </c>
      <c r="N11" s="34">
        <f t="shared" si="6"/>
        <v>0</v>
      </c>
      <c r="O11" s="34">
        <f t="shared" si="7"/>
        <v>0</v>
      </c>
      <c r="P11" s="34">
        <f t="shared" si="8"/>
        <v>0</v>
      </c>
      <c r="Q11" s="34">
        <f t="shared" si="9"/>
        <v>0</v>
      </c>
    </row>
    <row r="12" spans="1:17" x14ac:dyDescent="0.25">
      <c r="A12" s="16">
        <v>7</v>
      </c>
      <c r="B12" s="6" t="s">
        <v>29</v>
      </c>
      <c r="C12" s="18">
        <v>1</v>
      </c>
      <c r="D12" s="13">
        <v>1.9</v>
      </c>
      <c r="E12" s="10">
        <v>1900</v>
      </c>
      <c r="F12" s="10">
        <v>1900</v>
      </c>
      <c r="G12" s="10">
        <f t="shared" si="2"/>
        <v>22800</v>
      </c>
      <c r="H12" s="18">
        <v>1</v>
      </c>
      <c r="I12" s="13">
        <v>1.9</v>
      </c>
      <c r="J12" s="10">
        <v>1900</v>
      </c>
      <c r="K12" s="10">
        <v>1900</v>
      </c>
      <c r="L12" s="10">
        <f t="shared" si="4"/>
        <v>22800</v>
      </c>
      <c r="M12" s="34">
        <f t="shared" si="5"/>
        <v>0</v>
      </c>
      <c r="N12" s="34">
        <f t="shared" si="6"/>
        <v>0</v>
      </c>
      <c r="O12" s="34">
        <f t="shared" si="7"/>
        <v>0</v>
      </c>
      <c r="P12" s="34">
        <f t="shared" si="8"/>
        <v>0</v>
      </c>
      <c r="Q12" s="34">
        <f t="shared" si="9"/>
        <v>0</v>
      </c>
    </row>
    <row r="13" spans="1:17" x14ac:dyDescent="0.25">
      <c r="A13" s="16">
        <v>8</v>
      </c>
      <c r="B13" s="6" t="s">
        <v>20</v>
      </c>
      <c r="C13" s="18">
        <v>1</v>
      </c>
      <c r="D13" s="13">
        <v>2.2000000000000002</v>
      </c>
      <c r="E13" s="10">
        <v>2200</v>
      </c>
      <c r="F13" s="10">
        <f t="shared" si="1"/>
        <v>2200</v>
      </c>
      <c r="G13" s="10">
        <f t="shared" si="2"/>
        <v>26400</v>
      </c>
      <c r="H13" s="18">
        <v>1</v>
      </c>
      <c r="I13" s="13">
        <v>2.2000000000000002</v>
      </c>
      <c r="J13" s="10">
        <v>2200</v>
      </c>
      <c r="K13" s="10">
        <f t="shared" ref="K13:K15" si="11">J13*H13</f>
        <v>2200</v>
      </c>
      <c r="L13" s="10">
        <f t="shared" si="4"/>
        <v>26400</v>
      </c>
      <c r="M13" s="34">
        <f t="shared" si="5"/>
        <v>0</v>
      </c>
      <c r="N13" s="34">
        <f t="shared" si="6"/>
        <v>0</v>
      </c>
      <c r="O13" s="34">
        <f t="shared" si="7"/>
        <v>0</v>
      </c>
      <c r="P13" s="34">
        <f t="shared" si="8"/>
        <v>0</v>
      </c>
      <c r="Q13" s="34">
        <f t="shared" si="9"/>
        <v>0</v>
      </c>
    </row>
    <row r="14" spans="1:17" x14ac:dyDescent="0.25">
      <c r="A14" s="16">
        <v>9</v>
      </c>
      <c r="B14" s="6" t="s">
        <v>9</v>
      </c>
      <c r="C14" s="18">
        <v>36</v>
      </c>
      <c r="D14" s="13">
        <v>1.3</v>
      </c>
      <c r="E14" s="10">
        <v>1300</v>
      </c>
      <c r="F14" s="10">
        <f t="shared" si="1"/>
        <v>46800</v>
      </c>
      <c r="G14" s="10">
        <f t="shared" si="2"/>
        <v>561600</v>
      </c>
      <c r="H14" s="18">
        <v>36</v>
      </c>
      <c r="I14" s="13">
        <v>1.3</v>
      </c>
      <c r="J14" s="10">
        <v>1300</v>
      </c>
      <c r="K14" s="10">
        <f t="shared" si="11"/>
        <v>46800</v>
      </c>
      <c r="L14" s="10">
        <f t="shared" si="4"/>
        <v>561600</v>
      </c>
      <c r="M14" s="34">
        <f t="shared" si="5"/>
        <v>0</v>
      </c>
      <c r="N14" s="34">
        <f t="shared" si="6"/>
        <v>0</v>
      </c>
      <c r="O14" s="34">
        <f t="shared" si="7"/>
        <v>0</v>
      </c>
      <c r="P14" s="34">
        <f t="shared" si="8"/>
        <v>0</v>
      </c>
      <c r="Q14" s="34">
        <f t="shared" si="9"/>
        <v>0</v>
      </c>
    </row>
    <row r="15" spans="1:17" x14ac:dyDescent="0.25">
      <c r="A15" s="16">
        <v>10</v>
      </c>
      <c r="B15" s="6" t="s">
        <v>11</v>
      </c>
      <c r="C15" s="18">
        <v>3</v>
      </c>
      <c r="D15" s="13">
        <v>1</v>
      </c>
      <c r="E15" s="10">
        <v>1000</v>
      </c>
      <c r="F15" s="10">
        <f t="shared" si="1"/>
        <v>3000</v>
      </c>
      <c r="G15" s="10">
        <f t="shared" si="2"/>
        <v>36000</v>
      </c>
      <c r="H15" s="18">
        <v>3</v>
      </c>
      <c r="I15" s="13">
        <v>1</v>
      </c>
      <c r="J15" s="10">
        <v>1000</v>
      </c>
      <c r="K15" s="10">
        <f t="shared" si="11"/>
        <v>3000</v>
      </c>
      <c r="L15" s="10">
        <f t="shared" ref="L15" si="12">K15*12</f>
        <v>36000</v>
      </c>
      <c r="M15" s="34">
        <f t="shared" si="5"/>
        <v>0</v>
      </c>
      <c r="N15" s="34">
        <f t="shared" si="6"/>
        <v>0</v>
      </c>
      <c r="O15" s="34">
        <f t="shared" si="7"/>
        <v>0</v>
      </c>
      <c r="P15" s="34">
        <f t="shared" si="8"/>
        <v>0</v>
      </c>
      <c r="Q15" s="34">
        <f t="shared" si="9"/>
        <v>0</v>
      </c>
    </row>
  </sheetData>
  <mergeCells count="6">
    <mergeCell ref="M3:Q3"/>
    <mergeCell ref="A2:Q2"/>
    <mergeCell ref="A3:A4"/>
    <mergeCell ref="B3:B4"/>
    <mergeCell ref="C3:G3"/>
    <mergeCell ref="H3:L3"/>
  </mergeCells>
  <pageMargins left="0.23622047244094491" right="0" top="0" bottom="0" header="0" footer="0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view="pageBreakPreview" zoomScale="90" zoomScaleNormal="89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2" sqref="L12"/>
    </sheetView>
  </sheetViews>
  <sheetFormatPr defaultColWidth="16" defaultRowHeight="15" x14ac:dyDescent="0.25"/>
  <cols>
    <col min="1" max="1" width="5.5703125" style="9" customWidth="1"/>
    <col min="2" max="2" width="36.5703125" style="1" customWidth="1"/>
    <col min="3" max="3" width="21.5703125" style="1" customWidth="1"/>
    <col min="4" max="4" width="19.42578125" style="1" customWidth="1"/>
    <col min="5" max="5" width="20" style="1" customWidth="1"/>
    <col min="6" max="6" width="14.5703125" style="1" customWidth="1"/>
    <col min="7" max="7" width="13" style="1" customWidth="1"/>
    <col min="8" max="16384" width="16" style="1"/>
  </cols>
  <sheetData>
    <row r="2" spans="1:7" ht="51" customHeight="1" x14ac:dyDescent="0.25">
      <c r="A2" s="77" t="s">
        <v>136</v>
      </c>
      <c r="B2" s="77"/>
      <c r="C2" s="77"/>
      <c r="D2" s="77"/>
      <c r="E2" s="77"/>
      <c r="F2" s="77"/>
      <c r="G2" s="77"/>
    </row>
    <row r="3" spans="1:7" ht="25.5" customHeight="1" x14ac:dyDescent="0.25">
      <c r="A3" s="72" t="s">
        <v>57</v>
      </c>
      <c r="B3" s="72" t="s">
        <v>56</v>
      </c>
      <c r="C3" s="75" t="s">
        <v>159</v>
      </c>
      <c r="D3" s="75"/>
      <c r="E3" s="75"/>
      <c r="F3" s="75"/>
      <c r="G3" s="75"/>
    </row>
    <row r="4" spans="1:7" ht="104.25" customHeight="1" x14ac:dyDescent="0.25">
      <c r="A4" s="72"/>
      <c r="B4" s="72"/>
      <c r="C4" s="25" t="s">
        <v>1</v>
      </c>
      <c r="D4" s="26" t="s">
        <v>54</v>
      </c>
      <c r="E4" s="26" t="s">
        <v>53</v>
      </c>
      <c r="F4" s="26" t="s">
        <v>52</v>
      </c>
      <c r="G4" s="25" t="s">
        <v>51</v>
      </c>
    </row>
    <row r="5" spans="1:7" x14ac:dyDescent="0.25">
      <c r="A5" s="8">
        <v>1</v>
      </c>
      <c r="B5" s="8">
        <v>2</v>
      </c>
      <c r="C5" s="25" t="s">
        <v>113</v>
      </c>
      <c r="D5" s="26">
        <v>4</v>
      </c>
      <c r="E5" s="26">
        <v>5</v>
      </c>
      <c r="F5" s="26">
        <v>6</v>
      </c>
      <c r="G5" s="25" t="s">
        <v>114</v>
      </c>
    </row>
    <row r="6" spans="1:7" ht="18" customHeight="1" x14ac:dyDescent="0.25">
      <c r="A6" s="24"/>
      <c r="B6" s="23"/>
      <c r="C6" s="20">
        <f>SUM(C7:C14)</f>
        <v>8</v>
      </c>
      <c r="D6" s="20"/>
      <c r="E6" s="20"/>
      <c r="F6" s="20">
        <f>SUM(F7:F14)</f>
        <v>12300</v>
      </c>
      <c r="G6" s="20">
        <f>SUM(G7:G14)</f>
        <v>147600</v>
      </c>
    </row>
    <row r="7" spans="1:7" ht="32.25" customHeight="1" x14ac:dyDescent="0.25">
      <c r="A7" s="16">
        <v>1</v>
      </c>
      <c r="B7" s="6" t="s">
        <v>39</v>
      </c>
      <c r="C7" s="18">
        <v>1</v>
      </c>
      <c r="D7" s="34">
        <v>3.9</v>
      </c>
      <c r="E7" s="10">
        <v>3900</v>
      </c>
      <c r="F7" s="10">
        <f>E7*C7</f>
        <v>3900</v>
      </c>
      <c r="G7" s="10">
        <f>F7*12</f>
        <v>46800</v>
      </c>
    </row>
    <row r="8" spans="1:7" ht="32.25" customHeight="1" x14ac:dyDescent="0.25">
      <c r="A8" s="16">
        <v>2</v>
      </c>
      <c r="B8" s="6" t="s">
        <v>137</v>
      </c>
      <c r="C8" s="18">
        <v>1</v>
      </c>
      <c r="D8" s="33">
        <v>1.7</v>
      </c>
      <c r="E8" s="10">
        <v>1700</v>
      </c>
      <c r="F8" s="10">
        <f t="shared" ref="F8:F14" si="0">E8*C8</f>
        <v>1700</v>
      </c>
      <c r="G8" s="10">
        <f t="shared" ref="G8:G14" si="1">F8*12</f>
        <v>20400</v>
      </c>
    </row>
    <row r="9" spans="1:7" ht="32.25" customHeight="1" x14ac:dyDescent="0.25">
      <c r="A9" s="16">
        <v>3</v>
      </c>
      <c r="B9" s="6" t="s">
        <v>138</v>
      </c>
      <c r="C9" s="18">
        <v>1</v>
      </c>
      <c r="D9" s="13">
        <v>1.3</v>
      </c>
      <c r="E9" s="10">
        <v>1300</v>
      </c>
      <c r="F9" s="10">
        <f t="shared" si="0"/>
        <v>1300</v>
      </c>
      <c r="G9" s="10">
        <f t="shared" si="1"/>
        <v>15600</v>
      </c>
    </row>
    <row r="10" spans="1:7" ht="32.25" customHeight="1" x14ac:dyDescent="0.25">
      <c r="A10" s="16">
        <v>4</v>
      </c>
      <c r="B10" s="6" t="s">
        <v>36</v>
      </c>
      <c r="C10" s="18">
        <v>1</v>
      </c>
      <c r="D10" s="13">
        <v>1.3</v>
      </c>
      <c r="E10" s="10">
        <v>1300</v>
      </c>
      <c r="F10" s="10">
        <f t="shared" si="0"/>
        <v>1300</v>
      </c>
      <c r="G10" s="10">
        <f t="shared" si="1"/>
        <v>15600</v>
      </c>
    </row>
    <row r="11" spans="1:7" ht="32.25" customHeight="1" x14ac:dyDescent="0.25">
      <c r="A11" s="16">
        <v>5</v>
      </c>
      <c r="B11" s="6" t="s">
        <v>13</v>
      </c>
      <c r="C11" s="18">
        <v>1</v>
      </c>
      <c r="D11" s="13">
        <v>1.3</v>
      </c>
      <c r="E11" s="10">
        <v>1300</v>
      </c>
      <c r="F11" s="10">
        <f t="shared" si="0"/>
        <v>1300</v>
      </c>
      <c r="G11" s="10">
        <f t="shared" si="1"/>
        <v>15600</v>
      </c>
    </row>
    <row r="12" spans="1:7" ht="32.25" customHeight="1" x14ac:dyDescent="0.25">
      <c r="A12" s="16">
        <v>6</v>
      </c>
      <c r="B12" s="6" t="s">
        <v>13</v>
      </c>
      <c r="C12" s="18">
        <v>1</v>
      </c>
      <c r="D12" s="13">
        <v>1</v>
      </c>
      <c r="E12" s="10">
        <v>1000</v>
      </c>
      <c r="F12" s="10">
        <f t="shared" si="0"/>
        <v>1000</v>
      </c>
      <c r="G12" s="10">
        <f t="shared" si="1"/>
        <v>12000</v>
      </c>
    </row>
    <row r="13" spans="1:7" ht="32.25" customHeight="1" x14ac:dyDescent="0.25">
      <c r="A13" s="16">
        <v>7</v>
      </c>
      <c r="B13" s="6" t="s">
        <v>139</v>
      </c>
      <c r="C13" s="18">
        <v>1</v>
      </c>
      <c r="D13" s="13">
        <v>1.1000000000000001</v>
      </c>
      <c r="E13" s="10">
        <v>1100</v>
      </c>
      <c r="F13" s="10">
        <f t="shared" si="0"/>
        <v>1100</v>
      </c>
      <c r="G13" s="10">
        <f t="shared" si="1"/>
        <v>13200</v>
      </c>
    </row>
    <row r="14" spans="1:7" ht="32.25" customHeight="1" x14ac:dyDescent="0.25">
      <c r="A14" s="16">
        <v>8</v>
      </c>
      <c r="B14" s="6" t="s">
        <v>38</v>
      </c>
      <c r="C14" s="18">
        <v>1</v>
      </c>
      <c r="D14" s="13">
        <v>0.7</v>
      </c>
      <c r="E14" s="10">
        <v>700</v>
      </c>
      <c r="F14" s="10">
        <f t="shared" si="0"/>
        <v>700</v>
      </c>
      <c r="G14" s="10">
        <f t="shared" si="1"/>
        <v>8400</v>
      </c>
    </row>
  </sheetData>
  <mergeCells count="4">
    <mergeCell ref="A2:G2"/>
    <mergeCell ref="A3:A4"/>
    <mergeCell ref="B3:B4"/>
    <mergeCell ref="C3:G3"/>
  </mergeCells>
  <pageMargins left="0.23622047244094491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 სულ შტატგარეშეები</vt:lpstr>
      <vt:lpstr>სამინ.აპარატ.</vt:lpstr>
      <vt:lpstr>რეგულირება</vt:lpstr>
      <vt:lpstr>წამლის სააგენტო</vt:lpstr>
      <vt:lpstr>დაავ.კონტრ.</vt:lpstr>
      <vt:lpstr>სოც.სააგენტო</vt:lpstr>
      <vt:lpstr>ტრეფიკინგი</vt:lpstr>
      <vt:lpstr>სასწრაფო</vt:lpstr>
      <vt:lpstr>საარსებო</vt:lpstr>
      <vt:lpstr>' სულ შტატგარეშეები'!Print_Area</vt:lpstr>
      <vt:lpstr>დაავ.კონტრ.!Print_Area</vt:lpstr>
      <vt:lpstr>რეგულირება!Print_Area</vt:lpstr>
      <vt:lpstr>საარსებო!Print_Area</vt:lpstr>
      <vt:lpstr>სამინ.აპარატ.!Print_Area</vt:lpstr>
      <vt:lpstr>სასწრაფო!Print_Area</vt:lpstr>
      <vt:lpstr>სოც.სააგენტო!Print_Area</vt:lpstr>
      <vt:lpstr>ტრეფიკინგი!Print_Area</vt:lpstr>
      <vt:lpstr>'წამლის სააგენტო'!Print_Area</vt:lpstr>
      <vt:lpstr>დაავ.კონტრ.!Print_Titles</vt:lpstr>
      <vt:lpstr>რეგულირება!Print_Titles</vt:lpstr>
      <vt:lpstr>საარსებო!Print_Titles</vt:lpstr>
      <vt:lpstr>სამინ.აპარატ.!Print_Titles</vt:lpstr>
      <vt:lpstr>სასწრაფო!Print_Titles</vt:lpstr>
      <vt:lpstr>სოც.სააგენტო!Print_Titles</vt:lpstr>
      <vt:lpstr>ტრეფიკინგი!Print_Titles</vt:lpstr>
      <vt:lpstr>'წამლის სააგენტო'!Print_Titles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Maia Gotiashvili</cp:lastModifiedBy>
  <cp:lastPrinted>2019-06-10T06:42:01Z</cp:lastPrinted>
  <dcterms:created xsi:type="dcterms:W3CDTF">2018-11-02T06:15:00Z</dcterms:created>
  <dcterms:modified xsi:type="dcterms:W3CDTF">2019-06-10T07:37:31Z</dcterms:modified>
  <cp:category/>
  <cp:contentStatus/>
</cp:coreProperties>
</file>