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jakeli\Desktop\"/>
    </mc:Choice>
  </mc:AlternateContent>
  <bookViews>
    <workbookView xWindow="0" yWindow="0" windowWidth="19530" windowHeight="774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5" i="1" l="1"/>
  <c r="G35" i="1"/>
  <c r="I33" i="1"/>
  <c r="G33" i="1"/>
  <c r="AF29" i="1" l="1"/>
  <c r="AF27" i="1"/>
  <c r="AF25" i="1"/>
  <c r="AD30" i="1"/>
  <c r="U30" i="1"/>
  <c r="O30" i="1"/>
  <c r="L30" i="1"/>
  <c r="AD27" i="1"/>
  <c r="AE27" i="1"/>
  <c r="AD29" i="1"/>
  <c r="AE29" i="1"/>
  <c r="AC27" i="1"/>
  <c r="AC29" i="1"/>
  <c r="AB27" i="1"/>
  <c r="AB29" i="1"/>
  <c r="AA27" i="1"/>
  <c r="AA29" i="1" s="1"/>
  <c r="Z28" i="1"/>
  <c r="Z29" i="1" s="1"/>
  <c r="Y27" i="1"/>
  <c r="Y29" i="1"/>
  <c r="X27" i="1"/>
  <c r="X29" i="1" s="1"/>
  <c r="W28" i="1"/>
  <c r="W29" i="1" s="1"/>
  <c r="V27" i="1"/>
  <c r="V29" i="1"/>
  <c r="U27" i="1"/>
  <c r="U29" i="1"/>
  <c r="P27" i="1"/>
  <c r="Q27" i="1"/>
  <c r="R27" i="1"/>
  <c r="S27" i="1"/>
  <c r="S29" i="1" s="1"/>
  <c r="T27" i="1"/>
  <c r="P29" i="1"/>
  <c r="Q29" i="1"/>
  <c r="R29" i="1"/>
  <c r="T29" i="1"/>
  <c r="O27" i="1" l="1"/>
  <c r="O29" i="1" s="1"/>
  <c r="N28" i="1"/>
  <c r="N29" i="1" s="1"/>
  <c r="L24" i="1"/>
  <c r="M27" i="1"/>
  <c r="M29" i="1"/>
  <c r="L27" i="1"/>
  <c r="L29" i="1" s="1"/>
  <c r="K28" i="1"/>
  <c r="K29" i="1"/>
  <c r="J28" i="1"/>
  <c r="J29" i="1"/>
  <c r="I28" i="1"/>
  <c r="I29" i="1"/>
  <c r="H28" i="1"/>
  <c r="H29" i="1" s="1"/>
  <c r="G29" i="1"/>
  <c r="G27" i="1"/>
  <c r="F28" i="1"/>
  <c r="E28" i="1"/>
  <c r="D28" i="1"/>
  <c r="C28" i="1"/>
  <c r="Q25" i="1"/>
  <c r="R25" i="1"/>
  <c r="S25" i="1"/>
  <c r="T25" i="1"/>
  <c r="U25" i="1"/>
  <c r="V25" i="1"/>
  <c r="W25" i="1"/>
  <c r="X25" i="1"/>
  <c r="B29" i="1"/>
  <c r="B28" i="1"/>
  <c r="B25" i="1"/>
  <c r="AE20" i="1"/>
  <c r="AD20" i="1"/>
  <c r="AE14" i="1"/>
  <c r="AD14" i="1"/>
  <c r="AE8" i="1"/>
  <c r="AD8" i="1"/>
  <c r="AC20" i="1"/>
  <c r="AB20" i="1"/>
  <c r="AA20" i="1"/>
  <c r="Z20" i="1"/>
  <c r="AC14" i="1"/>
  <c r="AB14" i="1"/>
  <c r="AA14" i="1"/>
  <c r="Z14" i="1"/>
  <c r="AC8" i="1"/>
  <c r="AC22" i="1" s="1"/>
  <c r="AC23" i="1" s="1"/>
  <c r="AC25" i="1" s="1"/>
  <c r="AB8" i="1"/>
  <c r="AB22" i="1" s="1"/>
  <c r="AB23" i="1" s="1"/>
  <c r="AB25" i="1" s="1"/>
  <c r="AA8" i="1"/>
  <c r="AA22" i="1" s="1"/>
  <c r="AA23" i="1" s="1"/>
  <c r="AA25" i="1" s="1"/>
  <c r="Z8" i="1"/>
  <c r="U20" i="1"/>
  <c r="T20" i="1"/>
  <c r="S20" i="1"/>
  <c r="R20" i="1"/>
  <c r="U14" i="1"/>
  <c r="T14" i="1"/>
  <c r="S14" i="1"/>
  <c r="R14" i="1"/>
  <c r="U8" i="1"/>
  <c r="U22" i="1" s="1"/>
  <c r="U23" i="1" s="1"/>
  <c r="T8" i="1"/>
  <c r="S8" i="1"/>
  <c r="R8" i="1"/>
  <c r="Q20" i="1"/>
  <c r="P20" i="1"/>
  <c r="O20" i="1"/>
  <c r="N20" i="1"/>
  <c r="Q14" i="1"/>
  <c r="P14" i="1"/>
  <c r="O14" i="1"/>
  <c r="N14" i="1"/>
  <c r="Q8" i="1"/>
  <c r="P8" i="1"/>
  <c r="O8" i="1"/>
  <c r="N8" i="1"/>
  <c r="W20" i="1"/>
  <c r="V20" i="1"/>
  <c r="W14" i="1"/>
  <c r="V14" i="1"/>
  <c r="W8" i="1"/>
  <c r="V8" i="1"/>
  <c r="X20" i="1"/>
  <c r="X14" i="1"/>
  <c r="X8" i="1"/>
  <c r="W22" i="1" l="1"/>
  <c r="W23" i="1" s="1"/>
  <c r="AE22" i="1"/>
  <c r="AE23" i="1" s="1"/>
  <c r="AE25" i="1" s="1"/>
  <c r="AD22" i="1"/>
  <c r="AD23" i="1" s="1"/>
  <c r="Z22" i="1"/>
  <c r="Z23" i="1" s="1"/>
  <c r="Z25" i="1" s="1"/>
  <c r="X22" i="1"/>
  <c r="X23" i="1" s="1"/>
  <c r="V22" i="1"/>
  <c r="V23" i="1" s="1"/>
  <c r="T22" i="1"/>
  <c r="T23" i="1" s="1"/>
  <c r="S22" i="1"/>
  <c r="S23" i="1" s="1"/>
  <c r="R22" i="1"/>
  <c r="R23" i="1" s="1"/>
  <c r="Q22" i="1"/>
  <c r="Q23" i="1" s="1"/>
  <c r="P22" i="1"/>
  <c r="P23" i="1" s="1"/>
  <c r="P25" i="1" s="1"/>
  <c r="O22" i="1"/>
  <c r="O23" i="1" s="1"/>
  <c r="O25" i="1" s="1"/>
  <c r="N22" i="1"/>
  <c r="N23" i="1" s="1"/>
  <c r="N25" i="1" s="1"/>
  <c r="AD24" i="1" l="1"/>
  <c r="AD25" i="1"/>
  <c r="O24" i="1"/>
  <c r="Y20" i="1" l="1"/>
  <c r="Y14" i="1"/>
  <c r="Y8" i="1"/>
  <c r="Y22" i="1" s="1"/>
  <c r="Y23" i="1" s="1"/>
  <c r="J8" i="1"/>
  <c r="L20" i="1"/>
  <c r="L14" i="1"/>
  <c r="L8" i="1"/>
  <c r="M8" i="1"/>
  <c r="M22" i="1" s="1"/>
  <c r="M23" i="1" s="1"/>
  <c r="M25" i="1" s="1"/>
  <c r="M14" i="1"/>
  <c r="M20" i="1"/>
  <c r="C8" i="1"/>
  <c r="K20" i="1"/>
  <c r="J20" i="1"/>
  <c r="I20" i="1"/>
  <c r="H20" i="1"/>
  <c r="G20" i="1"/>
  <c r="F20" i="1"/>
  <c r="E20" i="1"/>
  <c r="D20" i="1"/>
  <c r="C20" i="1"/>
  <c r="B20" i="1"/>
  <c r="C14" i="1"/>
  <c r="D14" i="1"/>
  <c r="E14" i="1"/>
  <c r="F14" i="1"/>
  <c r="G14" i="1"/>
  <c r="H14" i="1"/>
  <c r="I14" i="1"/>
  <c r="J14" i="1"/>
  <c r="K14" i="1"/>
  <c r="B14" i="1"/>
  <c r="D8" i="1"/>
  <c r="E8" i="1"/>
  <c r="F8" i="1"/>
  <c r="G8" i="1"/>
  <c r="H8" i="1"/>
  <c r="I8" i="1"/>
  <c r="K8" i="1"/>
  <c r="B8" i="1"/>
  <c r="U24" i="1" l="1"/>
  <c r="Y25" i="1"/>
  <c r="L22" i="1"/>
  <c r="L23" i="1" s="1"/>
  <c r="L25" i="1" s="1"/>
  <c r="K22" i="1"/>
  <c r="K23" i="1" s="1"/>
  <c r="K25" i="1" s="1"/>
  <c r="B22" i="1"/>
  <c r="J22" i="1"/>
  <c r="J23" i="1" s="1"/>
  <c r="J25" i="1" s="1"/>
  <c r="I22" i="1"/>
  <c r="I23" i="1" s="1"/>
  <c r="I25" i="1" s="1"/>
  <c r="H22" i="1"/>
  <c r="H23" i="1" s="1"/>
  <c r="H25" i="1" s="1"/>
  <c r="G22" i="1"/>
  <c r="G23" i="1" s="1"/>
  <c r="G25" i="1" s="1"/>
  <c r="F22" i="1"/>
  <c r="F23" i="1" s="1"/>
  <c r="F25" i="1" s="1"/>
  <c r="F29" i="1" s="1"/>
  <c r="E22" i="1"/>
  <c r="E23" i="1" s="1"/>
  <c r="E25" i="1" s="1"/>
  <c r="E29" i="1" s="1"/>
  <c r="AF20" i="1"/>
  <c r="D22" i="1"/>
  <c r="D23" i="1" s="1"/>
  <c r="D25" i="1" s="1"/>
  <c r="D29" i="1" s="1"/>
  <c r="AF14" i="1"/>
  <c r="C22" i="1"/>
  <c r="C23" i="1" s="1"/>
  <c r="C25" i="1" s="1"/>
  <c r="C29" i="1" s="1"/>
  <c r="AF8" i="1"/>
  <c r="AF22" i="1" l="1"/>
  <c r="AF23" i="1"/>
</calcChain>
</file>

<file path=xl/sharedStrings.xml><?xml version="1.0" encoding="utf-8"?>
<sst xmlns="http://schemas.openxmlformats.org/spreadsheetml/2006/main" count="45" uniqueCount="43">
  <si>
    <t>ხელფასი</t>
  </si>
  <si>
    <t>საშუალო</t>
  </si>
  <si>
    <t>საწოლფონდი</t>
  </si>
  <si>
    <t>კომუნალური</t>
  </si>
  <si>
    <t>საოპერაციო</t>
  </si>
  <si>
    <t>საწოლდღის ფასი</t>
  </si>
  <si>
    <t>სულ საშუალო ხარჯი</t>
  </si>
  <si>
    <t>მცხეთის</t>
  </si>
  <si>
    <t>zRvis</t>
  </si>
  <si>
    <t>გერმანული</t>
  </si>
  <si>
    <t>ჯერარსი</t>
  </si>
  <si>
    <t>რუსთავის ბავშვთა</t>
  </si>
  <si>
    <t>ღუდუშაური</t>
  </si>
  <si>
    <t>იოაკიმე და ანა</t>
  </si>
  <si>
    <t>ბოჭორიშვილი</t>
  </si>
  <si>
    <t>გორმედი გორი</t>
  </si>
  <si>
    <t>გორმედი ქარელი</t>
  </si>
  <si>
    <t>გორმედი ხაშური</t>
  </si>
  <si>
    <t>ნიუ ვიჟენი</t>
  </si>
  <si>
    <t>ჯეო გარდაბანი</t>
  </si>
  <si>
    <t>ჯეო საგარეჯო</t>
  </si>
  <si>
    <t>ჯეო მარნეული</t>
  </si>
  <si>
    <t>ჯეო სამტრედია</t>
  </si>
  <si>
    <t>ჯეო ბორჯომი</t>
  </si>
  <si>
    <t>ჯეო დუშეთი</t>
  </si>
  <si>
    <t>ევექსი თელავი</t>
  </si>
  <si>
    <t>ევექსი ტრავმატოლოგი</t>
  </si>
  <si>
    <t>ევექსი ბოკერია</t>
  </si>
  <si>
    <t>ევექსი ფოთი</t>
  </si>
  <si>
    <t>ევექსი ქარაფსი</t>
  </si>
  <si>
    <t>ევექსი ქუთაისი</t>
  </si>
  <si>
    <t>ევექსი ქობულეთი</t>
  </si>
  <si>
    <t>ევექსი ახალციხე</t>
  </si>
  <si>
    <t>ევექსი ახალქალაქი</t>
  </si>
  <si>
    <t>არქიმედე ლაგოდეხი</t>
  </si>
  <si>
    <t>არქიმედე სენაკი</t>
  </si>
  <si>
    <t>მიხაილოვი</t>
  </si>
  <si>
    <t>&lt;=80; ტარიფი 100ლ. ს/დ</t>
  </si>
  <si>
    <t>&gt;=80; ტარიფი 120ლ. ს/დ</t>
  </si>
  <si>
    <t>სულ თვეში მიმდინარე საშუალო შემოსავალი</t>
  </si>
  <si>
    <t>თვის ბალანსი კლინიკების მიხედვით</t>
  </si>
  <si>
    <t>თვის ბალანსი ქსელურების მიხედვით</t>
  </si>
  <si>
    <t>საწოლდღის ფასი ქსელურებში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</si>
</sst>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1" fillId="0" borderId="1" xfId="0" applyFont="1" applyBorder="1"/>
    <xf numFmtId="4" fontId="0" fillId="0" borderId="0" xfId="0" applyNumberFormat="1"/>
    <xf numFmtId="0" fontId="2" fillId="0" borderId="1" xfId="0" applyFont="1" applyBorder="1"/>
    <xf numFmtId="2" fontId="1" fillId="0" borderId="1" xfId="0" applyNumberFormat="1" applyFont="1" applyBorder="1"/>
    <xf numFmtId="2" fontId="0" fillId="0" borderId="1" xfId="0" applyNumberFormat="1" applyBorder="1"/>
    <xf numFmtId="1" fontId="1" fillId="0" borderId="1" xfId="0" applyNumberFormat="1" applyFont="1" applyBorder="1"/>
    <xf numFmtId="1" fontId="0" fillId="0" borderId="1" xfId="0" applyNumberFormat="1" applyBorder="1"/>
    <xf numFmtId="0" fontId="0" fillId="0" borderId="0" xfId="0" applyAlignment="1">
      <alignment horizontal="center" vertical="center" wrapText="1"/>
    </xf>
    <xf numFmtId="2" fontId="1" fillId="2" borderId="1" xfId="0" applyNumberFormat="1" applyFont="1" applyFill="1" applyBorder="1"/>
    <xf numFmtId="2" fontId="1" fillId="3" borderId="1" xfId="0" applyNumberFormat="1" applyFont="1" applyFill="1" applyBorder="1"/>
    <xf numFmtId="2" fontId="1" fillId="4" borderId="1" xfId="0" applyNumberFormat="1" applyFont="1" applyFill="1" applyBorder="1"/>
    <xf numFmtId="3" fontId="5" fillId="0" borderId="0" xfId="0" applyNumberFormat="1" applyFont="1"/>
    <xf numFmtId="2" fontId="1" fillId="5" borderId="1" xfId="0" applyNumberFormat="1" applyFont="1" applyFill="1" applyBorder="1"/>
    <xf numFmtId="2" fontId="1" fillId="0" borderId="1" xfId="0" applyNumberFormat="1" applyFont="1" applyFill="1" applyBorder="1"/>
    <xf numFmtId="1" fontId="1" fillId="5" borderId="1" xfId="0" applyNumberFormat="1" applyFont="1" applyFill="1" applyBorder="1"/>
    <xf numFmtId="3" fontId="0" fillId="0" borderId="0" xfId="0" applyNumberFormat="1"/>
    <xf numFmtId="2" fontId="1" fillId="0" borderId="3" xfId="0" applyNumberFormat="1" applyFont="1" applyFill="1" applyBorder="1" applyAlignment="1"/>
    <xf numFmtId="0" fontId="0" fillId="0" borderId="1" xfId="0" applyBorder="1" applyAlignment="1">
      <alignment wrapText="1"/>
    </xf>
    <xf numFmtId="3" fontId="4" fillId="0" borderId="1" xfId="0" applyNumberFormat="1" applyFont="1" applyBorder="1"/>
    <xf numFmtId="3" fontId="5" fillId="0" borderId="1" xfId="0" applyNumberFormat="1" applyFont="1" applyBorder="1"/>
    <xf numFmtId="0" fontId="0" fillId="0" borderId="1" xfId="0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wrapText="1"/>
    </xf>
    <xf numFmtId="3" fontId="4" fillId="0" borderId="4" xfId="0" applyNumberFormat="1" applyFont="1" applyFill="1" applyBorder="1"/>
    <xf numFmtId="2" fontId="3" fillId="2" borderId="2" xfId="0" applyNumberFormat="1" applyFont="1" applyFill="1" applyBorder="1" applyAlignment="1">
      <alignment horizontal="center"/>
    </xf>
    <xf numFmtId="2" fontId="3" fillId="3" borderId="2" xfId="0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/>
    </xf>
    <xf numFmtId="2" fontId="3" fillId="4" borderId="2" xfId="0" applyNumberFormat="1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2" fontId="1" fillId="5" borderId="2" xfId="0" applyNumberFormat="1" applyFont="1" applyFill="1" applyBorder="1" applyAlignment="1">
      <alignment horizontal="center"/>
    </xf>
    <xf numFmtId="1" fontId="1" fillId="5" borderId="1" xfId="0" applyNumberFormat="1" applyFont="1" applyFill="1" applyBorder="1" applyAlignment="1">
      <alignment horizontal="center"/>
    </xf>
    <xf numFmtId="3" fontId="5" fillId="0" borderId="1" xfId="0" applyNumberFormat="1" applyFont="1" applyBorder="1" applyAlignment="1">
      <alignment horizontal="center"/>
    </xf>
    <xf numFmtId="3" fontId="5" fillId="3" borderId="1" xfId="0" applyNumberFormat="1" applyFont="1" applyFill="1" applyBorder="1" applyAlignment="1">
      <alignment horizontal="center"/>
    </xf>
    <xf numFmtId="2" fontId="0" fillId="0" borderId="0" xfId="0" applyNumberFormat="1"/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35"/>
  <sheetViews>
    <sheetView tabSelected="1" workbookViewId="0">
      <pane xSplit="1" ySplit="3" topLeftCell="B19" activePane="bottomRight" state="frozen"/>
      <selection pane="topRight" activeCell="B1" sqref="B1"/>
      <selection pane="bottomLeft" activeCell="A4" sqref="A4"/>
      <selection pane="bottomRight" activeCell="I35" sqref="I35"/>
    </sheetView>
  </sheetViews>
  <sheetFormatPr defaultRowHeight="15" x14ac:dyDescent="0.25"/>
  <cols>
    <col min="1" max="1" width="27.28515625" customWidth="1"/>
    <col min="2" max="2" width="12.28515625" bestFit="1" customWidth="1"/>
    <col min="3" max="3" width="8.42578125" bestFit="1" customWidth="1"/>
    <col min="4" max="4" width="12.5703125" bestFit="1" customWidth="1"/>
    <col min="5" max="5" width="9.85546875" bestFit="1" customWidth="1"/>
    <col min="6" max="6" width="12.42578125" bestFit="1" customWidth="1"/>
    <col min="7" max="7" width="10.7109375" bestFit="1" customWidth="1"/>
    <col min="8" max="8" width="12.5703125" customWidth="1"/>
    <col min="9" max="10" width="9.42578125" bestFit="1" customWidth="1"/>
    <col min="11" max="11" width="9.85546875" customWidth="1"/>
    <col min="12" max="13" width="11" customWidth="1"/>
    <col min="14" max="14" width="9.42578125" bestFit="1" customWidth="1"/>
    <col min="15" max="15" width="11.5703125" customWidth="1"/>
    <col min="16" max="16" width="11.7109375" customWidth="1"/>
    <col min="17" max="17" width="11.5703125" bestFit="1" customWidth="1"/>
    <col min="18" max="18" width="12.42578125" customWidth="1"/>
    <col min="19" max="19" width="11.5703125" customWidth="1"/>
    <col min="20" max="21" width="9.42578125" bestFit="1" customWidth="1"/>
    <col min="22" max="22" width="10.7109375" customWidth="1"/>
    <col min="23" max="26" width="9.42578125" bestFit="1" customWidth="1"/>
    <col min="27" max="27" width="12.42578125" customWidth="1"/>
    <col min="28" max="28" width="11.7109375" customWidth="1"/>
    <col min="29" max="29" width="14" bestFit="1" customWidth="1"/>
    <col min="30" max="30" width="12.28515625" customWidth="1"/>
    <col min="31" max="31" width="10.85546875" bestFit="1" customWidth="1"/>
    <col min="32" max="32" width="12" customWidth="1"/>
    <col min="33" max="33" width="11.42578125" bestFit="1" customWidth="1"/>
  </cols>
  <sheetData>
    <row r="2" spans="1:33" s="9" customFormat="1" ht="45" x14ac:dyDescent="0.25">
      <c r="A2" s="22"/>
      <c r="B2" s="22" t="s">
        <v>7</v>
      </c>
      <c r="C2" s="22" t="s">
        <v>8</v>
      </c>
      <c r="D2" s="22" t="s">
        <v>9</v>
      </c>
      <c r="E2" s="22" t="s">
        <v>10</v>
      </c>
      <c r="F2" s="22" t="s">
        <v>36</v>
      </c>
      <c r="G2" s="22" t="s">
        <v>11</v>
      </c>
      <c r="H2" s="22" t="s">
        <v>12</v>
      </c>
      <c r="I2" s="22" t="s">
        <v>13</v>
      </c>
      <c r="J2" s="22" t="s">
        <v>14</v>
      </c>
      <c r="K2" s="22" t="s">
        <v>15</v>
      </c>
      <c r="L2" s="22" t="s">
        <v>16</v>
      </c>
      <c r="M2" s="22" t="s">
        <v>17</v>
      </c>
      <c r="N2" s="22" t="s">
        <v>18</v>
      </c>
      <c r="O2" s="22" t="s">
        <v>19</v>
      </c>
      <c r="P2" s="22" t="s">
        <v>20</v>
      </c>
      <c r="Q2" s="22" t="s">
        <v>21</v>
      </c>
      <c r="R2" s="22" t="s">
        <v>22</v>
      </c>
      <c r="S2" s="22" t="s">
        <v>23</v>
      </c>
      <c r="T2" s="22" t="s">
        <v>24</v>
      </c>
      <c r="U2" s="22" t="s">
        <v>25</v>
      </c>
      <c r="V2" s="22" t="s">
        <v>26</v>
      </c>
      <c r="W2" s="22" t="s">
        <v>27</v>
      </c>
      <c r="X2" s="22" t="s">
        <v>28</v>
      </c>
      <c r="Y2" s="22" t="s">
        <v>29</v>
      </c>
      <c r="Z2" s="22" t="s">
        <v>30</v>
      </c>
      <c r="AA2" s="22" t="s">
        <v>31</v>
      </c>
      <c r="AB2" s="22" t="s">
        <v>32</v>
      </c>
      <c r="AC2" s="22" t="s">
        <v>33</v>
      </c>
      <c r="AD2" s="22" t="s">
        <v>34</v>
      </c>
      <c r="AE2" s="22" t="s">
        <v>35</v>
      </c>
      <c r="AF2" s="22"/>
    </row>
    <row r="3" spans="1:33" ht="15.75" x14ac:dyDescent="0.25">
      <c r="A3" s="2" t="s">
        <v>2</v>
      </c>
      <c r="B3" s="2">
        <v>88</v>
      </c>
      <c r="C3" s="2">
        <v>97</v>
      </c>
      <c r="D3" s="2">
        <v>115</v>
      </c>
      <c r="E3" s="2">
        <v>200</v>
      </c>
      <c r="F3" s="2">
        <v>196</v>
      </c>
      <c r="G3" s="2">
        <v>45</v>
      </c>
      <c r="H3" s="2">
        <v>331</v>
      </c>
      <c r="I3" s="2">
        <v>96</v>
      </c>
      <c r="J3" s="2">
        <v>202</v>
      </c>
      <c r="K3" s="2">
        <v>157</v>
      </c>
      <c r="L3" s="2">
        <v>30</v>
      </c>
      <c r="M3" s="2">
        <v>58</v>
      </c>
      <c r="N3" s="2">
        <v>150</v>
      </c>
      <c r="O3" s="2">
        <v>33</v>
      </c>
      <c r="P3" s="2">
        <v>52</v>
      </c>
      <c r="Q3" s="2">
        <v>64</v>
      </c>
      <c r="R3" s="2">
        <v>45</v>
      </c>
      <c r="S3" s="2">
        <v>35</v>
      </c>
      <c r="T3" s="2">
        <v>19</v>
      </c>
      <c r="U3" s="2">
        <v>70</v>
      </c>
      <c r="V3" s="2">
        <v>60</v>
      </c>
      <c r="W3" s="2">
        <v>200</v>
      </c>
      <c r="X3" s="2">
        <v>40</v>
      </c>
      <c r="Y3" s="2">
        <v>60</v>
      </c>
      <c r="Z3" s="2">
        <v>100</v>
      </c>
      <c r="AA3" s="2">
        <v>70</v>
      </c>
      <c r="AB3" s="2">
        <v>70</v>
      </c>
      <c r="AC3" s="2">
        <v>50</v>
      </c>
      <c r="AD3" s="2">
        <v>30</v>
      </c>
      <c r="AE3" s="2">
        <v>30</v>
      </c>
      <c r="AF3" s="1"/>
      <c r="AG3" s="3"/>
    </row>
    <row r="4" spans="1:33" x14ac:dyDescent="0.25">
      <c r="A4" s="1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</row>
    <row r="5" spans="1:33" x14ac:dyDescent="0.25">
      <c r="A5" s="1">
        <v>1</v>
      </c>
      <c r="B5" s="1">
        <v>261647</v>
      </c>
      <c r="C5" s="1">
        <v>350000</v>
      </c>
      <c r="D5" s="1">
        <v>523614</v>
      </c>
      <c r="E5" s="1">
        <v>818392</v>
      </c>
      <c r="F5" s="1">
        <v>492228.3</v>
      </c>
      <c r="G5" s="1">
        <v>44709</v>
      </c>
      <c r="H5" s="1">
        <v>1017584</v>
      </c>
      <c r="I5" s="1">
        <v>273876</v>
      </c>
      <c r="J5" s="1">
        <v>746670</v>
      </c>
      <c r="K5" s="1">
        <v>456000</v>
      </c>
      <c r="L5" s="1">
        <v>77000</v>
      </c>
      <c r="M5" s="1">
        <v>160000</v>
      </c>
      <c r="N5" s="1">
        <v>276000</v>
      </c>
      <c r="O5" s="1">
        <v>98136</v>
      </c>
      <c r="P5" s="1">
        <v>145600</v>
      </c>
      <c r="Q5" s="1">
        <v>166200</v>
      </c>
      <c r="R5" s="1">
        <v>111300</v>
      </c>
      <c r="S5" s="1">
        <v>122700</v>
      </c>
      <c r="T5" s="1">
        <v>52800</v>
      </c>
      <c r="U5" s="1">
        <v>156000</v>
      </c>
      <c r="V5" s="1">
        <v>210000</v>
      </c>
      <c r="W5" s="1">
        <v>577000</v>
      </c>
      <c r="X5" s="1">
        <v>55000</v>
      </c>
      <c r="Y5" s="1">
        <v>125000</v>
      </c>
      <c r="Z5" s="1">
        <v>267000</v>
      </c>
      <c r="AA5" s="1">
        <v>117000</v>
      </c>
      <c r="AB5" s="1">
        <v>209000</v>
      </c>
      <c r="AC5" s="1">
        <v>88000</v>
      </c>
      <c r="AD5" s="1">
        <v>112200</v>
      </c>
      <c r="AE5" s="1">
        <v>102295</v>
      </c>
      <c r="AF5" s="1"/>
    </row>
    <row r="6" spans="1:33" x14ac:dyDescent="0.25">
      <c r="A6" s="1">
        <v>2</v>
      </c>
      <c r="B6" s="1">
        <v>254899</v>
      </c>
      <c r="C6" s="1"/>
      <c r="D6" s="1">
        <v>599434</v>
      </c>
      <c r="E6" s="1"/>
      <c r="F6" s="1">
        <v>405931.46</v>
      </c>
      <c r="G6" s="1">
        <v>48531</v>
      </c>
      <c r="H6" s="1">
        <v>883546</v>
      </c>
      <c r="I6" s="1"/>
      <c r="J6" s="1">
        <v>731060</v>
      </c>
      <c r="K6" s="1">
        <v>457000</v>
      </c>
      <c r="L6" s="1"/>
      <c r="M6" s="1">
        <v>148000</v>
      </c>
      <c r="N6" s="1">
        <v>314000</v>
      </c>
      <c r="O6" s="1">
        <v>110500</v>
      </c>
      <c r="P6" s="1">
        <v>142000</v>
      </c>
      <c r="Q6" s="1">
        <v>163500</v>
      </c>
      <c r="R6" s="1">
        <v>122800</v>
      </c>
      <c r="S6" s="1">
        <v>119500</v>
      </c>
      <c r="T6" s="1">
        <v>52200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</row>
    <row r="7" spans="1:33" x14ac:dyDescent="0.25">
      <c r="A7" s="1">
        <v>3</v>
      </c>
      <c r="B7" s="1">
        <v>263064</v>
      </c>
      <c r="C7" s="1"/>
      <c r="D7" s="1">
        <v>572122</v>
      </c>
      <c r="E7" s="1"/>
      <c r="F7" s="1">
        <v>741607.64</v>
      </c>
      <c r="G7" s="1">
        <v>41644</v>
      </c>
      <c r="H7" s="1">
        <v>937405</v>
      </c>
      <c r="I7" s="1"/>
      <c r="J7" s="1">
        <v>746677</v>
      </c>
      <c r="K7" s="1">
        <v>456000</v>
      </c>
      <c r="L7" s="1"/>
      <c r="M7" s="1">
        <v>146000</v>
      </c>
      <c r="N7" s="1">
        <v>301000</v>
      </c>
      <c r="O7" s="1">
        <v>104000</v>
      </c>
      <c r="P7" s="1">
        <v>143000</v>
      </c>
      <c r="Q7" s="1">
        <v>170100</v>
      </c>
      <c r="R7" s="1">
        <v>128500</v>
      </c>
      <c r="S7" s="1">
        <v>125600</v>
      </c>
      <c r="T7" s="1">
        <v>52600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</row>
    <row r="8" spans="1:33" ht="18.75" x14ac:dyDescent="0.3">
      <c r="A8" s="2" t="s">
        <v>1</v>
      </c>
      <c r="B8" s="2">
        <f>IFERROR(AVERAGE(B5:B7),0)</f>
        <v>259870</v>
      </c>
      <c r="C8" s="2">
        <f t="shared" ref="C8:AB8" si="0">IFERROR(AVERAGE(C5:C7),0)</f>
        <v>350000</v>
      </c>
      <c r="D8" s="7">
        <f t="shared" si="0"/>
        <v>565056.66666666663</v>
      </c>
      <c r="E8" s="2">
        <f t="shared" si="0"/>
        <v>818392</v>
      </c>
      <c r="F8" s="7">
        <f t="shared" si="0"/>
        <v>546589.1333333333</v>
      </c>
      <c r="G8" s="2">
        <f t="shared" si="0"/>
        <v>44961.333333333336</v>
      </c>
      <c r="H8" s="2">
        <f t="shared" si="0"/>
        <v>946178.33333333337</v>
      </c>
      <c r="I8" s="2">
        <f t="shared" si="0"/>
        <v>273876</v>
      </c>
      <c r="J8" s="2">
        <f>IFERROR(AVERAGE(J5:J7),0)</f>
        <v>741469</v>
      </c>
      <c r="K8" s="2">
        <f t="shared" si="0"/>
        <v>456333.33333333331</v>
      </c>
      <c r="L8" s="2">
        <f t="shared" si="0"/>
        <v>77000</v>
      </c>
      <c r="M8" s="7">
        <f t="shared" si="0"/>
        <v>151333.33333333334</v>
      </c>
      <c r="N8" s="2">
        <f t="shared" si="0"/>
        <v>297000</v>
      </c>
      <c r="O8" s="2">
        <f t="shared" si="0"/>
        <v>104212</v>
      </c>
      <c r="P8" s="2">
        <f t="shared" si="0"/>
        <v>143533.33333333334</v>
      </c>
      <c r="Q8" s="2">
        <f t="shared" ref="Q8:U8" si="1">IFERROR(AVERAGE(Q5:Q7),0)</f>
        <v>166600</v>
      </c>
      <c r="R8" s="5">
        <f t="shared" si="1"/>
        <v>120866.66666666667</v>
      </c>
      <c r="S8" s="2">
        <f t="shared" si="1"/>
        <v>122600</v>
      </c>
      <c r="T8" s="2">
        <f t="shared" si="1"/>
        <v>52533.333333333336</v>
      </c>
      <c r="U8" s="2">
        <f t="shared" si="1"/>
        <v>156000</v>
      </c>
      <c r="V8" s="2">
        <f t="shared" ref="V8:X8" si="2">IFERROR(AVERAGE(V5:V7),0)</f>
        <v>210000</v>
      </c>
      <c r="W8" s="2">
        <f t="shared" si="2"/>
        <v>577000</v>
      </c>
      <c r="X8" s="2">
        <f t="shared" si="2"/>
        <v>55000</v>
      </c>
      <c r="Y8" s="2">
        <f t="shared" si="0"/>
        <v>125000</v>
      </c>
      <c r="Z8" s="2">
        <f t="shared" si="0"/>
        <v>267000</v>
      </c>
      <c r="AA8" s="2">
        <f t="shared" si="0"/>
        <v>117000</v>
      </c>
      <c r="AB8" s="2">
        <f t="shared" si="0"/>
        <v>209000</v>
      </c>
      <c r="AC8" s="2">
        <f t="shared" ref="AC8" si="3">IFERROR(AVERAGE(AC5:AC7),0)</f>
        <v>88000</v>
      </c>
      <c r="AD8" s="2">
        <f t="shared" ref="AD8:AE8" si="4">IFERROR(AVERAGE(AD5:AD7),0)</f>
        <v>112200</v>
      </c>
      <c r="AE8" s="2">
        <f t="shared" si="4"/>
        <v>102295</v>
      </c>
      <c r="AF8" s="4">
        <f>SUM(B8:AE8)</f>
        <v>8256899.4666666659</v>
      </c>
    </row>
    <row r="9" spans="1:33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</row>
    <row r="10" spans="1:33" x14ac:dyDescent="0.25">
      <c r="A10" s="1" t="s">
        <v>3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</row>
    <row r="11" spans="1:33" x14ac:dyDescent="0.25">
      <c r="A11" s="1">
        <v>1</v>
      </c>
      <c r="B11" s="1">
        <v>35350</v>
      </c>
      <c r="C11" s="1">
        <v>35000</v>
      </c>
      <c r="D11" s="1">
        <v>25545</v>
      </c>
      <c r="E11" s="1">
        <v>74215</v>
      </c>
      <c r="F11" s="1">
        <v>50664</v>
      </c>
      <c r="G11" s="1">
        <v>5155</v>
      </c>
      <c r="H11" s="1">
        <v>341024</v>
      </c>
      <c r="I11" s="1">
        <v>19817</v>
      </c>
      <c r="J11" s="1">
        <v>45065</v>
      </c>
      <c r="K11" s="1">
        <v>43000</v>
      </c>
      <c r="L11" s="1">
        <v>8500</v>
      </c>
      <c r="M11" s="1">
        <v>14500</v>
      </c>
      <c r="N11" s="1">
        <v>12000</v>
      </c>
      <c r="O11" s="1">
        <v>10177</v>
      </c>
      <c r="P11" s="1">
        <v>11950</v>
      </c>
      <c r="Q11" s="1">
        <v>21300</v>
      </c>
      <c r="R11" s="1">
        <v>6390</v>
      </c>
      <c r="S11" s="1">
        <v>15060</v>
      </c>
      <c r="T11" s="1">
        <v>11700</v>
      </c>
      <c r="U11" s="1">
        <v>37000</v>
      </c>
      <c r="V11" s="1">
        <v>44000</v>
      </c>
      <c r="W11" s="1">
        <v>186000</v>
      </c>
      <c r="X11" s="1">
        <v>25000</v>
      </c>
      <c r="Y11" s="1">
        <v>22000</v>
      </c>
      <c r="Z11" s="1">
        <v>61000</v>
      </c>
      <c r="AA11" s="1">
        <v>41000</v>
      </c>
      <c r="AB11" s="1">
        <v>32000</v>
      </c>
      <c r="AC11" s="1">
        <v>17000</v>
      </c>
      <c r="AD11" s="1">
        <v>5293</v>
      </c>
      <c r="AE11" s="1">
        <v>8085</v>
      </c>
      <c r="AF11" s="1"/>
    </row>
    <row r="12" spans="1:33" x14ac:dyDescent="0.25">
      <c r="A12" s="1">
        <v>2</v>
      </c>
      <c r="B12" s="1">
        <v>39000</v>
      </c>
      <c r="C12" s="1"/>
      <c r="D12" s="1">
        <v>32102</v>
      </c>
      <c r="E12" s="1"/>
      <c r="F12" s="1">
        <v>46690.8</v>
      </c>
      <c r="G12" s="1">
        <v>5794</v>
      </c>
      <c r="H12" s="1">
        <v>350218</v>
      </c>
      <c r="I12" s="1"/>
      <c r="J12" s="1">
        <v>56110</v>
      </c>
      <c r="K12" s="1">
        <v>45000</v>
      </c>
      <c r="L12" s="1"/>
      <c r="M12" s="1"/>
      <c r="N12" s="1">
        <v>8000</v>
      </c>
      <c r="O12" s="1">
        <v>11000</v>
      </c>
      <c r="P12" s="1">
        <v>26500</v>
      </c>
      <c r="Q12" s="1">
        <v>22050</v>
      </c>
      <c r="R12" s="1">
        <v>12920</v>
      </c>
      <c r="S12" s="1">
        <v>20860</v>
      </c>
      <c r="T12" s="1">
        <v>9630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</row>
    <row r="13" spans="1:33" x14ac:dyDescent="0.25">
      <c r="A13" s="1">
        <v>3</v>
      </c>
      <c r="B13" s="1">
        <v>52350</v>
      </c>
      <c r="C13" s="1"/>
      <c r="D13" s="1">
        <v>25879</v>
      </c>
      <c r="E13" s="1"/>
      <c r="F13" s="1">
        <v>40395.660000000003</v>
      </c>
      <c r="G13" s="1">
        <v>5339</v>
      </c>
      <c r="H13" s="1">
        <v>334577</v>
      </c>
      <c r="I13" s="1"/>
      <c r="J13" s="1">
        <v>55380</v>
      </c>
      <c r="K13" s="1">
        <v>45000</v>
      </c>
      <c r="L13" s="1"/>
      <c r="M13" s="1"/>
      <c r="N13" s="1">
        <v>8000</v>
      </c>
      <c r="O13" s="1">
        <v>13500</v>
      </c>
      <c r="P13" s="1">
        <v>23600</v>
      </c>
      <c r="Q13" s="1">
        <v>22400</v>
      </c>
      <c r="R13" s="1">
        <v>16400</v>
      </c>
      <c r="S13" s="1">
        <v>20620</v>
      </c>
      <c r="T13" s="1">
        <v>11700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</row>
    <row r="14" spans="1:33" ht="18.75" x14ac:dyDescent="0.3">
      <c r="A14" s="2" t="s">
        <v>1</v>
      </c>
      <c r="B14" s="7">
        <f>IFERROR(AVERAGE(B11:B13),0)</f>
        <v>42233.333333333336</v>
      </c>
      <c r="C14" s="2">
        <f t="shared" ref="C14:AB14" si="5">IFERROR(AVERAGE(C11:C13),0)</f>
        <v>35000</v>
      </c>
      <c r="D14" s="2">
        <f t="shared" si="5"/>
        <v>27842</v>
      </c>
      <c r="E14" s="2">
        <f t="shared" si="5"/>
        <v>74215</v>
      </c>
      <c r="F14" s="7">
        <f t="shared" si="5"/>
        <v>45916.820000000007</v>
      </c>
      <c r="G14" s="5">
        <f t="shared" si="5"/>
        <v>5429.333333333333</v>
      </c>
      <c r="H14" s="2">
        <f t="shared" si="5"/>
        <v>341939.66666666669</v>
      </c>
      <c r="I14" s="2">
        <f t="shared" si="5"/>
        <v>19817</v>
      </c>
      <c r="J14" s="2">
        <f t="shared" si="5"/>
        <v>52185</v>
      </c>
      <c r="K14" s="2">
        <f t="shared" si="5"/>
        <v>44333.333333333336</v>
      </c>
      <c r="L14" s="2">
        <f t="shared" si="5"/>
        <v>8500</v>
      </c>
      <c r="M14" s="2">
        <f t="shared" si="5"/>
        <v>14500</v>
      </c>
      <c r="N14" s="2">
        <f t="shared" si="5"/>
        <v>9333.3333333333339</v>
      </c>
      <c r="O14" s="2">
        <f t="shared" si="5"/>
        <v>11559</v>
      </c>
      <c r="P14" s="2">
        <f t="shared" si="5"/>
        <v>20683.333333333332</v>
      </c>
      <c r="Q14" s="2">
        <f t="shared" ref="Q14:U14" si="6">IFERROR(AVERAGE(Q11:Q13),0)</f>
        <v>21916.666666666668</v>
      </c>
      <c r="R14" s="2">
        <f t="shared" si="6"/>
        <v>11903.333333333334</v>
      </c>
      <c r="S14" s="2">
        <f t="shared" si="6"/>
        <v>18846.666666666668</v>
      </c>
      <c r="T14" s="2">
        <f t="shared" si="6"/>
        <v>11010</v>
      </c>
      <c r="U14" s="2">
        <f t="shared" si="6"/>
        <v>37000</v>
      </c>
      <c r="V14" s="2">
        <f t="shared" ref="V14:X14" si="7">IFERROR(AVERAGE(V11:V13),0)</f>
        <v>44000</v>
      </c>
      <c r="W14" s="2">
        <f t="shared" si="7"/>
        <v>186000</v>
      </c>
      <c r="X14" s="2">
        <f t="shared" si="7"/>
        <v>25000</v>
      </c>
      <c r="Y14" s="2">
        <f t="shared" si="5"/>
        <v>22000</v>
      </c>
      <c r="Z14" s="2">
        <f t="shared" si="5"/>
        <v>61000</v>
      </c>
      <c r="AA14" s="2">
        <f t="shared" si="5"/>
        <v>41000</v>
      </c>
      <c r="AB14" s="2">
        <f t="shared" si="5"/>
        <v>32000</v>
      </c>
      <c r="AC14" s="2">
        <f t="shared" ref="AC14" si="8">IFERROR(AVERAGE(AC11:AC13),0)</f>
        <v>17000</v>
      </c>
      <c r="AD14" s="2">
        <f t="shared" ref="AD14:AE14" si="9">IFERROR(AVERAGE(AD11:AD13),0)</f>
        <v>5293</v>
      </c>
      <c r="AE14" s="2">
        <f t="shared" si="9"/>
        <v>8085</v>
      </c>
      <c r="AF14" s="4">
        <f>SUM(B14:AE14)</f>
        <v>1295541.82</v>
      </c>
    </row>
    <row r="15" spans="1:33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</row>
    <row r="16" spans="1:33" x14ac:dyDescent="0.25">
      <c r="A16" s="1" t="s">
        <v>4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</row>
    <row r="17" spans="1:32" x14ac:dyDescent="0.25">
      <c r="A17" s="1">
        <v>1</v>
      </c>
      <c r="B17" s="1">
        <v>650</v>
      </c>
      <c r="C17" s="1"/>
      <c r="D17" s="1">
        <v>9883</v>
      </c>
      <c r="E17" s="1">
        <v>16000</v>
      </c>
      <c r="F17" s="1">
        <v>1295</v>
      </c>
      <c r="G17" s="1">
        <v>1196</v>
      </c>
      <c r="H17" s="1">
        <v>60256</v>
      </c>
      <c r="I17" s="1">
        <v>3609</v>
      </c>
      <c r="J17" s="1">
        <v>22200</v>
      </c>
      <c r="K17" s="1">
        <v>6650</v>
      </c>
      <c r="L17" s="1">
        <v>300</v>
      </c>
      <c r="M17" s="1">
        <v>300</v>
      </c>
      <c r="N17" s="1"/>
      <c r="O17" s="1">
        <v>4776</v>
      </c>
      <c r="P17" s="1">
        <v>3200</v>
      </c>
      <c r="Q17" s="1">
        <v>6100</v>
      </c>
      <c r="R17" s="1">
        <v>4180</v>
      </c>
      <c r="S17" s="1">
        <v>1660</v>
      </c>
      <c r="T17" s="1">
        <v>2760</v>
      </c>
      <c r="U17" s="1"/>
      <c r="V17" s="1"/>
      <c r="W17" s="1"/>
      <c r="X17" s="1"/>
      <c r="Y17" s="1"/>
      <c r="Z17" s="1"/>
      <c r="AA17" s="1"/>
      <c r="AB17" s="1"/>
      <c r="AC17" s="1"/>
      <c r="AD17" s="1">
        <v>5192</v>
      </c>
      <c r="AE17" s="1">
        <v>3253</v>
      </c>
      <c r="AF17" s="1"/>
    </row>
    <row r="18" spans="1:32" x14ac:dyDescent="0.25">
      <c r="A18" s="1">
        <v>2</v>
      </c>
      <c r="B18" s="1">
        <v>650</v>
      </c>
      <c r="C18" s="1"/>
      <c r="D18" s="1">
        <v>7073</v>
      </c>
      <c r="E18" s="1"/>
      <c r="F18" s="1">
        <v>2341.3000000000002</v>
      </c>
      <c r="G18" s="1">
        <v>1116</v>
      </c>
      <c r="H18" s="1">
        <v>56030</v>
      </c>
      <c r="I18" s="1"/>
      <c r="J18" s="1">
        <v>24700</v>
      </c>
      <c r="K18" s="1">
        <v>2500</v>
      </c>
      <c r="L18" s="1"/>
      <c r="M18" s="1"/>
      <c r="N18" s="1"/>
      <c r="O18" s="1">
        <v>2120</v>
      </c>
      <c r="P18" s="1">
        <v>3700</v>
      </c>
      <c r="Q18" s="1">
        <v>4900</v>
      </c>
      <c r="R18" s="1">
        <v>3620</v>
      </c>
      <c r="S18" s="1">
        <v>4040</v>
      </c>
      <c r="T18" s="1">
        <v>3980</v>
      </c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</row>
    <row r="19" spans="1:32" x14ac:dyDescent="0.25">
      <c r="A19" s="1">
        <v>3</v>
      </c>
      <c r="B19" s="1">
        <v>650</v>
      </c>
      <c r="C19" s="1"/>
      <c r="D19" s="1">
        <v>6635</v>
      </c>
      <c r="E19" s="1"/>
      <c r="F19" s="1">
        <v>2872.9</v>
      </c>
      <c r="G19" s="1">
        <v>1014</v>
      </c>
      <c r="H19" s="1">
        <v>56192</v>
      </c>
      <c r="I19" s="1"/>
      <c r="J19" s="1">
        <v>26000</v>
      </c>
      <c r="K19" s="1">
        <v>7400</v>
      </c>
      <c r="L19" s="1"/>
      <c r="M19" s="1"/>
      <c r="N19" s="1"/>
      <c r="O19" s="1">
        <v>3000</v>
      </c>
      <c r="P19" s="1">
        <v>3900</v>
      </c>
      <c r="Q19" s="1">
        <v>4600</v>
      </c>
      <c r="R19" s="1">
        <v>3550</v>
      </c>
      <c r="S19" s="1">
        <v>2500</v>
      </c>
      <c r="T19" s="1">
        <v>1930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</row>
    <row r="20" spans="1:32" ht="18.75" x14ac:dyDescent="0.3">
      <c r="A20" s="2" t="s">
        <v>1</v>
      </c>
      <c r="B20" s="2">
        <f t="shared" ref="B20:AB20" si="10">IFERROR(AVERAGE(B17:B19),0)</f>
        <v>650</v>
      </c>
      <c r="C20" s="2">
        <f t="shared" si="10"/>
        <v>0</v>
      </c>
      <c r="D20" s="5">
        <f t="shared" si="10"/>
        <v>7863.666666666667</v>
      </c>
      <c r="E20" s="2">
        <f t="shared" si="10"/>
        <v>16000</v>
      </c>
      <c r="F20" s="5">
        <f t="shared" si="10"/>
        <v>2169.7333333333336</v>
      </c>
      <c r="G20" s="5">
        <f t="shared" si="10"/>
        <v>1108.6666666666667</v>
      </c>
      <c r="H20" s="2">
        <f t="shared" si="10"/>
        <v>57492.666666666664</v>
      </c>
      <c r="I20" s="2">
        <f t="shared" si="10"/>
        <v>3609</v>
      </c>
      <c r="J20" s="2">
        <f t="shared" si="10"/>
        <v>24300</v>
      </c>
      <c r="K20" s="2">
        <f t="shared" si="10"/>
        <v>5516.666666666667</v>
      </c>
      <c r="L20" s="2">
        <f t="shared" si="10"/>
        <v>300</v>
      </c>
      <c r="M20" s="2">
        <f t="shared" si="10"/>
        <v>300</v>
      </c>
      <c r="N20" s="2">
        <f t="shared" si="10"/>
        <v>0</v>
      </c>
      <c r="O20" s="5">
        <f t="shared" si="10"/>
        <v>3298.6666666666665</v>
      </c>
      <c r="P20" s="2">
        <f t="shared" si="10"/>
        <v>3600</v>
      </c>
      <c r="Q20" s="2">
        <f t="shared" ref="Q20:U20" si="11">IFERROR(AVERAGE(Q17:Q19),0)</f>
        <v>5200</v>
      </c>
      <c r="R20" s="5">
        <f t="shared" si="11"/>
        <v>3783.3333333333335</v>
      </c>
      <c r="S20" s="2">
        <f t="shared" si="11"/>
        <v>2733.3333333333335</v>
      </c>
      <c r="T20" s="2">
        <f t="shared" si="11"/>
        <v>2890</v>
      </c>
      <c r="U20" s="2">
        <f t="shared" si="11"/>
        <v>0</v>
      </c>
      <c r="V20" s="2">
        <f t="shared" ref="V20:X20" si="12">IFERROR(AVERAGE(V17:V19),0)</f>
        <v>0</v>
      </c>
      <c r="W20" s="2">
        <f t="shared" si="12"/>
        <v>0</v>
      </c>
      <c r="X20" s="2">
        <f t="shared" si="12"/>
        <v>0</v>
      </c>
      <c r="Y20" s="2">
        <f t="shared" si="10"/>
        <v>0</v>
      </c>
      <c r="Z20" s="2">
        <f t="shared" si="10"/>
        <v>0</v>
      </c>
      <c r="AA20" s="2">
        <f t="shared" si="10"/>
        <v>0</v>
      </c>
      <c r="AB20" s="2">
        <f t="shared" si="10"/>
        <v>0</v>
      </c>
      <c r="AC20" s="2">
        <f t="shared" ref="AC20" si="13">IFERROR(AVERAGE(AC17:AC19),0)</f>
        <v>0</v>
      </c>
      <c r="AD20" s="2">
        <f t="shared" ref="AD20:AE20" si="14">IFERROR(AVERAGE(AD17:AD19),0)</f>
        <v>5192</v>
      </c>
      <c r="AE20" s="2">
        <f t="shared" si="14"/>
        <v>3253</v>
      </c>
      <c r="AF20" s="4">
        <f>SUM(B20:AE20)</f>
        <v>149260.73333333337</v>
      </c>
    </row>
    <row r="21" spans="1:32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</row>
    <row r="22" spans="1:32" ht="18.75" x14ac:dyDescent="0.3">
      <c r="A22" s="1" t="s">
        <v>6</v>
      </c>
      <c r="B22" s="6">
        <f>SUM(B8,B14,B20)</f>
        <v>302753.33333333331</v>
      </c>
      <c r="C22" s="1">
        <f t="shared" ref="C22:AF22" si="15">SUM(C8,C14,C20)</f>
        <v>385000</v>
      </c>
      <c r="D22" s="6">
        <f t="shared" si="15"/>
        <v>600762.33333333326</v>
      </c>
      <c r="E22" s="1">
        <f t="shared" si="15"/>
        <v>908607</v>
      </c>
      <c r="F22" s="8">
        <f t="shared" si="15"/>
        <v>594675.68666666665</v>
      </c>
      <c r="G22" s="6">
        <f t="shared" si="15"/>
        <v>51499.333333333336</v>
      </c>
      <c r="H22" s="1">
        <f t="shared" si="15"/>
        <v>1345610.6666666667</v>
      </c>
      <c r="I22" s="1">
        <f t="shared" si="15"/>
        <v>297302</v>
      </c>
      <c r="J22" s="1">
        <f t="shared" si="15"/>
        <v>817954</v>
      </c>
      <c r="K22" s="1">
        <f t="shared" si="15"/>
        <v>506183.33333333331</v>
      </c>
      <c r="L22" s="1">
        <f t="shared" ref="L22:AA22" si="16">SUM(L8,L14,L20)</f>
        <v>85800</v>
      </c>
      <c r="M22" s="8">
        <f t="shared" si="16"/>
        <v>166133.33333333334</v>
      </c>
      <c r="N22" s="1">
        <f t="shared" si="16"/>
        <v>306333.33333333331</v>
      </c>
      <c r="O22" s="1">
        <f t="shared" si="16"/>
        <v>119069.66666666667</v>
      </c>
      <c r="P22" s="1">
        <f t="shared" si="16"/>
        <v>167816.66666666669</v>
      </c>
      <c r="Q22" s="1">
        <f t="shared" ref="Q22:U22" si="17">SUM(Q8,Q14,Q20)</f>
        <v>193716.66666666666</v>
      </c>
      <c r="R22" s="1">
        <f t="shared" si="17"/>
        <v>136553.33333333334</v>
      </c>
      <c r="S22" s="1">
        <f t="shared" si="17"/>
        <v>144180</v>
      </c>
      <c r="T22" s="1">
        <f t="shared" si="17"/>
        <v>66433.333333333343</v>
      </c>
      <c r="U22" s="1">
        <f t="shared" si="17"/>
        <v>193000</v>
      </c>
      <c r="V22" s="1">
        <f t="shared" ref="V22:X22" si="18">SUM(V8,V14,V20)</f>
        <v>254000</v>
      </c>
      <c r="W22" s="1">
        <f t="shared" si="18"/>
        <v>763000</v>
      </c>
      <c r="X22" s="1">
        <f t="shared" si="18"/>
        <v>80000</v>
      </c>
      <c r="Y22" s="1">
        <f t="shared" si="16"/>
        <v>147000</v>
      </c>
      <c r="Z22" s="1">
        <f t="shared" si="16"/>
        <v>328000</v>
      </c>
      <c r="AA22" s="1">
        <f t="shared" si="16"/>
        <v>158000</v>
      </c>
      <c r="AB22" s="1">
        <f t="shared" ref="AB22:AC22" si="19">SUM(AB8,AB14,AB20)</f>
        <v>241000</v>
      </c>
      <c r="AC22" s="1">
        <f t="shared" si="19"/>
        <v>105000</v>
      </c>
      <c r="AD22" s="1">
        <f t="shared" ref="AD22:AE22" si="20">SUM(AD8,AD14,AD20)</f>
        <v>122685</v>
      </c>
      <c r="AE22" s="1">
        <f t="shared" si="20"/>
        <v>113633</v>
      </c>
      <c r="AF22" s="4">
        <f t="shared" si="15"/>
        <v>9701702.0199999977</v>
      </c>
    </row>
    <row r="23" spans="1:32" ht="18.75" x14ac:dyDescent="0.25">
      <c r="A23" s="2" t="s">
        <v>5</v>
      </c>
      <c r="B23" s="2">
        <v>115</v>
      </c>
      <c r="C23" s="5">
        <f>IFERROR((C22/C3)/30,0)</f>
        <v>132.30240549828179</v>
      </c>
      <c r="D23" s="5">
        <f t="shared" ref="D23:AB23" si="21">IFERROR((D22/D3)/30,0)</f>
        <v>174.13400966183571</v>
      </c>
      <c r="E23" s="5">
        <f t="shared" si="21"/>
        <v>151.43449999999999</v>
      </c>
      <c r="F23" s="5">
        <f t="shared" si="21"/>
        <v>101.13532086167801</v>
      </c>
      <c r="G23" s="5">
        <f t="shared" si="21"/>
        <v>38.147654320987655</v>
      </c>
      <c r="H23" s="5">
        <f t="shared" si="21"/>
        <v>135.5096341054045</v>
      </c>
      <c r="I23" s="5">
        <f t="shared" si="21"/>
        <v>103.22986111111112</v>
      </c>
      <c r="J23" s="5">
        <f t="shared" si="21"/>
        <v>134.97590759075908</v>
      </c>
      <c r="K23" s="5">
        <f t="shared" si="21"/>
        <v>107.46992215145082</v>
      </c>
      <c r="L23" s="14">
        <f t="shared" si="21"/>
        <v>95.333333333333329</v>
      </c>
      <c r="M23" s="14">
        <f t="shared" si="21"/>
        <v>95.47892720306514</v>
      </c>
      <c r="N23" s="15">
        <f t="shared" si="21"/>
        <v>68.074074074074076</v>
      </c>
      <c r="O23" s="10">
        <f t="shared" si="21"/>
        <v>120.27239057239058</v>
      </c>
      <c r="P23" s="10">
        <f t="shared" si="21"/>
        <v>107.57478632478634</v>
      </c>
      <c r="Q23" s="10">
        <f t="shared" ref="Q23:U23" si="22">IFERROR((Q22/Q3)/30,0)</f>
        <v>100.89409722222221</v>
      </c>
      <c r="R23" s="10">
        <f t="shared" si="22"/>
        <v>101.15061728395062</v>
      </c>
      <c r="S23" s="10">
        <f t="shared" si="22"/>
        <v>137.31428571428572</v>
      </c>
      <c r="T23" s="10">
        <f t="shared" si="22"/>
        <v>116.5497076023392</v>
      </c>
      <c r="U23" s="11">
        <f t="shared" si="22"/>
        <v>91.904761904761912</v>
      </c>
      <c r="V23" s="11">
        <f t="shared" ref="V23:X23" si="23">IFERROR((V22/V3)/30,0)</f>
        <v>141.11111111111111</v>
      </c>
      <c r="W23" s="11">
        <f t="shared" si="23"/>
        <v>127.16666666666667</v>
      </c>
      <c r="X23" s="11">
        <f t="shared" si="23"/>
        <v>66.666666666666671</v>
      </c>
      <c r="Y23" s="11">
        <f t="shared" si="21"/>
        <v>81.666666666666671</v>
      </c>
      <c r="Z23" s="11">
        <f t="shared" si="21"/>
        <v>109.33333333333333</v>
      </c>
      <c r="AA23" s="11">
        <f t="shared" si="21"/>
        <v>75.238095238095241</v>
      </c>
      <c r="AB23" s="11">
        <f t="shared" si="21"/>
        <v>114.76190476190476</v>
      </c>
      <c r="AC23" s="11">
        <f t="shared" ref="AC23" si="24">IFERROR((AC22/AC3)/30,0)</f>
        <v>70</v>
      </c>
      <c r="AD23" s="12">
        <f t="shared" ref="AD23:AE23" si="25">IFERROR((AD22/AD3)/30,0)</f>
        <v>136.31666666666666</v>
      </c>
      <c r="AE23" s="12">
        <f t="shared" si="25"/>
        <v>126.25888888888889</v>
      </c>
      <c r="AF23" s="23">
        <f>AVERAGE(B23:AE23)</f>
        <v>109.21353988455726</v>
      </c>
    </row>
    <row r="24" spans="1:32" ht="31.5" x14ac:dyDescent="0.25">
      <c r="A24" s="24" t="s">
        <v>42</v>
      </c>
      <c r="L24" s="31">
        <f t="shared" ref="L24" si="26">AVERAGE(L23:N23)</f>
        <v>86.29544487015751</v>
      </c>
      <c r="M24" s="31"/>
      <c r="N24" s="18"/>
      <c r="O24" s="26">
        <f>AVERAGE(O23:T23)</f>
        <v>113.95931411999577</v>
      </c>
      <c r="P24" s="26"/>
      <c r="Q24" s="26"/>
      <c r="R24" s="26"/>
      <c r="S24" s="26"/>
      <c r="T24" s="26"/>
      <c r="U24" s="27">
        <f>AVERAGE(U23:AC23)</f>
        <v>97.538800705467395</v>
      </c>
      <c r="V24" s="28"/>
      <c r="W24" s="28"/>
      <c r="X24" s="28"/>
      <c r="Y24" s="28"/>
      <c r="Z24" s="28"/>
      <c r="AA24" s="28"/>
      <c r="AB24" s="28"/>
      <c r="AC24" s="28"/>
      <c r="AD24" s="29">
        <f>AVERAGE(AD23:AE23)</f>
        <v>131.28777777777776</v>
      </c>
      <c r="AE24" s="30"/>
    </row>
    <row r="25" spans="1:32" ht="30" x14ac:dyDescent="0.25">
      <c r="A25" s="19" t="s">
        <v>39</v>
      </c>
      <c r="B25" s="20">
        <f>B23*B3*30</f>
        <v>303600</v>
      </c>
      <c r="C25" s="20">
        <f t="shared" ref="C25:AE25" si="27">C23*C3*30</f>
        <v>385000</v>
      </c>
      <c r="D25" s="20">
        <f t="shared" si="27"/>
        <v>600762.33333333314</v>
      </c>
      <c r="E25" s="20">
        <f t="shared" si="27"/>
        <v>908606.99999999988</v>
      </c>
      <c r="F25" s="20">
        <f t="shared" si="27"/>
        <v>594675.68666666665</v>
      </c>
      <c r="G25" s="20">
        <f t="shared" si="27"/>
        <v>51499.333333333328</v>
      </c>
      <c r="H25" s="20">
        <f t="shared" si="27"/>
        <v>1345610.6666666667</v>
      </c>
      <c r="I25" s="20">
        <f t="shared" si="27"/>
        <v>297302</v>
      </c>
      <c r="J25" s="20">
        <f t="shared" si="27"/>
        <v>817954</v>
      </c>
      <c r="K25" s="20">
        <f t="shared" si="27"/>
        <v>506183.33333333331</v>
      </c>
      <c r="L25" s="20">
        <f t="shared" si="27"/>
        <v>85800</v>
      </c>
      <c r="M25" s="20">
        <f t="shared" si="27"/>
        <v>166133.33333333334</v>
      </c>
      <c r="N25" s="20">
        <f t="shared" si="27"/>
        <v>306333.33333333331</v>
      </c>
      <c r="O25" s="20">
        <f t="shared" si="27"/>
        <v>119069.66666666667</v>
      </c>
      <c r="P25" s="20">
        <f t="shared" si="27"/>
        <v>167816.66666666669</v>
      </c>
      <c r="Q25" s="20">
        <f t="shared" si="27"/>
        <v>193716.66666666666</v>
      </c>
      <c r="R25" s="20">
        <f t="shared" si="27"/>
        <v>136553.33333333334</v>
      </c>
      <c r="S25" s="20">
        <f t="shared" si="27"/>
        <v>144180</v>
      </c>
      <c r="T25" s="20">
        <f t="shared" si="27"/>
        <v>66433.333333333343</v>
      </c>
      <c r="U25" s="20">
        <f t="shared" si="27"/>
        <v>193000.00000000003</v>
      </c>
      <c r="V25" s="20">
        <f t="shared" si="27"/>
        <v>253999.99999999997</v>
      </c>
      <c r="W25" s="20">
        <f t="shared" si="27"/>
        <v>763000.00000000012</v>
      </c>
      <c r="X25" s="20">
        <f t="shared" si="27"/>
        <v>80000.000000000015</v>
      </c>
      <c r="Y25" s="20">
        <f t="shared" si="27"/>
        <v>147000</v>
      </c>
      <c r="Z25" s="20">
        <f t="shared" si="27"/>
        <v>327999.99999999994</v>
      </c>
      <c r="AA25" s="20">
        <f t="shared" si="27"/>
        <v>158000</v>
      </c>
      <c r="AB25" s="20">
        <f t="shared" si="27"/>
        <v>241000</v>
      </c>
      <c r="AC25" s="20">
        <f t="shared" si="27"/>
        <v>105000</v>
      </c>
      <c r="AD25" s="20">
        <f t="shared" si="27"/>
        <v>122685</v>
      </c>
      <c r="AE25" s="20">
        <f t="shared" si="27"/>
        <v>113633</v>
      </c>
      <c r="AF25" s="17">
        <f>SUM(B25:AE25)</f>
        <v>9702548.6866666656</v>
      </c>
    </row>
    <row r="26" spans="1:32" ht="15.75" x14ac:dyDescent="0.25">
      <c r="A26" s="1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</row>
    <row r="27" spans="1:32" ht="15.75" x14ac:dyDescent="0.25">
      <c r="A27" s="1" t="s">
        <v>37</v>
      </c>
      <c r="B27" s="1"/>
      <c r="C27" s="1"/>
      <c r="D27" s="1"/>
      <c r="E27" s="1"/>
      <c r="F27" s="1"/>
      <c r="G27" s="20">
        <f>100*G3*30</f>
        <v>135000</v>
      </c>
      <c r="H27" s="1"/>
      <c r="I27" s="1"/>
      <c r="J27" s="1"/>
      <c r="K27" s="1"/>
      <c r="L27" s="20">
        <f>100*L3*30</f>
        <v>90000</v>
      </c>
      <c r="M27" s="20">
        <f>100*M3*30</f>
        <v>174000</v>
      </c>
      <c r="N27" s="1"/>
      <c r="O27" s="20">
        <f>100*O3*30</f>
        <v>99000</v>
      </c>
      <c r="P27" s="20">
        <f t="shared" ref="P27:T27" si="28">100*P3*30</f>
        <v>156000</v>
      </c>
      <c r="Q27" s="20">
        <f t="shared" si="28"/>
        <v>192000</v>
      </c>
      <c r="R27" s="20">
        <f t="shared" si="28"/>
        <v>135000</v>
      </c>
      <c r="S27" s="20">
        <f t="shared" si="28"/>
        <v>105000</v>
      </c>
      <c r="T27" s="20">
        <f t="shared" si="28"/>
        <v>57000</v>
      </c>
      <c r="U27" s="20">
        <f t="shared" ref="U27:V27" si="29">100*U3*30</f>
        <v>210000</v>
      </c>
      <c r="V27" s="20">
        <f t="shared" si="29"/>
        <v>180000</v>
      </c>
      <c r="W27" s="1"/>
      <c r="X27" s="20">
        <f t="shared" ref="X27:Y27" si="30">100*X3*30</f>
        <v>120000</v>
      </c>
      <c r="Y27" s="20">
        <f t="shared" si="30"/>
        <v>180000</v>
      </c>
      <c r="Z27" s="1"/>
      <c r="AA27" s="20">
        <f t="shared" ref="AA27:AB27" si="31">100*AA3*30</f>
        <v>210000</v>
      </c>
      <c r="AB27" s="20">
        <f t="shared" si="31"/>
        <v>210000</v>
      </c>
      <c r="AC27" s="20">
        <f t="shared" ref="AC27:AE27" si="32">100*AC3*30</f>
        <v>150000</v>
      </c>
      <c r="AD27" s="20">
        <f t="shared" si="32"/>
        <v>90000</v>
      </c>
      <c r="AE27" s="20">
        <f t="shared" si="32"/>
        <v>90000</v>
      </c>
      <c r="AF27" s="25">
        <f>SUM(B27:AE28)</f>
        <v>9538200</v>
      </c>
    </row>
    <row r="28" spans="1:32" ht="15.75" x14ac:dyDescent="0.25">
      <c r="A28" s="1" t="s">
        <v>38</v>
      </c>
      <c r="B28" s="20">
        <f>120*B3*30</f>
        <v>316800</v>
      </c>
      <c r="C28" s="20">
        <f>120*C3*30</f>
        <v>349200</v>
      </c>
      <c r="D28" s="20">
        <f>120*D3*30</f>
        <v>414000</v>
      </c>
      <c r="E28" s="20">
        <f>120*E3*30</f>
        <v>720000</v>
      </c>
      <c r="F28" s="20">
        <f>120*F3*30</f>
        <v>705600</v>
      </c>
      <c r="G28" s="1"/>
      <c r="H28" s="20">
        <f>120*H3*30</f>
        <v>1191600</v>
      </c>
      <c r="I28" s="20">
        <f>120*I3*30</f>
        <v>345600</v>
      </c>
      <c r="J28" s="20">
        <f>120*J3*30</f>
        <v>727200</v>
      </c>
      <c r="K28" s="20">
        <f>120*K3*30</f>
        <v>565200</v>
      </c>
      <c r="L28" s="1"/>
      <c r="M28" s="1"/>
      <c r="N28" s="20">
        <f>120*N3*30</f>
        <v>540000</v>
      </c>
      <c r="O28" s="1"/>
      <c r="P28" s="1"/>
      <c r="Q28" s="1"/>
      <c r="R28" s="1"/>
      <c r="S28" s="1"/>
      <c r="T28" s="1"/>
      <c r="U28" s="1"/>
      <c r="V28" s="1"/>
      <c r="W28" s="20">
        <f>120*W3*30</f>
        <v>720000</v>
      </c>
      <c r="X28" s="1"/>
      <c r="Y28" s="1"/>
      <c r="Z28" s="20">
        <f>120*Z3*30</f>
        <v>360000</v>
      </c>
      <c r="AA28" s="1"/>
      <c r="AB28" s="1"/>
      <c r="AC28" s="1"/>
      <c r="AD28" s="1"/>
      <c r="AE28" s="1"/>
    </row>
    <row r="29" spans="1:32" ht="30" x14ac:dyDescent="0.25">
      <c r="A29" s="19" t="s">
        <v>40</v>
      </c>
      <c r="B29" s="20">
        <f>B28-B25</f>
        <v>13200</v>
      </c>
      <c r="C29" s="21">
        <f>C28-C25</f>
        <v>-35800</v>
      </c>
      <c r="D29" s="21">
        <f>D28-D25</f>
        <v>-186762.33333333314</v>
      </c>
      <c r="E29" s="21">
        <f>E28-E25</f>
        <v>-188606.99999999988</v>
      </c>
      <c r="F29" s="21">
        <f>F28-F25</f>
        <v>110924.31333333335</v>
      </c>
      <c r="G29" s="21">
        <f>G27-G25</f>
        <v>83500.666666666672</v>
      </c>
      <c r="H29" s="21">
        <f>H28-H25</f>
        <v>-154010.66666666674</v>
      </c>
      <c r="I29" s="21">
        <f>I28-I25</f>
        <v>48298</v>
      </c>
      <c r="J29" s="21">
        <f>J28-J25</f>
        <v>-90754</v>
      </c>
      <c r="K29" s="21">
        <f>K28-K25</f>
        <v>59016.666666666686</v>
      </c>
      <c r="L29" s="16">
        <f>L27-L25</f>
        <v>4200</v>
      </c>
      <c r="M29" s="16">
        <f>M27-M25</f>
        <v>7866.666666666657</v>
      </c>
      <c r="N29" s="21">
        <f>N28-N25</f>
        <v>233666.66666666669</v>
      </c>
      <c r="O29" s="21">
        <f>O27-O25</f>
        <v>-20069.666666666672</v>
      </c>
      <c r="P29" s="21">
        <f t="shared" ref="P29:T29" si="33">P27-P25</f>
        <v>-11816.666666666686</v>
      </c>
      <c r="Q29" s="21">
        <f t="shared" si="33"/>
        <v>-1716.666666666657</v>
      </c>
      <c r="R29" s="21">
        <f t="shared" si="33"/>
        <v>-1553.333333333343</v>
      </c>
      <c r="S29" s="21">
        <f t="shared" si="33"/>
        <v>-39180</v>
      </c>
      <c r="T29" s="21">
        <f t="shared" si="33"/>
        <v>-9433.333333333343</v>
      </c>
      <c r="U29" s="21">
        <f t="shared" ref="U29:V29" si="34">U27-U25</f>
        <v>16999.999999999971</v>
      </c>
      <c r="V29" s="21">
        <f t="shared" si="34"/>
        <v>-73999.999999999971</v>
      </c>
      <c r="W29" s="21">
        <f>W28-W25</f>
        <v>-43000.000000000116</v>
      </c>
      <c r="X29" s="21">
        <f t="shared" ref="X29:Y29" si="35">X27-X25</f>
        <v>39999.999999999985</v>
      </c>
      <c r="Y29" s="21">
        <f t="shared" si="35"/>
        <v>33000</v>
      </c>
      <c r="Z29" s="21">
        <f>Z28-Z25</f>
        <v>32000.000000000058</v>
      </c>
      <c r="AA29" s="21">
        <f t="shared" ref="AA29:AB29" si="36">AA27-AA25</f>
        <v>52000</v>
      </c>
      <c r="AB29" s="21">
        <f t="shared" si="36"/>
        <v>-31000</v>
      </c>
      <c r="AC29" s="21">
        <f t="shared" ref="AC29:AE29" si="37">AC27-AC25</f>
        <v>45000</v>
      </c>
      <c r="AD29" s="21">
        <f t="shared" si="37"/>
        <v>-32685</v>
      </c>
      <c r="AE29" s="21">
        <f t="shared" si="37"/>
        <v>-23633</v>
      </c>
      <c r="AF29" s="13">
        <f>AF27-AF25</f>
        <v>-164348.6866666656</v>
      </c>
    </row>
    <row r="30" spans="1:32" ht="30" x14ac:dyDescent="0.25">
      <c r="A30" s="19" t="s">
        <v>41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32">
        <f>SUM(L29:M29)</f>
        <v>12066.666666666657</v>
      </c>
      <c r="M30" s="32"/>
      <c r="N30" s="1"/>
      <c r="O30" s="33">
        <f>SUM(O29:T29)</f>
        <v>-83769.666666666701</v>
      </c>
      <c r="P30" s="33"/>
      <c r="Q30" s="33"/>
      <c r="R30" s="33"/>
      <c r="S30" s="33"/>
      <c r="T30" s="33"/>
      <c r="U30" s="34">
        <f>SUM(U29:AC29)</f>
        <v>70999.999999999927</v>
      </c>
      <c r="V30" s="34"/>
      <c r="W30" s="34"/>
      <c r="X30" s="34"/>
      <c r="Y30" s="34"/>
      <c r="Z30" s="34"/>
      <c r="AA30" s="34"/>
      <c r="AB30" s="34"/>
      <c r="AC30" s="34"/>
      <c r="AD30" s="33">
        <f>SUM(AD29:AE29)</f>
        <v>-56318</v>
      </c>
      <c r="AE30" s="33"/>
    </row>
    <row r="33" spans="7:9" x14ac:dyDescent="0.25">
      <c r="G33" s="35">
        <f>G23+L23+M23+O23+P23+Q23+R23+S23+T23+U23+V23+X23+Y23+AA23+AB23+AC23+AD23+AE23</f>
        <v>1816.6405614821226</v>
      </c>
      <c r="I33">
        <f>G33/18</f>
        <v>100.9244756378957</v>
      </c>
    </row>
    <row r="35" spans="7:9" x14ac:dyDescent="0.25">
      <c r="G35" s="35">
        <f>B23+C23+D23+E23+F23+H23+I23+J23+N23+W23+Z23</f>
        <v>1352.2957129031442</v>
      </c>
      <c r="I35">
        <f>G35/11</f>
        <v>122.93597390028584</v>
      </c>
    </row>
  </sheetData>
  <mergeCells count="8">
    <mergeCell ref="O24:T24"/>
    <mergeCell ref="U24:AC24"/>
    <mergeCell ref="AD24:AE24"/>
    <mergeCell ref="L24:M24"/>
    <mergeCell ref="L30:M30"/>
    <mergeCell ref="O30:T30"/>
    <mergeCell ref="U30:AC30"/>
    <mergeCell ref="AD30:AE30"/>
  </mergeCells>
  <conditionalFormatting sqref="C29:F29">
    <cfRule type="cellIs" dxfId="11" priority="13" operator="lessThan">
      <formula>0</formula>
    </cfRule>
  </conditionalFormatting>
  <conditionalFormatting sqref="G29 AF29">
    <cfRule type="cellIs" dxfId="10" priority="12" operator="lessThan">
      <formula>0</formula>
    </cfRule>
  </conditionalFormatting>
  <conditionalFormatting sqref="H29:K29">
    <cfRule type="cellIs" dxfId="9" priority="11" operator="lessThan">
      <formula>0</formula>
    </cfRule>
  </conditionalFormatting>
  <conditionalFormatting sqref="N29">
    <cfRule type="cellIs" dxfId="8" priority="9" operator="lessThan">
      <formula>0</formula>
    </cfRule>
  </conditionalFormatting>
  <conditionalFormatting sqref="O29:V29">
    <cfRule type="cellIs" dxfId="7" priority="8" operator="lessThan">
      <formula>0</formula>
    </cfRule>
  </conditionalFormatting>
  <conditionalFormatting sqref="W29">
    <cfRule type="cellIs" dxfId="6" priority="7" operator="lessThan">
      <formula>0</formula>
    </cfRule>
  </conditionalFormatting>
  <conditionalFormatting sqref="X29:Y29">
    <cfRule type="cellIs" dxfId="5" priority="6" operator="lessThan">
      <formula>0</formula>
    </cfRule>
  </conditionalFormatting>
  <conditionalFormatting sqref="Z29">
    <cfRule type="cellIs" dxfId="4" priority="5" operator="lessThan">
      <formula>0</formula>
    </cfRule>
  </conditionalFormatting>
  <conditionalFormatting sqref="AA29:AE29">
    <cfRule type="cellIs" dxfId="3" priority="4" operator="lessThan">
      <formula>0</formula>
    </cfRule>
  </conditionalFormatting>
  <conditionalFormatting sqref="O30">
    <cfRule type="cellIs" dxfId="2" priority="3" operator="lessThan">
      <formula>0</formula>
    </cfRule>
  </conditionalFormatting>
  <conditionalFormatting sqref="U30">
    <cfRule type="cellIs" dxfId="1" priority="2" operator="lessThan">
      <formula>0</formula>
    </cfRule>
  </conditionalFormatting>
  <conditionalFormatting sqref="AD30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horizontalDpi="300" verticalDpi="300" r:id="rId1"/>
  <ignoredErrors>
    <ignoredError sqref="G2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Лист1</vt:lpstr>
    </vt:vector>
  </TitlesOfParts>
  <Company>MCI 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გიორგი ჭავჭავაძე</dc:creator>
  <cp:lastModifiedBy>Beqa Jakeli</cp:lastModifiedBy>
  <dcterms:created xsi:type="dcterms:W3CDTF">2020-04-11T10:47:41Z</dcterms:created>
  <dcterms:modified xsi:type="dcterms:W3CDTF">2020-04-21T15:14:33Z</dcterms:modified>
</cp:coreProperties>
</file>