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I done" sheetId="1" r:id="rId1"/>
    <sheet name="II-III done" sheetId="2" r:id="rId2"/>
    <sheet name="gaxangrzlivebuli I done" sheetId="3" r:id="rId3"/>
  </sheets>
  <calcPr calcId="125725"/>
</workbook>
</file>

<file path=xl/calcChain.xml><?xml version="1.0" encoding="utf-8"?>
<calcChain xmlns="http://schemas.openxmlformats.org/spreadsheetml/2006/main">
  <c r="L228" i="3"/>
  <c r="V227"/>
  <c r="V226"/>
  <c r="M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M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40" s="1"/>
  <c r="V107"/>
  <c r="V108" s="1"/>
  <c r="M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M28"/>
  <c r="T27"/>
  <c r="T26"/>
  <c r="T25"/>
  <c r="T24"/>
  <c r="T23"/>
  <c r="T22"/>
  <c r="T21"/>
  <c r="T20"/>
  <c r="T19"/>
  <c r="T18"/>
  <c r="T17"/>
  <c r="T16"/>
  <c r="T15"/>
  <c r="T14"/>
  <c r="T13"/>
  <c r="T12"/>
  <c r="T11"/>
  <c r="E32" i="2"/>
  <c r="D32"/>
  <c r="E31"/>
  <c r="E30"/>
  <c r="D29"/>
  <c r="E28"/>
  <c r="E27" s="1"/>
  <c r="D28"/>
  <c r="D27"/>
  <c r="D26"/>
  <c r="D25"/>
  <c r="D24"/>
  <c r="D23"/>
  <c r="D22"/>
  <c r="D21"/>
  <c r="D20"/>
  <c r="D19"/>
  <c r="D18"/>
  <c r="D15" s="1"/>
  <c r="D17"/>
  <c r="E16"/>
  <c r="D16"/>
  <c r="E15"/>
  <c r="D14"/>
  <c r="D12"/>
  <c r="E10"/>
  <c r="D10"/>
  <c r="D36" s="1"/>
  <c r="D38" s="1"/>
  <c r="D40" s="1"/>
  <c r="D42" s="1"/>
  <c r="D44" s="1"/>
  <c r="E9"/>
  <c r="E36" s="1"/>
  <c r="E38" s="1"/>
  <c r="E32" i="1"/>
  <c r="D32"/>
  <c r="E31"/>
  <c r="G30"/>
  <c r="G37" s="1"/>
  <c r="H37" s="1"/>
  <c r="E30"/>
  <c r="I29"/>
  <c r="D29"/>
  <c r="E28"/>
  <c r="D28"/>
  <c r="D27" s="1"/>
  <c r="D26"/>
  <c r="D25"/>
  <c r="D24"/>
  <c r="D23"/>
  <c r="D22"/>
  <c r="D21"/>
  <c r="D20"/>
  <c r="D15" s="1"/>
  <c r="D19"/>
  <c r="D18"/>
  <c r="D17"/>
  <c r="E16"/>
  <c r="E15" s="1"/>
  <c r="D16"/>
  <c r="D14"/>
  <c r="D10" s="1"/>
  <c r="E10"/>
  <c r="U222" i="3" l="1"/>
  <c r="U103"/>
  <c r="L110" s="1"/>
  <c r="T28"/>
  <c r="E36" i="1"/>
  <c r="E38" s="1"/>
  <c r="E27"/>
  <c r="D36"/>
  <c r="D38" s="1"/>
  <c r="D40" s="1"/>
  <c r="D42" s="1"/>
  <c r="D44" s="1"/>
  <c r="G35"/>
  <c r="G38" s="1"/>
</calcChain>
</file>

<file path=xl/sharedStrings.xml><?xml version="1.0" encoding="utf-8"?>
<sst xmlns="http://schemas.openxmlformats.org/spreadsheetml/2006/main" count="508" uniqueCount="193">
  <si>
    <t>ინტენსიური მოვლის I დონე</t>
  </si>
  <si>
    <t>კ ა ლ კ უ ლ ა ც ი ა</t>
  </si>
  <si>
    <t>ხარჯების დასახელება</t>
  </si>
  <si>
    <t>საწოლ/დღე</t>
  </si>
  <si>
    <t>FC</t>
  </si>
  <si>
    <t>VC</t>
  </si>
  <si>
    <t>ლაბორატორიული და დიაგნოსტიკური კვლევები სულ</t>
  </si>
  <si>
    <t>მედიკამენტები და სამედიცინო მასალები სულ</t>
  </si>
  <si>
    <t>კვება</t>
  </si>
  <si>
    <t>ხელფასი სულ</t>
  </si>
  <si>
    <t>მკურნალი ექიმი</t>
  </si>
  <si>
    <t>ადმინისტრაცია</t>
  </si>
  <si>
    <t>ექთანი</t>
  </si>
  <si>
    <t>სანიტარი</t>
  </si>
  <si>
    <t>ადმინისტრაციული (Operation Cost) ხარჯები სულ</t>
  </si>
  <si>
    <t>საკანცელარიო</t>
  </si>
  <si>
    <t>საკომუნიკაციო</t>
  </si>
  <si>
    <t>საწვავი (ადმინისტრაციული)</t>
  </si>
  <si>
    <t>მივლინების ხარჯი</t>
  </si>
  <si>
    <t>წარმომადგენლობითი ხარჯი</t>
  </si>
  <si>
    <t>მარკეტინგის ხარჯი</t>
  </si>
  <si>
    <t>მომსახურება</t>
  </si>
  <si>
    <t>მიმდინარე რემონტი</t>
  </si>
  <si>
    <t>სამეურნეო</t>
  </si>
  <si>
    <t>დასუფთავების ხარჯები</t>
  </si>
  <si>
    <t>კომუნალური ხარჯი</t>
  </si>
  <si>
    <t>ექიმი</t>
  </si>
  <si>
    <t>დანახარჯები ენერგიებზე</t>
  </si>
  <si>
    <t>დენი</t>
  </si>
  <si>
    <t>გაზი</t>
  </si>
  <si>
    <t>წყალი</t>
  </si>
  <si>
    <t>კომუნალური</t>
  </si>
  <si>
    <t>საწვავი</t>
  </si>
  <si>
    <t>სხვა ხარჯი</t>
  </si>
  <si>
    <t>ცვეთა</t>
  </si>
  <si>
    <t>ხელფასი</t>
  </si>
  <si>
    <t>შენობა ნაგებობები</t>
  </si>
  <si>
    <t>მედიკამენტი</t>
  </si>
  <si>
    <t>სამიდიცინო აღჭურვილობა</t>
  </si>
  <si>
    <t>ამინისტრაციული</t>
  </si>
  <si>
    <t>მოგება</t>
  </si>
  <si>
    <t>სულ</t>
  </si>
  <si>
    <t>სხვა გაუთვალისწინებელი</t>
  </si>
  <si>
    <t>სულ დანახარჯი</t>
  </si>
  <si>
    <t>სულ ღირებულება</t>
  </si>
  <si>
    <t>ინტენსიური მოვლის II დონე</t>
  </si>
  <si>
    <t>intracerebruli sisxlCaqceva</t>
  </si>
  <si>
    <t>საწოლი დღეები:</t>
  </si>
  <si>
    <t>წარმოგიდგენთ სტანდარტულ მკურნალობის სქემას და ფაქტიურ ხარჯს, გახანგრძლივებული ჰოსპიტალიზაციისას, პაციენტებში ინტრაცერებრული სისხლჩაქცევით-სტანდარტში გათვალისწინებულია, როგორც ჰიპოტენზიის, ასევე ჰიპერტენზიის სამკურნალო მედიკამენტები, 60 საწოლდღის შემთხვევაში (სტანდარტში არ შედის ოპერაციული ჩარევა)</t>
  </si>
  <si>
    <t>დიაგნოსტიკური კვლევები</t>
  </si>
  <si>
    <t>დასახელება</t>
  </si>
  <si>
    <t>რაოდ.</t>
  </si>
  <si>
    <t>NSCP</t>
  </si>
  <si>
    <t>ერთ. ფასი</t>
  </si>
  <si>
    <t>თანხა</t>
  </si>
  <si>
    <t>ABB მჟავა-ტუტოვანი წონასწორობა, იგივე სისხლის გაზები</t>
  </si>
  <si>
    <t>EMPTY</t>
  </si>
  <si>
    <t>ABO-RH სისხლის ჯგუფისა და რეზუსის განსაზღვრა</t>
  </si>
  <si>
    <t>IM.10.1.1</t>
  </si>
  <si>
    <t>anti HCV ჰეპატიტი  c  ანტისხეული</t>
  </si>
  <si>
    <t>MB.9.26</t>
  </si>
  <si>
    <t>aPTT აქტივირებული პარციალური თრომბოპლასტინის დრო (Pთთ)-აPთთ</t>
  </si>
  <si>
    <t>CG.2.1.2</t>
  </si>
  <si>
    <t>Bronch/trachea-cult ბრონქული/ტრაქეის ასპირატის  ბაქტერიოლოგია   (უარყოფითი)</t>
  </si>
  <si>
    <t>MB.2.1</t>
  </si>
  <si>
    <t>CBC-DIF-ESR სისხლის საერთო ანალიზი</t>
  </si>
  <si>
    <t>BL.6</t>
  </si>
  <si>
    <t>CREA კრეატინინი შრატში</t>
  </si>
  <si>
    <t>BL.9.3</t>
  </si>
  <si>
    <t>CRP C რეაქტიული ცილა</t>
  </si>
  <si>
    <t>BL.7.9.1</t>
  </si>
  <si>
    <t>GLU-A გლუკოზა (გლუკომეტრზე)</t>
  </si>
  <si>
    <t>BL.12.1</t>
  </si>
  <si>
    <t>PT/INR პროთრომბინის დრო</t>
  </si>
  <si>
    <t>CG.2.1.7</t>
  </si>
  <si>
    <t>UR შარდის ანალიზი, რუტინული</t>
  </si>
  <si>
    <t>UR.7</t>
  </si>
  <si>
    <t>ბრონქოსკოპია</t>
  </si>
  <si>
    <t>GCE012</t>
  </si>
  <si>
    <t>გულმკერდის რენტგენოგრაფია</t>
  </si>
  <si>
    <t>GDDA1A</t>
  </si>
  <si>
    <t>ელექტროკარდიოგარფია</t>
  </si>
  <si>
    <t>FXF000</t>
  </si>
  <si>
    <t>თავის კტ უკონტრასტო</t>
  </si>
  <si>
    <t>AADD1A</t>
  </si>
  <si>
    <t>პლევრის ღრუს ექოსკანირება</t>
  </si>
  <si>
    <t>GADE1A</t>
  </si>
  <si>
    <t>ტრაქეოსტომა</t>
  </si>
  <si>
    <t>GBSB00</t>
  </si>
  <si>
    <t>სულ დიაგნოსტიკური კვლევები</t>
  </si>
  <si>
    <t>მედიკამენტები და სხვა მასალები</t>
  </si>
  <si>
    <t>ერთეული</t>
  </si>
  <si>
    <t>ადრენალინ  დარნ. 0.18%  1მლ</t>
  </si>
  <si>
    <t>ამპ</t>
  </si>
  <si>
    <t>ანალგინი 50% 2მლ</t>
  </si>
  <si>
    <t>არდუანი   4მგ 2მლ</t>
  </si>
  <si>
    <t>ატროპინის სულფატი 0.1%1მლ</t>
  </si>
  <si>
    <t>ბეტადინი  1ლ</t>
  </si>
  <si>
    <t>ფლაკ</t>
  </si>
  <si>
    <t>გლუკოზა 5% 500მლ</t>
  </si>
  <si>
    <t>გლუკომეტრის ტესტ ჩხირები IME-DC</t>
  </si>
  <si>
    <t>ცალი</t>
  </si>
  <si>
    <t>დამაგრძელებელი მაღ/წ M/F  150სმ</t>
  </si>
  <si>
    <t>დექსამეტაზონ-დარნ. 0.4% 1მლ</t>
  </si>
  <si>
    <t>დექსამეტაზონი 4მგ/ 1მლ</t>
  </si>
  <si>
    <t>დიმედროლი 1მლ</t>
  </si>
  <si>
    <t>დიტილინი 2% 5მლ</t>
  </si>
  <si>
    <t>დორმიკუმი 15მგ/3მლ</t>
  </si>
  <si>
    <t>დოფამინი 4% 5 მლ</t>
  </si>
  <si>
    <t>ებრანტილი  50 5მგ/მლ  10მლ</t>
  </si>
  <si>
    <t>ეკგ ელექტროდი მოზრდილ.</t>
  </si>
  <si>
    <t>ენაპი 10მგ</t>
  </si>
  <si>
    <t>ტაბ</t>
  </si>
  <si>
    <t>ენდოტრაქეალური  მილი  მანჟ-თ  8.5</t>
  </si>
  <si>
    <t>ელასტიური ბინტი</t>
  </si>
  <si>
    <t>ექუსპონი ჰემოსტაზიური  ღრუბელი 8*5*1</t>
  </si>
  <si>
    <t>ვანკომიცინი-TF 1000მგ</t>
  </si>
  <si>
    <t>ვანცეფი  1გრ</t>
  </si>
  <si>
    <t>ვენის კათეტერის  საფიქსაციო  ლეიკო 6*8</t>
  </si>
  <si>
    <t>ზანტაკი 2მლ</t>
  </si>
  <si>
    <t>თიოპენტალ  ნატრიუმი  1გრ</t>
  </si>
  <si>
    <t>იანკაუერის    ნაკრები</t>
  </si>
  <si>
    <t>ინსულ-აქტრაპიდი  HM 10მლ/100მე</t>
  </si>
  <si>
    <t>კათეტერი ასპირაციული  14ფ (სანაციის ზონდი)</t>
  </si>
  <si>
    <t>კათეტერი ასპირაციული 10ფ (სანაციის ზონდი)</t>
  </si>
  <si>
    <t>კათეტერი ვენის 20გ</t>
  </si>
  <si>
    <t>კათეტერი ფოლის #16</t>
  </si>
  <si>
    <t>კალიუმის ქლორიდი  4% 200მლ</t>
  </si>
  <si>
    <t>კალციუმის  გლუკ 100მგ/მლ  5მლ</t>
  </si>
  <si>
    <t>კანულა ნაზალური მოზრდილთა</t>
  </si>
  <si>
    <t>კეტამინი50მგ /მლ 2მლ</t>
  </si>
  <si>
    <t>კოდან ტინქტურ ფორტე (შეფერილი) (კანის დეზინფექცია) 1ლ</t>
  </si>
  <si>
    <t>კონტურის გადამყვანი</t>
  </si>
  <si>
    <t>კუჭის  ზონდი  #16</t>
  </si>
  <si>
    <t>ლიდოკაინი აეროზ. 38გრ (უფრეონო)</t>
  </si>
  <si>
    <t>მანიტოლი 10% 500 მლ</t>
  </si>
  <si>
    <t>მორფინის  ჰ/ქლ. კალცექსი   10მგ/მლ 1მლ</t>
  </si>
  <si>
    <t>ამპულა</t>
  </si>
  <si>
    <t>ნატრიუმის  ბიკარბონატი  8.4%  50მლ</t>
  </si>
  <si>
    <t>ფლაკონი</t>
  </si>
  <si>
    <t>ნატრიუმის ქლორიდი 0.9% 500მლ</t>
  </si>
  <si>
    <t>ნატრიუმის ქლორიდი 0.9% 5მლ</t>
  </si>
  <si>
    <t>რაციოცეფი  1გრ</t>
  </si>
  <si>
    <t>რინგერი 500მლ</t>
  </si>
  <si>
    <t>სასუნთქი აპარატის  კონტური (მეხიანი)</t>
  </si>
  <si>
    <t>საფენი წებოვანი სტ. 10*15სმ</t>
  </si>
  <si>
    <t>სისტემა  საინფუზიო  (უფილტრო)</t>
  </si>
  <si>
    <t>სომნოპოლი 1% 20მლ</t>
  </si>
  <si>
    <t>სტოპკოკი (სამეულის გამანაწილებელი)</t>
  </si>
  <si>
    <t>ტარდი 2მლ</t>
  </si>
  <si>
    <t>ტრაქეოსტომიის  მილი #8.0</t>
  </si>
  <si>
    <t>ფენტანილი  კალცექსი  0.05მგ/მლ  2მლ</t>
  </si>
  <si>
    <t>ფიზიოტენზი  0,4მგ</t>
  </si>
  <si>
    <t>ფილტრი ბაქტ/ვირუსული</t>
  </si>
  <si>
    <t>ფუროსემიდი 1% 2მლ</t>
  </si>
  <si>
    <t>შარდის ანალიზის ჭიქა სტერ.    (სტერილური კონტეინერი)</t>
  </si>
  <si>
    <t>შარდმიმღები 2ლ</t>
  </si>
  <si>
    <t>შპრიცი  ჟანეს 60მლ</t>
  </si>
  <si>
    <t>შპრიცი  საირიგაციო  60მლ  (ჟანეს   შპრიცი)</t>
  </si>
  <si>
    <t>შპრიცი 10მლ</t>
  </si>
  <si>
    <t>შპრიცი 20მლ</t>
  </si>
  <si>
    <t>შპრიცი 2მლ</t>
  </si>
  <si>
    <t>შპრიცი 50მლ</t>
  </si>
  <si>
    <t>შპრიცი 50მლ რ/დგ</t>
  </si>
  <si>
    <t>შპრიცი 5მლ</t>
  </si>
  <si>
    <t>ც.ვ.კ.  3 არხიანი  7F/20სმ  18G</t>
  </si>
  <si>
    <t>ხელთათმანი სტერ. #8</t>
  </si>
  <si>
    <t>წყ</t>
  </si>
  <si>
    <t>ხელთათმანი სტერ.#7.5</t>
  </si>
  <si>
    <t>ხელთათმანი სტერილ. #7</t>
  </si>
  <si>
    <t>სულ მედიკამენტები და სხვა მასალები</t>
  </si>
  <si>
    <t>კვება და სხვა ხარჯი</t>
  </si>
  <si>
    <t>რაოდენობა</t>
  </si>
  <si>
    <t>შენიშვნა</t>
  </si>
  <si>
    <t>I ვარიანტი XV მაგიდა</t>
  </si>
  <si>
    <t>სულ კვება და სხვა ხარჯი</t>
  </si>
  <si>
    <t>სულ ხარჯი:</t>
  </si>
  <si>
    <t>დირექტორი: ___________________</t>
  </si>
  <si>
    <t>მთ. ბუღალტერი: ___________________</t>
  </si>
  <si>
    <t>შემსრულებელი: ___________________</t>
  </si>
  <si>
    <t>60 საწოლდღე</t>
  </si>
  <si>
    <t>თავის ტვინის ინფარქტი</t>
  </si>
  <si>
    <t>წარმოგიდგენთ სტანდარტულ მკურნალობის სქემას და ფაქტიურ ხარჯს, გახანგრძლივებული ჰოსპიტალიზაციისას, პაციენტებში იშემიური ინსულტით-სტანდარტში გათვალისწინებულია, როგორც ჰიპოტენზიის, ასევე ჰიპერტენზიის სამკურნალო მედიკამენტები, 60 საწოლდღის შემთხვევაში (სტანდარტში არ არის გათვალისწინებული თრომბოლიზური თერაპია და თრომბექტომია)</t>
  </si>
  <si>
    <t>PGA  პოლიგლუკოლიდაციდი №1  მრგვალი  ნემსი  40მმ-90სმ</t>
  </si>
  <si>
    <t>ატორისი 20მგ</t>
  </si>
  <si>
    <t>აბი</t>
  </si>
  <si>
    <t>ასპირინი კარდიო 100მგ</t>
  </si>
  <si>
    <t>ამიოკორდინი 200მგ</t>
  </si>
  <si>
    <t>გეპარინი  5000სე/1მლ  5მლ</t>
  </si>
  <si>
    <t>პანაცელი  სტანდარტი 5*7.5სმ</t>
  </si>
  <si>
    <t>პგა  ძაფი 2/0  70სმ 30მმ 3/8 ნემსი მჭრელი  3230RC</t>
  </si>
  <si>
    <t>პირეტიკოლი 10მგ/მლ  100მლ</t>
  </si>
  <si>
    <t>60 საწილდღე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</si>
</sst>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cadNusx"/>
    </font>
    <font>
      <sz val="10"/>
      <color rgb="FF00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sz val="10"/>
      <color rgb="FF00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2" fontId="8" fillId="3" borderId="1" xfId="0" applyNumberFormat="1" applyFont="1" applyFill="1" applyBorder="1" applyProtection="1"/>
    <xf numFmtId="2" fontId="9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Protection="1"/>
    <xf numFmtId="2" fontId="7" fillId="0" borderId="1" xfId="0" applyNumberFormat="1" applyFont="1" applyFill="1" applyBorder="1" applyAlignment="1" applyProtection="1">
      <alignment horizontal="center" vertical="center"/>
    </xf>
    <xf numFmtId="2" fontId="8" fillId="0" borderId="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left" vertical="center" wrapText="1"/>
    </xf>
    <xf numFmtId="2" fontId="11" fillId="0" borderId="1" xfId="0" applyNumberFormat="1" applyFont="1" applyFill="1" applyBorder="1" applyAlignment="1" applyProtection="1">
      <alignment horizontal="center" vertical="center"/>
    </xf>
    <xf numFmtId="2" fontId="11" fillId="3" borderId="1" xfId="0" applyNumberFormat="1" applyFont="1" applyFill="1" applyBorder="1" applyAlignment="1" applyProtection="1">
      <alignment horizontal="center" vertical="center"/>
    </xf>
    <xf numFmtId="2" fontId="0" fillId="3" borderId="1" xfId="0" applyNumberForma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2" fontId="0" fillId="0" borderId="1" xfId="0" applyNumberFormat="1" applyFill="1" applyBorder="1" applyAlignment="1" applyProtection="1">
      <alignment horizontal="center"/>
    </xf>
    <xf numFmtId="2" fontId="0" fillId="3" borderId="1" xfId="0" applyNumberFormat="1" applyFill="1" applyBorder="1" applyProtection="1"/>
    <xf numFmtId="2" fontId="11" fillId="0" borderId="1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1" fontId="0" fillId="0" borderId="0" xfId="0" applyNumberFormat="1" applyProtection="1"/>
    <xf numFmtId="0" fontId="7" fillId="0" borderId="0" xfId="0" applyFont="1" applyFill="1" applyBorder="1" applyAlignment="1" applyProtection="1">
      <alignment horizontal="left" vertical="center"/>
    </xf>
    <xf numFmtId="2" fontId="8" fillId="0" borderId="0" xfId="0" applyNumberFormat="1" applyFont="1" applyFill="1" applyBorder="1" applyAlignment="1" applyProtection="1">
      <alignment horizont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/>
    </xf>
    <xf numFmtId="0" fontId="6" fillId="0" borderId="0" xfId="0" applyFont="1" applyProtection="1"/>
    <xf numFmtId="2" fontId="7" fillId="0" borderId="5" xfId="0" applyNumberFormat="1" applyFont="1" applyFill="1" applyBorder="1" applyAlignment="1" applyProtection="1">
      <alignment horizontal="center" vertical="center"/>
    </xf>
    <xf numFmtId="2" fontId="8" fillId="0" borderId="0" xfId="0" applyNumberFormat="1" applyFont="1" applyFill="1" applyBorder="1" applyProtection="1"/>
    <xf numFmtId="10" fontId="10" fillId="0" borderId="0" xfId="0" applyNumberFormat="1" applyFont="1" applyProtection="1"/>
    <xf numFmtId="1" fontId="8" fillId="0" borderId="2" xfId="0" applyNumberFormat="1" applyFont="1" applyBorder="1" applyAlignment="1" applyProtection="1">
      <alignment horizontal="center"/>
    </xf>
    <xf numFmtId="1" fontId="8" fillId="0" borderId="4" xfId="0" applyNumberFormat="1" applyFont="1" applyBorder="1" applyAlignment="1" applyProtection="1">
      <alignment horizontal="center"/>
    </xf>
    <xf numFmtId="2" fontId="0" fillId="0" borderId="0" xfId="0" applyNumberFormat="1" applyProtection="1"/>
    <xf numFmtId="0" fontId="13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right" vertical="top"/>
    </xf>
    <xf numFmtId="4" fontId="14" fillId="0" borderId="0" xfId="0" applyNumberFormat="1" applyFont="1" applyFill="1" applyAlignment="1">
      <alignment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/>
    <xf numFmtId="4" fontId="16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4" fillId="4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4" fontId="17" fillId="4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4" fillId="0" borderId="6" xfId="0" applyFont="1" applyFill="1" applyBorder="1" applyAlignment="1">
      <alignment vertical="center"/>
    </xf>
    <xf numFmtId="4" fontId="17" fillId="4" borderId="6" xfId="0" applyNumberFormat="1" applyFont="1" applyFill="1" applyBorder="1" applyAlignment="1">
      <alignment horizontal="right" vertical="center"/>
    </xf>
    <xf numFmtId="4" fontId="17" fillId="0" borderId="6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4" fillId="0" borderId="10" xfId="0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right" vertical="center"/>
    </xf>
    <xf numFmtId="4" fontId="17" fillId="0" borderId="10" xfId="0" applyNumberFormat="1" applyFont="1" applyFill="1" applyBorder="1" applyAlignment="1">
      <alignment horizontal="right" vertical="center"/>
    </xf>
    <xf numFmtId="4" fontId="14" fillId="0" borderId="10" xfId="0" applyNumberFormat="1" applyFont="1" applyFill="1" applyBorder="1" applyAlignment="1">
      <alignment horizontal="right" vertical="center"/>
    </xf>
    <xf numFmtId="0" fontId="0" fillId="0" borderId="0" xfId="0" applyBorder="1"/>
    <xf numFmtId="4" fontId="16" fillId="0" borderId="0" xfId="0" applyNumberFormat="1" applyFont="1" applyFill="1" applyAlignment="1">
      <alignment horizontal="center" vertical="center"/>
    </xf>
    <xf numFmtId="4" fontId="17" fillId="0" borderId="6" xfId="0" applyNumberFormat="1" applyFont="1" applyFill="1" applyBorder="1" applyAlignment="1">
      <alignment horizontal="right" vertical="center"/>
    </xf>
    <xf numFmtId="4" fontId="17" fillId="5" borderId="10" xfId="0" applyNumberFormat="1" applyFont="1" applyFill="1" applyBorder="1" applyAlignment="1">
      <alignment horizontal="right" vertical="center"/>
    </xf>
    <xf numFmtId="14" fontId="15" fillId="0" borderId="11" xfId="0" applyNumberFormat="1" applyFont="1" applyFill="1" applyBorder="1" applyAlignment="1">
      <alignment horizontal="center" vertical="center" wrapText="1"/>
    </xf>
    <xf numFmtId="14" fontId="15" fillId="0" borderId="12" xfId="0" applyNumberFormat="1" applyFont="1" applyFill="1" applyBorder="1" applyAlignment="1">
      <alignment horizontal="center" vertical="center" wrapText="1"/>
    </xf>
    <xf numFmtId="14" fontId="15" fillId="0" borderId="13" xfId="0" applyNumberFormat="1" applyFont="1" applyFill="1" applyBorder="1" applyAlignment="1">
      <alignment horizontal="center" vertical="center" wrapText="1"/>
    </xf>
    <xf numFmtId="14" fontId="15" fillId="0" borderId="1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Border="1" applyAlignment="1">
      <alignment horizontal="center" vertical="center" wrapText="1"/>
    </xf>
    <xf numFmtId="14" fontId="15" fillId="0" borderId="15" xfId="0" applyNumberFormat="1" applyFont="1" applyFill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  <xf numFmtId="14" fontId="15" fillId="0" borderId="17" xfId="0" applyNumberFormat="1" applyFont="1" applyFill="1" applyBorder="1" applyAlignment="1">
      <alignment horizontal="center" vertical="center" wrapText="1"/>
    </xf>
    <xf numFmtId="14" fontId="15" fillId="0" borderId="18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vertical="center"/>
    </xf>
    <xf numFmtId="4" fontId="17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45"/>
  <sheetViews>
    <sheetView workbookViewId="0">
      <selection activeCell="K9" sqref="K9"/>
    </sheetView>
  </sheetViews>
  <sheetFormatPr defaultColWidth="8.7109375" defaultRowHeight="12" customHeight="1"/>
  <cols>
    <col min="1" max="1" width="60.7109375" style="1" customWidth="1"/>
    <col min="2" max="3" width="10.42578125" style="1" customWidth="1"/>
    <col min="4" max="5" width="15.140625" style="40" customWidth="1"/>
    <col min="6" max="6" width="23.28515625" style="1" hidden="1" customWidth="1"/>
    <col min="7" max="10" width="0" style="1" hidden="1" customWidth="1"/>
    <col min="11" max="16384" width="8.7109375" style="1"/>
  </cols>
  <sheetData>
    <row r="1" spans="1:5" ht="15">
      <c r="A1" s="2"/>
      <c r="B1" s="2"/>
      <c r="C1" s="2"/>
      <c r="D1" s="3"/>
      <c r="E1" s="3"/>
    </row>
    <row r="2" spans="1:5" ht="21">
      <c r="A2" s="4" t="s">
        <v>0</v>
      </c>
      <c r="B2" s="4"/>
      <c r="C2" s="4"/>
      <c r="D2" s="4"/>
      <c r="E2" s="4"/>
    </row>
    <row r="3" spans="1:5" ht="21">
      <c r="A3" s="4"/>
      <c r="B3" s="4"/>
      <c r="C3" s="4"/>
      <c r="D3" s="4"/>
      <c r="E3" s="4"/>
    </row>
    <row r="4" spans="1:5" ht="18.75">
      <c r="A4" s="5" t="s">
        <v>1</v>
      </c>
      <c r="B4" s="5"/>
      <c r="C4" s="5"/>
      <c r="D4" s="5"/>
      <c r="E4" s="5"/>
    </row>
    <row r="5" spans="1:5" ht="15">
      <c r="A5" s="6" t="s">
        <v>2</v>
      </c>
      <c r="B5" s="6"/>
      <c r="C5" s="6"/>
      <c r="D5" s="7" t="s">
        <v>3</v>
      </c>
      <c r="E5" s="8">
        <v>1</v>
      </c>
    </row>
    <row r="6" spans="1:5" ht="15.75">
      <c r="A6" s="6"/>
      <c r="B6" s="6"/>
      <c r="C6" s="6"/>
      <c r="D6" s="9" t="s">
        <v>4</v>
      </c>
      <c r="E6" s="9" t="s">
        <v>5</v>
      </c>
    </row>
    <row r="7" spans="1:5" s="13" customFormat="1" ht="15.75">
      <c r="A7" s="10" t="s">
        <v>6</v>
      </c>
      <c r="B7" s="10"/>
      <c r="C7" s="10"/>
      <c r="D7" s="11"/>
      <c r="E7" s="12">
        <v>28</v>
      </c>
    </row>
    <row r="8" spans="1:5" s="13" customFormat="1" ht="15.75">
      <c r="A8" s="10" t="s">
        <v>7</v>
      </c>
      <c r="B8" s="10"/>
      <c r="C8" s="10"/>
      <c r="D8" s="11"/>
      <c r="E8" s="12">
        <v>40</v>
      </c>
    </row>
    <row r="9" spans="1:5" s="13" customFormat="1" ht="15.75">
      <c r="A9" s="10" t="s">
        <v>8</v>
      </c>
      <c r="B9" s="10"/>
      <c r="C9" s="10"/>
      <c r="D9" s="11"/>
      <c r="E9" s="14">
        <v>10</v>
      </c>
    </row>
    <row r="10" spans="1:5" s="13" customFormat="1" ht="15.75">
      <c r="A10" s="10" t="s">
        <v>9</v>
      </c>
      <c r="B10" s="10"/>
      <c r="C10" s="10"/>
      <c r="D10" s="15">
        <f>SUM(D11:D14)</f>
        <v>80</v>
      </c>
      <c r="E10" s="15">
        <f>SUM(E11:E14)</f>
        <v>0</v>
      </c>
    </row>
    <row r="11" spans="1:5" ht="15">
      <c r="A11" s="16" t="s">
        <v>10</v>
      </c>
      <c r="B11" s="16"/>
      <c r="C11" s="16"/>
      <c r="D11" s="17">
        <v>25</v>
      </c>
      <c r="E11" s="18"/>
    </row>
    <row r="12" spans="1:5" ht="15">
      <c r="A12" s="16" t="s">
        <v>11</v>
      </c>
      <c r="B12" s="16"/>
      <c r="C12" s="16"/>
      <c r="D12" s="17">
        <v>20</v>
      </c>
      <c r="E12" s="19"/>
    </row>
    <row r="13" spans="1:5" ht="15">
      <c r="A13" s="16" t="s">
        <v>12</v>
      </c>
      <c r="B13" s="16"/>
      <c r="C13" s="16"/>
      <c r="D13" s="17">
        <v>25</v>
      </c>
      <c r="E13" s="19"/>
    </row>
    <row r="14" spans="1:5" ht="15">
      <c r="A14" s="16" t="s">
        <v>13</v>
      </c>
      <c r="B14" s="16"/>
      <c r="C14" s="16"/>
      <c r="D14" s="17">
        <f>10*E5</f>
        <v>10</v>
      </c>
      <c r="E14" s="19"/>
    </row>
    <row r="15" spans="1:5" s="13" customFormat="1" ht="15.75">
      <c r="A15" s="20" t="s">
        <v>14</v>
      </c>
      <c r="B15" s="20"/>
      <c r="C15" s="20"/>
      <c r="D15" s="14">
        <f>SUM(D16:D26)</f>
        <v>12.2</v>
      </c>
      <c r="E15" s="14">
        <f>SUM(E16:E26)</f>
        <v>0.4</v>
      </c>
    </row>
    <row r="16" spans="1:5" ht="12" customHeight="1">
      <c r="A16" s="21" t="s">
        <v>15</v>
      </c>
      <c r="B16" s="21"/>
      <c r="C16" s="21"/>
      <c r="D16" s="17">
        <f>0.3*E5</f>
        <v>0.3</v>
      </c>
      <c r="E16" s="22">
        <f>0.4*E5</f>
        <v>0.4</v>
      </c>
    </row>
    <row r="17" spans="1:10" ht="12" customHeight="1">
      <c r="A17" s="21" t="s">
        <v>16</v>
      </c>
      <c r="B17" s="21"/>
      <c r="C17" s="21"/>
      <c r="D17" s="17">
        <f>0.1*E5</f>
        <v>0.1</v>
      </c>
      <c r="E17" s="23"/>
    </row>
    <row r="18" spans="1:10" ht="12" customHeight="1">
      <c r="A18" s="21" t="s">
        <v>17</v>
      </c>
      <c r="B18" s="21"/>
      <c r="C18" s="21"/>
      <c r="D18" s="17">
        <f>0.1*E5</f>
        <v>0.1</v>
      </c>
      <c r="E18" s="23"/>
    </row>
    <row r="19" spans="1:10" ht="12" customHeight="1">
      <c r="A19" s="21" t="s">
        <v>18</v>
      </c>
      <c r="B19" s="21"/>
      <c r="C19" s="21"/>
      <c r="D19" s="17">
        <f>1*E5</f>
        <v>1</v>
      </c>
      <c r="E19" s="23"/>
    </row>
    <row r="20" spans="1:10" ht="12" customHeight="1">
      <c r="A20" s="21" t="s">
        <v>19</v>
      </c>
      <c r="B20" s="21"/>
      <c r="C20" s="21"/>
      <c r="D20" s="17">
        <f>0.5*E5</f>
        <v>0.5</v>
      </c>
      <c r="E20" s="23"/>
    </row>
    <row r="21" spans="1:10" ht="12" customHeight="1">
      <c r="A21" s="21" t="s">
        <v>20</v>
      </c>
      <c r="B21" s="21"/>
      <c r="C21" s="21"/>
      <c r="D21" s="17">
        <f>2*E5</f>
        <v>2</v>
      </c>
      <c r="E21" s="23"/>
    </row>
    <row r="22" spans="1:10" ht="12" customHeight="1">
      <c r="A22" s="21" t="s">
        <v>21</v>
      </c>
      <c r="B22" s="21"/>
      <c r="C22" s="21"/>
      <c r="D22" s="17">
        <f>2.5*E5</f>
        <v>2.5</v>
      </c>
      <c r="E22" s="23"/>
    </row>
    <row r="23" spans="1:10" ht="12" customHeight="1">
      <c r="A23" s="21" t="s">
        <v>22</v>
      </c>
      <c r="B23" s="21"/>
      <c r="C23" s="21"/>
      <c r="D23" s="24">
        <f>0.7*E5</f>
        <v>0.7</v>
      </c>
      <c r="E23" s="23"/>
    </row>
    <row r="24" spans="1:10" ht="12" customHeight="1">
      <c r="A24" s="21" t="s">
        <v>23</v>
      </c>
      <c r="B24" s="21"/>
      <c r="C24" s="21"/>
      <c r="D24" s="22">
        <f>0.5*E5</f>
        <v>0.5</v>
      </c>
      <c r="E24" s="23"/>
    </row>
    <row r="25" spans="1:10" ht="12" customHeight="1">
      <c r="A25" s="21" t="s">
        <v>24</v>
      </c>
      <c r="B25" s="21"/>
      <c r="C25" s="21"/>
      <c r="D25" s="17">
        <f>4*E5</f>
        <v>4</v>
      </c>
      <c r="E25" s="23"/>
    </row>
    <row r="26" spans="1:10" ht="18" customHeight="1">
      <c r="A26" s="21" t="s">
        <v>25</v>
      </c>
      <c r="B26" s="21"/>
      <c r="C26" s="21"/>
      <c r="D26" s="17">
        <f>0.5*E5</f>
        <v>0.5</v>
      </c>
      <c r="E26" s="23"/>
      <c r="G26" s="1" t="s">
        <v>26</v>
      </c>
      <c r="H26" s="1">
        <v>1</v>
      </c>
      <c r="I26" s="1">
        <v>240</v>
      </c>
    </row>
    <row r="27" spans="1:10" s="13" customFormat="1" ht="18" customHeight="1">
      <c r="A27" s="20" t="s">
        <v>27</v>
      </c>
      <c r="B27" s="20"/>
      <c r="C27" s="20"/>
      <c r="D27" s="14">
        <f>SUM(D28:D31)</f>
        <v>19</v>
      </c>
      <c r="E27" s="14">
        <f>SUM(E28:E31)</f>
        <v>9.5</v>
      </c>
      <c r="G27" s="13" t="s">
        <v>12</v>
      </c>
      <c r="H27" s="13">
        <v>3</v>
      </c>
      <c r="I27" s="13">
        <v>240</v>
      </c>
    </row>
    <row r="28" spans="1:10" ht="18.75" customHeight="1">
      <c r="A28" s="21" t="s">
        <v>28</v>
      </c>
      <c r="B28" s="21"/>
      <c r="C28" s="21"/>
      <c r="D28" s="22">
        <f>5*E5</f>
        <v>5</v>
      </c>
      <c r="E28" s="17">
        <f>9*E5</f>
        <v>9</v>
      </c>
      <c r="G28" s="1" t="s">
        <v>13</v>
      </c>
      <c r="H28" s="1">
        <v>1</v>
      </c>
      <c r="I28" s="1">
        <v>25</v>
      </c>
    </row>
    <row r="29" spans="1:10" ht="21" customHeight="1">
      <c r="A29" s="21" t="s">
        <v>29</v>
      </c>
      <c r="B29" s="21"/>
      <c r="C29" s="21"/>
      <c r="D29" s="22">
        <f>14*E5</f>
        <v>14</v>
      </c>
      <c r="E29" s="23"/>
      <c r="I29" s="1">
        <f>SUM(I26:I28)</f>
        <v>505</v>
      </c>
      <c r="J29" s="25"/>
    </row>
    <row r="30" spans="1:10" ht="15" customHeight="1">
      <c r="A30" s="21" t="s">
        <v>30</v>
      </c>
      <c r="B30" s="21"/>
      <c r="C30" s="21"/>
      <c r="D30" s="23"/>
      <c r="E30" s="17">
        <f>E5*0.25</f>
        <v>0.25</v>
      </c>
      <c r="F30" s="1" t="s">
        <v>31</v>
      </c>
      <c r="G30" s="1">
        <f>700000/35000</f>
        <v>20</v>
      </c>
    </row>
    <row r="31" spans="1:10" ht="17.25" customHeight="1">
      <c r="A31" s="21" t="s">
        <v>32</v>
      </c>
      <c r="B31" s="21"/>
      <c r="C31" s="21"/>
      <c r="D31" s="23"/>
      <c r="E31" s="17">
        <f>E5*0.25</f>
        <v>0.25</v>
      </c>
      <c r="F31" s="1" t="s">
        <v>33</v>
      </c>
      <c r="G31" s="26">
        <v>10</v>
      </c>
    </row>
    <row r="32" spans="1:10" s="13" customFormat="1" ht="15.75">
      <c r="A32" s="20" t="s">
        <v>34</v>
      </c>
      <c r="B32" s="20"/>
      <c r="C32" s="20"/>
      <c r="D32" s="15">
        <f>SUM(D33:D34)</f>
        <v>0</v>
      </c>
      <c r="E32" s="15">
        <f>SUM(E33:E34)</f>
        <v>0</v>
      </c>
      <c r="F32" s="13" t="s">
        <v>35</v>
      </c>
      <c r="G32" s="13">
        <v>80</v>
      </c>
    </row>
    <row r="33" spans="1:8" ht="15">
      <c r="A33" s="21" t="s">
        <v>36</v>
      </c>
      <c r="B33" s="21"/>
      <c r="C33" s="21"/>
      <c r="D33" s="22">
        <v>0</v>
      </c>
      <c r="E33" s="18"/>
      <c r="F33" s="1" t="s">
        <v>37</v>
      </c>
      <c r="G33" s="1">
        <v>60</v>
      </c>
    </row>
    <row r="34" spans="1:8" ht="15">
      <c r="A34" s="21" t="s">
        <v>38</v>
      </c>
      <c r="B34" s="21"/>
      <c r="C34" s="21"/>
      <c r="D34" s="19"/>
      <c r="E34" s="17">
        <v>0</v>
      </c>
      <c r="F34" s="1" t="s">
        <v>39</v>
      </c>
      <c r="G34" s="1">
        <v>20</v>
      </c>
    </row>
    <row r="35" spans="1:8" s="13" customFormat="1" ht="16.5" thickBot="1">
      <c r="A35" s="27"/>
      <c r="B35" s="27"/>
      <c r="C35" s="27"/>
      <c r="D35" s="28"/>
      <c r="E35" s="29"/>
      <c r="F35" s="13" t="s">
        <v>40</v>
      </c>
      <c r="G35" s="13">
        <f>G37*25%</f>
        <v>47.5</v>
      </c>
    </row>
    <row r="36" spans="1:8" s="13" customFormat="1" ht="17.25" thickTop="1" thickBot="1">
      <c r="A36" s="30" t="s">
        <v>41</v>
      </c>
      <c r="B36" s="31"/>
      <c r="C36" s="32"/>
      <c r="D36" s="33">
        <f>(D7+D8+D9+D10+D15+D27+D32)</f>
        <v>111.2</v>
      </c>
      <c r="E36" s="33">
        <f>(E7+E8+E9+E10+E15+E27+E32)</f>
        <v>87.9</v>
      </c>
    </row>
    <row r="37" spans="1:8" s="13" customFormat="1" ht="17.25" thickTop="1" thickBot="1">
      <c r="A37" s="27"/>
      <c r="B37" s="27"/>
      <c r="C37" s="27"/>
      <c r="D37" s="28"/>
      <c r="E37" s="29"/>
      <c r="G37" s="34">
        <f>SUM(G30:G34)</f>
        <v>190</v>
      </c>
      <c r="H37" s="13">
        <f>50/G37</f>
        <v>0.26315789473684209</v>
      </c>
    </row>
    <row r="38" spans="1:8" s="13" customFormat="1" ht="17.25" thickTop="1" thickBot="1">
      <c r="A38" s="30" t="s">
        <v>42</v>
      </c>
      <c r="B38" s="31"/>
      <c r="C38" s="32"/>
      <c r="D38" s="35">
        <f>D36*5%</f>
        <v>5.5600000000000005</v>
      </c>
      <c r="E38" s="35">
        <f>E36*5%</f>
        <v>4.3950000000000005</v>
      </c>
      <c r="G38" s="13">
        <f>G37+G35</f>
        <v>237.5</v>
      </c>
    </row>
    <row r="39" spans="1:8" s="13" customFormat="1" ht="17.25" thickTop="1" thickBot="1">
      <c r="A39" s="27"/>
      <c r="B39" s="27"/>
      <c r="C39" s="27"/>
      <c r="D39" s="29"/>
      <c r="E39" s="36"/>
      <c r="H39" s="37"/>
    </row>
    <row r="40" spans="1:8" s="13" customFormat="1" ht="17.25" thickTop="1" thickBot="1">
      <c r="A40" s="30" t="s">
        <v>43</v>
      </c>
      <c r="B40" s="31"/>
      <c r="C40" s="32"/>
      <c r="D40" s="38">
        <f>D38+E38+D36+E36</f>
        <v>209.05500000000001</v>
      </c>
      <c r="E40" s="39"/>
    </row>
    <row r="41" spans="1:8" ht="16.5" thickTop="1" thickBot="1">
      <c r="D41" s="26"/>
      <c r="E41" s="26"/>
    </row>
    <row r="42" spans="1:8" ht="17.25" thickTop="1" thickBot="1">
      <c r="A42" s="30" t="s">
        <v>40</v>
      </c>
      <c r="B42" s="31"/>
      <c r="C42" s="32"/>
      <c r="D42" s="38">
        <f>D40*15%</f>
        <v>31.358249999999998</v>
      </c>
      <c r="E42" s="39"/>
    </row>
    <row r="43" spans="1:8" ht="16.5" thickTop="1" thickBot="1">
      <c r="D43" s="26"/>
      <c r="E43" s="26"/>
    </row>
    <row r="44" spans="1:8" ht="17.25" thickTop="1" thickBot="1">
      <c r="A44" s="30" t="s">
        <v>44</v>
      </c>
      <c r="B44" s="31"/>
      <c r="C44" s="32"/>
      <c r="D44" s="38">
        <f>D42+D40</f>
        <v>240.41325000000001</v>
      </c>
      <c r="E44" s="39"/>
    </row>
    <row r="45" spans="1:8" ht="15.75" thickTop="1"/>
  </sheetData>
  <mergeCells count="40">
    <mergeCell ref="D40:E40"/>
    <mergeCell ref="A42:C42"/>
    <mergeCell ref="D42:E42"/>
    <mergeCell ref="A44:C44"/>
    <mergeCell ref="D44:E44"/>
    <mergeCell ref="A32:C32"/>
    <mergeCell ref="A33:C33"/>
    <mergeCell ref="A34:C34"/>
    <mergeCell ref="A36:C36"/>
    <mergeCell ref="A38:C38"/>
    <mergeCell ref="A40:C40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:E2"/>
    <mergeCell ref="A3:E3"/>
    <mergeCell ref="A4:E4"/>
    <mergeCell ref="A5:C6"/>
    <mergeCell ref="A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45"/>
  <sheetViews>
    <sheetView workbookViewId="0">
      <selection activeCell="A10" sqref="A10:C10"/>
    </sheetView>
  </sheetViews>
  <sheetFormatPr defaultRowHeight="15"/>
  <cols>
    <col min="3" max="3" width="67.85546875" customWidth="1"/>
  </cols>
  <sheetData>
    <row r="1" spans="1:5">
      <c r="A1" s="2"/>
      <c r="B1" s="2"/>
      <c r="C1" s="2"/>
      <c r="D1" s="3"/>
      <c r="E1" s="3"/>
    </row>
    <row r="2" spans="1:5" ht="21">
      <c r="A2" s="4" t="s">
        <v>45</v>
      </c>
      <c r="B2" s="4"/>
      <c r="C2" s="4"/>
      <c r="D2" s="4"/>
      <c r="E2" s="4"/>
    </row>
    <row r="3" spans="1:5" ht="21">
      <c r="A3" s="4"/>
      <c r="B3" s="4"/>
      <c r="C3" s="4"/>
      <c r="D3" s="4"/>
      <c r="E3" s="4"/>
    </row>
    <row r="4" spans="1:5" ht="18.75">
      <c r="A4" s="5" t="s">
        <v>1</v>
      </c>
      <c r="B4" s="5"/>
      <c r="C4" s="5"/>
      <c r="D4" s="5"/>
      <c r="E4" s="5"/>
    </row>
    <row r="5" spans="1:5">
      <c r="A5" s="6" t="s">
        <v>2</v>
      </c>
      <c r="B5" s="6"/>
      <c r="C5" s="6"/>
      <c r="D5" s="7" t="s">
        <v>3</v>
      </c>
      <c r="E5" s="8">
        <v>1</v>
      </c>
    </row>
    <row r="6" spans="1:5" ht="15.75">
      <c r="A6" s="6"/>
      <c r="B6" s="6"/>
      <c r="C6" s="6"/>
      <c r="D6" s="9" t="s">
        <v>4</v>
      </c>
      <c r="E6" s="9" t="s">
        <v>5</v>
      </c>
    </row>
    <row r="7" spans="1:5" ht="15.75">
      <c r="A7" s="10" t="s">
        <v>6</v>
      </c>
      <c r="B7" s="10"/>
      <c r="C7" s="10"/>
      <c r="D7" s="11"/>
      <c r="E7" s="12">
        <v>70</v>
      </c>
    </row>
    <row r="8" spans="1:5" ht="15.75">
      <c r="A8" s="10" t="s">
        <v>7</v>
      </c>
      <c r="B8" s="10"/>
      <c r="C8" s="10"/>
      <c r="D8" s="11"/>
      <c r="E8" s="12">
        <v>100</v>
      </c>
    </row>
    <row r="9" spans="1:5" ht="15.75">
      <c r="A9" s="10" t="s">
        <v>8</v>
      </c>
      <c r="B9" s="10"/>
      <c r="C9" s="10"/>
      <c r="D9" s="11"/>
      <c r="E9" s="14">
        <f>10*E5</f>
        <v>10</v>
      </c>
    </row>
    <row r="10" spans="1:5" ht="15.75">
      <c r="A10" s="10" t="s">
        <v>9</v>
      </c>
      <c r="B10" s="10"/>
      <c r="C10" s="10"/>
      <c r="D10" s="15">
        <f>SUM(D11:D14)</f>
        <v>110</v>
      </c>
      <c r="E10" s="15">
        <f>SUM(E11:E14)</f>
        <v>0</v>
      </c>
    </row>
    <row r="11" spans="1:5">
      <c r="A11" s="16" t="s">
        <v>10</v>
      </c>
      <c r="B11" s="16"/>
      <c r="C11" s="16"/>
      <c r="D11" s="17">
        <v>50</v>
      </c>
      <c r="E11" s="18"/>
    </row>
    <row r="12" spans="1:5">
      <c r="A12" s="16" t="s">
        <v>11</v>
      </c>
      <c r="B12" s="16"/>
      <c r="C12" s="16"/>
      <c r="D12" s="17">
        <f>20*E5</f>
        <v>20</v>
      </c>
      <c r="E12" s="19"/>
    </row>
    <row r="13" spans="1:5">
      <c r="A13" s="16" t="s">
        <v>12</v>
      </c>
      <c r="B13" s="16"/>
      <c r="C13" s="16"/>
      <c r="D13" s="17">
        <v>30</v>
      </c>
      <c r="E13" s="19"/>
    </row>
    <row r="14" spans="1:5">
      <c r="A14" s="16" t="s">
        <v>13</v>
      </c>
      <c r="B14" s="16"/>
      <c r="C14" s="16"/>
      <c r="D14" s="17">
        <f>10*E5</f>
        <v>10</v>
      </c>
      <c r="E14" s="19"/>
    </row>
    <row r="15" spans="1:5" ht="15.75">
      <c r="A15" s="20" t="s">
        <v>14</v>
      </c>
      <c r="B15" s="20"/>
      <c r="C15" s="20"/>
      <c r="D15" s="14">
        <f>SUM(D16:D26)</f>
        <v>12.2</v>
      </c>
      <c r="E15" s="14">
        <f>SUM(E16:E26)</f>
        <v>0.4</v>
      </c>
    </row>
    <row r="16" spans="1:5">
      <c r="A16" s="21" t="s">
        <v>15</v>
      </c>
      <c r="B16" s="21"/>
      <c r="C16" s="21"/>
      <c r="D16" s="17">
        <f>0.3*E5</f>
        <v>0.3</v>
      </c>
      <c r="E16" s="22">
        <f>0.4*E5</f>
        <v>0.4</v>
      </c>
    </row>
    <row r="17" spans="1:5">
      <c r="A17" s="21" t="s">
        <v>16</v>
      </c>
      <c r="B17" s="21"/>
      <c r="C17" s="21"/>
      <c r="D17" s="17">
        <f>0.1*E5</f>
        <v>0.1</v>
      </c>
      <c r="E17" s="23"/>
    </row>
    <row r="18" spans="1:5">
      <c r="A18" s="21" t="s">
        <v>17</v>
      </c>
      <c r="B18" s="21"/>
      <c r="C18" s="21"/>
      <c r="D18" s="17">
        <f>0.1*E5</f>
        <v>0.1</v>
      </c>
      <c r="E18" s="23"/>
    </row>
    <row r="19" spans="1:5">
      <c r="A19" s="21" t="s">
        <v>18</v>
      </c>
      <c r="B19" s="21"/>
      <c r="C19" s="21"/>
      <c r="D19" s="17">
        <f>1*E5</f>
        <v>1</v>
      </c>
      <c r="E19" s="23"/>
    </row>
    <row r="20" spans="1:5">
      <c r="A20" s="21" t="s">
        <v>19</v>
      </c>
      <c r="B20" s="21"/>
      <c r="C20" s="21"/>
      <c r="D20" s="17">
        <f>0.5*E5</f>
        <v>0.5</v>
      </c>
      <c r="E20" s="23"/>
    </row>
    <row r="21" spans="1:5">
      <c r="A21" s="21" t="s">
        <v>20</v>
      </c>
      <c r="B21" s="21"/>
      <c r="C21" s="21"/>
      <c r="D21" s="17">
        <f>2*E5</f>
        <v>2</v>
      </c>
      <c r="E21" s="23"/>
    </row>
    <row r="22" spans="1:5">
      <c r="A22" s="21" t="s">
        <v>21</v>
      </c>
      <c r="B22" s="21"/>
      <c r="C22" s="21"/>
      <c r="D22" s="17">
        <f>2.5*E5</f>
        <v>2.5</v>
      </c>
      <c r="E22" s="23"/>
    </row>
    <row r="23" spans="1:5">
      <c r="A23" s="21" t="s">
        <v>22</v>
      </c>
      <c r="B23" s="21"/>
      <c r="C23" s="21"/>
      <c r="D23" s="24">
        <f>0.7*E5</f>
        <v>0.7</v>
      </c>
      <c r="E23" s="23"/>
    </row>
    <row r="24" spans="1:5">
      <c r="A24" s="21" t="s">
        <v>23</v>
      </c>
      <c r="B24" s="21"/>
      <c r="C24" s="21"/>
      <c r="D24" s="22">
        <f>0.5*E5</f>
        <v>0.5</v>
      </c>
      <c r="E24" s="23"/>
    </row>
    <row r="25" spans="1:5">
      <c r="A25" s="21" t="s">
        <v>24</v>
      </c>
      <c r="B25" s="21"/>
      <c r="C25" s="21"/>
      <c r="D25" s="17">
        <f>4*E5</f>
        <v>4</v>
      </c>
      <c r="E25" s="23"/>
    </row>
    <row r="26" spans="1:5">
      <c r="A26" s="21" t="s">
        <v>25</v>
      </c>
      <c r="B26" s="21"/>
      <c r="C26" s="21"/>
      <c r="D26" s="17">
        <f>0.5*E5</f>
        <v>0.5</v>
      </c>
      <c r="E26" s="23"/>
    </row>
    <row r="27" spans="1:5" ht="15.75">
      <c r="A27" s="20" t="s">
        <v>27</v>
      </c>
      <c r="B27" s="20"/>
      <c r="C27" s="20"/>
      <c r="D27" s="14">
        <f>SUM(D28:D31)</f>
        <v>21</v>
      </c>
      <c r="E27" s="14">
        <f>SUM(E28:E31)</f>
        <v>11.5</v>
      </c>
    </row>
    <row r="28" spans="1:5">
      <c r="A28" s="21" t="s">
        <v>28</v>
      </c>
      <c r="B28" s="21"/>
      <c r="C28" s="21"/>
      <c r="D28" s="22">
        <f>6*E5</f>
        <v>6</v>
      </c>
      <c r="E28" s="17">
        <f>11*E5</f>
        <v>11</v>
      </c>
    </row>
    <row r="29" spans="1:5">
      <c r="A29" s="21" t="s">
        <v>29</v>
      </c>
      <c r="B29" s="21"/>
      <c r="C29" s="21"/>
      <c r="D29" s="22">
        <f>15*E5</f>
        <v>15</v>
      </c>
      <c r="E29" s="23"/>
    </row>
    <row r="30" spans="1:5">
      <c r="A30" s="21" t="s">
        <v>30</v>
      </c>
      <c r="B30" s="21"/>
      <c r="C30" s="21"/>
      <c r="D30" s="23"/>
      <c r="E30" s="17">
        <f>E5*0.25</f>
        <v>0.25</v>
      </c>
    </row>
    <row r="31" spans="1:5">
      <c r="A31" s="21" t="s">
        <v>32</v>
      </c>
      <c r="B31" s="21"/>
      <c r="C31" s="21"/>
      <c r="D31" s="23"/>
      <c r="E31" s="17">
        <f>E5*0.25</f>
        <v>0.25</v>
      </c>
    </row>
    <row r="32" spans="1:5" ht="15.75">
      <c r="A32" s="20" t="s">
        <v>34</v>
      </c>
      <c r="B32" s="20"/>
      <c r="C32" s="20"/>
      <c r="D32" s="15">
        <f>SUM(D33:D34)</f>
        <v>0</v>
      </c>
      <c r="E32" s="15">
        <f>SUM(E33:E34)</f>
        <v>0</v>
      </c>
    </row>
    <row r="33" spans="1:5">
      <c r="A33" s="21" t="s">
        <v>36</v>
      </c>
      <c r="B33" s="21"/>
      <c r="C33" s="21"/>
      <c r="D33" s="22">
        <v>0</v>
      </c>
      <c r="E33" s="18"/>
    </row>
    <row r="34" spans="1:5">
      <c r="A34" s="21" t="s">
        <v>38</v>
      </c>
      <c r="B34" s="21"/>
      <c r="C34" s="21"/>
      <c r="D34" s="19"/>
      <c r="E34" s="17">
        <v>0</v>
      </c>
    </row>
    <row r="35" spans="1:5" ht="16.5" thickBot="1">
      <c r="A35" s="27"/>
      <c r="B35" s="27"/>
      <c r="C35" s="27"/>
      <c r="D35" s="28"/>
      <c r="E35" s="29"/>
    </row>
    <row r="36" spans="1:5" ht="17.25" thickTop="1" thickBot="1">
      <c r="A36" s="30" t="s">
        <v>41</v>
      </c>
      <c r="B36" s="31"/>
      <c r="C36" s="32"/>
      <c r="D36" s="33">
        <f>(D7+D8+D9+D10+D15+D27+D32)</f>
        <v>143.19999999999999</v>
      </c>
      <c r="E36" s="33">
        <f>(E7+E8+E9+E10+E15+E27+E32)</f>
        <v>191.9</v>
      </c>
    </row>
    <row r="37" spans="1:5" ht="17.25" thickTop="1" thickBot="1">
      <c r="A37" s="27"/>
      <c r="B37" s="27"/>
      <c r="C37" s="27"/>
      <c r="D37" s="28"/>
      <c r="E37" s="29"/>
    </row>
    <row r="38" spans="1:5" ht="17.25" thickTop="1" thickBot="1">
      <c r="A38" s="30" t="s">
        <v>42</v>
      </c>
      <c r="B38" s="31"/>
      <c r="C38" s="32"/>
      <c r="D38" s="35">
        <f>D36*5%</f>
        <v>7.16</v>
      </c>
      <c r="E38" s="35">
        <f>E36*5%</f>
        <v>9.5950000000000006</v>
      </c>
    </row>
    <row r="39" spans="1:5" ht="17.25" thickTop="1" thickBot="1">
      <c r="A39" s="27"/>
      <c r="B39" s="27"/>
      <c r="C39" s="27"/>
      <c r="D39" s="29"/>
      <c r="E39" s="36"/>
    </row>
    <row r="40" spans="1:5" ht="17.25" thickTop="1" thickBot="1">
      <c r="A40" s="30" t="s">
        <v>43</v>
      </c>
      <c r="B40" s="31"/>
      <c r="C40" s="32"/>
      <c r="D40" s="38">
        <f>D38+E38+D36+E36</f>
        <v>351.85500000000002</v>
      </c>
      <c r="E40" s="39"/>
    </row>
    <row r="41" spans="1:5" ht="16.5" thickTop="1" thickBot="1">
      <c r="A41" s="1"/>
      <c r="B41" s="1"/>
      <c r="C41" s="1"/>
      <c r="D41" s="26"/>
      <c r="E41" s="26"/>
    </row>
    <row r="42" spans="1:5" ht="17.25" thickTop="1" thickBot="1">
      <c r="A42" s="30" t="s">
        <v>40</v>
      </c>
      <c r="B42" s="31"/>
      <c r="C42" s="32"/>
      <c r="D42" s="38">
        <f>D40*25%</f>
        <v>87.963750000000005</v>
      </c>
      <c r="E42" s="39"/>
    </row>
    <row r="43" spans="1:5" ht="16.5" thickTop="1" thickBot="1">
      <c r="A43" s="1"/>
      <c r="B43" s="1"/>
      <c r="C43" s="1"/>
      <c r="D43" s="26"/>
      <c r="E43" s="26"/>
    </row>
    <row r="44" spans="1:5" ht="17.25" thickTop="1" thickBot="1">
      <c r="A44" s="30" t="s">
        <v>44</v>
      </c>
      <c r="B44" s="31"/>
      <c r="C44" s="32"/>
      <c r="D44" s="38">
        <f>D42+D40</f>
        <v>439.81875000000002</v>
      </c>
      <c r="E44" s="39"/>
    </row>
    <row r="45" spans="1:5" ht="15.75" thickTop="1"/>
  </sheetData>
  <mergeCells count="40">
    <mergeCell ref="A42:C42"/>
    <mergeCell ref="D42:E42"/>
    <mergeCell ref="A44:C44"/>
    <mergeCell ref="D44:E44"/>
    <mergeCell ref="A33:C33"/>
    <mergeCell ref="A34:C34"/>
    <mergeCell ref="A36:C36"/>
    <mergeCell ref="A38:C38"/>
    <mergeCell ref="A40:C40"/>
    <mergeCell ref="D40:E40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2:E2"/>
    <mergeCell ref="A3:E3"/>
    <mergeCell ref="A4:E4"/>
    <mergeCell ref="A5:C6"/>
    <mergeCell ref="A7:C7"/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30"/>
  <sheetViews>
    <sheetView tabSelected="1" workbookViewId="0">
      <selection activeCell="L228" sqref="L228:R228"/>
    </sheetView>
  </sheetViews>
  <sheetFormatPr defaultRowHeight="15"/>
  <cols>
    <col min="1" max="1" width="8" customWidth="1"/>
    <col min="2" max="2" width="3" customWidth="1"/>
    <col min="3" max="3" width="11" customWidth="1"/>
    <col min="4" max="4" width="6" customWidth="1"/>
    <col min="5" max="5" width="1" customWidth="1"/>
    <col min="6" max="6" width="4" customWidth="1"/>
    <col min="7" max="7" width="2" customWidth="1"/>
    <col min="8" max="8" width="12" customWidth="1"/>
    <col min="9" max="9" width="3" customWidth="1"/>
    <col min="10" max="10" width="1" customWidth="1"/>
    <col min="11" max="11" width="1.85546875" customWidth="1"/>
    <col min="12" max="12" width="2" customWidth="1"/>
    <col min="13" max="13" width="10.42578125" customWidth="1"/>
    <col min="14" max="15" width="2" customWidth="1"/>
    <col min="16" max="16" width="1" customWidth="1"/>
    <col min="17" max="17" width="4" customWidth="1"/>
    <col min="18" max="18" width="1" customWidth="1"/>
    <col min="19" max="19" width="8" customWidth="1"/>
    <col min="20" max="21" width="1" customWidth="1"/>
    <col min="22" max="22" width="5" customWidth="1"/>
    <col min="23" max="23" width="8" customWidth="1"/>
    <col min="24" max="24" width="7.85546875" customWidth="1"/>
  </cols>
  <sheetData>
    <row r="1" spans="1:24" ht="18" customHeight="1">
      <c r="B1" s="41" t="s">
        <v>46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4" ht="18" customHeight="1">
      <c r="H2" s="42" t="s">
        <v>47</v>
      </c>
      <c r="I2" s="42"/>
      <c r="J2" s="42"/>
      <c r="K2" s="43">
        <v>60</v>
      </c>
      <c r="L2" s="43"/>
      <c r="M2" s="43"/>
      <c r="N2" s="43"/>
    </row>
    <row r="3" spans="1:24" ht="11.1" customHeight="1">
      <c r="A3" s="44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4" ht="11.8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 ht="11.8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ht="11.8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 ht="11.1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ht="11.8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ht="14.85" customHeight="1">
      <c r="A9" s="45" t="s">
        <v>49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6"/>
    </row>
    <row r="10" spans="1:24" ht="14.85" customHeight="1">
      <c r="A10" s="45" t="s">
        <v>50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7" t="s">
        <v>51</v>
      </c>
      <c r="N10" s="48" t="s">
        <v>52</v>
      </c>
      <c r="O10" s="48"/>
      <c r="P10" s="48"/>
      <c r="Q10" s="48"/>
      <c r="R10" s="49" t="s">
        <v>53</v>
      </c>
      <c r="S10" s="49"/>
      <c r="T10" s="45" t="s">
        <v>54</v>
      </c>
      <c r="U10" s="45"/>
      <c r="V10" s="45"/>
      <c r="W10" s="45"/>
      <c r="X10" s="46"/>
    </row>
    <row r="11" spans="1:24" ht="14.1" customHeight="1">
      <c r="A11" s="50" t="s">
        <v>55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>
        <v>30</v>
      </c>
      <c r="N11" s="52" t="s">
        <v>56</v>
      </c>
      <c r="O11" s="52"/>
      <c r="P11" s="52"/>
      <c r="Q11" s="52"/>
      <c r="R11" s="53">
        <v>15</v>
      </c>
      <c r="S11" s="53"/>
      <c r="T11" s="52">
        <f>M11*R11</f>
        <v>450</v>
      </c>
      <c r="U11" s="52"/>
      <c r="V11" s="52"/>
      <c r="W11" s="52"/>
      <c r="X11" s="46"/>
    </row>
    <row r="12" spans="1:24" ht="14.85" customHeight="1">
      <c r="A12" s="50" t="s">
        <v>57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>
        <v>1</v>
      </c>
      <c r="N12" s="52" t="s">
        <v>58</v>
      </c>
      <c r="O12" s="52"/>
      <c r="P12" s="52"/>
      <c r="Q12" s="52"/>
      <c r="R12" s="53">
        <v>10</v>
      </c>
      <c r="S12" s="53"/>
      <c r="T12" s="52">
        <f t="shared" ref="T12:T27" si="0">M12*R12</f>
        <v>10</v>
      </c>
      <c r="U12" s="52"/>
      <c r="V12" s="52"/>
      <c r="W12" s="52"/>
      <c r="X12" s="46"/>
    </row>
    <row r="13" spans="1:24" ht="14.1" customHeight="1">
      <c r="A13" s="50" t="s">
        <v>59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>
        <v>1</v>
      </c>
      <c r="N13" s="52" t="s">
        <v>60</v>
      </c>
      <c r="O13" s="52"/>
      <c r="P13" s="52"/>
      <c r="Q13" s="52"/>
      <c r="R13" s="53">
        <v>15</v>
      </c>
      <c r="S13" s="53"/>
      <c r="T13" s="52">
        <f t="shared" si="0"/>
        <v>15</v>
      </c>
      <c r="U13" s="52"/>
      <c r="V13" s="52"/>
      <c r="W13" s="52"/>
      <c r="X13" s="46"/>
    </row>
    <row r="14" spans="1:24" ht="14.85" customHeight="1">
      <c r="A14" s="50" t="s">
        <v>61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>
        <v>3</v>
      </c>
      <c r="N14" s="52" t="s">
        <v>62</v>
      </c>
      <c r="O14" s="52"/>
      <c r="P14" s="52"/>
      <c r="Q14" s="52"/>
      <c r="R14" s="53">
        <v>15</v>
      </c>
      <c r="S14" s="53"/>
      <c r="T14" s="52">
        <f t="shared" si="0"/>
        <v>45</v>
      </c>
      <c r="U14" s="52"/>
      <c r="V14" s="52"/>
      <c r="W14" s="52"/>
      <c r="X14" s="46"/>
    </row>
    <row r="15" spans="1:24" ht="14.85" customHeight="1">
      <c r="A15" s="50" t="s">
        <v>63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>
        <v>1</v>
      </c>
      <c r="N15" s="52" t="s">
        <v>64</v>
      </c>
      <c r="O15" s="52"/>
      <c r="P15" s="52"/>
      <c r="Q15" s="52"/>
      <c r="R15" s="53">
        <v>40</v>
      </c>
      <c r="S15" s="53"/>
      <c r="T15" s="52">
        <f t="shared" si="0"/>
        <v>40</v>
      </c>
      <c r="U15" s="52"/>
      <c r="V15" s="52"/>
      <c r="W15" s="52"/>
      <c r="X15" s="46"/>
    </row>
    <row r="16" spans="1:24" ht="14.85" customHeight="1">
      <c r="A16" s="50" t="s">
        <v>65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>
        <v>5</v>
      </c>
      <c r="N16" s="52" t="s">
        <v>66</v>
      </c>
      <c r="O16" s="52"/>
      <c r="P16" s="52"/>
      <c r="Q16" s="52"/>
      <c r="R16" s="53">
        <v>15</v>
      </c>
      <c r="S16" s="53"/>
      <c r="T16" s="52">
        <f t="shared" si="0"/>
        <v>75</v>
      </c>
      <c r="U16" s="52"/>
      <c r="V16" s="52"/>
      <c r="W16" s="52"/>
      <c r="X16" s="46"/>
    </row>
    <row r="17" spans="1:24" ht="14.85" customHeight="1">
      <c r="A17" s="50" t="s">
        <v>67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>
        <v>5</v>
      </c>
      <c r="N17" s="52" t="s">
        <v>68</v>
      </c>
      <c r="O17" s="52"/>
      <c r="P17" s="52"/>
      <c r="Q17" s="52"/>
      <c r="R17" s="53">
        <v>15</v>
      </c>
      <c r="S17" s="53"/>
      <c r="T17" s="52">
        <f t="shared" si="0"/>
        <v>75</v>
      </c>
      <c r="U17" s="52"/>
      <c r="V17" s="52"/>
      <c r="W17" s="52"/>
      <c r="X17" s="46"/>
    </row>
    <row r="18" spans="1:24" ht="14.1" customHeight="1">
      <c r="A18" s="50" t="s">
        <v>69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>
        <v>3</v>
      </c>
      <c r="N18" s="52" t="s">
        <v>70</v>
      </c>
      <c r="O18" s="52"/>
      <c r="P18" s="52"/>
      <c r="Q18" s="52"/>
      <c r="R18" s="53">
        <v>25</v>
      </c>
      <c r="S18" s="53"/>
      <c r="T18" s="52">
        <f t="shared" si="0"/>
        <v>75</v>
      </c>
      <c r="U18" s="52"/>
      <c r="V18" s="52"/>
      <c r="W18" s="52"/>
      <c r="X18" s="46"/>
    </row>
    <row r="19" spans="1:24" ht="14.85" customHeight="1">
      <c r="A19" s="50" t="s">
        <v>71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>
        <v>20</v>
      </c>
      <c r="N19" s="52" t="s">
        <v>72</v>
      </c>
      <c r="O19" s="52"/>
      <c r="P19" s="52"/>
      <c r="Q19" s="52"/>
      <c r="R19" s="53">
        <v>5</v>
      </c>
      <c r="S19" s="53"/>
      <c r="T19" s="52">
        <f t="shared" si="0"/>
        <v>100</v>
      </c>
      <c r="U19" s="52"/>
      <c r="V19" s="52"/>
      <c r="W19" s="52"/>
      <c r="X19" s="46"/>
    </row>
    <row r="20" spans="1:24" ht="14.85" customHeight="1">
      <c r="A20" s="50" t="s">
        <v>73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>
        <v>3</v>
      </c>
      <c r="N20" s="52" t="s">
        <v>74</v>
      </c>
      <c r="O20" s="52"/>
      <c r="P20" s="52"/>
      <c r="Q20" s="52"/>
      <c r="R20" s="53">
        <v>8</v>
      </c>
      <c r="S20" s="53"/>
      <c r="T20" s="52">
        <f t="shared" si="0"/>
        <v>24</v>
      </c>
      <c r="U20" s="52"/>
      <c r="V20" s="52"/>
      <c r="W20" s="52"/>
      <c r="X20" s="46"/>
    </row>
    <row r="21" spans="1:24" ht="14.1" customHeight="1">
      <c r="A21" s="50" t="s">
        <v>75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>
        <v>1</v>
      </c>
      <c r="N21" s="52" t="s">
        <v>76</v>
      </c>
      <c r="O21" s="52"/>
      <c r="P21" s="52"/>
      <c r="Q21" s="52"/>
      <c r="R21" s="53">
        <v>15</v>
      </c>
      <c r="S21" s="53"/>
      <c r="T21" s="52">
        <f t="shared" si="0"/>
        <v>15</v>
      </c>
      <c r="U21" s="52"/>
      <c r="V21" s="52"/>
      <c r="W21" s="52"/>
      <c r="X21" s="46"/>
    </row>
    <row r="22" spans="1:24" ht="14.85" customHeight="1">
      <c r="A22" s="50" t="s">
        <v>77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>
        <v>1</v>
      </c>
      <c r="N22" s="52" t="s">
        <v>78</v>
      </c>
      <c r="O22" s="52"/>
      <c r="P22" s="52"/>
      <c r="Q22" s="52"/>
      <c r="R22" s="53">
        <v>80</v>
      </c>
      <c r="S22" s="53"/>
      <c r="T22" s="52">
        <f t="shared" si="0"/>
        <v>80</v>
      </c>
      <c r="U22" s="52"/>
      <c r="V22" s="52"/>
      <c r="W22" s="52"/>
      <c r="X22" s="46"/>
    </row>
    <row r="23" spans="1:24" ht="14.1" customHeight="1">
      <c r="A23" s="50" t="s">
        <v>79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>
        <v>1</v>
      </c>
      <c r="N23" s="52" t="s">
        <v>80</v>
      </c>
      <c r="O23" s="52"/>
      <c r="P23" s="52"/>
      <c r="Q23" s="52"/>
      <c r="R23" s="53">
        <v>40</v>
      </c>
      <c r="S23" s="53"/>
      <c r="T23" s="52">
        <f t="shared" si="0"/>
        <v>40</v>
      </c>
      <c r="U23" s="52"/>
      <c r="V23" s="52"/>
      <c r="W23" s="52"/>
      <c r="X23" s="46"/>
    </row>
    <row r="24" spans="1:24" ht="14.85" customHeight="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>
        <v>3</v>
      </c>
      <c r="N24" s="52" t="s">
        <v>82</v>
      </c>
      <c r="O24" s="52"/>
      <c r="P24" s="52"/>
      <c r="Q24" s="52"/>
      <c r="R24" s="53">
        <v>10</v>
      </c>
      <c r="S24" s="53"/>
      <c r="T24" s="52">
        <f t="shared" si="0"/>
        <v>30</v>
      </c>
      <c r="U24" s="52"/>
      <c r="V24" s="52"/>
      <c r="W24" s="52"/>
      <c r="X24" s="46"/>
    </row>
    <row r="25" spans="1:24" ht="14.85" customHeight="1">
      <c r="A25" s="50" t="s">
        <v>83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>
        <v>2</v>
      </c>
      <c r="N25" s="52" t="s">
        <v>84</v>
      </c>
      <c r="O25" s="52"/>
      <c r="P25" s="52"/>
      <c r="Q25" s="52"/>
      <c r="R25" s="53">
        <v>175</v>
      </c>
      <c r="S25" s="53"/>
      <c r="T25" s="52">
        <f t="shared" si="0"/>
        <v>350</v>
      </c>
      <c r="U25" s="52"/>
      <c r="V25" s="52"/>
      <c r="W25" s="52"/>
      <c r="X25" s="46"/>
    </row>
    <row r="26" spans="1:24" ht="14.1" customHeight="1">
      <c r="A26" s="50" t="s">
        <v>85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>
        <v>1</v>
      </c>
      <c r="N26" s="52" t="s">
        <v>86</v>
      </c>
      <c r="O26" s="52"/>
      <c r="P26" s="52"/>
      <c r="Q26" s="52"/>
      <c r="R26" s="53">
        <v>15</v>
      </c>
      <c r="S26" s="53"/>
      <c r="T26" s="52">
        <f t="shared" si="0"/>
        <v>15</v>
      </c>
      <c r="U26" s="52"/>
      <c r="V26" s="52"/>
      <c r="W26" s="52"/>
      <c r="X26" s="46"/>
    </row>
    <row r="27" spans="1:24" ht="14.85" customHeight="1">
      <c r="A27" s="50" t="s">
        <v>87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>
        <v>1</v>
      </c>
      <c r="N27" s="52" t="s">
        <v>88</v>
      </c>
      <c r="O27" s="52"/>
      <c r="P27" s="52"/>
      <c r="Q27" s="52"/>
      <c r="R27" s="53">
        <v>250</v>
      </c>
      <c r="S27" s="53"/>
      <c r="T27" s="52">
        <f t="shared" si="0"/>
        <v>250</v>
      </c>
      <c r="U27" s="52"/>
      <c r="V27" s="52"/>
      <c r="W27" s="52"/>
      <c r="X27" s="46"/>
    </row>
    <row r="28" spans="1:24" ht="17.850000000000001" customHeight="1">
      <c r="A28" s="54" t="s">
        <v>89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>
        <f>SUM(M11:M27)</f>
        <v>82</v>
      </c>
      <c r="N28" s="56"/>
      <c r="O28" s="56"/>
      <c r="P28" s="56"/>
      <c r="Q28" s="56"/>
      <c r="R28" s="57"/>
      <c r="S28" s="57"/>
      <c r="T28" s="56">
        <f>SUM(T11:W27)</f>
        <v>1689</v>
      </c>
      <c r="U28" s="56"/>
      <c r="V28" s="56"/>
      <c r="W28" s="56"/>
      <c r="X28" s="46"/>
    </row>
    <row r="29" spans="1:24" ht="5.0999999999999996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ht="14.85" customHeight="1">
      <c r="A30" s="48" t="s">
        <v>90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6"/>
    </row>
    <row r="31" spans="1:24" ht="14.85" customHeight="1">
      <c r="A31" s="45" t="s">
        <v>50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7" t="s">
        <v>51</v>
      </c>
      <c r="N31" s="58" t="s">
        <v>91</v>
      </c>
      <c r="O31" s="58"/>
      <c r="P31" s="58"/>
      <c r="Q31" s="58"/>
      <c r="R31" s="49" t="s">
        <v>53</v>
      </c>
      <c r="S31" s="49"/>
      <c r="T31" s="45" t="s">
        <v>54</v>
      </c>
      <c r="U31" s="45"/>
      <c r="V31" s="45"/>
      <c r="W31" s="45"/>
      <c r="X31" s="46"/>
    </row>
    <row r="32" spans="1:24" ht="14.1" customHeight="1">
      <c r="A32" s="50" t="s">
        <v>92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1">
        <v>10</v>
      </c>
      <c r="N32" s="52" t="s">
        <v>93</v>
      </c>
      <c r="O32" s="52"/>
      <c r="P32" s="52"/>
      <c r="Q32" s="52"/>
      <c r="R32" s="53">
        <v>0.49</v>
      </c>
      <c r="S32" s="53"/>
      <c r="T32" s="53"/>
      <c r="U32" s="53">
        <f>M32*R32</f>
        <v>4.9000000000000004</v>
      </c>
      <c r="V32" s="53"/>
      <c r="W32" s="53"/>
      <c r="X32" s="46"/>
    </row>
    <row r="33" spans="1:24" ht="14.85" customHeight="1">
      <c r="A33" s="50" t="s">
        <v>94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1">
        <v>5</v>
      </c>
      <c r="N33" s="52" t="s">
        <v>93</v>
      </c>
      <c r="O33" s="52"/>
      <c r="P33" s="52"/>
      <c r="Q33" s="52"/>
      <c r="R33" s="53">
        <v>0.21</v>
      </c>
      <c r="S33" s="53"/>
      <c r="T33" s="53"/>
      <c r="U33" s="53">
        <f t="shared" ref="U33:U96" si="1">M33*R33</f>
        <v>1.05</v>
      </c>
      <c r="V33" s="53"/>
      <c r="W33" s="53"/>
      <c r="X33" s="46"/>
    </row>
    <row r="34" spans="1:24" ht="14.1" customHeight="1">
      <c r="A34" s="50" t="s">
        <v>95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>
        <v>18</v>
      </c>
      <c r="N34" s="52" t="s">
        <v>93</v>
      </c>
      <c r="O34" s="52"/>
      <c r="P34" s="52"/>
      <c r="Q34" s="52"/>
      <c r="R34" s="53">
        <v>3.79</v>
      </c>
      <c r="S34" s="53"/>
      <c r="T34" s="53"/>
      <c r="U34" s="53">
        <f t="shared" si="1"/>
        <v>68.22</v>
      </c>
      <c r="V34" s="53"/>
      <c r="W34" s="53"/>
      <c r="X34" s="46"/>
    </row>
    <row r="35" spans="1:24" ht="14.85" customHeight="1">
      <c r="A35" s="50" t="s">
        <v>96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>
        <v>3</v>
      </c>
      <c r="N35" s="52" t="s">
        <v>93</v>
      </c>
      <c r="O35" s="52"/>
      <c r="P35" s="52"/>
      <c r="Q35" s="52"/>
      <c r="R35" s="53">
        <v>0.19</v>
      </c>
      <c r="S35" s="53"/>
      <c r="T35" s="53"/>
      <c r="U35" s="53">
        <f t="shared" si="1"/>
        <v>0.57000000000000006</v>
      </c>
      <c r="V35" s="53"/>
      <c r="W35" s="53"/>
      <c r="X35" s="46"/>
    </row>
    <row r="36" spans="1:24" ht="14.85" customHeight="1">
      <c r="A36" s="50" t="s">
        <v>97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>
        <v>0.17</v>
      </c>
      <c r="N36" s="52" t="s">
        <v>98</v>
      </c>
      <c r="O36" s="52"/>
      <c r="P36" s="52"/>
      <c r="Q36" s="52"/>
      <c r="R36" s="53">
        <v>30.21</v>
      </c>
      <c r="S36" s="53"/>
      <c r="T36" s="53"/>
      <c r="U36" s="53">
        <f t="shared" si="1"/>
        <v>5.1357000000000008</v>
      </c>
      <c r="V36" s="53"/>
      <c r="W36" s="53"/>
      <c r="X36" s="46"/>
    </row>
    <row r="37" spans="1:24" ht="14.85" customHeight="1">
      <c r="A37" s="50" t="s">
        <v>99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>
        <v>5</v>
      </c>
      <c r="N37" s="52" t="s">
        <v>98</v>
      </c>
      <c r="O37" s="52"/>
      <c r="P37" s="52"/>
      <c r="Q37" s="52"/>
      <c r="R37" s="53">
        <v>0.85</v>
      </c>
      <c r="S37" s="53"/>
      <c r="T37" s="53"/>
      <c r="U37" s="53">
        <f t="shared" si="1"/>
        <v>4.25</v>
      </c>
      <c r="V37" s="53"/>
      <c r="W37" s="53"/>
      <c r="X37" s="46"/>
    </row>
    <row r="38" spans="1:24" ht="14.1" customHeight="1">
      <c r="A38" s="50" t="s">
        <v>100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>
        <v>20</v>
      </c>
      <c r="N38" s="52" t="s">
        <v>101</v>
      </c>
      <c r="O38" s="52"/>
      <c r="P38" s="52"/>
      <c r="Q38" s="52"/>
      <c r="R38" s="53">
        <v>0.38</v>
      </c>
      <c r="S38" s="53"/>
      <c r="T38" s="53"/>
      <c r="U38" s="53">
        <f t="shared" si="1"/>
        <v>7.6</v>
      </c>
      <c r="V38" s="53"/>
      <c r="W38" s="53"/>
      <c r="X38" s="46"/>
    </row>
    <row r="39" spans="1:24" ht="14.85" customHeight="1">
      <c r="A39" s="50" t="s">
        <v>102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1">
        <v>10</v>
      </c>
      <c r="N39" s="52" t="s">
        <v>101</v>
      </c>
      <c r="O39" s="52"/>
      <c r="P39" s="52"/>
      <c r="Q39" s="52"/>
      <c r="R39" s="53">
        <v>1.24</v>
      </c>
      <c r="S39" s="53"/>
      <c r="T39" s="53"/>
      <c r="U39" s="53">
        <f t="shared" si="1"/>
        <v>12.4</v>
      </c>
      <c r="V39" s="53"/>
      <c r="W39" s="53"/>
      <c r="X39" s="46"/>
    </row>
    <row r="40" spans="1:24" ht="14.85" customHeight="1">
      <c r="A40" s="50" t="s">
        <v>103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1">
        <v>1</v>
      </c>
      <c r="N40" s="52" t="s">
        <v>93</v>
      </c>
      <c r="O40" s="52"/>
      <c r="P40" s="52"/>
      <c r="Q40" s="52"/>
      <c r="R40" s="53">
        <v>0.36</v>
      </c>
      <c r="S40" s="53"/>
      <c r="T40" s="53"/>
      <c r="U40" s="53">
        <f t="shared" si="1"/>
        <v>0.36</v>
      </c>
      <c r="V40" s="53"/>
      <c r="W40" s="53"/>
      <c r="X40" s="46"/>
    </row>
    <row r="41" spans="1:24" ht="14.1" customHeight="1">
      <c r="A41" s="50" t="s">
        <v>104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1">
        <v>1</v>
      </c>
      <c r="N41" s="52" t="s">
        <v>93</v>
      </c>
      <c r="O41" s="52"/>
      <c r="P41" s="52"/>
      <c r="Q41" s="52"/>
      <c r="R41" s="53">
        <v>0.36</v>
      </c>
      <c r="S41" s="53"/>
      <c r="T41" s="53"/>
      <c r="U41" s="53">
        <f t="shared" si="1"/>
        <v>0.36</v>
      </c>
      <c r="V41" s="53"/>
      <c r="W41" s="53"/>
      <c r="X41" s="46"/>
    </row>
    <row r="42" spans="1:24" ht="14.85" customHeight="1">
      <c r="A42" s="50" t="s">
        <v>105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>
        <v>5</v>
      </c>
      <c r="N42" s="52" t="s">
        <v>93</v>
      </c>
      <c r="O42" s="52"/>
      <c r="P42" s="52"/>
      <c r="Q42" s="52"/>
      <c r="R42" s="53">
        <v>0.1</v>
      </c>
      <c r="S42" s="53"/>
      <c r="T42" s="53"/>
      <c r="U42" s="53">
        <f t="shared" si="1"/>
        <v>0.5</v>
      </c>
      <c r="V42" s="53"/>
      <c r="W42" s="53"/>
      <c r="X42" s="46"/>
    </row>
    <row r="43" spans="1:24" ht="14.85" customHeight="1">
      <c r="A43" s="50" t="s">
        <v>106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1">
        <v>2</v>
      </c>
      <c r="N43" s="52" t="s">
        <v>93</v>
      </c>
      <c r="O43" s="52"/>
      <c r="P43" s="52"/>
      <c r="Q43" s="52"/>
      <c r="R43" s="53">
        <v>1.25</v>
      </c>
      <c r="S43" s="53"/>
      <c r="T43" s="53"/>
      <c r="U43" s="53">
        <f t="shared" si="1"/>
        <v>2.5</v>
      </c>
      <c r="V43" s="53"/>
      <c r="W43" s="53"/>
      <c r="X43" s="46"/>
    </row>
    <row r="44" spans="1:24" ht="14.85" customHeight="1">
      <c r="A44" s="50" t="s">
        <v>107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1">
        <v>1</v>
      </c>
      <c r="N44" s="52" t="s">
        <v>93</v>
      </c>
      <c r="O44" s="52"/>
      <c r="P44" s="52"/>
      <c r="Q44" s="52"/>
      <c r="R44" s="53">
        <v>6.23</v>
      </c>
      <c r="S44" s="53"/>
      <c r="T44" s="53"/>
      <c r="U44" s="53">
        <f t="shared" si="1"/>
        <v>6.23</v>
      </c>
      <c r="V44" s="53"/>
      <c r="W44" s="53"/>
      <c r="X44" s="46"/>
    </row>
    <row r="45" spans="1:24" ht="14.1" customHeight="1">
      <c r="A45" s="50" t="s">
        <v>108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1">
        <v>40</v>
      </c>
      <c r="N45" s="52" t="s">
        <v>93</v>
      </c>
      <c r="O45" s="52"/>
      <c r="P45" s="52"/>
      <c r="Q45" s="52"/>
      <c r="R45" s="53">
        <v>3.41</v>
      </c>
      <c r="S45" s="53"/>
      <c r="T45" s="53"/>
      <c r="U45" s="53">
        <f t="shared" si="1"/>
        <v>136.4</v>
      </c>
      <c r="V45" s="53"/>
      <c r="W45" s="53"/>
      <c r="X45" s="46"/>
    </row>
    <row r="46" spans="1:24" ht="14.85" customHeight="1">
      <c r="A46" s="50" t="s">
        <v>109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1">
        <v>5</v>
      </c>
      <c r="N46" s="52" t="s">
        <v>93</v>
      </c>
      <c r="O46" s="52"/>
      <c r="P46" s="52"/>
      <c r="Q46" s="52"/>
      <c r="R46" s="53">
        <v>7.68</v>
      </c>
      <c r="S46" s="53"/>
      <c r="T46" s="53"/>
      <c r="U46" s="53">
        <f t="shared" si="1"/>
        <v>38.4</v>
      </c>
      <c r="V46" s="53"/>
      <c r="W46" s="53"/>
      <c r="X46" s="46"/>
    </row>
    <row r="47" spans="1:24" ht="14.85" customHeight="1">
      <c r="A47" s="50" t="s">
        <v>110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>
        <v>24</v>
      </c>
      <c r="N47" s="52" t="s">
        <v>101</v>
      </c>
      <c r="O47" s="52"/>
      <c r="P47" s="52"/>
      <c r="Q47" s="52"/>
      <c r="R47" s="53">
        <v>0.17</v>
      </c>
      <c r="S47" s="53"/>
      <c r="T47" s="53"/>
      <c r="U47" s="53">
        <f t="shared" si="1"/>
        <v>4.08</v>
      </c>
      <c r="V47" s="53"/>
      <c r="W47" s="53"/>
      <c r="X47" s="46"/>
    </row>
    <row r="48" spans="1:24" ht="14.1" customHeight="1">
      <c r="A48" s="50" t="s">
        <v>111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1">
        <v>60</v>
      </c>
      <c r="N48" s="52" t="s">
        <v>112</v>
      </c>
      <c r="O48" s="52"/>
      <c r="P48" s="52"/>
      <c r="Q48" s="52"/>
      <c r="R48" s="53">
        <v>0.14000000000000001</v>
      </c>
      <c r="S48" s="53"/>
      <c r="T48" s="53"/>
      <c r="U48" s="53">
        <f t="shared" si="1"/>
        <v>8.4</v>
      </c>
      <c r="V48" s="53"/>
      <c r="W48" s="53"/>
      <c r="X48" s="46"/>
    </row>
    <row r="49" spans="1:24" ht="14.85" customHeight="1">
      <c r="A49" s="50" t="s">
        <v>113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1">
        <v>1</v>
      </c>
      <c r="N49" s="52" t="s">
        <v>101</v>
      </c>
      <c r="O49" s="52"/>
      <c r="P49" s="52"/>
      <c r="Q49" s="52"/>
      <c r="R49" s="53">
        <v>1.45</v>
      </c>
      <c r="S49" s="53"/>
      <c r="T49" s="53"/>
      <c r="U49" s="53">
        <f t="shared" si="1"/>
        <v>1.45</v>
      </c>
      <c r="V49" s="53"/>
      <c r="W49" s="53"/>
      <c r="X49" s="46"/>
    </row>
    <row r="50" spans="1:24" ht="14.85" customHeight="1">
      <c r="A50" s="50" t="s">
        <v>114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1">
        <v>2</v>
      </c>
      <c r="N50" s="52" t="s">
        <v>101</v>
      </c>
      <c r="O50" s="52"/>
      <c r="P50" s="52"/>
      <c r="Q50" s="52"/>
      <c r="R50" s="53">
        <v>1</v>
      </c>
      <c r="S50" s="53"/>
      <c r="T50" s="53"/>
      <c r="U50" s="53">
        <f t="shared" si="1"/>
        <v>2</v>
      </c>
      <c r="V50" s="53"/>
      <c r="W50" s="53"/>
      <c r="X50" s="46"/>
    </row>
    <row r="51" spans="1:24" ht="14.1" customHeight="1">
      <c r="A51" s="50" t="s">
        <v>115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1">
        <v>1</v>
      </c>
      <c r="N51" s="52" t="s">
        <v>101</v>
      </c>
      <c r="O51" s="52"/>
      <c r="P51" s="52"/>
      <c r="Q51" s="52"/>
      <c r="R51" s="53">
        <v>45</v>
      </c>
      <c r="S51" s="53"/>
      <c r="T51" s="53"/>
      <c r="U51" s="53">
        <f t="shared" si="1"/>
        <v>45</v>
      </c>
      <c r="V51" s="53"/>
      <c r="W51" s="53"/>
      <c r="X51" s="46"/>
    </row>
    <row r="52" spans="1:24" ht="14.85" customHeight="1">
      <c r="A52" s="50" t="s">
        <v>116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1">
        <v>30</v>
      </c>
      <c r="N52" s="52" t="s">
        <v>101</v>
      </c>
      <c r="O52" s="52"/>
      <c r="P52" s="52"/>
      <c r="Q52" s="52"/>
      <c r="R52" s="53">
        <v>8</v>
      </c>
      <c r="S52" s="53"/>
      <c r="T52" s="53"/>
      <c r="U52" s="53">
        <f t="shared" si="1"/>
        <v>240</v>
      </c>
      <c r="V52" s="53"/>
      <c r="W52" s="53"/>
      <c r="X52" s="46"/>
    </row>
    <row r="53" spans="1:24" ht="14.85" customHeight="1">
      <c r="A53" s="50" t="s">
        <v>117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>
        <v>40</v>
      </c>
      <c r="N53" s="52" t="s">
        <v>98</v>
      </c>
      <c r="O53" s="52"/>
      <c r="P53" s="52"/>
      <c r="Q53" s="52"/>
      <c r="R53" s="53">
        <v>4.0599999999999996</v>
      </c>
      <c r="S53" s="53"/>
      <c r="T53" s="53"/>
      <c r="U53" s="53">
        <f t="shared" si="1"/>
        <v>162.39999999999998</v>
      </c>
      <c r="V53" s="53"/>
      <c r="W53" s="53"/>
      <c r="X53" s="46"/>
    </row>
    <row r="54" spans="1:24" ht="14.1" customHeight="1">
      <c r="A54" s="50" t="s">
        <v>118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1">
        <v>13</v>
      </c>
      <c r="N54" s="52" t="s">
        <v>101</v>
      </c>
      <c r="O54" s="52"/>
      <c r="P54" s="52"/>
      <c r="Q54" s="52"/>
      <c r="R54" s="53">
        <v>0.11</v>
      </c>
      <c r="S54" s="53"/>
      <c r="T54" s="53"/>
      <c r="U54" s="53">
        <f t="shared" si="1"/>
        <v>1.43</v>
      </c>
      <c r="V54" s="53"/>
      <c r="W54" s="53"/>
      <c r="X54" s="46"/>
    </row>
    <row r="55" spans="1:24" ht="14.85" customHeight="1">
      <c r="A55" s="50" t="s">
        <v>119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1">
        <v>40</v>
      </c>
      <c r="N55" s="52" t="s">
        <v>93</v>
      </c>
      <c r="O55" s="52"/>
      <c r="P55" s="52"/>
      <c r="Q55" s="52"/>
      <c r="R55" s="53">
        <v>2.8</v>
      </c>
      <c r="S55" s="53"/>
      <c r="T55" s="53"/>
      <c r="U55" s="53">
        <f t="shared" si="1"/>
        <v>112</v>
      </c>
      <c r="V55" s="53"/>
      <c r="W55" s="53"/>
      <c r="X55" s="46"/>
    </row>
    <row r="56" spans="1:24" ht="14.85" customHeight="1">
      <c r="A56" s="50" t="s">
        <v>120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1">
        <v>25</v>
      </c>
      <c r="N56" s="52" t="s">
        <v>98</v>
      </c>
      <c r="O56" s="52"/>
      <c r="P56" s="52"/>
      <c r="Q56" s="52"/>
      <c r="R56" s="53">
        <v>6.99</v>
      </c>
      <c r="S56" s="53"/>
      <c r="T56" s="53"/>
      <c r="U56" s="53">
        <f t="shared" si="1"/>
        <v>174.75</v>
      </c>
      <c r="V56" s="53"/>
      <c r="W56" s="53"/>
      <c r="X56" s="46"/>
    </row>
    <row r="57" spans="1:24" ht="14.85" customHeight="1">
      <c r="A57" s="50" t="s">
        <v>121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1">
        <v>2</v>
      </c>
      <c r="N57" s="52" t="s">
        <v>101</v>
      </c>
      <c r="O57" s="52"/>
      <c r="P57" s="52"/>
      <c r="Q57" s="52"/>
      <c r="R57" s="53">
        <v>2.14</v>
      </c>
      <c r="S57" s="53"/>
      <c r="T57" s="53"/>
      <c r="U57" s="53">
        <f t="shared" si="1"/>
        <v>4.28</v>
      </c>
      <c r="V57" s="53"/>
      <c r="W57" s="53"/>
      <c r="X57" s="46"/>
    </row>
    <row r="58" spans="1:24" ht="14.1" customHeight="1">
      <c r="A58" s="50" t="s">
        <v>122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1">
        <v>0.4</v>
      </c>
      <c r="N58" s="52" t="s">
        <v>98</v>
      </c>
      <c r="O58" s="52"/>
      <c r="P58" s="52"/>
      <c r="Q58" s="52"/>
      <c r="R58" s="53">
        <v>22.31</v>
      </c>
      <c r="S58" s="53"/>
      <c r="T58" s="53"/>
      <c r="U58" s="53">
        <f t="shared" si="1"/>
        <v>8.9239999999999995</v>
      </c>
      <c r="V58" s="53"/>
      <c r="W58" s="53"/>
      <c r="X58" s="46"/>
    </row>
    <row r="59" spans="1:24" ht="14.85" customHeight="1">
      <c r="A59" s="50" t="s">
        <v>123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1">
        <v>200</v>
      </c>
      <c r="N59" s="52" t="s">
        <v>101</v>
      </c>
      <c r="O59" s="52"/>
      <c r="P59" s="52"/>
      <c r="Q59" s="52"/>
      <c r="R59" s="53">
        <v>0.34</v>
      </c>
      <c r="S59" s="53"/>
      <c r="T59" s="53"/>
      <c r="U59" s="53">
        <f t="shared" si="1"/>
        <v>68</v>
      </c>
      <c r="V59" s="53"/>
      <c r="W59" s="53"/>
      <c r="X59" s="46"/>
    </row>
    <row r="60" spans="1:24" ht="14.85" customHeight="1">
      <c r="A60" s="50" t="s">
        <v>124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1">
        <v>10</v>
      </c>
      <c r="N60" s="52" t="s">
        <v>101</v>
      </c>
      <c r="O60" s="52"/>
      <c r="P60" s="52"/>
      <c r="Q60" s="52"/>
      <c r="R60" s="53">
        <v>0.22</v>
      </c>
      <c r="S60" s="53"/>
      <c r="T60" s="53"/>
      <c r="U60" s="53">
        <f t="shared" si="1"/>
        <v>2.2000000000000002</v>
      </c>
      <c r="V60" s="53"/>
      <c r="W60" s="53"/>
      <c r="X60" s="46"/>
    </row>
    <row r="61" spans="1:24" ht="14.1" customHeight="1">
      <c r="A61" s="50" t="s">
        <v>125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1">
        <v>1</v>
      </c>
      <c r="N61" s="52" t="s">
        <v>101</v>
      </c>
      <c r="O61" s="52"/>
      <c r="P61" s="52"/>
      <c r="Q61" s="52"/>
      <c r="R61" s="53">
        <v>0.32</v>
      </c>
      <c r="S61" s="53"/>
      <c r="T61" s="53"/>
      <c r="U61" s="53">
        <f t="shared" si="1"/>
        <v>0.32</v>
      </c>
      <c r="V61" s="53"/>
      <c r="W61" s="53"/>
      <c r="X61" s="46"/>
    </row>
    <row r="62" spans="1:24" ht="14.85" customHeight="1">
      <c r="A62" s="50" t="s">
        <v>126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1">
        <v>3</v>
      </c>
      <c r="N62" s="52" t="s">
        <v>101</v>
      </c>
      <c r="O62" s="52"/>
      <c r="P62" s="52"/>
      <c r="Q62" s="52"/>
      <c r="R62" s="53">
        <v>1.34</v>
      </c>
      <c r="S62" s="53"/>
      <c r="T62" s="53"/>
      <c r="U62" s="53">
        <f t="shared" si="1"/>
        <v>4.0200000000000005</v>
      </c>
      <c r="V62" s="53"/>
      <c r="W62" s="53"/>
      <c r="X62" s="46"/>
    </row>
    <row r="63" spans="1:24" ht="14.85" customHeight="1">
      <c r="A63" s="50" t="s">
        <v>127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1">
        <v>5</v>
      </c>
      <c r="N63" s="52" t="s">
        <v>98</v>
      </c>
      <c r="O63" s="52"/>
      <c r="P63" s="52"/>
      <c r="Q63" s="52"/>
      <c r="R63" s="53">
        <v>2.02</v>
      </c>
      <c r="S63" s="53"/>
      <c r="T63" s="53"/>
      <c r="U63" s="53">
        <f t="shared" si="1"/>
        <v>10.1</v>
      </c>
      <c r="V63" s="53"/>
      <c r="W63" s="53"/>
      <c r="X63" s="46"/>
    </row>
    <row r="64" spans="1:24" ht="14.1" customHeight="1">
      <c r="A64" s="50" t="s">
        <v>128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1">
        <v>5</v>
      </c>
      <c r="N64" s="52" t="s">
        <v>93</v>
      </c>
      <c r="O64" s="52"/>
      <c r="P64" s="52"/>
      <c r="Q64" s="52"/>
      <c r="R64" s="53">
        <v>0.28000000000000003</v>
      </c>
      <c r="S64" s="53"/>
      <c r="T64" s="53"/>
      <c r="U64" s="53">
        <f t="shared" si="1"/>
        <v>1.4000000000000001</v>
      </c>
      <c r="V64" s="53"/>
      <c r="W64" s="53"/>
      <c r="X64" s="46"/>
    </row>
    <row r="65" spans="1:24" ht="14.85" customHeight="1">
      <c r="A65" s="50" t="s">
        <v>129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1">
        <v>2</v>
      </c>
      <c r="N65" s="52" t="s">
        <v>101</v>
      </c>
      <c r="O65" s="52"/>
      <c r="P65" s="52"/>
      <c r="Q65" s="52"/>
      <c r="R65" s="53">
        <v>0.69</v>
      </c>
      <c r="S65" s="53"/>
      <c r="T65" s="53"/>
      <c r="U65" s="53">
        <f t="shared" si="1"/>
        <v>1.38</v>
      </c>
      <c r="V65" s="53"/>
      <c r="W65" s="53"/>
      <c r="X65" s="46"/>
    </row>
    <row r="66" spans="1:24" ht="14.1" customHeight="1">
      <c r="A66" s="50" t="s">
        <v>130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1">
        <v>2</v>
      </c>
      <c r="N66" s="52" t="s">
        <v>93</v>
      </c>
      <c r="O66" s="52"/>
      <c r="P66" s="52"/>
      <c r="Q66" s="52"/>
      <c r="R66" s="53">
        <v>0.88</v>
      </c>
      <c r="S66" s="53"/>
      <c r="T66" s="53"/>
      <c r="U66" s="53">
        <f t="shared" si="1"/>
        <v>1.76</v>
      </c>
      <c r="V66" s="53"/>
      <c r="W66" s="53"/>
      <c r="X66" s="46"/>
    </row>
    <row r="67" spans="1:24" ht="14.85" customHeight="1">
      <c r="A67" s="50" t="s">
        <v>131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1">
        <v>0.05</v>
      </c>
      <c r="N67" s="52" t="s">
        <v>98</v>
      </c>
      <c r="O67" s="52"/>
      <c r="P67" s="52"/>
      <c r="Q67" s="52"/>
      <c r="R67" s="53">
        <v>17.87</v>
      </c>
      <c r="S67" s="53"/>
      <c r="T67" s="53"/>
      <c r="U67" s="53">
        <f t="shared" si="1"/>
        <v>0.89350000000000007</v>
      </c>
      <c r="V67" s="53"/>
      <c r="W67" s="53"/>
      <c r="X67" s="46"/>
    </row>
    <row r="68" spans="1:24" ht="14.85" customHeight="1">
      <c r="A68" s="50" t="s">
        <v>132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1">
        <v>2</v>
      </c>
      <c r="N68" s="52" t="s">
        <v>101</v>
      </c>
      <c r="O68" s="52"/>
      <c r="P68" s="52"/>
      <c r="Q68" s="52"/>
      <c r="R68" s="53">
        <v>1.61</v>
      </c>
      <c r="S68" s="53"/>
      <c r="T68" s="53"/>
      <c r="U68" s="53">
        <f t="shared" si="1"/>
        <v>3.22</v>
      </c>
      <c r="V68" s="53"/>
      <c r="W68" s="53"/>
      <c r="X68" s="46"/>
    </row>
    <row r="69" spans="1:24" ht="14.85" customHeight="1">
      <c r="A69" s="50" t="s">
        <v>133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1">
        <v>1</v>
      </c>
      <c r="N69" s="52" t="s">
        <v>101</v>
      </c>
      <c r="O69" s="52"/>
      <c r="P69" s="52"/>
      <c r="Q69" s="52"/>
      <c r="R69" s="53">
        <v>0.48</v>
      </c>
      <c r="S69" s="53"/>
      <c r="T69" s="53"/>
      <c r="U69" s="53">
        <f t="shared" si="1"/>
        <v>0.48</v>
      </c>
      <c r="V69" s="53"/>
      <c r="W69" s="53"/>
      <c r="X69" s="46"/>
    </row>
    <row r="70" spans="1:24" ht="14.1" customHeight="1">
      <c r="A70" s="50" t="s">
        <v>134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1">
        <v>6.5699999999999995E-2</v>
      </c>
      <c r="N70" s="52" t="s">
        <v>98</v>
      </c>
      <c r="O70" s="52"/>
      <c r="P70" s="52"/>
      <c r="Q70" s="52"/>
      <c r="R70" s="53">
        <v>11.79</v>
      </c>
      <c r="S70" s="53"/>
      <c r="T70" s="53"/>
      <c r="U70" s="53">
        <f t="shared" si="1"/>
        <v>0.77460299999999993</v>
      </c>
      <c r="V70" s="53"/>
      <c r="W70" s="53"/>
      <c r="X70" s="46"/>
    </row>
    <row r="71" spans="1:24" ht="14.85" customHeight="1">
      <c r="A71" s="50" t="s">
        <v>135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1">
        <v>2</v>
      </c>
      <c r="N71" s="52" t="s">
        <v>98</v>
      </c>
      <c r="O71" s="52"/>
      <c r="P71" s="52"/>
      <c r="Q71" s="52"/>
      <c r="R71" s="53">
        <v>7.66</v>
      </c>
      <c r="S71" s="53"/>
      <c r="T71" s="53"/>
      <c r="U71" s="53">
        <f t="shared" si="1"/>
        <v>15.32</v>
      </c>
      <c r="V71" s="53"/>
      <c r="W71" s="53"/>
      <c r="X71" s="46"/>
    </row>
    <row r="72" spans="1:24" ht="14.85" customHeight="1">
      <c r="A72" s="50" t="s">
        <v>136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1">
        <v>2</v>
      </c>
      <c r="N72" s="52" t="s">
        <v>137</v>
      </c>
      <c r="O72" s="52"/>
      <c r="P72" s="52"/>
      <c r="Q72" s="52"/>
      <c r="R72" s="53">
        <v>3.39</v>
      </c>
      <c r="S72" s="53"/>
      <c r="T72" s="53"/>
      <c r="U72" s="53">
        <f t="shared" si="1"/>
        <v>6.78</v>
      </c>
      <c r="V72" s="53"/>
      <c r="W72" s="53"/>
      <c r="X72" s="46"/>
    </row>
    <row r="73" spans="1:24" ht="14.1" customHeight="1">
      <c r="A73" s="50" t="s">
        <v>138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1">
        <v>6</v>
      </c>
      <c r="N73" s="52" t="s">
        <v>139</v>
      </c>
      <c r="O73" s="52"/>
      <c r="P73" s="52"/>
      <c r="Q73" s="52"/>
      <c r="R73" s="53">
        <v>7.1</v>
      </c>
      <c r="S73" s="53"/>
      <c r="T73" s="53"/>
      <c r="U73" s="53">
        <f t="shared" si="1"/>
        <v>42.599999999999994</v>
      </c>
      <c r="V73" s="53"/>
      <c r="W73" s="53"/>
      <c r="X73" s="46"/>
    </row>
    <row r="74" spans="1:24" ht="14.85" customHeight="1">
      <c r="A74" s="50" t="s">
        <v>140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1">
        <v>40</v>
      </c>
      <c r="N74" s="52" t="s">
        <v>98</v>
      </c>
      <c r="O74" s="52"/>
      <c r="P74" s="52"/>
      <c r="Q74" s="52"/>
      <c r="R74" s="53">
        <v>0.75</v>
      </c>
      <c r="S74" s="53"/>
      <c r="T74" s="53"/>
      <c r="U74" s="53">
        <f t="shared" si="1"/>
        <v>30</v>
      </c>
      <c r="V74" s="53"/>
      <c r="W74" s="53"/>
      <c r="X74" s="46"/>
    </row>
    <row r="75" spans="1:24" ht="14.85" customHeight="1">
      <c r="A75" s="50" t="s">
        <v>141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1">
        <v>3</v>
      </c>
      <c r="N75" s="52" t="s">
        <v>93</v>
      </c>
      <c r="O75" s="52"/>
      <c r="P75" s="52"/>
      <c r="Q75" s="52"/>
      <c r="R75" s="53">
        <v>0.16</v>
      </c>
      <c r="S75" s="53"/>
      <c r="T75" s="53"/>
      <c r="U75" s="53">
        <f t="shared" si="1"/>
        <v>0.48</v>
      </c>
      <c r="V75" s="53"/>
      <c r="W75" s="53"/>
      <c r="X75" s="46"/>
    </row>
    <row r="76" spans="1:24" ht="14.85" customHeight="1">
      <c r="A76" s="50" t="s">
        <v>142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1">
        <v>20</v>
      </c>
      <c r="N76" s="52" t="s">
        <v>98</v>
      </c>
      <c r="O76" s="52"/>
      <c r="P76" s="52"/>
      <c r="Q76" s="52"/>
      <c r="R76" s="52">
        <v>1</v>
      </c>
      <c r="S76" s="52"/>
      <c r="T76" s="52"/>
      <c r="U76" s="52">
        <f t="shared" si="1"/>
        <v>20</v>
      </c>
      <c r="V76" s="52"/>
      <c r="W76" s="52"/>
      <c r="X76" s="59"/>
    </row>
    <row r="77" spans="1:24" ht="14.1" customHeight="1">
      <c r="A77" s="50" t="s">
        <v>143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1">
        <v>150</v>
      </c>
      <c r="N77" s="52" t="s">
        <v>98</v>
      </c>
      <c r="O77" s="52"/>
      <c r="P77" s="52"/>
      <c r="Q77" s="52"/>
      <c r="R77" s="53">
        <v>0.78</v>
      </c>
      <c r="S77" s="53"/>
      <c r="T77" s="53"/>
      <c r="U77" s="53">
        <f t="shared" si="1"/>
        <v>117</v>
      </c>
      <c r="V77" s="53"/>
      <c r="W77" s="53"/>
      <c r="X77" s="46"/>
    </row>
    <row r="78" spans="1:24" ht="14.85" customHeight="1">
      <c r="A78" s="50" t="s">
        <v>144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1">
        <v>3</v>
      </c>
      <c r="N78" s="52" t="s">
        <v>101</v>
      </c>
      <c r="O78" s="52"/>
      <c r="P78" s="52"/>
      <c r="Q78" s="52"/>
      <c r="R78" s="53">
        <v>11.33</v>
      </c>
      <c r="S78" s="53"/>
      <c r="T78" s="53"/>
      <c r="U78" s="53">
        <f t="shared" si="1"/>
        <v>33.99</v>
      </c>
      <c r="V78" s="53"/>
      <c r="W78" s="53"/>
      <c r="X78" s="46"/>
    </row>
    <row r="79" spans="1:24" ht="14.85" customHeight="1">
      <c r="A79" s="50" t="s">
        <v>145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1">
        <v>2</v>
      </c>
      <c r="N79" s="52" t="s">
        <v>101</v>
      </c>
      <c r="O79" s="52"/>
      <c r="P79" s="52"/>
      <c r="Q79" s="52"/>
      <c r="R79" s="53">
        <v>0.32</v>
      </c>
      <c r="S79" s="53"/>
      <c r="T79" s="53"/>
      <c r="U79" s="53">
        <f t="shared" si="1"/>
        <v>0.64</v>
      </c>
      <c r="V79" s="53"/>
      <c r="W79" s="53"/>
      <c r="X79" s="46"/>
    </row>
    <row r="80" spans="1:24" ht="14.85" customHeight="1">
      <c r="A80" s="50" t="s">
        <v>146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1">
        <v>30</v>
      </c>
      <c r="N80" s="52" t="s">
        <v>101</v>
      </c>
      <c r="O80" s="52"/>
      <c r="P80" s="52"/>
      <c r="Q80" s="52"/>
      <c r="R80" s="53">
        <v>0.3</v>
      </c>
      <c r="S80" s="53"/>
      <c r="T80" s="53"/>
      <c r="U80" s="53">
        <f t="shared" si="1"/>
        <v>9</v>
      </c>
      <c r="V80" s="53"/>
      <c r="W80" s="53"/>
      <c r="X80" s="46"/>
    </row>
    <row r="81" spans="1:24" ht="14.85" customHeight="1">
      <c r="A81" s="50" t="s">
        <v>147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1">
        <v>5</v>
      </c>
      <c r="N81" s="52" t="s">
        <v>93</v>
      </c>
      <c r="O81" s="52"/>
      <c r="P81" s="52"/>
      <c r="Q81" s="52"/>
      <c r="R81" s="52">
        <v>5</v>
      </c>
      <c r="S81" s="52"/>
      <c r="T81" s="52"/>
      <c r="U81" s="52">
        <f t="shared" si="1"/>
        <v>25</v>
      </c>
      <c r="V81" s="52"/>
      <c r="W81" s="52"/>
      <c r="X81" s="59"/>
    </row>
    <row r="82" spans="1:24" ht="14.85" customHeight="1">
      <c r="A82" s="50" t="s">
        <v>148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1">
        <v>5</v>
      </c>
      <c r="N82" s="52" t="s">
        <v>101</v>
      </c>
      <c r="O82" s="52"/>
      <c r="P82" s="52"/>
      <c r="Q82" s="52"/>
      <c r="R82" s="53">
        <v>0.44</v>
      </c>
      <c r="S82" s="53"/>
      <c r="T82" s="53"/>
      <c r="U82" s="53">
        <f t="shared" si="1"/>
        <v>2.2000000000000002</v>
      </c>
      <c r="V82" s="53"/>
      <c r="W82" s="53"/>
      <c r="X82" s="46"/>
    </row>
    <row r="83" spans="1:24" ht="14.1" customHeight="1">
      <c r="A83" s="50" t="s">
        <v>149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1">
        <v>60</v>
      </c>
      <c r="N83" s="52" t="s">
        <v>93</v>
      </c>
      <c r="O83" s="52"/>
      <c r="P83" s="52"/>
      <c r="Q83" s="52"/>
      <c r="R83" s="53">
        <v>6.25</v>
      </c>
      <c r="S83" s="53"/>
      <c r="T83" s="53"/>
      <c r="U83" s="53">
        <f t="shared" si="1"/>
        <v>375</v>
      </c>
      <c r="V83" s="53"/>
      <c r="W83" s="53"/>
      <c r="X83" s="46"/>
    </row>
    <row r="84" spans="1:24" ht="14.85" customHeight="1">
      <c r="A84" s="50" t="s">
        <v>150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1">
        <v>1</v>
      </c>
      <c r="N84" s="52" t="s">
        <v>101</v>
      </c>
      <c r="O84" s="52"/>
      <c r="P84" s="52"/>
      <c r="Q84" s="52"/>
      <c r="R84" s="53">
        <v>53</v>
      </c>
      <c r="S84" s="53"/>
      <c r="T84" s="53"/>
      <c r="U84" s="53">
        <f t="shared" si="1"/>
        <v>53</v>
      </c>
      <c r="V84" s="53"/>
      <c r="W84" s="53"/>
      <c r="X84" s="46"/>
    </row>
    <row r="85" spans="1:24" ht="14.85" customHeight="1">
      <c r="A85" s="50" t="s">
        <v>151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1">
        <v>6</v>
      </c>
      <c r="N85" s="52" t="s">
        <v>93</v>
      </c>
      <c r="O85" s="52"/>
      <c r="P85" s="52"/>
      <c r="Q85" s="52"/>
      <c r="R85" s="53">
        <v>3.6</v>
      </c>
      <c r="S85" s="53"/>
      <c r="T85" s="53"/>
      <c r="U85" s="53">
        <f t="shared" si="1"/>
        <v>21.6</v>
      </c>
      <c r="V85" s="53"/>
      <c r="W85" s="53"/>
      <c r="X85" s="46"/>
    </row>
    <row r="86" spans="1:24" ht="14.1" customHeight="1">
      <c r="A86" s="50" t="s">
        <v>152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1">
        <v>6</v>
      </c>
      <c r="N86" s="52" t="s">
        <v>112</v>
      </c>
      <c r="O86" s="52"/>
      <c r="P86" s="52"/>
      <c r="Q86" s="52"/>
      <c r="R86" s="53">
        <v>0.52</v>
      </c>
      <c r="S86" s="53"/>
      <c r="T86" s="53"/>
      <c r="U86" s="53">
        <f t="shared" si="1"/>
        <v>3.12</v>
      </c>
      <c r="V86" s="53"/>
      <c r="W86" s="53"/>
      <c r="X86" s="46"/>
    </row>
    <row r="87" spans="1:24" ht="14.85" customHeight="1">
      <c r="A87" s="50" t="s">
        <v>153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1">
        <v>8</v>
      </c>
      <c r="N87" s="52" t="s">
        <v>101</v>
      </c>
      <c r="O87" s="52"/>
      <c r="P87" s="52"/>
      <c r="Q87" s="52"/>
      <c r="R87" s="53">
        <v>2.06</v>
      </c>
      <c r="S87" s="53"/>
      <c r="T87" s="53"/>
      <c r="U87" s="53">
        <f t="shared" si="1"/>
        <v>16.48</v>
      </c>
      <c r="V87" s="53"/>
      <c r="W87" s="53"/>
      <c r="X87" s="46"/>
    </row>
    <row r="88" spans="1:24" ht="14.85" customHeight="1">
      <c r="A88" s="50" t="s">
        <v>154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1">
        <v>60</v>
      </c>
      <c r="N88" s="52" t="s">
        <v>93</v>
      </c>
      <c r="O88" s="52"/>
      <c r="P88" s="52"/>
      <c r="Q88" s="52"/>
      <c r="R88" s="53">
        <v>0.1</v>
      </c>
      <c r="S88" s="53"/>
      <c r="T88" s="53"/>
      <c r="U88" s="53">
        <f t="shared" si="1"/>
        <v>6</v>
      </c>
      <c r="V88" s="53"/>
      <c r="W88" s="53"/>
      <c r="X88" s="46"/>
    </row>
    <row r="89" spans="1:24" ht="14.1" customHeight="1">
      <c r="A89" s="50" t="s">
        <v>155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1">
        <v>5</v>
      </c>
      <c r="N89" s="52" t="s">
        <v>101</v>
      </c>
      <c r="O89" s="52"/>
      <c r="P89" s="52"/>
      <c r="Q89" s="52"/>
      <c r="R89" s="53">
        <v>0.25</v>
      </c>
      <c r="S89" s="53"/>
      <c r="T89" s="53"/>
      <c r="U89" s="53">
        <f t="shared" si="1"/>
        <v>1.25</v>
      </c>
      <c r="V89" s="53"/>
      <c r="W89" s="53"/>
      <c r="X89" s="46"/>
    </row>
    <row r="90" spans="1:24" ht="14.85" customHeight="1">
      <c r="A90" s="50" t="s">
        <v>156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1">
        <v>6</v>
      </c>
      <c r="N90" s="52" t="s">
        <v>101</v>
      </c>
      <c r="O90" s="52"/>
      <c r="P90" s="52"/>
      <c r="Q90" s="52"/>
      <c r="R90" s="53">
        <v>0.71</v>
      </c>
      <c r="S90" s="53"/>
      <c r="T90" s="53"/>
      <c r="U90" s="53">
        <f t="shared" si="1"/>
        <v>4.26</v>
      </c>
      <c r="V90" s="53"/>
      <c r="W90" s="53"/>
      <c r="X90" s="46"/>
    </row>
    <row r="91" spans="1:24" ht="14.85" customHeight="1">
      <c r="A91" s="50" t="s">
        <v>157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1">
        <v>4</v>
      </c>
      <c r="N91" s="52" t="s">
        <v>101</v>
      </c>
      <c r="O91" s="52"/>
      <c r="P91" s="52"/>
      <c r="Q91" s="52"/>
      <c r="R91" s="53">
        <v>0.38</v>
      </c>
      <c r="S91" s="53"/>
      <c r="T91" s="53"/>
      <c r="U91" s="53">
        <f t="shared" si="1"/>
        <v>1.52</v>
      </c>
      <c r="V91" s="53"/>
      <c r="W91" s="53"/>
      <c r="X91" s="46"/>
    </row>
    <row r="92" spans="1:24" ht="14.1" customHeight="1">
      <c r="A92" s="50" t="s">
        <v>158</v>
      </c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1">
        <v>7</v>
      </c>
      <c r="N92" s="52" t="s">
        <v>101</v>
      </c>
      <c r="O92" s="52"/>
      <c r="P92" s="52"/>
      <c r="Q92" s="52"/>
      <c r="R92" s="53">
        <v>0.46</v>
      </c>
      <c r="S92" s="53"/>
      <c r="T92" s="53"/>
      <c r="U92" s="53">
        <f t="shared" si="1"/>
        <v>3.22</v>
      </c>
      <c r="V92" s="53"/>
      <c r="W92" s="53"/>
      <c r="X92" s="46"/>
    </row>
    <row r="93" spans="1:24" ht="14.85" customHeight="1">
      <c r="A93" s="50" t="s">
        <v>159</v>
      </c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1">
        <v>90</v>
      </c>
      <c r="N93" s="52" t="s">
        <v>101</v>
      </c>
      <c r="O93" s="52"/>
      <c r="P93" s="52"/>
      <c r="Q93" s="52"/>
      <c r="R93" s="53">
        <v>0.12</v>
      </c>
      <c r="S93" s="53"/>
      <c r="T93" s="53"/>
      <c r="U93" s="53">
        <f t="shared" si="1"/>
        <v>10.799999999999999</v>
      </c>
      <c r="V93" s="53"/>
      <c r="W93" s="53"/>
      <c r="X93" s="46"/>
    </row>
    <row r="94" spans="1:24" ht="14.85" customHeight="1">
      <c r="A94" s="50" t="s">
        <v>160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1">
        <v>100</v>
      </c>
      <c r="N94" s="52" t="s">
        <v>101</v>
      </c>
      <c r="O94" s="52"/>
      <c r="P94" s="52"/>
      <c r="Q94" s="52"/>
      <c r="R94" s="53">
        <v>0.2</v>
      </c>
      <c r="S94" s="53"/>
      <c r="T94" s="53"/>
      <c r="U94" s="53">
        <f t="shared" si="1"/>
        <v>20</v>
      </c>
      <c r="V94" s="53"/>
      <c r="W94" s="53"/>
      <c r="X94" s="46"/>
    </row>
    <row r="95" spans="1:24" ht="14.1" customHeight="1">
      <c r="A95" s="50" t="s">
        <v>161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1">
        <v>150</v>
      </c>
      <c r="N95" s="52" t="s">
        <v>101</v>
      </c>
      <c r="O95" s="52"/>
      <c r="P95" s="52"/>
      <c r="Q95" s="52"/>
      <c r="R95" s="53">
        <v>7.0000000000000007E-2</v>
      </c>
      <c r="S95" s="53"/>
      <c r="T95" s="53"/>
      <c r="U95" s="53">
        <f t="shared" si="1"/>
        <v>10.500000000000002</v>
      </c>
      <c r="V95" s="53"/>
      <c r="W95" s="53"/>
      <c r="X95" s="46"/>
    </row>
    <row r="96" spans="1:24" ht="14.85" customHeight="1">
      <c r="A96" s="50" t="s">
        <v>162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1">
        <v>20</v>
      </c>
      <c r="N96" s="52" t="s">
        <v>101</v>
      </c>
      <c r="O96" s="52"/>
      <c r="P96" s="52"/>
      <c r="Q96" s="52"/>
      <c r="R96" s="53">
        <v>0.35</v>
      </c>
      <c r="S96" s="53"/>
      <c r="T96" s="53"/>
      <c r="U96" s="53">
        <f t="shared" si="1"/>
        <v>7</v>
      </c>
      <c r="V96" s="53"/>
      <c r="W96" s="53"/>
      <c r="X96" s="46"/>
    </row>
    <row r="97" spans="1:24" ht="14.85" customHeight="1">
      <c r="A97" s="50" t="s">
        <v>163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1">
        <v>1</v>
      </c>
      <c r="N97" s="52" t="s">
        <v>101</v>
      </c>
      <c r="O97" s="52"/>
      <c r="P97" s="52"/>
      <c r="Q97" s="52"/>
      <c r="R97" s="53">
        <v>0.35</v>
      </c>
      <c r="S97" s="53"/>
      <c r="T97" s="53"/>
      <c r="U97" s="53">
        <f t="shared" ref="U97:U102" si="2">M97*R97</f>
        <v>0.35</v>
      </c>
      <c r="V97" s="53"/>
      <c r="W97" s="53"/>
      <c r="X97" s="46"/>
    </row>
    <row r="98" spans="1:24" ht="14.85" customHeight="1">
      <c r="A98" s="50" t="s">
        <v>164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1">
        <v>50</v>
      </c>
      <c r="N98" s="52" t="s">
        <v>101</v>
      </c>
      <c r="O98" s="52"/>
      <c r="P98" s="52"/>
      <c r="Q98" s="52"/>
      <c r="R98" s="53">
        <v>0.08</v>
      </c>
      <c r="S98" s="53"/>
      <c r="T98" s="53"/>
      <c r="U98" s="53">
        <f t="shared" si="2"/>
        <v>4</v>
      </c>
      <c r="V98" s="53"/>
      <c r="W98" s="53"/>
      <c r="X98" s="46"/>
    </row>
    <row r="99" spans="1:24" ht="14.1" customHeight="1">
      <c r="A99" s="50" t="s">
        <v>165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>
        <v>3</v>
      </c>
      <c r="N99" s="52" t="s">
        <v>101</v>
      </c>
      <c r="O99" s="52"/>
      <c r="P99" s="52"/>
      <c r="Q99" s="52"/>
      <c r="R99" s="53">
        <v>31.62</v>
      </c>
      <c r="S99" s="53"/>
      <c r="T99" s="53"/>
      <c r="U99" s="53">
        <f t="shared" si="2"/>
        <v>94.86</v>
      </c>
      <c r="V99" s="53"/>
      <c r="W99" s="53"/>
      <c r="X99" s="46"/>
    </row>
    <row r="100" spans="1:24" ht="14.85" customHeight="1">
      <c r="A100" s="50" t="s">
        <v>166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>
        <v>6</v>
      </c>
      <c r="N100" s="52" t="s">
        <v>167</v>
      </c>
      <c r="O100" s="52"/>
      <c r="P100" s="52"/>
      <c r="Q100" s="52"/>
      <c r="R100" s="53">
        <v>0.46</v>
      </c>
      <c r="S100" s="53"/>
      <c r="T100" s="53"/>
      <c r="U100" s="53">
        <f t="shared" si="2"/>
        <v>2.7600000000000002</v>
      </c>
      <c r="V100" s="53"/>
      <c r="W100" s="53"/>
      <c r="X100" s="46"/>
    </row>
    <row r="101" spans="1:24" ht="14.85" customHeight="1">
      <c r="A101" s="50" t="s">
        <v>168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1">
        <v>20</v>
      </c>
      <c r="N101" s="52" t="s">
        <v>167</v>
      </c>
      <c r="O101" s="52"/>
      <c r="P101" s="52"/>
      <c r="Q101" s="52"/>
      <c r="R101" s="53">
        <v>0.5</v>
      </c>
      <c r="S101" s="53"/>
      <c r="T101" s="53"/>
      <c r="U101" s="53">
        <f t="shared" si="2"/>
        <v>10</v>
      </c>
      <c r="V101" s="53"/>
      <c r="W101" s="53"/>
      <c r="X101" s="46"/>
    </row>
    <row r="102" spans="1:24" ht="14.1" customHeight="1">
      <c r="A102" s="50" t="s">
        <v>169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1">
        <v>20</v>
      </c>
      <c r="N102" s="52" t="s">
        <v>167</v>
      </c>
      <c r="O102" s="52"/>
      <c r="P102" s="52"/>
      <c r="Q102" s="52"/>
      <c r="R102" s="53">
        <v>0.56999999999999995</v>
      </c>
      <c r="S102" s="53"/>
      <c r="T102" s="53"/>
      <c r="U102" s="53">
        <f t="shared" si="2"/>
        <v>11.399999999999999</v>
      </c>
      <c r="V102" s="53"/>
      <c r="W102" s="53"/>
      <c r="X102" s="46"/>
    </row>
    <row r="103" spans="1:24" ht="17.850000000000001" customHeight="1">
      <c r="A103" s="50" t="s">
        <v>170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5">
        <f>SUM(M32:M102)</f>
        <v>1486.6857</v>
      </c>
      <c r="N103" s="56"/>
      <c r="O103" s="56"/>
      <c r="P103" s="56"/>
      <c r="Q103" s="56"/>
      <c r="R103" s="57"/>
      <c r="S103" s="57"/>
      <c r="T103" s="57"/>
      <c r="U103" s="57">
        <f>SUM(U32:U102)</f>
        <v>2108.2678029999997</v>
      </c>
      <c r="V103" s="57"/>
      <c r="W103" s="57"/>
      <c r="X103" s="46"/>
    </row>
    <row r="104" spans="1:24" ht="5.8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spans="1:24" ht="14.1" customHeight="1">
      <c r="A105" s="45" t="s">
        <v>171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6"/>
    </row>
    <row r="106" spans="1:24" ht="14.85" customHeight="1">
      <c r="A106" s="45" t="s">
        <v>50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 t="s">
        <v>172</v>
      </c>
      <c r="N106" s="45"/>
      <c r="O106" s="45"/>
      <c r="P106" s="45"/>
      <c r="Q106" s="48" t="s">
        <v>54</v>
      </c>
      <c r="R106" s="48"/>
      <c r="S106" s="48"/>
      <c r="T106" s="48"/>
      <c r="U106" s="48"/>
      <c r="V106" s="45" t="s">
        <v>173</v>
      </c>
      <c r="W106" s="45"/>
      <c r="X106" s="46"/>
    </row>
    <row r="107" spans="1:24" ht="14.85" customHeight="1">
      <c r="A107" s="50" t="s">
        <v>174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2">
        <v>60</v>
      </c>
      <c r="N107" s="52"/>
      <c r="O107" s="52"/>
      <c r="P107" s="52"/>
      <c r="Q107" s="53">
        <v>7</v>
      </c>
      <c r="R107" s="53"/>
      <c r="S107" s="53"/>
      <c r="T107" s="53"/>
      <c r="U107" s="53"/>
      <c r="V107" s="52">
        <f>M107*Q107</f>
        <v>420</v>
      </c>
      <c r="W107" s="52"/>
      <c r="X107" s="46"/>
    </row>
    <row r="108" spans="1:24" ht="17.100000000000001" customHeight="1">
      <c r="A108" s="60" t="s">
        <v>175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1"/>
      <c r="R108" s="61"/>
      <c r="S108" s="61"/>
      <c r="T108" s="61"/>
      <c r="U108" s="61"/>
      <c r="V108" s="62">
        <f>SUM(V107)</f>
        <v>420</v>
      </c>
      <c r="W108" s="63"/>
      <c r="X108" s="46"/>
    </row>
    <row r="109" spans="1:24" ht="5.85" customHeight="1">
      <c r="A109" s="64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6"/>
      <c r="X109" s="66"/>
    </row>
    <row r="110" spans="1:24" ht="17.850000000000001" customHeight="1">
      <c r="A110" s="69" t="s">
        <v>176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74">
        <f>V108+U103+T28</f>
        <v>4217.2678029999997</v>
      </c>
      <c r="M110" s="74"/>
      <c r="N110" s="74"/>
      <c r="O110" s="74"/>
      <c r="P110" s="74"/>
      <c r="Q110" s="74"/>
      <c r="R110" s="74"/>
      <c r="S110" s="70" t="s">
        <v>180</v>
      </c>
      <c r="T110" s="70"/>
      <c r="U110" s="70"/>
      <c r="V110" s="70"/>
      <c r="W110" s="70"/>
      <c r="X110" s="46"/>
    </row>
    <row r="111" spans="1:24" ht="25.9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</row>
    <row r="113" spans="1:24">
      <c r="B113" s="41" t="s">
        <v>181</v>
      </c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</row>
    <row r="114" spans="1:24">
      <c r="H114" s="42" t="s">
        <v>47</v>
      </c>
      <c r="I114" s="42"/>
      <c r="J114" s="42"/>
      <c r="K114" s="43">
        <v>60</v>
      </c>
      <c r="L114" s="43"/>
      <c r="M114" s="43"/>
      <c r="N114" s="43"/>
    </row>
    <row r="115" spans="1:24">
      <c r="A115" s="75" t="s">
        <v>182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7"/>
    </row>
    <row r="116" spans="1:24">
      <c r="A116" s="78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80"/>
    </row>
    <row r="117" spans="1:24">
      <c r="A117" s="78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80"/>
    </row>
    <row r="118" spans="1:24">
      <c r="A118" s="78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80"/>
    </row>
    <row r="119" spans="1:24">
      <c r="A119" s="78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80"/>
    </row>
    <row r="120" spans="1:24">
      <c r="A120" s="81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3"/>
    </row>
    <row r="121" spans="1:24">
      <c r="A121" s="45" t="s">
        <v>49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6"/>
    </row>
    <row r="122" spans="1:24">
      <c r="A122" s="45" t="s">
        <v>50</v>
      </c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7" t="s">
        <v>51</v>
      </c>
      <c r="N122" s="48" t="s">
        <v>52</v>
      </c>
      <c r="O122" s="48"/>
      <c r="P122" s="48"/>
      <c r="Q122" s="48"/>
      <c r="R122" s="49" t="s">
        <v>53</v>
      </c>
      <c r="S122" s="49"/>
      <c r="T122" s="45" t="s">
        <v>54</v>
      </c>
      <c r="U122" s="45"/>
      <c r="V122" s="45"/>
      <c r="W122" s="45"/>
      <c r="X122" s="46"/>
    </row>
    <row r="123" spans="1:24">
      <c r="A123" s="50" t="s">
        <v>55</v>
      </c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1">
        <v>30</v>
      </c>
      <c r="N123" s="52" t="s">
        <v>56</v>
      </c>
      <c r="O123" s="52"/>
      <c r="P123" s="52"/>
      <c r="Q123" s="52"/>
      <c r="R123" s="53">
        <v>15</v>
      </c>
      <c r="S123" s="53"/>
      <c r="T123" s="52">
        <f>M123*R123</f>
        <v>450</v>
      </c>
      <c r="U123" s="52"/>
      <c r="V123" s="52"/>
      <c r="W123" s="52"/>
      <c r="X123" s="46"/>
    </row>
    <row r="124" spans="1:24">
      <c r="A124" s="50" t="s">
        <v>57</v>
      </c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1">
        <v>1</v>
      </c>
      <c r="N124" s="52" t="s">
        <v>58</v>
      </c>
      <c r="O124" s="52"/>
      <c r="P124" s="52"/>
      <c r="Q124" s="52"/>
      <c r="R124" s="53">
        <v>10</v>
      </c>
      <c r="S124" s="53"/>
      <c r="T124" s="52">
        <f t="shared" ref="T124:T139" si="3">M124*R124</f>
        <v>10</v>
      </c>
      <c r="U124" s="52"/>
      <c r="V124" s="52"/>
      <c r="W124" s="52"/>
      <c r="X124" s="46"/>
    </row>
    <row r="125" spans="1:24">
      <c r="A125" s="50" t="s">
        <v>59</v>
      </c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1">
        <v>1</v>
      </c>
      <c r="N125" s="52" t="s">
        <v>60</v>
      </c>
      <c r="O125" s="52"/>
      <c r="P125" s="52"/>
      <c r="Q125" s="52"/>
      <c r="R125" s="53">
        <v>15</v>
      </c>
      <c r="S125" s="53"/>
      <c r="T125" s="52">
        <f t="shared" si="3"/>
        <v>15</v>
      </c>
      <c r="U125" s="52"/>
      <c r="V125" s="52"/>
      <c r="W125" s="52"/>
      <c r="X125" s="46"/>
    </row>
    <row r="126" spans="1:24">
      <c r="A126" s="50" t="s">
        <v>61</v>
      </c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1">
        <v>3</v>
      </c>
      <c r="N126" s="52" t="s">
        <v>62</v>
      </c>
      <c r="O126" s="52"/>
      <c r="P126" s="52"/>
      <c r="Q126" s="52"/>
      <c r="R126" s="53">
        <v>15</v>
      </c>
      <c r="S126" s="53"/>
      <c r="T126" s="52">
        <f t="shared" si="3"/>
        <v>45</v>
      </c>
      <c r="U126" s="52"/>
      <c r="V126" s="52"/>
      <c r="W126" s="52"/>
      <c r="X126" s="46"/>
    </row>
    <row r="127" spans="1:24">
      <c r="A127" s="50" t="s">
        <v>63</v>
      </c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1">
        <v>1</v>
      </c>
      <c r="N127" s="52" t="s">
        <v>64</v>
      </c>
      <c r="O127" s="52"/>
      <c r="P127" s="52"/>
      <c r="Q127" s="52"/>
      <c r="R127" s="53">
        <v>40</v>
      </c>
      <c r="S127" s="53"/>
      <c r="T127" s="52">
        <f t="shared" si="3"/>
        <v>40</v>
      </c>
      <c r="U127" s="52"/>
      <c r="V127" s="52"/>
      <c r="W127" s="52"/>
      <c r="X127" s="46"/>
    </row>
    <row r="128" spans="1:24">
      <c r="A128" s="50" t="s">
        <v>65</v>
      </c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1">
        <v>5</v>
      </c>
      <c r="N128" s="52" t="s">
        <v>66</v>
      </c>
      <c r="O128" s="52"/>
      <c r="P128" s="52"/>
      <c r="Q128" s="52"/>
      <c r="R128" s="53">
        <v>15</v>
      </c>
      <c r="S128" s="53"/>
      <c r="T128" s="52">
        <f t="shared" si="3"/>
        <v>75</v>
      </c>
      <c r="U128" s="52"/>
      <c r="V128" s="52"/>
      <c r="W128" s="52"/>
      <c r="X128" s="46"/>
    </row>
    <row r="129" spans="1:24">
      <c r="A129" s="50" t="s">
        <v>67</v>
      </c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1">
        <v>5</v>
      </c>
      <c r="N129" s="52" t="s">
        <v>68</v>
      </c>
      <c r="O129" s="52"/>
      <c r="P129" s="52"/>
      <c r="Q129" s="52"/>
      <c r="R129" s="53">
        <v>15</v>
      </c>
      <c r="S129" s="53"/>
      <c r="T129" s="52">
        <f t="shared" si="3"/>
        <v>75</v>
      </c>
      <c r="U129" s="52"/>
      <c r="V129" s="52"/>
      <c r="W129" s="52"/>
      <c r="X129" s="46"/>
    </row>
    <row r="130" spans="1:24">
      <c r="A130" s="50" t="s">
        <v>69</v>
      </c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1">
        <v>3</v>
      </c>
      <c r="N130" s="52" t="s">
        <v>70</v>
      </c>
      <c r="O130" s="52"/>
      <c r="P130" s="52"/>
      <c r="Q130" s="52"/>
      <c r="R130" s="53">
        <v>25</v>
      </c>
      <c r="S130" s="53"/>
      <c r="T130" s="52">
        <f t="shared" si="3"/>
        <v>75</v>
      </c>
      <c r="U130" s="52"/>
      <c r="V130" s="52"/>
      <c r="W130" s="52"/>
      <c r="X130" s="46"/>
    </row>
    <row r="131" spans="1:24">
      <c r="A131" s="50" t="s">
        <v>71</v>
      </c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1">
        <v>20</v>
      </c>
      <c r="N131" s="52" t="s">
        <v>72</v>
      </c>
      <c r="O131" s="52"/>
      <c r="P131" s="52"/>
      <c r="Q131" s="52"/>
      <c r="R131" s="53">
        <v>5</v>
      </c>
      <c r="S131" s="53"/>
      <c r="T131" s="52">
        <f t="shared" si="3"/>
        <v>100</v>
      </c>
      <c r="U131" s="52"/>
      <c r="V131" s="52"/>
      <c r="W131" s="52"/>
      <c r="X131" s="46"/>
    </row>
    <row r="132" spans="1:24">
      <c r="A132" s="50" t="s">
        <v>73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1">
        <v>3</v>
      </c>
      <c r="N132" s="52" t="s">
        <v>74</v>
      </c>
      <c r="O132" s="52"/>
      <c r="P132" s="52"/>
      <c r="Q132" s="52"/>
      <c r="R132" s="53">
        <v>8</v>
      </c>
      <c r="S132" s="53"/>
      <c r="T132" s="52">
        <f t="shared" si="3"/>
        <v>24</v>
      </c>
      <c r="U132" s="52"/>
      <c r="V132" s="52"/>
      <c r="W132" s="52"/>
      <c r="X132" s="46"/>
    </row>
    <row r="133" spans="1:24">
      <c r="A133" s="50" t="s">
        <v>75</v>
      </c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1">
        <v>1</v>
      </c>
      <c r="N133" s="52" t="s">
        <v>76</v>
      </c>
      <c r="O133" s="52"/>
      <c r="P133" s="52"/>
      <c r="Q133" s="52"/>
      <c r="R133" s="53">
        <v>15</v>
      </c>
      <c r="S133" s="53"/>
      <c r="T133" s="52">
        <f t="shared" si="3"/>
        <v>15</v>
      </c>
      <c r="U133" s="52"/>
      <c r="V133" s="52"/>
      <c r="W133" s="52"/>
      <c r="X133" s="46"/>
    </row>
    <row r="134" spans="1:24">
      <c r="A134" s="50" t="s">
        <v>77</v>
      </c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1">
        <v>1</v>
      </c>
      <c r="N134" s="52" t="s">
        <v>78</v>
      </c>
      <c r="O134" s="52"/>
      <c r="P134" s="52"/>
      <c r="Q134" s="52"/>
      <c r="R134" s="53">
        <v>80</v>
      </c>
      <c r="S134" s="53"/>
      <c r="T134" s="52">
        <f t="shared" si="3"/>
        <v>80</v>
      </c>
      <c r="U134" s="52"/>
      <c r="V134" s="52"/>
      <c r="W134" s="52"/>
      <c r="X134" s="46"/>
    </row>
    <row r="135" spans="1:24">
      <c r="A135" s="50" t="s">
        <v>79</v>
      </c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1">
        <v>2</v>
      </c>
      <c r="N135" s="52" t="s">
        <v>80</v>
      </c>
      <c r="O135" s="52"/>
      <c r="P135" s="52"/>
      <c r="Q135" s="52"/>
      <c r="R135" s="53">
        <v>40</v>
      </c>
      <c r="S135" s="53"/>
      <c r="T135" s="52">
        <f t="shared" si="3"/>
        <v>80</v>
      </c>
      <c r="U135" s="52"/>
      <c r="V135" s="52"/>
      <c r="W135" s="52"/>
      <c r="X135" s="46"/>
    </row>
    <row r="136" spans="1:24">
      <c r="A136" s="50" t="s">
        <v>81</v>
      </c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1">
        <v>3</v>
      </c>
      <c r="N136" s="52" t="s">
        <v>82</v>
      </c>
      <c r="O136" s="52"/>
      <c r="P136" s="52"/>
      <c r="Q136" s="52"/>
      <c r="R136" s="53">
        <v>10</v>
      </c>
      <c r="S136" s="53"/>
      <c r="T136" s="52">
        <f t="shared" si="3"/>
        <v>30</v>
      </c>
      <c r="U136" s="52"/>
      <c r="V136" s="52"/>
      <c r="W136" s="52"/>
      <c r="X136" s="46"/>
    </row>
    <row r="137" spans="1:24">
      <c r="A137" s="50" t="s">
        <v>83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1">
        <v>2</v>
      </c>
      <c r="N137" s="52" t="s">
        <v>84</v>
      </c>
      <c r="O137" s="52"/>
      <c r="P137" s="52"/>
      <c r="Q137" s="52"/>
      <c r="R137" s="53">
        <v>175</v>
      </c>
      <c r="S137" s="53"/>
      <c r="T137" s="52">
        <f t="shared" si="3"/>
        <v>350</v>
      </c>
      <c r="U137" s="52"/>
      <c r="V137" s="52"/>
      <c r="W137" s="52"/>
      <c r="X137" s="46"/>
    </row>
    <row r="138" spans="1:24">
      <c r="A138" s="50" t="s">
        <v>85</v>
      </c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1">
        <v>1</v>
      </c>
      <c r="N138" s="52" t="s">
        <v>86</v>
      </c>
      <c r="O138" s="52"/>
      <c r="P138" s="52"/>
      <c r="Q138" s="52"/>
      <c r="R138" s="53">
        <v>15</v>
      </c>
      <c r="S138" s="53"/>
      <c r="T138" s="52">
        <f t="shared" si="3"/>
        <v>15</v>
      </c>
      <c r="U138" s="52"/>
      <c r="V138" s="52"/>
      <c r="W138" s="52"/>
      <c r="X138" s="46"/>
    </row>
    <row r="139" spans="1:24">
      <c r="A139" s="50" t="s">
        <v>87</v>
      </c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1">
        <v>1</v>
      </c>
      <c r="N139" s="52" t="s">
        <v>88</v>
      </c>
      <c r="O139" s="52"/>
      <c r="P139" s="52"/>
      <c r="Q139" s="52"/>
      <c r="R139" s="53">
        <v>250</v>
      </c>
      <c r="S139" s="53"/>
      <c r="T139" s="52">
        <f t="shared" si="3"/>
        <v>250</v>
      </c>
      <c r="U139" s="52"/>
      <c r="V139" s="52"/>
      <c r="W139" s="52"/>
      <c r="X139" s="46"/>
    </row>
    <row r="140" spans="1:24">
      <c r="A140" s="60" t="s">
        <v>89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73">
        <f>SUM(M123:M139)</f>
        <v>83</v>
      </c>
      <c r="N140" s="68"/>
      <c r="O140" s="68"/>
      <c r="P140" s="68"/>
      <c r="Q140" s="68"/>
      <c r="R140" s="61"/>
      <c r="S140" s="61"/>
      <c r="T140" s="68">
        <f>SUM(T123:W139)</f>
        <v>1729</v>
      </c>
      <c r="U140" s="68"/>
      <c r="V140" s="68"/>
      <c r="W140" s="68"/>
      <c r="X140" s="46"/>
    </row>
    <row r="141" spans="1:24">
      <c r="A141" s="64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6"/>
      <c r="X141" s="66"/>
    </row>
    <row r="142" spans="1:24">
      <c r="A142" s="84" t="s">
        <v>90</v>
      </c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46"/>
    </row>
    <row r="143" spans="1:24">
      <c r="A143" s="45" t="s">
        <v>50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7" t="s">
        <v>51</v>
      </c>
      <c r="N143" s="58" t="s">
        <v>91</v>
      </c>
      <c r="O143" s="58"/>
      <c r="P143" s="58"/>
      <c r="Q143" s="58"/>
      <c r="R143" s="49" t="s">
        <v>53</v>
      </c>
      <c r="S143" s="49"/>
      <c r="T143" s="45" t="s">
        <v>54</v>
      </c>
      <c r="U143" s="45"/>
      <c r="V143" s="45"/>
      <c r="W143" s="45"/>
      <c r="X143" s="46"/>
    </row>
    <row r="144" spans="1:24">
      <c r="A144" s="50" t="s">
        <v>183</v>
      </c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1">
        <v>1</v>
      </c>
      <c r="N144" s="52" t="s">
        <v>101</v>
      </c>
      <c r="O144" s="52"/>
      <c r="P144" s="52"/>
      <c r="Q144" s="52"/>
      <c r="R144" s="53">
        <v>3.5</v>
      </c>
      <c r="S144" s="53"/>
      <c r="T144" s="53"/>
      <c r="U144" s="53">
        <f>M144*R144</f>
        <v>3.5</v>
      </c>
      <c r="V144" s="53"/>
      <c r="W144" s="53"/>
      <c r="X144" s="46"/>
    </row>
    <row r="145" spans="1:24">
      <c r="A145" s="50" t="s">
        <v>92</v>
      </c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1">
        <v>10</v>
      </c>
      <c r="N145" s="52" t="s">
        <v>93</v>
      </c>
      <c r="O145" s="52"/>
      <c r="P145" s="52"/>
      <c r="Q145" s="52"/>
      <c r="R145" s="53">
        <v>0.49</v>
      </c>
      <c r="S145" s="53"/>
      <c r="T145" s="53"/>
      <c r="U145" s="53">
        <f t="shared" ref="U145:U208" si="4">M145*R145</f>
        <v>4.9000000000000004</v>
      </c>
      <c r="V145" s="53"/>
      <c r="W145" s="53"/>
      <c r="X145" s="46"/>
    </row>
    <row r="146" spans="1:24">
      <c r="A146" s="50" t="s">
        <v>184</v>
      </c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1">
        <v>50</v>
      </c>
      <c r="N146" s="52" t="s">
        <v>185</v>
      </c>
      <c r="O146" s="52"/>
      <c r="P146" s="52"/>
      <c r="Q146" s="52"/>
      <c r="R146" s="53">
        <v>0.497</v>
      </c>
      <c r="S146" s="53"/>
      <c r="T146" s="53"/>
      <c r="U146" s="53">
        <f t="shared" si="4"/>
        <v>24.85</v>
      </c>
      <c r="V146" s="53"/>
      <c r="W146" s="53"/>
      <c r="X146" s="46"/>
    </row>
    <row r="147" spans="1:24">
      <c r="A147" s="50" t="s">
        <v>186</v>
      </c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1">
        <v>40</v>
      </c>
      <c r="N147" s="52" t="s">
        <v>185</v>
      </c>
      <c r="O147" s="52"/>
      <c r="P147" s="52"/>
      <c r="Q147" s="52"/>
      <c r="R147" s="53">
        <v>0.2359</v>
      </c>
      <c r="S147" s="53"/>
      <c r="T147" s="53"/>
      <c r="U147" s="53">
        <f t="shared" si="4"/>
        <v>9.4359999999999999</v>
      </c>
      <c r="V147" s="53"/>
      <c r="W147" s="53"/>
      <c r="X147" s="46"/>
    </row>
    <row r="148" spans="1:24">
      <c r="A148" s="50" t="s">
        <v>187</v>
      </c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1">
        <v>30</v>
      </c>
      <c r="N148" s="52" t="s">
        <v>112</v>
      </c>
      <c r="O148" s="52"/>
      <c r="P148" s="52"/>
      <c r="Q148" s="52"/>
      <c r="R148" s="53">
        <v>0.20300000000000001</v>
      </c>
      <c r="S148" s="53"/>
      <c r="T148" s="53"/>
      <c r="U148" s="53">
        <f t="shared" si="4"/>
        <v>6.0900000000000007</v>
      </c>
      <c r="V148" s="53"/>
      <c r="W148" s="53"/>
      <c r="X148" s="46"/>
    </row>
    <row r="149" spans="1:24">
      <c r="A149" s="50" t="s">
        <v>94</v>
      </c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1">
        <v>5</v>
      </c>
      <c r="N149" s="52" t="s">
        <v>93</v>
      </c>
      <c r="O149" s="52"/>
      <c r="P149" s="52"/>
      <c r="Q149" s="52"/>
      <c r="R149" s="53">
        <v>0.20899999999999999</v>
      </c>
      <c r="S149" s="53"/>
      <c r="T149" s="53"/>
      <c r="U149" s="53">
        <f t="shared" si="4"/>
        <v>1.0449999999999999</v>
      </c>
      <c r="V149" s="53"/>
      <c r="W149" s="53"/>
      <c r="X149" s="46"/>
    </row>
    <row r="150" spans="1:24">
      <c r="A150" s="50" t="s">
        <v>95</v>
      </c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1">
        <v>18</v>
      </c>
      <c r="N150" s="52" t="s">
        <v>93</v>
      </c>
      <c r="O150" s="52"/>
      <c r="P150" s="52"/>
      <c r="Q150" s="52"/>
      <c r="R150" s="53">
        <v>3.79</v>
      </c>
      <c r="S150" s="53"/>
      <c r="T150" s="53"/>
      <c r="U150" s="53">
        <f t="shared" si="4"/>
        <v>68.22</v>
      </c>
      <c r="V150" s="53"/>
      <c r="W150" s="53"/>
      <c r="X150" s="46"/>
    </row>
    <row r="151" spans="1:24">
      <c r="A151" s="50" t="s">
        <v>96</v>
      </c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1">
        <v>3</v>
      </c>
      <c r="N151" s="52" t="s">
        <v>93</v>
      </c>
      <c r="O151" s="52"/>
      <c r="P151" s="52"/>
      <c r="Q151" s="52"/>
      <c r="R151" s="53">
        <v>0.19450000000000001</v>
      </c>
      <c r="S151" s="53"/>
      <c r="T151" s="53"/>
      <c r="U151" s="53">
        <f t="shared" si="4"/>
        <v>0.58350000000000002</v>
      </c>
      <c r="V151" s="53"/>
      <c r="W151" s="53"/>
      <c r="X151" s="46"/>
    </row>
    <row r="152" spans="1:24">
      <c r="A152" s="50" t="s">
        <v>97</v>
      </c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1">
        <v>0.17</v>
      </c>
      <c r="N152" s="52" t="s">
        <v>98</v>
      </c>
      <c r="O152" s="52"/>
      <c r="P152" s="52"/>
      <c r="Q152" s="52"/>
      <c r="R152" s="53">
        <v>30.21</v>
      </c>
      <c r="S152" s="53"/>
      <c r="T152" s="53"/>
      <c r="U152" s="53">
        <f t="shared" si="4"/>
        <v>5.1357000000000008</v>
      </c>
      <c r="V152" s="53"/>
      <c r="W152" s="53"/>
      <c r="X152" s="46"/>
    </row>
    <row r="153" spans="1:24">
      <c r="A153" s="50" t="s">
        <v>188</v>
      </c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1">
        <v>0.1</v>
      </c>
      <c r="N153" s="52" t="s">
        <v>98</v>
      </c>
      <c r="O153" s="52"/>
      <c r="P153" s="52"/>
      <c r="Q153" s="52"/>
      <c r="R153" s="53">
        <v>4.43</v>
      </c>
      <c r="S153" s="53"/>
      <c r="T153" s="53"/>
      <c r="U153" s="53">
        <f t="shared" si="4"/>
        <v>0.443</v>
      </c>
      <c r="V153" s="53"/>
      <c r="W153" s="53"/>
      <c r="X153" s="46"/>
    </row>
    <row r="154" spans="1:24">
      <c r="A154" s="50" t="s">
        <v>99</v>
      </c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1">
        <v>5</v>
      </c>
      <c r="N154" s="52" t="s">
        <v>98</v>
      </c>
      <c r="O154" s="52"/>
      <c r="P154" s="52"/>
      <c r="Q154" s="52"/>
      <c r="R154" s="53">
        <v>0.85229999999999995</v>
      </c>
      <c r="S154" s="53"/>
      <c r="T154" s="53"/>
      <c r="U154" s="53">
        <f t="shared" si="4"/>
        <v>4.2614999999999998</v>
      </c>
      <c r="V154" s="53"/>
      <c r="W154" s="53"/>
      <c r="X154" s="46"/>
    </row>
    <row r="155" spans="1:24">
      <c r="A155" s="50" t="s">
        <v>100</v>
      </c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>
        <v>20</v>
      </c>
      <c r="N155" s="52" t="s">
        <v>101</v>
      </c>
      <c r="O155" s="52"/>
      <c r="P155" s="52"/>
      <c r="Q155" s="52"/>
      <c r="R155" s="53">
        <v>0.38</v>
      </c>
      <c r="S155" s="53"/>
      <c r="T155" s="53"/>
      <c r="U155" s="53">
        <f t="shared" si="4"/>
        <v>7.6</v>
      </c>
      <c r="V155" s="53"/>
      <c r="W155" s="53"/>
      <c r="X155" s="46"/>
    </row>
    <row r="156" spans="1:24">
      <c r="A156" s="50" t="s">
        <v>102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1">
        <v>10</v>
      </c>
      <c r="N156" s="52" t="s">
        <v>101</v>
      </c>
      <c r="O156" s="52"/>
      <c r="P156" s="52"/>
      <c r="Q156" s="52"/>
      <c r="R156" s="53">
        <v>1.2365999999999999</v>
      </c>
      <c r="S156" s="53"/>
      <c r="T156" s="53"/>
      <c r="U156" s="53">
        <f t="shared" si="4"/>
        <v>12.366</v>
      </c>
      <c r="V156" s="53"/>
      <c r="W156" s="53"/>
      <c r="X156" s="46"/>
    </row>
    <row r="157" spans="1:24">
      <c r="A157" s="50" t="s">
        <v>103</v>
      </c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1">
        <v>1</v>
      </c>
      <c r="N157" s="52" t="s">
        <v>93</v>
      </c>
      <c r="O157" s="52"/>
      <c r="P157" s="52"/>
      <c r="Q157" s="52"/>
      <c r="R157" s="53">
        <v>0.3614</v>
      </c>
      <c r="S157" s="53"/>
      <c r="T157" s="53"/>
      <c r="U157" s="53">
        <f t="shared" si="4"/>
        <v>0.3614</v>
      </c>
      <c r="V157" s="53"/>
      <c r="W157" s="53"/>
      <c r="X157" s="46"/>
    </row>
    <row r="158" spans="1:24">
      <c r="A158" s="50" t="s">
        <v>104</v>
      </c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1">
        <v>1</v>
      </c>
      <c r="N158" s="52" t="s">
        <v>93</v>
      </c>
      <c r="O158" s="52"/>
      <c r="P158" s="52"/>
      <c r="Q158" s="52"/>
      <c r="R158" s="53">
        <v>0.36</v>
      </c>
      <c r="S158" s="53"/>
      <c r="T158" s="53"/>
      <c r="U158" s="53">
        <f t="shared" si="4"/>
        <v>0.36</v>
      </c>
      <c r="V158" s="53"/>
      <c r="W158" s="53"/>
      <c r="X158" s="46"/>
    </row>
    <row r="159" spans="1:24">
      <c r="A159" s="50" t="s">
        <v>105</v>
      </c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1">
        <v>5</v>
      </c>
      <c r="N159" s="52" t="s">
        <v>93</v>
      </c>
      <c r="O159" s="52"/>
      <c r="P159" s="52"/>
      <c r="Q159" s="52"/>
      <c r="R159" s="53">
        <v>9.6699999999999994E-2</v>
      </c>
      <c r="S159" s="53"/>
      <c r="T159" s="53"/>
      <c r="U159" s="53">
        <f t="shared" si="4"/>
        <v>0.48349999999999999</v>
      </c>
      <c r="V159" s="53"/>
      <c r="W159" s="53"/>
      <c r="X159" s="46"/>
    </row>
    <row r="160" spans="1:24">
      <c r="A160" s="50" t="s">
        <v>106</v>
      </c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1">
        <v>2</v>
      </c>
      <c r="N160" s="52" t="s">
        <v>93</v>
      </c>
      <c r="O160" s="52"/>
      <c r="P160" s="52"/>
      <c r="Q160" s="52"/>
      <c r="R160" s="53">
        <v>1.25</v>
      </c>
      <c r="S160" s="53"/>
      <c r="T160" s="53"/>
      <c r="U160" s="53">
        <f t="shared" si="4"/>
        <v>2.5</v>
      </c>
      <c r="V160" s="53"/>
      <c r="W160" s="53"/>
      <c r="X160" s="46"/>
    </row>
    <row r="161" spans="1:24">
      <c r="A161" s="50" t="s">
        <v>107</v>
      </c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1">
        <v>1</v>
      </c>
      <c r="N161" s="52" t="s">
        <v>93</v>
      </c>
      <c r="O161" s="52"/>
      <c r="P161" s="52"/>
      <c r="Q161" s="52"/>
      <c r="R161" s="53">
        <v>6.2320000000000002</v>
      </c>
      <c r="S161" s="53"/>
      <c r="T161" s="53"/>
      <c r="U161" s="53">
        <f t="shared" si="4"/>
        <v>6.2320000000000002</v>
      </c>
      <c r="V161" s="53"/>
      <c r="W161" s="53"/>
      <c r="X161" s="46"/>
    </row>
    <row r="162" spans="1:24">
      <c r="A162" s="50" t="s">
        <v>108</v>
      </c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1">
        <v>40</v>
      </c>
      <c r="N162" s="52" t="s">
        <v>93</v>
      </c>
      <c r="O162" s="52"/>
      <c r="P162" s="52"/>
      <c r="Q162" s="52"/>
      <c r="R162" s="53">
        <v>3.41</v>
      </c>
      <c r="S162" s="53"/>
      <c r="T162" s="53"/>
      <c r="U162" s="53">
        <f t="shared" si="4"/>
        <v>136.4</v>
      </c>
      <c r="V162" s="53"/>
      <c r="W162" s="53"/>
      <c r="X162" s="46"/>
    </row>
    <row r="163" spans="1:24">
      <c r="A163" s="50" t="s">
        <v>109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1">
        <v>5</v>
      </c>
      <c r="N163" s="52" t="s">
        <v>93</v>
      </c>
      <c r="O163" s="52"/>
      <c r="P163" s="52"/>
      <c r="Q163" s="52"/>
      <c r="R163" s="53">
        <v>7.6760000000000002</v>
      </c>
      <c r="S163" s="53"/>
      <c r="T163" s="53"/>
      <c r="U163" s="53">
        <f t="shared" si="4"/>
        <v>38.380000000000003</v>
      </c>
      <c r="V163" s="53"/>
      <c r="W163" s="53"/>
      <c r="X163" s="46"/>
    </row>
    <row r="164" spans="1:24">
      <c r="A164" s="50" t="s">
        <v>110</v>
      </c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1">
        <v>19</v>
      </c>
      <c r="N164" s="52" t="s">
        <v>101</v>
      </c>
      <c r="O164" s="52"/>
      <c r="P164" s="52"/>
      <c r="Q164" s="52"/>
      <c r="R164" s="53">
        <v>0.17330000000000001</v>
      </c>
      <c r="S164" s="53"/>
      <c r="T164" s="53"/>
      <c r="U164" s="53">
        <f t="shared" si="4"/>
        <v>3.2927</v>
      </c>
      <c r="V164" s="53"/>
      <c r="W164" s="53"/>
      <c r="X164" s="46"/>
    </row>
    <row r="165" spans="1:24">
      <c r="A165" s="50" t="s">
        <v>111</v>
      </c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1">
        <v>60</v>
      </c>
      <c r="N165" s="52" t="s">
        <v>112</v>
      </c>
      <c r="O165" s="52"/>
      <c r="P165" s="52"/>
      <c r="Q165" s="52"/>
      <c r="R165" s="53">
        <v>0.13589999999999999</v>
      </c>
      <c r="S165" s="53"/>
      <c r="T165" s="53"/>
      <c r="U165" s="53">
        <f t="shared" si="4"/>
        <v>8.1539999999999999</v>
      </c>
      <c r="V165" s="53"/>
      <c r="W165" s="53"/>
      <c r="X165" s="46"/>
    </row>
    <row r="166" spans="1:24">
      <c r="A166" s="50" t="s">
        <v>113</v>
      </c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1">
        <v>1</v>
      </c>
      <c r="N166" s="52" t="s">
        <v>101</v>
      </c>
      <c r="O166" s="52"/>
      <c r="P166" s="52"/>
      <c r="Q166" s="52"/>
      <c r="R166" s="53">
        <v>1.4495</v>
      </c>
      <c r="S166" s="53"/>
      <c r="T166" s="53"/>
      <c r="U166" s="53">
        <f t="shared" si="4"/>
        <v>1.4495</v>
      </c>
      <c r="V166" s="53"/>
      <c r="W166" s="53"/>
      <c r="X166" s="46"/>
    </row>
    <row r="167" spans="1:24">
      <c r="A167" s="50" t="s">
        <v>115</v>
      </c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1">
        <v>1</v>
      </c>
      <c r="N167" s="52" t="s">
        <v>101</v>
      </c>
      <c r="O167" s="52"/>
      <c r="P167" s="52"/>
      <c r="Q167" s="52"/>
      <c r="R167" s="53">
        <v>45</v>
      </c>
      <c r="S167" s="53"/>
      <c r="T167" s="53"/>
      <c r="U167" s="53">
        <f t="shared" si="4"/>
        <v>45</v>
      </c>
      <c r="V167" s="53"/>
      <c r="W167" s="53"/>
      <c r="X167" s="46"/>
    </row>
    <row r="168" spans="1:24">
      <c r="A168" s="50" t="s">
        <v>116</v>
      </c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1">
        <v>30</v>
      </c>
      <c r="N168" s="52" t="s">
        <v>101</v>
      </c>
      <c r="O168" s="52"/>
      <c r="P168" s="52"/>
      <c r="Q168" s="52"/>
      <c r="R168" s="53">
        <v>8</v>
      </c>
      <c r="S168" s="53"/>
      <c r="T168" s="53"/>
      <c r="U168" s="53">
        <f t="shared" si="4"/>
        <v>240</v>
      </c>
      <c r="V168" s="53"/>
      <c r="W168" s="53"/>
      <c r="X168" s="46"/>
    </row>
    <row r="169" spans="1:24">
      <c r="A169" s="50" t="s">
        <v>117</v>
      </c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1">
        <v>40</v>
      </c>
      <c r="N169" s="52" t="s">
        <v>98</v>
      </c>
      <c r="O169" s="52"/>
      <c r="P169" s="52"/>
      <c r="Q169" s="52"/>
      <c r="R169" s="53">
        <v>4.0599999999999996</v>
      </c>
      <c r="S169" s="53"/>
      <c r="T169" s="53"/>
      <c r="U169" s="53">
        <f t="shared" si="4"/>
        <v>162.39999999999998</v>
      </c>
      <c r="V169" s="53"/>
      <c r="W169" s="53"/>
      <c r="X169" s="46"/>
    </row>
    <row r="170" spans="1:24">
      <c r="A170" s="50" t="s">
        <v>118</v>
      </c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1">
        <v>13</v>
      </c>
      <c r="N170" s="52" t="s">
        <v>101</v>
      </c>
      <c r="O170" s="52"/>
      <c r="P170" s="52"/>
      <c r="Q170" s="52"/>
      <c r="R170" s="53">
        <v>0.108</v>
      </c>
      <c r="S170" s="53"/>
      <c r="T170" s="53"/>
      <c r="U170" s="53">
        <f t="shared" si="4"/>
        <v>1.4039999999999999</v>
      </c>
      <c r="V170" s="53"/>
      <c r="W170" s="53"/>
      <c r="X170" s="46"/>
    </row>
    <row r="171" spans="1:24">
      <c r="A171" s="50" t="s">
        <v>119</v>
      </c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1">
        <v>40</v>
      </c>
      <c r="N171" s="52" t="s">
        <v>93</v>
      </c>
      <c r="O171" s="52"/>
      <c r="P171" s="52"/>
      <c r="Q171" s="52"/>
      <c r="R171" s="53">
        <v>2.8</v>
      </c>
      <c r="S171" s="53"/>
      <c r="T171" s="53"/>
      <c r="U171" s="53">
        <f t="shared" si="4"/>
        <v>112</v>
      </c>
      <c r="V171" s="53"/>
      <c r="W171" s="53"/>
      <c r="X171" s="46"/>
    </row>
    <row r="172" spans="1:24">
      <c r="A172" s="50" t="s">
        <v>120</v>
      </c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1">
        <v>25</v>
      </c>
      <c r="N172" s="52" t="s">
        <v>98</v>
      </c>
      <c r="O172" s="52"/>
      <c r="P172" s="52"/>
      <c r="Q172" s="52"/>
      <c r="R172" s="53">
        <v>6.9923999999999999</v>
      </c>
      <c r="S172" s="53"/>
      <c r="T172" s="53"/>
      <c r="U172" s="53">
        <f t="shared" si="4"/>
        <v>174.81</v>
      </c>
      <c r="V172" s="53"/>
      <c r="W172" s="53"/>
      <c r="X172" s="46"/>
    </row>
    <row r="173" spans="1:24">
      <c r="A173" s="50" t="s">
        <v>121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1">
        <v>2</v>
      </c>
      <c r="N173" s="52" t="s">
        <v>101</v>
      </c>
      <c r="O173" s="52"/>
      <c r="P173" s="52"/>
      <c r="Q173" s="52"/>
      <c r="R173" s="53">
        <v>2.1364000000000001</v>
      </c>
      <c r="S173" s="53"/>
      <c r="T173" s="53"/>
      <c r="U173" s="53">
        <f t="shared" si="4"/>
        <v>4.2728000000000002</v>
      </c>
      <c r="V173" s="53"/>
      <c r="W173" s="53"/>
      <c r="X173" s="46"/>
    </row>
    <row r="174" spans="1:24">
      <c r="A174" s="50" t="s">
        <v>122</v>
      </c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1">
        <v>0.4</v>
      </c>
      <c r="N174" s="52" t="s">
        <v>98</v>
      </c>
      <c r="O174" s="52"/>
      <c r="P174" s="52"/>
      <c r="Q174" s="52"/>
      <c r="R174" s="53">
        <v>22.31</v>
      </c>
      <c r="S174" s="53"/>
      <c r="T174" s="53"/>
      <c r="U174" s="53">
        <f t="shared" si="4"/>
        <v>8.9239999999999995</v>
      </c>
      <c r="V174" s="53"/>
      <c r="W174" s="53"/>
      <c r="X174" s="46"/>
    </row>
    <row r="175" spans="1:24">
      <c r="A175" s="50" t="s">
        <v>123</v>
      </c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1">
        <v>200</v>
      </c>
      <c r="N175" s="52" t="s">
        <v>101</v>
      </c>
      <c r="O175" s="52"/>
      <c r="P175" s="52"/>
      <c r="Q175" s="52"/>
      <c r="R175" s="53">
        <v>0.33529999999999999</v>
      </c>
      <c r="S175" s="53"/>
      <c r="T175" s="53"/>
      <c r="U175" s="53">
        <f t="shared" si="4"/>
        <v>67.06</v>
      </c>
      <c r="V175" s="53"/>
      <c r="W175" s="53"/>
      <c r="X175" s="46"/>
    </row>
    <row r="176" spans="1:24">
      <c r="A176" s="50" t="s">
        <v>124</v>
      </c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1">
        <v>10</v>
      </c>
      <c r="N176" s="52" t="s">
        <v>101</v>
      </c>
      <c r="O176" s="52"/>
      <c r="P176" s="52"/>
      <c r="Q176" s="52"/>
      <c r="R176" s="53">
        <v>0.21940000000000001</v>
      </c>
      <c r="S176" s="53"/>
      <c r="T176" s="53"/>
      <c r="U176" s="53">
        <f t="shared" si="4"/>
        <v>2.194</v>
      </c>
      <c r="V176" s="53"/>
      <c r="W176" s="53"/>
      <c r="X176" s="46"/>
    </row>
    <row r="177" spans="1:24">
      <c r="A177" s="50" t="s">
        <v>125</v>
      </c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1">
        <v>1</v>
      </c>
      <c r="N177" s="52" t="s">
        <v>101</v>
      </c>
      <c r="O177" s="52"/>
      <c r="P177" s="52"/>
      <c r="Q177" s="52"/>
      <c r="R177" s="53">
        <v>0.32329999999999998</v>
      </c>
      <c r="S177" s="53"/>
      <c r="T177" s="53"/>
      <c r="U177" s="53">
        <f t="shared" si="4"/>
        <v>0.32329999999999998</v>
      </c>
      <c r="V177" s="53"/>
      <c r="W177" s="53"/>
      <c r="X177" s="46"/>
    </row>
    <row r="178" spans="1:24">
      <c r="A178" s="50" t="s">
        <v>126</v>
      </c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1">
        <v>3</v>
      </c>
      <c r="N178" s="52" t="s">
        <v>101</v>
      </c>
      <c r="O178" s="52"/>
      <c r="P178" s="52"/>
      <c r="Q178" s="52"/>
      <c r="R178" s="53">
        <v>1.3436999999999999</v>
      </c>
      <c r="S178" s="53"/>
      <c r="T178" s="53"/>
      <c r="U178" s="53">
        <f t="shared" si="4"/>
        <v>4.0310999999999995</v>
      </c>
      <c r="V178" s="53"/>
      <c r="W178" s="53"/>
      <c r="X178" s="46"/>
    </row>
    <row r="179" spans="1:24">
      <c r="A179" s="50" t="s">
        <v>127</v>
      </c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1">
        <v>5</v>
      </c>
      <c r="N179" s="52" t="s">
        <v>98</v>
      </c>
      <c r="O179" s="52"/>
      <c r="P179" s="52"/>
      <c r="Q179" s="52"/>
      <c r="R179" s="53">
        <v>2.02</v>
      </c>
      <c r="S179" s="53"/>
      <c r="T179" s="53"/>
      <c r="U179" s="53">
        <f t="shared" si="4"/>
        <v>10.1</v>
      </c>
      <c r="V179" s="53"/>
      <c r="W179" s="53"/>
      <c r="X179" s="46"/>
    </row>
    <row r="180" spans="1:24">
      <c r="A180" s="50" t="s">
        <v>128</v>
      </c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1">
        <v>5</v>
      </c>
      <c r="N180" s="52" t="s">
        <v>93</v>
      </c>
      <c r="O180" s="52"/>
      <c r="P180" s="52"/>
      <c r="Q180" s="52"/>
      <c r="R180" s="53">
        <v>0.28000000000000003</v>
      </c>
      <c r="S180" s="53"/>
      <c r="T180" s="53"/>
      <c r="U180" s="53">
        <f t="shared" si="4"/>
        <v>1.4000000000000001</v>
      </c>
      <c r="V180" s="53"/>
      <c r="W180" s="53"/>
      <c r="X180" s="46"/>
    </row>
    <row r="181" spans="1:24">
      <c r="A181" s="50" t="s">
        <v>129</v>
      </c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1">
        <v>2</v>
      </c>
      <c r="N181" s="52" t="s">
        <v>101</v>
      </c>
      <c r="O181" s="52"/>
      <c r="P181" s="52"/>
      <c r="Q181" s="52"/>
      <c r="R181" s="53">
        <v>0.69269999999999998</v>
      </c>
      <c r="S181" s="53"/>
      <c r="T181" s="53"/>
      <c r="U181" s="53">
        <f t="shared" si="4"/>
        <v>1.3854</v>
      </c>
      <c r="V181" s="53"/>
      <c r="W181" s="53"/>
      <c r="X181" s="46"/>
    </row>
    <row r="182" spans="1:24">
      <c r="A182" s="50" t="s">
        <v>130</v>
      </c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1">
        <v>2</v>
      </c>
      <c r="N182" s="52" t="s">
        <v>93</v>
      </c>
      <c r="O182" s="52"/>
      <c r="P182" s="52"/>
      <c r="Q182" s="52"/>
      <c r="R182" s="53">
        <v>0.87809999999999999</v>
      </c>
      <c r="S182" s="53"/>
      <c r="T182" s="53"/>
      <c r="U182" s="53">
        <f t="shared" si="4"/>
        <v>1.7562</v>
      </c>
      <c r="V182" s="53"/>
      <c r="W182" s="53"/>
      <c r="X182" s="46"/>
    </row>
    <row r="183" spans="1:24">
      <c r="A183" s="50" t="s">
        <v>131</v>
      </c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1">
        <v>0.05</v>
      </c>
      <c r="N183" s="52" t="s">
        <v>98</v>
      </c>
      <c r="O183" s="52"/>
      <c r="P183" s="52"/>
      <c r="Q183" s="52"/>
      <c r="R183" s="53">
        <v>17.87</v>
      </c>
      <c r="S183" s="53"/>
      <c r="T183" s="53"/>
      <c r="U183" s="53">
        <f t="shared" si="4"/>
        <v>0.89350000000000007</v>
      </c>
      <c r="V183" s="53"/>
      <c r="W183" s="53"/>
      <c r="X183" s="46"/>
    </row>
    <row r="184" spans="1:24">
      <c r="A184" s="50" t="s">
        <v>132</v>
      </c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1">
        <v>2</v>
      </c>
      <c r="N184" s="52" t="s">
        <v>101</v>
      </c>
      <c r="O184" s="52"/>
      <c r="P184" s="52"/>
      <c r="Q184" s="52"/>
      <c r="R184" s="53">
        <v>1.61</v>
      </c>
      <c r="S184" s="53"/>
      <c r="T184" s="53"/>
      <c r="U184" s="53">
        <f t="shared" si="4"/>
        <v>3.22</v>
      </c>
      <c r="V184" s="53"/>
      <c r="W184" s="53"/>
      <c r="X184" s="46"/>
    </row>
    <row r="185" spans="1:24">
      <c r="A185" s="50" t="s">
        <v>133</v>
      </c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1">
        <v>1</v>
      </c>
      <c r="N185" s="52" t="s">
        <v>101</v>
      </c>
      <c r="O185" s="52"/>
      <c r="P185" s="52"/>
      <c r="Q185" s="52"/>
      <c r="R185" s="53">
        <v>0.48</v>
      </c>
      <c r="S185" s="53"/>
      <c r="T185" s="53"/>
      <c r="U185" s="53">
        <f t="shared" si="4"/>
        <v>0.48</v>
      </c>
      <c r="V185" s="53"/>
      <c r="W185" s="53"/>
      <c r="X185" s="46"/>
    </row>
    <row r="186" spans="1:24">
      <c r="A186" s="50" t="s">
        <v>134</v>
      </c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1">
        <v>6.5699999999999995E-2</v>
      </c>
      <c r="N186" s="52" t="s">
        <v>98</v>
      </c>
      <c r="O186" s="52"/>
      <c r="P186" s="52"/>
      <c r="Q186" s="52"/>
      <c r="R186" s="53">
        <v>11.787000000000001</v>
      </c>
      <c r="S186" s="53"/>
      <c r="T186" s="53"/>
      <c r="U186" s="53">
        <f t="shared" si="4"/>
        <v>0.77440589999999998</v>
      </c>
      <c r="V186" s="53"/>
      <c r="W186" s="53"/>
      <c r="X186" s="46"/>
    </row>
    <row r="187" spans="1:24">
      <c r="A187" s="50" t="s">
        <v>135</v>
      </c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1">
        <v>2</v>
      </c>
      <c r="N187" s="52" t="s">
        <v>98</v>
      </c>
      <c r="O187" s="52"/>
      <c r="P187" s="52"/>
      <c r="Q187" s="52"/>
      <c r="R187" s="53">
        <v>7.6624999999999996</v>
      </c>
      <c r="S187" s="53"/>
      <c r="T187" s="53"/>
      <c r="U187" s="53">
        <f t="shared" si="4"/>
        <v>15.324999999999999</v>
      </c>
      <c r="V187" s="53"/>
      <c r="W187" s="53"/>
      <c r="X187" s="46"/>
    </row>
    <row r="188" spans="1:24">
      <c r="A188" s="50" t="s">
        <v>136</v>
      </c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1">
        <v>2</v>
      </c>
      <c r="N188" s="52" t="s">
        <v>137</v>
      </c>
      <c r="O188" s="52"/>
      <c r="P188" s="52"/>
      <c r="Q188" s="52"/>
      <c r="R188" s="53">
        <v>3.39</v>
      </c>
      <c r="S188" s="53"/>
      <c r="T188" s="53"/>
      <c r="U188" s="53">
        <f t="shared" si="4"/>
        <v>6.78</v>
      </c>
      <c r="V188" s="53"/>
      <c r="W188" s="53"/>
      <c r="X188" s="46"/>
    </row>
    <row r="189" spans="1:24">
      <c r="A189" s="50" t="s">
        <v>138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1">
        <v>6</v>
      </c>
      <c r="N189" s="52" t="s">
        <v>139</v>
      </c>
      <c r="O189" s="52"/>
      <c r="P189" s="52"/>
      <c r="Q189" s="52"/>
      <c r="R189" s="53">
        <v>7.1</v>
      </c>
      <c r="S189" s="53"/>
      <c r="T189" s="53"/>
      <c r="U189" s="53">
        <f t="shared" si="4"/>
        <v>42.599999999999994</v>
      </c>
      <c r="V189" s="53"/>
      <c r="W189" s="53"/>
      <c r="X189" s="46"/>
    </row>
    <row r="190" spans="1:24">
      <c r="A190" s="50" t="s">
        <v>140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1">
        <v>40</v>
      </c>
      <c r="N190" s="52" t="s">
        <v>98</v>
      </c>
      <c r="O190" s="52"/>
      <c r="P190" s="52"/>
      <c r="Q190" s="52"/>
      <c r="R190" s="53">
        <v>0.75160000000000005</v>
      </c>
      <c r="S190" s="53"/>
      <c r="T190" s="53"/>
      <c r="U190" s="53">
        <f t="shared" si="4"/>
        <v>30.064</v>
      </c>
      <c r="V190" s="53"/>
      <c r="W190" s="53"/>
      <c r="X190" s="46"/>
    </row>
    <row r="191" spans="1:24">
      <c r="A191" s="50" t="s">
        <v>141</v>
      </c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1">
        <v>3</v>
      </c>
      <c r="N191" s="52" t="s">
        <v>93</v>
      </c>
      <c r="O191" s="52"/>
      <c r="P191" s="52"/>
      <c r="Q191" s="52"/>
      <c r="R191" s="53">
        <v>0.16389999999999999</v>
      </c>
      <c r="S191" s="53"/>
      <c r="T191" s="53"/>
      <c r="U191" s="53">
        <f t="shared" si="4"/>
        <v>0.49169999999999997</v>
      </c>
      <c r="V191" s="53"/>
      <c r="W191" s="53"/>
      <c r="X191" s="46"/>
    </row>
    <row r="192" spans="1:24">
      <c r="A192" s="50" t="s">
        <v>189</v>
      </c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1">
        <v>1</v>
      </c>
      <c r="N192" s="52" t="s">
        <v>101</v>
      </c>
      <c r="O192" s="52"/>
      <c r="P192" s="52"/>
      <c r="Q192" s="52"/>
      <c r="R192" s="52">
        <v>25</v>
      </c>
      <c r="S192" s="52"/>
      <c r="T192" s="52"/>
      <c r="U192" s="52">
        <f t="shared" si="4"/>
        <v>25</v>
      </c>
      <c r="V192" s="52"/>
      <c r="W192" s="52"/>
      <c r="X192" s="59"/>
    </row>
    <row r="193" spans="1:24">
      <c r="A193" s="50" t="s">
        <v>190</v>
      </c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1">
        <v>1</v>
      </c>
      <c r="N193" s="52" t="s">
        <v>101</v>
      </c>
      <c r="O193" s="52"/>
      <c r="P193" s="52"/>
      <c r="Q193" s="52"/>
      <c r="R193" s="53">
        <v>3.53</v>
      </c>
      <c r="S193" s="53"/>
      <c r="T193" s="53"/>
      <c r="U193" s="53">
        <f t="shared" si="4"/>
        <v>3.53</v>
      </c>
      <c r="V193" s="53"/>
      <c r="W193" s="53"/>
      <c r="X193" s="46"/>
    </row>
    <row r="194" spans="1:24">
      <c r="A194" s="50" t="s">
        <v>191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1">
        <v>1</v>
      </c>
      <c r="N194" s="52" t="s">
        <v>98</v>
      </c>
      <c r="O194" s="52"/>
      <c r="P194" s="52"/>
      <c r="Q194" s="52"/>
      <c r="R194" s="53">
        <v>6.55</v>
      </c>
      <c r="S194" s="53"/>
      <c r="T194" s="53"/>
      <c r="U194" s="53">
        <f t="shared" si="4"/>
        <v>6.55</v>
      </c>
      <c r="V194" s="53"/>
      <c r="W194" s="53"/>
      <c r="X194" s="46"/>
    </row>
    <row r="195" spans="1:24">
      <c r="A195" s="50" t="s">
        <v>142</v>
      </c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1">
        <v>20</v>
      </c>
      <c r="N195" s="52" t="s">
        <v>98</v>
      </c>
      <c r="O195" s="52"/>
      <c r="P195" s="52"/>
      <c r="Q195" s="52"/>
      <c r="R195" s="52">
        <v>1</v>
      </c>
      <c r="S195" s="52"/>
      <c r="T195" s="52"/>
      <c r="U195" s="52">
        <f t="shared" si="4"/>
        <v>20</v>
      </c>
      <c r="V195" s="52"/>
      <c r="W195" s="52"/>
      <c r="X195" s="59"/>
    </row>
    <row r="196" spans="1:24">
      <c r="A196" s="50" t="s">
        <v>143</v>
      </c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1">
        <v>150</v>
      </c>
      <c r="N196" s="52" t="s">
        <v>98</v>
      </c>
      <c r="O196" s="52"/>
      <c r="P196" s="52"/>
      <c r="Q196" s="52"/>
      <c r="R196" s="53">
        <v>0.78049999999999997</v>
      </c>
      <c r="S196" s="53"/>
      <c r="T196" s="53"/>
      <c r="U196" s="53">
        <f t="shared" si="4"/>
        <v>117.07499999999999</v>
      </c>
      <c r="V196" s="53"/>
      <c r="W196" s="53"/>
      <c r="X196" s="46"/>
    </row>
    <row r="197" spans="1:24">
      <c r="A197" s="50" t="s">
        <v>144</v>
      </c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1">
        <v>3</v>
      </c>
      <c r="N197" s="52" t="s">
        <v>101</v>
      </c>
      <c r="O197" s="52"/>
      <c r="P197" s="52"/>
      <c r="Q197" s="52"/>
      <c r="R197" s="53">
        <v>11.33</v>
      </c>
      <c r="S197" s="53"/>
      <c r="T197" s="53"/>
      <c r="U197" s="53">
        <f t="shared" si="4"/>
        <v>33.99</v>
      </c>
      <c r="V197" s="53"/>
      <c r="W197" s="53"/>
      <c r="X197" s="46"/>
    </row>
    <row r="198" spans="1:24">
      <c r="A198" s="50" t="s">
        <v>145</v>
      </c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1">
        <v>2</v>
      </c>
      <c r="N198" s="52" t="s">
        <v>101</v>
      </c>
      <c r="O198" s="52"/>
      <c r="P198" s="52"/>
      <c r="Q198" s="52"/>
      <c r="R198" s="53">
        <v>0.31740000000000002</v>
      </c>
      <c r="S198" s="53"/>
      <c r="T198" s="53"/>
      <c r="U198" s="53">
        <f t="shared" si="4"/>
        <v>0.63480000000000003</v>
      </c>
      <c r="V198" s="53"/>
      <c r="W198" s="53"/>
      <c r="X198" s="46"/>
    </row>
    <row r="199" spans="1:24">
      <c r="A199" s="50" t="s">
        <v>146</v>
      </c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1">
        <v>30</v>
      </c>
      <c r="N199" s="52" t="s">
        <v>101</v>
      </c>
      <c r="O199" s="52"/>
      <c r="P199" s="52"/>
      <c r="Q199" s="52"/>
      <c r="R199" s="53">
        <v>0.29699999999999999</v>
      </c>
      <c r="S199" s="53"/>
      <c r="T199" s="53"/>
      <c r="U199" s="53">
        <f t="shared" si="4"/>
        <v>8.91</v>
      </c>
      <c r="V199" s="53"/>
      <c r="W199" s="53"/>
      <c r="X199" s="46"/>
    </row>
    <row r="200" spans="1:24">
      <c r="A200" s="50" t="s">
        <v>147</v>
      </c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1">
        <v>5</v>
      </c>
      <c r="N200" s="52" t="s">
        <v>93</v>
      </c>
      <c r="O200" s="52"/>
      <c r="P200" s="52"/>
      <c r="Q200" s="52"/>
      <c r="R200" s="52">
        <v>5</v>
      </c>
      <c r="S200" s="52"/>
      <c r="T200" s="52"/>
      <c r="U200" s="52">
        <f t="shared" si="4"/>
        <v>25</v>
      </c>
      <c r="V200" s="52"/>
      <c r="W200" s="52"/>
      <c r="X200" s="59"/>
    </row>
    <row r="201" spans="1:24">
      <c r="A201" s="50" t="s">
        <v>148</v>
      </c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1">
        <v>5</v>
      </c>
      <c r="N201" s="52" t="s">
        <v>101</v>
      </c>
      <c r="O201" s="52"/>
      <c r="P201" s="52"/>
      <c r="Q201" s="52"/>
      <c r="R201" s="53">
        <v>0.4415</v>
      </c>
      <c r="S201" s="53"/>
      <c r="T201" s="53"/>
      <c r="U201" s="53">
        <f t="shared" si="4"/>
        <v>2.2075</v>
      </c>
      <c r="V201" s="53"/>
      <c r="W201" s="53"/>
      <c r="X201" s="46"/>
    </row>
    <row r="202" spans="1:24">
      <c r="A202" s="50" t="s">
        <v>149</v>
      </c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1">
        <v>60</v>
      </c>
      <c r="N202" s="52" t="s">
        <v>93</v>
      </c>
      <c r="O202" s="52"/>
      <c r="P202" s="52"/>
      <c r="Q202" s="52"/>
      <c r="R202" s="53">
        <v>6.2460000000000004</v>
      </c>
      <c r="S202" s="53"/>
      <c r="T202" s="53"/>
      <c r="U202" s="53">
        <f t="shared" si="4"/>
        <v>374.76000000000005</v>
      </c>
      <c r="V202" s="53"/>
      <c r="W202" s="53"/>
      <c r="X202" s="46"/>
    </row>
    <row r="203" spans="1:24">
      <c r="A203" s="50" t="s">
        <v>150</v>
      </c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1">
        <v>1</v>
      </c>
      <c r="N203" s="52" t="s">
        <v>101</v>
      </c>
      <c r="O203" s="52"/>
      <c r="P203" s="52"/>
      <c r="Q203" s="52"/>
      <c r="R203" s="53">
        <v>53</v>
      </c>
      <c r="S203" s="53"/>
      <c r="T203" s="53"/>
      <c r="U203" s="53">
        <f t="shared" si="4"/>
        <v>53</v>
      </c>
      <c r="V203" s="53"/>
      <c r="W203" s="53"/>
      <c r="X203" s="46"/>
    </row>
    <row r="204" spans="1:24">
      <c r="A204" s="50" t="s">
        <v>151</v>
      </c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1">
        <v>6</v>
      </c>
      <c r="N204" s="52" t="s">
        <v>93</v>
      </c>
      <c r="O204" s="52"/>
      <c r="P204" s="52"/>
      <c r="Q204" s="52"/>
      <c r="R204" s="53">
        <v>3.5990000000000002</v>
      </c>
      <c r="S204" s="53"/>
      <c r="T204" s="53"/>
      <c r="U204" s="53">
        <f t="shared" si="4"/>
        <v>21.594000000000001</v>
      </c>
      <c r="V204" s="53"/>
      <c r="W204" s="53"/>
      <c r="X204" s="46"/>
    </row>
    <row r="205" spans="1:24">
      <c r="A205" s="50" t="s">
        <v>152</v>
      </c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1">
        <v>6</v>
      </c>
      <c r="N205" s="52" t="s">
        <v>112</v>
      </c>
      <c r="O205" s="52"/>
      <c r="P205" s="52"/>
      <c r="Q205" s="52"/>
      <c r="R205" s="53">
        <v>0.51900000000000002</v>
      </c>
      <c r="S205" s="53"/>
      <c r="T205" s="53"/>
      <c r="U205" s="53">
        <f t="shared" si="4"/>
        <v>3.1139999999999999</v>
      </c>
      <c r="V205" s="53"/>
      <c r="W205" s="53"/>
      <c r="X205" s="46"/>
    </row>
    <row r="206" spans="1:24">
      <c r="A206" s="50" t="s">
        <v>153</v>
      </c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1">
        <v>8</v>
      </c>
      <c r="N206" s="52" t="s">
        <v>101</v>
      </c>
      <c r="O206" s="52"/>
      <c r="P206" s="52"/>
      <c r="Q206" s="52"/>
      <c r="R206" s="53">
        <v>2.0647000000000002</v>
      </c>
      <c r="S206" s="53"/>
      <c r="T206" s="53"/>
      <c r="U206" s="53">
        <f t="shared" si="4"/>
        <v>16.517600000000002</v>
      </c>
      <c r="V206" s="53"/>
      <c r="W206" s="53"/>
      <c r="X206" s="46"/>
    </row>
    <row r="207" spans="1:24">
      <c r="A207" s="50" t="s">
        <v>154</v>
      </c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1">
        <v>60</v>
      </c>
      <c r="N207" s="52" t="s">
        <v>93</v>
      </c>
      <c r="O207" s="52"/>
      <c r="P207" s="52"/>
      <c r="Q207" s="52"/>
      <c r="R207" s="53">
        <v>0.10340000000000001</v>
      </c>
      <c r="S207" s="53"/>
      <c r="T207" s="53"/>
      <c r="U207" s="53">
        <f t="shared" si="4"/>
        <v>6.2040000000000006</v>
      </c>
      <c r="V207" s="53"/>
      <c r="W207" s="53"/>
      <c r="X207" s="46"/>
    </row>
    <row r="208" spans="1:24">
      <c r="A208" s="50" t="s">
        <v>155</v>
      </c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1">
        <v>5</v>
      </c>
      <c r="N208" s="52" t="s">
        <v>101</v>
      </c>
      <c r="O208" s="52"/>
      <c r="P208" s="52"/>
      <c r="Q208" s="52"/>
      <c r="R208" s="53">
        <v>0.25</v>
      </c>
      <c r="S208" s="53"/>
      <c r="T208" s="53"/>
      <c r="U208" s="53">
        <f t="shared" si="4"/>
        <v>1.25</v>
      </c>
      <c r="V208" s="53"/>
      <c r="W208" s="53"/>
      <c r="X208" s="46"/>
    </row>
    <row r="209" spans="1:24">
      <c r="A209" s="50" t="s">
        <v>156</v>
      </c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1">
        <v>6</v>
      </c>
      <c r="N209" s="52" t="s">
        <v>101</v>
      </c>
      <c r="O209" s="52"/>
      <c r="P209" s="52"/>
      <c r="Q209" s="52"/>
      <c r="R209" s="53">
        <v>0.70540000000000003</v>
      </c>
      <c r="S209" s="53"/>
      <c r="T209" s="53"/>
      <c r="U209" s="53">
        <f t="shared" ref="U209:U221" si="5">M209*R209</f>
        <v>4.2324000000000002</v>
      </c>
      <c r="V209" s="53"/>
      <c r="W209" s="53"/>
      <c r="X209" s="46"/>
    </row>
    <row r="210" spans="1:24">
      <c r="A210" s="50" t="s">
        <v>157</v>
      </c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1">
        <v>4</v>
      </c>
      <c r="N210" s="52" t="s">
        <v>101</v>
      </c>
      <c r="O210" s="52"/>
      <c r="P210" s="52"/>
      <c r="Q210" s="52"/>
      <c r="R210" s="53">
        <v>0.38</v>
      </c>
      <c r="S210" s="53"/>
      <c r="T210" s="53"/>
      <c r="U210" s="53">
        <f t="shared" si="5"/>
        <v>1.52</v>
      </c>
      <c r="V210" s="53"/>
      <c r="W210" s="53"/>
      <c r="X210" s="46"/>
    </row>
    <row r="211" spans="1:24">
      <c r="A211" s="50" t="s">
        <v>158</v>
      </c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1">
        <v>7</v>
      </c>
      <c r="N211" s="52" t="s">
        <v>101</v>
      </c>
      <c r="O211" s="52"/>
      <c r="P211" s="52"/>
      <c r="Q211" s="52"/>
      <c r="R211" s="53">
        <v>0.46329999999999999</v>
      </c>
      <c r="S211" s="53"/>
      <c r="T211" s="53"/>
      <c r="U211" s="53">
        <f t="shared" si="5"/>
        <v>3.2431000000000001</v>
      </c>
      <c r="V211" s="53"/>
      <c r="W211" s="53"/>
      <c r="X211" s="46"/>
    </row>
    <row r="212" spans="1:24">
      <c r="A212" s="50" t="s">
        <v>159</v>
      </c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1">
        <v>90</v>
      </c>
      <c r="N212" s="52" t="s">
        <v>101</v>
      </c>
      <c r="O212" s="52"/>
      <c r="P212" s="52"/>
      <c r="Q212" s="52"/>
      <c r="R212" s="53">
        <v>0.1158</v>
      </c>
      <c r="S212" s="53"/>
      <c r="T212" s="53"/>
      <c r="U212" s="53">
        <f t="shared" si="5"/>
        <v>10.422000000000001</v>
      </c>
      <c r="V212" s="53"/>
      <c r="W212" s="53"/>
      <c r="X212" s="46"/>
    </row>
    <row r="213" spans="1:24">
      <c r="A213" s="50" t="s">
        <v>160</v>
      </c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1">
        <v>100</v>
      </c>
      <c r="N213" s="52" t="s">
        <v>101</v>
      </c>
      <c r="O213" s="52"/>
      <c r="P213" s="52"/>
      <c r="Q213" s="52"/>
      <c r="R213" s="53">
        <v>0.19639999999999999</v>
      </c>
      <c r="S213" s="53"/>
      <c r="T213" s="53"/>
      <c r="U213" s="53">
        <f t="shared" si="5"/>
        <v>19.64</v>
      </c>
      <c r="V213" s="53"/>
      <c r="W213" s="53"/>
      <c r="X213" s="46"/>
    </row>
    <row r="214" spans="1:24">
      <c r="A214" s="50" t="s">
        <v>161</v>
      </c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1">
        <v>150</v>
      </c>
      <c r="N214" s="52" t="s">
        <v>101</v>
      </c>
      <c r="O214" s="52"/>
      <c r="P214" s="52"/>
      <c r="Q214" s="52"/>
      <c r="R214" s="53">
        <v>7.0000000000000007E-2</v>
      </c>
      <c r="S214" s="53"/>
      <c r="T214" s="53"/>
      <c r="U214" s="53">
        <f t="shared" si="5"/>
        <v>10.500000000000002</v>
      </c>
      <c r="V214" s="53"/>
      <c r="W214" s="53"/>
      <c r="X214" s="46"/>
    </row>
    <row r="215" spans="1:24">
      <c r="A215" s="50" t="s">
        <v>162</v>
      </c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1">
        <v>20</v>
      </c>
      <c r="N215" s="52" t="s">
        <v>101</v>
      </c>
      <c r="O215" s="52"/>
      <c r="P215" s="52"/>
      <c r="Q215" s="52"/>
      <c r="R215" s="53">
        <v>0.35120000000000001</v>
      </c>
      <c r="S215" s="53"/>
      <c r="T215" s="53"/>
      <c r="U215" s="53">
        <f t="shared" si="5"/>
        <v>7.024</v>
      </c>
      <c r="V215" s="53"/>
      <c r="W215" s="53"/>
      <c r="X215" s="46"/>
    </row>
    <row r="216" spans="1:24">
      <c r="A216" s="50" t="s">
        <v>163</v>
      </c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1">
        <v>1</v>
      </c>
      <c r="N216" s="52" t="s">
        <v>101</v>
      </c>
      <c r="O216" s="52"/>
      <c r="P216" s="52"/>
      <c r="Q216" s="52"/>
      <c r="R216" s="53">
        <v>0.35120000000000001</v>
      </c>
      <c r="S216" s="53"/>
      <c r="T216" s="53"/>
      <c r="U216" s="53">
        <f t="shared" si="5"/>
        <v>0.35120000000000001</v>
      </c>
      <c r="V216" s="53"/>
      <c r="W216" s="53"/>
      <c r="X216" s="46"/>
    </row>
    <row r="217" spans="1:24">
      <c r="A217" s="50" t="s">
        <v>164</v>
      </c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1">
        <v>50</v>
      </c>
      <c r="N217" s="52" t="s">
        <v>101</v>
      </c>
      <c r="O217" s="52"/>
      <c r="P217" s="52"/>
      <c r="Q217" s="52"/>
      <c r="R217" s="53">
        <v>7.6399999999999996E-2</v>
      </c>
      <c r="S217" s="53"/>
      <c r="T217" s="53"/>
      <c r="U217" s="53">
        <f t="shared" si="5"/>
        <v>3.82</v>
      </c>
      <c r="V217" s="53"/>
      <c r="W217" s="53"/>
      <c r="X217" s="46"/>
    </row>
    <row r="218" spans="1:24">
      <c r="A218" s="50" t="s">
        <v>165</v>
      </c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1">
        <v>3</v>
      </c>
      <c r="N218" s="52" t="s">
        <v>101</v>
      </c>
      <c r="O218" s="52"/>
      <c r="P218" s="52"/>
      <c r="Q218" s="52"/>
      <c r="R218" s="53">
        <v>31.62</v>
      </c>
      <c r="S218" s="53"/>
      <c r="T218" s="53"/>
      <c r="U218" s="53">
        <f t="shared" si="5"/>
        <v>94.86</v>
      </c>
      <c r="V218" s="53"/>
      <c r="W218" s="53"/>
      <c r="X218" s="46"/>
    </row>
    <row r="219" spans="1:24">
      <c r="A219" s="50" t="s">
        <v>166</v>
      </c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1">
        <v>6</v>
      </c>
      <c r="N219" s="52" t="s">
        <v>167</v>
      </c>
      <c r="O219" s="52"/>
      <c r="P219" s="52"/>
      <c r="Q219" s="52"/>
      <c r="R219" s="53">
        <v>0.46210000000000001</v>
      </c>
      <c r="S219" s="53"/>
      <c r="T219" s="53"/>
      <c r="U219" s="53">
        <f t="shared" si="5"/>
        <v>2.7726000000000002</v>
      </c>
      <c r="V219" s="53"/>
      <c r="W219" s="53"/>
      <c r="X219" s="46"/>
    </row>
    <row r="220" spans="1:24">
      <c r="A220" s="50" t="s">
        <v>168</v>
      </c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1">
        <v>20</v>
      </c>
      <c r="N220" s="52" t="s">
        <v>167</v>
      </c>
      <c r="O220" s="52"/>
      <c r="P220" s="52"/>
      <c r="Q220" s="52"/>
      <c r="R220" s="53">
        <v>0.4955</v>
      </c>
      <c r="S220" s="53"/>
      <c r="T220" s="53"/>
      <c r="U220" s="53">
        <f t="shared" si="5"/>
        <v>9.91</v>
      </c>
      <c r="V220" s="53"/>
      <c r="W220" s="53"/>
      <c r="X220" s="46"/>
    </row>
    <row r="221" spans="1:24">
      <c r="A221" s="50" t="s">
        <v>169</v>
      </c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1">
        <v>20</v>
      </c>
      <c r="N221" s="52" t="s">
        <v>167</v>
      </c>
      <c r="O221" s="52"/>
      <c r="P221" s="52"/>
      <c r="Q221" s="52"/>
      <c r="R221" s="53">
        <v>0.57469999999999999</v>
      </c>
      <c r="S221" s="53"/>
      <c r="T221" s="53"/>
      <c r="U221" s="53">
        <f t="shared" si="5"/>
        <v>11.494</v>
      </c>
      <c r="V221" s="53"/>
      <c r="W221" s="53"/>
      <c r="X221" s="46"/>
    </row>
    <row r="222" spans="1:24">
      <c r="A222" s="85" t="s">
        <v>170</v>
      </c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73">
        <f>SUM(M144:M221)</f>
        <v>1603.7856999999999</v>
      </c>
      <c r="N222" s="68"/>
      <c r="O222" s="68"/>
      <c r="P222" s="68"/>
      <c r="Q222" s="68"/>
      <c r="R222" s="61"/>
      <c r="S222" s="61"/>
      <c r="T222" s="61"/>
      <c r="U222" s="61">
        <f>SUM(U144:W221)</f>
        <v>2182.8594058999997</v>
      </c>
      <c r="V222" s="61"/>
      <c r="W222" s="61"/>
      <c r="X222" s="46"/>
    </row>
    <row r="223" spans="1:24">
      <c r="A223" s="64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6"/>
      <c r="X223" s="66"/>
    </row>
    <row r="224" spans="1:24">
      <c r="A224" s="67" t="s">
        <v>171</v>
      </c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46"/>
    </row>
    <row r="225" spans="1:24">
      <c r="A225" s="45" t="s">
        <v>50</v>
      </c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 t="s">
        <v>172</v>
      </c>
      <c r="N225" s="45"/>
      <c r="O225" s="45"/>
      <c r="P225" s="45"/>
      <c r="Q225" s="48" t="s">
        <v>54</v>
      </c>
      <c r="R225" s="48"/>
      <c r="S225" s="48"/>
      <c r="T225" s="48"/>
      <c r="U225" s="48"/>
      <c r="V225" s="45" t="s">
        <v>173</v>
      </c>
      <c r="W225" s="45"/>
      <c r="X225" s="46"/>
    </row>
    <row r="226" spans="1:24">
      <c r="A226" s="50" t="s">
        <v>174</v>
      </c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2">
        <v>60</v>
      </c>
      <c r="N226" s="52"/>
      <c r="O226" s="52"/>
      <c r="P226" s="52"/>
      <c r="Q226" s="53">
        <v>7</v>
      </c>
      <c r="R226" s="53"/>
      <c r="S226" s="53"/>
      <c r="T226" s="53"/>
      <c r="U226" s="53"/>
      <c r="V226" s="52">
        <f>M226*Q226</f>
        <v>420</v>
      </c>
      <c r="W226" s="52"/>
      <c r="X226" s="46"/>
    </row>
    <row r="227" spans="1:24">
      <c r="A227" s="60" t="s">
        <v>175</v>
      </c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1"/>
      <c r="R227" s="61"/>
      <c r="S227" s="61"/>
      <c r="T227" s="61"/>
      <c r="U227" s="61"/>
      <c r="V227" s="62">
        <f>SUM(V226)</f>
        <v>420</v>
      </c>
      <c r="W227" s="63"/>
      <c r="X227" s="46"/>
    </row>
    <row r="228" spans="1:24">
      <c r="A228" s="69" t="s">
        <v>176</v>
      </c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86">
        <f>V227+U222+T140</f>
        <v>4331.8594058999997</v>
      </c>
      <c r="M228" s="86"/>
      <c r="N228" s="86"/>
      <c r="O228" s="86"/>
      <c r="P228" s="86"/>
      <c r="Q228" s="86"/>
      <c r="R228" s="86"/>
      <c r="S228" s="52" t="s">
        <v>192</v>
      </c>
      <c r="T228" s="52"/>
      <c r="U228" s="52"/>
      <c r="V228" s="52"/>
      <c r="W228" s="52"/>
      <c r="X228" s="46"/>
    </row>
    <row r="229" spans="1:24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</row>
    <row r="230" spans="1:24">
      <c r="A230" s="72" t="s">
        <v>177</v>
      </c>
      <c r="B230" s="72"/>
      <c r="C230" s="72"/>
      <c r="D230" s="72"/>
      <c r="G230" s="72" t="s">
        <v>178</v>
      </c>
      <c r="H230" s="72"/>
      <c r="I230" s="72"/>
      <c r="J230" s="72"/>
      <c r="K230" s="72"/>
      <c r="L230" s="72"/>
      <c r="M230" s="72"/>
      <c r="P230" s="72" t="s">
        <v>179</v>
      </c>
      <c r="Q230" s="72"/>
      <c r="R230" s="72"/>
      <c r="S230" s="72"/>
      <c r="T230" s="72"/>
      <c r="U230" s="72"/>
      <c r="V230" s="72"/>
      <c r="W230" s="72"/>
    </row>
  </sheetData>
  <mergeCells count="809">
    <mergeCell ref="A230:D230"/>
    <mergeCell ref="G230:M230"/>
    <mergeCell ref="P230:W230"/>
    <mergeCell ref="A228:K228"/>
    <mergeCell ref="L228:R228"/>
    <mergeCell ref="S228:W228"/>
    <mergeCell ref="A226:L226"/>
    <mergeCell ref="M226:P226"/>
    <mergeCell ref="Q226:U226"/>
    <mergeCell ref="V226:W226"/>
    <mergeCell ref="A227:P227"/>
    <mergeCell ref="Q227:U227"/>
    <mergeCell ref="V227:W227"/>
    <mergeCell ref="A222:L222"/>
    <mergeCell ref="N222:Q222"/>
    <mergeCell ref="R222:T222"/>
    <mergeCell ref="U222:W222"/>
    <mergeCell ref="A224:W224"/>
    <mergeCell ref="A225:L225"/>
    <mergeCell ref="M225:P225"/>
    <mergeCell ref="Q225:U225"/>
    <mergeCell ref="V225:W225"/>
    <mergeCell ref="A220:L220"/>
    <mergeCell ref="N220:Q220"/>
    <mergeCell ref="R220:T220"/>
    <mergeCell ref="U220:W220"/>
    <mergeCell ref="A221:L221"/>
    <mergeCell ref="N221:Q221"/>
    <mergeCell ref="R221:T221"/>
    <mergeCell ref="U221:W221"/>
    <mergeCell ref="A218:L218"/>
    <mergeCell ref="N218:Q218"/>
    <mergeCell ref="R218:T218"/>
    <mergeCell ref="U218:W218"/>
    <mergeCell ref="A219:L219"/>
    <mergeCell ref="N219:Q219"/>
    <mergeCell ref="R219:T219"/>
    <mergeCell ref="U219:W219"/>
    <mergeCell ref="A216:L216"/>
    <mergeCell ref="N216:Q216"/>
    <mergeCell ref="R216:T216"/>
    <mergeCell ref="U216:W216"/>
    <mergeCell ref="A217:L217"/>
    <mergeCell ref="N217:Q217"/>
    <mergeCell ref="R217:T217"/>
    <mergeCell ref="U217:W217"/>
    <mergeCell ref="A214:L214"/>
    <mergeCell ref="N214:Q214"/>
    <mergeCell ref="R214:T214"/>
    <mergeCell ref="U214:W214"/>
    <mergeCell ref="A215:L215"/>
    <mergeCell ref="N215:Q215"/>
    <mergeCell ref="R215:T215"/>
    <mergeCell ref="U215:W215"/>
    <mergeCell ref="A212:L212"/>
    <mergeCell ref="N212:Q212"/>
    <mergeCell ref="R212:T212"/>
    <mergeCell ref="U212:W212"/>
    <mergeCell ref="A213:L213"/>
    <mergeCell ref="N213:Q213"/>
    <mergeCell ref="R213:T213"/>
    <mergeCell ref="U213:W213"/>
    <mergeCell ref="A210:L210"/>
    <mergeCell ref="N210:Q210"/>
    <mergeCell ref="R210:T210"/>
    <mergeCell ref="U210:W210"/>
    <mergeCell ref="A211:L211"/>
    <mergeCell ref="N211:Q211"/>
    <mergeCell ref="R211:T211"/>
    <mergeCell ref="U211:W211"/>
    <mergeCell ref="A208:L208"/>
    <mergeCell ref="N208:Q208"/>
    <mergeCell ref="R208:T208"/>
    <mergeCell ref="U208:W208"/>
    <mergeCell ref="A209:L209"/>
    <mergeCell ref="N209:Q209"/>
    <mergeCell ref="R209:T209"/>
    <mergeCell ref="U209:W209"/>
    <mergeCell ref="A206:L206"/>
    <mergeCell ref="N206:Q206"/>
    <mergeCell ref="R206:T206"/>
    <mergeCell ref="U206:W206"/>
    <mergeCell ref="A207:L207"/>
    <mergeCell ref="N207:Q207"/>
    <mergeCell ref="R207:T207"/>
    <mergeCell ref="U207:W207"/>
    <mergeCell ref="A204:L204"/>
    <mergeCell ref="N204:Q204"/>
    <mergeCell ref="R204:T204"/>
    <mergeCell ref="U204:W204"/>
    <mergeCell ref="A205:L205"/>
    <mergeCell ref="N205:Q205"/>
    <mergeCell ref="R205:T205"/>
    <mergeCell ref="U205:W205"/>
    <mergeCell ref="A202:L202"/>
    <mergeCell ref="N202:Q202"/>
    <mergeCell ref="R202:T202"/>
    <mergeCell ref="U202:W202"/>
    <mergeCell ref="A203:L203"/>
    <mergeCell ref="N203:Q203"/>
    <mergeCell ref="R203:T203"/>
    <mergeCell ref="U203:W203"/>
    <mergeCell ref="A200:L200"/>
    <mergeCell ref="N200:Q200"/>
    <mergeCell ref="R200:T200"/>
    <mergeCell ref="U200:W200"/>
    <mergeCell ref="A201:L201"/>
    <mergeCell ref="N201:Q201"/>
    <mergeCell ref="R201:T201"/>
    <mergeCell ref="U201:W201"/>
    <mergeCell ref="A198:L198"/>
    <mergeCell ref="N198:Q198"/>
    <mergeCell ref="R198:T198"/>
    <mergeCell ref="U198:W198"/>
    <mergeCell ref="A199:L199"/>
    <mergeCell ref="N199:Q199"/>
    <mergeCell ref="R199:T199"/>
    <mergeCell ref="U199:W199"/>
    <mergeCell ref="A196:L196"/>
    <mergeCell ref="N196:Q196"/>
    <mergeCell ref="R196:T196"/>
    <mergeCell ref="U196:W196"/>
    <mergeCell ref="A197:L197"/>
    <mergeCell ref="N197:Q197"/>
    <mergeCell ref="R197:T197"/>
    <mergeCell ref="U197:W197"/>
    <mergeCell ref="A194:L194"/>
    <mergeCell ref="N194:Q194"/>
    <mergeCell ref="R194:T194"/>
    <mergeCell ref="U194:W194"/>
    <mergeCell ref="A195:L195"/>
    <mergeCell ref="N195:Q195"/>
    <mergeCell ref="R195:T195"/>
    <mergeCell ref="U195:W195"/>
    <mergeCell ref="A192:L192"/>
    <mergeCell ref="N192:Q192"/>
    <mergeCell ref="R192:T192"/>
    <mergeCell ref="U192:W192"/>
    <mergeCell ref="A193:L193"/>
    <mergeCell ref="N193:Q193"/>
    <mergeCell ref="R193:T193"/>
    <mergeCell ref="U193:W193"/>
    <mergeCell ref="A190:L190"/>
    <mergeCell ref="N190:Q190"/>
    <mergeCell ref="R190:T190"/>
    <mergeCell ref="U190:W190"/>
    <mergeCell ref="A191:L191"/>
    <mergeCell ref="N191:Q191"/>
    <mergeCell ref="R191:T191"/>
    <mergeCell ref="U191:W191"/>
    <mergeCell ref="A188:L188"/>
    <mergeCell ref="N188:Q188"/>
    <mergeCell ref="R188:T188"/>
    <mergeCell ref="U188:W188"/>
    <mergeCell ref="A189:L189"/>
    <mergeCell ref="N189:Q189"/>
    <mergeCell ref="R189:T189"/>
    <mergeCell ref="U189:W189"/>
    <mergeCell ref="A186:L186"/>
    <mergeCell ref="N186:Q186"/>
    <mergeCell ref="R186:T186"/>
    <mergeCell ref="U186:W186"/>
    <mergeCell ref="A187:L187"/>
    <mergeCell ref="N187:Q187"/>
    <mergeCell ref="R187:T187"/>
    <mergeCell ref="U187:W187"/>
    <mergeCell ref="A184:L184"/>
    <mergeCell ref="N184:Q184"/>
    <mergeCell ref="R184:T184"/>
    <mergeCell ref="U184:W184"/>
    <mergeCell ref="A185:L185"/>
    <mergeCell ref="N185:Q185"/>
    <mergeCell ref="R185:T185"/>
    <mergeCell ref="U185:W185"/>
    <mergeCell ref="A182:L182"/>
    <mergeCell ref="N182:Q182"/>
    <mergeCell ref="R182:T182"/>
    <mergeCell ref="U182:W182"/>
    <mergeCell ref="A183:L183"/>
    <mergeCell ref="N183:Q183"/>
    <mergeCell ref="R183:T183"/>
    <mergeCell ref="U183:W183"/>
    <mergeCell ref="A180:L180"/>
    <mergeCell ref="N180:Q180"/>
    <mergeCell ref="R180:T180"/>
    <mergeCell ref="U180:W180"/>
    <mergeCell ref="A181:L181"/>
    <mergeCell ref="N181:Q181"/>
    <mergeCell ref="R181:T181"/>
    <mergeCell ref="U181:W181"/>
    <mergeCell ref="A178:L178"/>
    <mergeCell ref="N178:Q178"/>
    <mergeCell ref="R178:T178"/>
    <mergeCell ref="U178:W178"/>
    <mergeCell ref="A179:L179"/>
    <mergeCell ref="N179:Q179"/>
    <mergeCell ref="R179:T179"/>
    <mergeCell ref="U179:W179"/>
    <mergeCell ref="A176:L176"/>
    <mergeCell ref="N176:Q176"/>
    <mergeCell ref="R176:T176"/>
    <mergeCell ref="U176:W176"/>
    <mergeCell ref="A177:L177"/>
    <mergeCell ref="N177:Q177"/>
    <mergeCell ref="R177:T177"/>
    <mergeCell ref="U177:W177"/>
    <mergeCell ref="A174:L174"/>
    <mergeCell ref="N174:Q174"/>
    <mergeCell ref="R174:T174"/>
    <mergeCell ref="U174:W174"/>
    <mergeCell ref="A175:L175"/>
    <mergeCell ref="N175:Q175"/>
    <mergeCell ref="R175:T175"/>
    <mergeCell ref="U175:W175"/>
    <mergeCell ref="A172:L172"/>
    <mergeCell ref="N172:Q172"/>
    <mergeCell ref="R172:T172"/>
    <mergeCell ref="U172:W172"/>
    <mergeCell ref="A173:L173"/>
    <mergeCell ref="N173:Q173"/>
    <mergeCell ref="R173:T173"/>
    <mergeCell ref="U173:W173"/>
    <mergeCell ref="A170:L170"/>
    <mergeCell ref="N170:Q170"/>
    <mergeCell ref="R170:T170"/>
    <mergeCell ref="U170:W170"/>
    <mergeCell ref="A171:L171"/>
    <mergeCell ref="N171:Q171"/>
    <mergeCell ref="R171:T171"/>
    <mergeCell ref="U171:W171"/>
    <mergeCell ref="A168:L168"/>
    <mergeCell ref="N168:Q168"/>
    <mergeCell ref="R168:T168"/>
    <mergeCell ref="U168:W168"/>
    <mergeCell ref="A169:L169"/>
    <mergeCell ref="N169:Q169"/>
    <mergeCell ref="R169:T169"/>
    <mergeCell ref="U169:W169"/>
    <mergeCell ref="A166:L166"/>
    <mergeCell ref="N166:Q166"/>
    <mergeCell ref="R166:T166"/>
    <mergeCell ref="U166:W166"/>
    <mergeCell ref="A167:L167"/>
    <mergeCell ref="N167:Q167"/>
    <mergeCell ref="R167:T167"/>
    <mergeCell ref="U167:W167"/>
    <mergeCell ref="A164:L164"/>
    <mergeCell ref="N164:Q164"/>
    <mergeCell ref="R164:T164"/>
    <mergeCell ref="U164:W164"/>
    <mergeCell ref="A165:L165"/>
    <mergeCell ref="N165:Q165"/>
    <mergeCell ref="R165:T165"/>
    <mergeCell ref="U165:W165"/>
    <mergeCell ref="A162:L162"/>
    <mergeCell ref="N162:Q162"/>
    <mergeCell ref="R162:T162"/>
    <mergeCell ref="U162:W162"/>
    <mergeCell ref="A163:L163"/>
    <mergeCell ref="N163:Q163"/>
    <mergeCell ref="R163:T163"/>
    <mergeCell ref="U163:W163"/>
    <mergeCell ref="A160:L160"/>
    <mergeCell ref="N160:Q160"/>
    <mergeCell ref="R160:T160"/>
    <mergeCell ref="U160:W160"/>
    <mergeCell ref="A161:L161"/>
    <mergeCell ref="N161:Q161"/>
    <mergeCell ref="R161:T161"/>
    <mergeCell ref="U161:W161"/>
    <mergeCell ref="A158:L158"/>
    <mergeCell ref="N158:Q158"/>
    <mergeCell ref="R158:T158"/>
    <mergeCell ref="U158:W158"/>
    <mergeCell ref="A159:L159"/>
    <mergeCell ref="N159:Q159"/>
    <mergeCell ref="R159:T159"/>
    <mergeCell ref="U159:W159"/>
    <mergeCell ref="A156:L156"/>
    <mergeCell ref="N156:Q156"/>
    <mergeCell ref="R156:T156"/>
    <mergeCell ref="U156:W156"/>
    <mergeCell ref="A157:L157"/>
    <mergeCell ref="N157:Q157"/>
    <mergeCell ref="R157:T157"/>
    <mergeCell ref="U157:W157"/>
    <mergeCell ref="A154:L154"/>
    <mergeCell ref="N154:Q154"/>
    <mergeCell ref="R154:T154"/>
    <mergeCell ref="U154:W154"/>
    <mergeCell ref="A155:L155"/>
    <mergeCell ref="N155:Q155"/>
    <mergeCell ref="R155:T155"/>
    <mergeCell ref="U155:W155"/>
    <mergeCell ref="A152:L152"/>
    <mergeCell ref="N152:Q152"/>
    <mergeCell ref="R152:T152"/>
    <mergeCell ref="U152:W152"/>
    <mergeCell ref="A153:L153"/>
    <mergeCell ref="N153:Q153"/>
    <mergeCell ref="R153:T153"/>
    <mergeCell ref="U153:W153"/>
    <mergeCell ref="A150:L150"/>
    <mergeCell ref="N150:Q150"/>
    <mergeCell ref="R150:T150"/>
    <mergeCell ref="U150:W150"/>
    <mergeCell ref="A151:L151"/>
    <mergeCell ref="N151:Q151"/>
    <mergeCell ref="R151:T151"/>
    <mergeCell ref="U151:W151"/>
    <mergeCell ref="A148:L148"/>
    <mergeCell ref="N148:Q148"/>
    <mergeCell ref="R148:T148"/>
    <mergeCell ref="U148:W148"/>
    <mergeCell ref="A149:L149"/>
    <mergeCell ref="N149:Q149"/>
    <mergeCell ref="R149:T149"/>
    <mergeCell ref="U149:W149"/>
    <mergeCell ref="A146:L146"/>
    <mergeCell ref="N146:Q146"/>
    <mergeCell ref="R146:T146"/>
    <mergeCell ref="U146:W146"/>
    <mergeCell ref="A147:L147"/>
    <mergeCell ref="N147:Q147"/>
    <mergeCell ref="R147:T147"/>
    <mergeCell ref="U147:W147"/>
    <mergeCell ref="A144:L144"/>
    <mergeCell ref="N144:Q144"/>
    <mergeCell ref="R144:T144"/>
    <mergeCell ref="U144:W144"/>
    <mergeCell ref="A145:L145"/>
    <mergeCell ref="N145:Q145"/>
    <mergeCell ref="R145:T145"/>
    <mergeCell ref="U145:W145"/>
    <mergeCell ref="A140:L140"/>
    <mergeCell ref="N140:Q140"/>
    <mergeCell ref="R140:S140"/>
    <mergeCell ref="T140:W140"/>
    <mergeCell ref="A142:W142"/>
    <mergeCell ref="A143:L143"/>
    <mergeCell ref="N143:Q143"/>
    <mergeCell ref="R143:S143"/>
    <mergeCell ref="T143:W143"/>
    <mergeCell ref="A138:L138"/>
    <mergeCell ref="N138:Q138"/>
    <mergeCell ref="R138:S138"/>
    <mergeCell ref="T138:W138"/>
    <mergeCell ref="A139:L139"/>
    <mergeCell ref="N139:Q139"/>
    <mergeCell ref="R139:S139"/>
    <mergeCell ref="T139:W139"/>
    <mergeCell ref="A136:L136"/>
    <mergeCell ref="N136:Q136"/>
    <mergeCell ref="R136:S136"/>
    <mergeCell ref="T136:W136"/>
    <mergeCell ref="A137:L137"/>
    <mergeCell ref="N137:Q137"/>
    <mergeCell ref="R137:S137"/>
    <mergeCell ref="T137:W137"/>
    <mergeCell ref="A134:L134"/>
    <mergeCell ref="N134:Q134"/>
    <mergeCell ref="R134:S134"/>
    <mergeCell ref="T134:W134"/>
    <mergeCell ref="A135:L135"/>
    <mergeCell ref="N135:Q135"/>
    <mergeCell ref="R135:S135"/>
    <mergeCell ref="T135:W135"/>
    <mergeCell ref="A132:L132"/>
    <mergeCell ref="N132:Q132"/>
    <mergeCell ref="R132:S132"/>
    <mergeCell ref="T132:W132"/>
    <mergeCell ref="A133:L133"/>
    <mergeCell ref="N133:Q133"/>
    <mergeCell ref="R133:S133"/>
    <mergeCell ref="T133:W133"/>
    <mergeCell ref="A130:L130"/>
    <mergeCell ref="N130:Q130"/>
    <mergeCell ref="R130:S130"/>
    <mergeCell ref="T130:W130"/>
    <mergeCell ref="A131:L131"/>
    <mergeCell ref="N131:Q131"/>
    <mergeCell ref="R131:S131"/>
    <mergeCell ref="T131:W131"/>
    <mergeCell ref="A128:L128"/>
    <mergeCell ref="N128:Q128"/>
    <mergeCell ref="R128:S128"/>
    <mergeCell ref="T128:W128"/>
    <mergeCell ref="A129:L129"/>
    <mergeCell ref="N129:Q129"/>
    <mergeCell ref="R129:S129"/>
    <mergeCell ref="T129:W129"/>
    <mergeCell ref="A126:L126"/>
    <mergeCell ref="N126:Q126"/>
    <mergeCell ref="R126:S126"/>
    <mergeCell ref="T126:W126"/>
    <mergeCell ref="A127:L127"/>
    <mergeCell ref="N127:Q127"/>
    <mergeCell ref="R127:S127"/>
    <mergeCell ref="T127:W127"/>
    <mergeCell ref="A124:L124"/>
    <mergeCell ref="N124:Q124"/>
    <mergeCell ref="R124:S124"/>
    <mergeCell ref="T124:W124"/>
    <mergeCell ref="A125:L125"/>
    <mergeCell ref="N125:Q125"/>
    <mergeCell ref="R125:S125"/>
    <mergeCell ref="T125:W125"/>
    <mergeCell ref="A121:W121"/>
    <mergeCell ref="A122:L122"/>
    <mergeCell ref="N122:Q122"/>
    <mergeCell ref="R122:S122"/>
    <mergeCell ref="T122:W122"/>
    <mergeCell ref="A123:L123"/>
    <mergeCell ref="N123:Q123"/>
    <mergeCell ref="R123:S123"/>
    <mergeCell ref="T123:W123"/>
    <mergeCell ref="A110:K110"/>
    <mergeCell ref="L110:R110"/>
    <mergeCell ref="S110:W110"/>
    <mergeCell ref="A115:X120"/>
    <mergeCell ref="B113:V113"/>
    <mergeCell ref="H114:J114"/>
    <mergeCell ref="K114:N114"/>
    <mergeCell ref="A108:P108"/>
    <mergeCell ref="Q108:U108"/>
    <mergeCell ref="V108:W108"/>
    <mergeCell ref="A105:W105"/>
    <mergeCell ref="A106:L106"/>
    <mergeCell ref="M106:P106"/>
    <mergeCell ref="Q106:U106"/>
    <mergeCell ref="V106:W106"/>
    <mergeCell ref="A107:L107"/>
    <mergeCell ref="M107:P107"/>
    <mergeCell ref="Q107:U107"/>
    <mergeCell ref="V107:W107"/>
    <mergeCell ref="A102:L102"/>
    <mergeCell ref="N102:Q102"/>
    <mergeCell ref="R102:T102"/>
    <mergeCell ref="U102:W102"/>
    <mergeCell ref="A103:L103"/>
    <mergeCell ref="N103:Q103"/>
    <mergeCell ref="R103:T103"/>
    <mergeCell ref="U103:W103"/>
    <mergeCell ref="A100:L100"/>
    <mergeCell ref="N100:Q100"/>
    <mergeCell ref="R100:T100"/>
    <mergeCell ref="U100:W100"/>
    <mergeCell ref="A101:L101"/>
    <mergeCell ref="N101:Q101"/>
    <mergeCell ref="R101:T101"/>
    <mergeCell ref="U101:W101"/>
    <mergeCell ref="A98:L98"/>
    <mergeCell ref="N98:Q98"/>
    <mergeCell ref="R98:T98"/>
    <mergeCell ref="U98:W98"/>
    <mergeCell ref="A99:L99"/>
    <mergeCell ref="N99:Q99"/>
    <mergeCell ref="R99:T99"/>
    <mergeCell ref="U99:W99"/>
    <mergeCell ref="A96:L96"/>
    <mergeCell ref="N96:Q96"/>
    <mergeCell ref="R96:T96"/>
    <mergeCell ref="U96:W96"/>
    <mergeCell ref="A97:L97"/>
    <mergeCell ref="N97:Q97"/>
    <mergeCell ref="R97:T97"/>
    <mergeCell ref="U97:W97"/>
    <mergeCell ref="A94:L94"/>
    <mergeCell ref="N94:Q94"/>
    <mergeCell ref="R94:T94"/>
    <mergeCell ref="U94:W94"/>
    <mergeCell ref="A95:L95"/>
    <mergeCell ref="N95:Q95"/>
    <mergeCell ref="R95:T95"/>
    <mergeCell ref="U95:W95"/>
    <mergeCell ref="A92:L92"/>
    <mergeCell ref="N92:Q92"/>
    <mergeCell ref="R92:T92"/>
    <mergeCell ref="U92:W92"/>
    <mergeCell ref="A93:L93"/>
    <mergeCell ref="N93:Q93"/>
    <mergeCell ref="R93:T93"/>
    <mergeCell ref="U93:W93"/>
    <mergeCell ref="A90:L90"/>
    <mergeCell ref="N90:Q90"/>
    <mergeCell ref="R90:T90"/>
    <mergeCell ref="U90:W90"/>
    <mergeCell ref="A91:L91"/>
    <mergeCell ref="N91:Q91"/>
    <mergeCell ref="R91:T91"/>
    <mergeCell ref="U91:W91"/>
    <mergeCell ref="A88:L88"/>
    <mergeCell ref="N88:Q88"/>
    <mergeCell ref="R88:T88"/>
    <mergeCell ref="U88:W88"/>
    <mergeCell ref="A89:L89"/>
    <mergeCell ref="N89:Q89"/>
    <mergeCell ref="R89:T89"/>
    <mergeCell ref="U89:W89"/>
    <mergeCell ref="A86:L86"/>
    <mergeCell ref="N86:Q86"/>
    <mergeCell ref="R86:T86"/>
    <mergeCell ref="U86:W86"/>
    <mergeCell ref="A87:L87"/>
    <mergeCell ref="N87:Q87"/>
    <mergeCell ref="R87:T87"/>
    <mergeCell ref="U87:W87"/>
    <mergeCell ref="A84:L84"/>
    <mergeCell ref="N84:Q84"/>
    <mergeCell ref="R84:T84"/>
    <mergeCell ref="U84:W84"/>
    <mergeCell ref="A85:L85"/>
    <mergeCell ref="N85:Q85"/>
    <mergeCell ref="R85:T85"/>
    <mergeCell ref="U85:W85"/>
    <mergeCell ref="A82:L82"/>
    <mergeCell ref="N82:Q82"/>
    <mergeCell ref="R82:T82"/>
    <mergeCell ref="U82:W82"/>
    <mergeCell ref="A83:L83"/>
    <mergeCell ref="N83:Q83"/>
    <mergeCell ref="R83:T83"/>
    <mergeCell ref="U83:W83"/>
    <mergeCell ref="A80:L80"/>
    <mergeCell ref="N80:Q80"/>
    <mergeCell ref="R80:T80"/>
    <mergeCell ref="U80:W80"/>
    <mergeCell ref="A81:L81"/>
    <mergeCell ref="N81:Q81"/>
    <mergeCell ref="R81:T81"/>
    <mergeCell ref="U81:W81"/>
    <mergeCell ref="A78:L78"/>
    <mergeCell ref="N78:Q78"/>
    <mergeCell ref="R78:T78"/>
    <mergeCell ref="U78:W78"/>
    <mergeCell ref="A79:L79"/>
    <mergeCell ref="N79:Q79"/>
    <mergeCell ref="R79:T79"/>
    <mergeCell ref="U79:W79"/>
    <mergeCell ref="A76:L76"/>
    <mergeCell ref="N76:Q76"/>
    <mergeCell ref="R76:T76"/>
    <mergeCell ref="U76:W76"/>
    <mergeCell ref="A77:L77"/>
    <mergeCell ref="N77:Q77"/>
    <mergeCell ref="R77:T77"/>
    <mergeCell ref="U77:W77"/>
    <mergeCell ref="A74:L74"/>
    <mergeCell ref="N74:Q74"/>
    <mergeCell ref="R74:T74"/>
    <mergeCell ref="U74:W74"/>
    <mergeCell ref="A75:L75"/>
    <mergeCell ref="N75:Q75"/>
    <mergeCell ref="R75:T75"/>
    <mergeCell ref="U75:W75"/>
    <mergeCell ref="A72:L72"/>
    <mergeCell ref="N72:Q72"/>
    <mergeCell ref="R72:T72"/>
    <mergeCell ref="U72:W72"/>
    <mergeCell ref="A73:L73"/>
    <mergeCell ref="N73:Q73"/>
    <mergeCell ref="R73:T73"/>
    <mergeCell ref="U73:W73"/>
    <mergeCell ref="A70:L70"/>
    <mergeCell ref="N70:Q70"/>
    <mergeCell ref="R70:T70"/>
    <mergeCell ref="U70:W70"/>
    <mergeCell ref="A71:L71"/>
    <mergeCell ref="N71:Q71"/>
    <mergeCell ref="R71:T71"/>
    <mergeCell ref="U71:W71"/>
    <mergeCell ref="A68:L68"/>
    <mergeCell ref="N68:Q68"/>
    <mergeCell ref="R68:T68"/>
    <mergeCell ref="U68:W68"/>
    <mergeCell ref="A69:L69"/>
    <mergeCell ref="N69:Q69"/>
    <mergeCell ref="R69:T69"/>
    <mergeCell ref="U69:W69"/>
    <mergeCell ref="A66:L66"/>
    <mergeCell ref="N66:Q66"/>
    <mergeCell ref="R66:T66"/>
    <mergeCell ref="U66:W66"/>
    <mergeCell ref="A67:L67"/>
    <mergeCell ref="N67:Q67"/>
    <mergeCell ref="R67:T67"/>
    <mergeCell ref="U67:W67"/>
    <mergeCell ref="A64:L64"/>
    <mergeCell ref="N64:Q64"/>
    <mergeCell ref="R64:T64"/>
    <mergeCell ref="U64:W64"/>
    <mergeCell ref="A65:L65"/>
    <mergeCell ref="N65:Q65"/>
    <mergeCell ref="R65:T65"/>
    <mergeCell ref="U65:W65"/>
    <mergeCell ref="A62:L62"/>
    <mergeCell ref="N62:Q62"/>
    <mergeCell ref="R62:T62"/>
    <mergeCell ref="U62:W62"/>
    <mergeCell ref="A63:L63"/>
    <mergeCell ref="N63:Q63"/>
    <mergeCell ref="R63:T63"/>
    <mergeCell ref="U63:W63"/>
    <mergeCell ref="A60:L60"/>
    <mergeCell ref="N60:Q60"/>
    <mergeCell ref="R60:T60"/>
    <mergeCell ref="U60:W60"/>
    <mergeCell ref="A61:L61"/>
    <mergeCell ref="N61:Q61"/>
    <mergeCell ref="R61:T61"/>
    <mergeCell ref="U61:W61"/>
    <mergeCell ref="A58:L58"/>
    <mergeCell ref="N58:Q58"/>
    <mergeCell ref="R58:T58"/>
    <mergeCell ref="U58:W58"/>
    <mergeCell ref="A59:L59"/>
    <mergeCell ref="N59:Q59"/>
    <mergeCell ref="R59:T59"/>
    <mergeCell ref="U59:W59"/>
    <mergeCell ref="A56:L56"/>
    <mergeCell ref="N56:Q56"/>
    <mergeCell ref="R56:T56"/>
    <mergeCell ref="U56:W56"/>
    <mergeCell ref="A57:L57"/>
    <mergeCell ref="N57:Q57"/>
    <mergeCell ref="R57:T57"/>
    <mergeCell ref="U57:W57"/>
    <mergeCell ref="A54:L54"/>
    <mergeCell ref="N54:Q54"/>
    <mergeCell ref="R54:T54"/>
    <mergeCell ref="U54:W54"/>
    <mergeCell ref="A55:L55"/>
    <mergeCell ref="N55:Q55"/>
    <mergeCell ref="R55:T55"/>
    <mergeCell ref="U55:W55"/>
    <mergeCell ref="A52:L52"/>
    <mergeCell ref="N52:Q52"/>
    <mergeCell ref="R52:T52"/>
    <mergeCell ref="U52:W52"/>
    <mergeCell ref="A53:L53"/>
    <mergeCell ref="N53:Q53"/>
    <mergeCell ref="R53:T53"/>
    <mergeCell ref="U53:W53"/>
    <mergeCell ref="A50:L50"/>
    <mergeCell ref="N50:Q50"/>
    <mergeCell ref="R50:T50"/>
    <mergeCell ref="U50:W50"/>
    <mergeCell ref="A51:L51"/>
    <mergeCell ref="N51:Q51"/>
    <mergeCell ref="R51:T51"/>
    <mergeCell ref="U51:W51"/>
    <mergeCell ref="A48:L48"/>
    <mergeCell ref="N48:Q48"/>
    <mergeCell ref="R48:T48"/>
    <mergeCell ref="U48:W48"/>
    <mergeCell ref="A49:L49"/>
    <mergeCell ref="N49:Q49"/>
    <mergeCell ref="R49:T49"/>
    <mergeCell ref="U49:W49"/>
    <mergeCell ref="A46:L46"/>
    <mergeCell ref="N46:Q46"/>
    <mergeCell ref="R46:T46"/>
    <mergeCell ref="U46:W46"/>
    <mergeCell ref="A47:L47"/>
    <mergeCell ref="N47:Q47"/>
    <mergeCell ref="R47:T47"/>
    <mergeCell ref="U47:W47"/>
    <mergeCell ref="A44:L44"/>
    <mergeCell ref="N44:Q44"/>
    <mergeCell ref="R44:T44"/>
    <mergeCell ref="U44:W44"/>
    <mergeCell ref="A45:L45"/>
    <mergeCell ref="N45:Q45"/>
    <mergeCell ref="R45:T45"/>
    <mergeCell ref="U45:W45"/>
    <mergeCell ref="A42:L42"/>
    <mergeCell ref="N42:Q42"/>
    <mergeCell ref="R42:T42"/>
    <mergeCell ref="U42:W42"/>
    <mergeCell ref="A43:L43"/>
    <mergeCell ref="N43:Q43"/>
    <mergeCell ref="R43:T43"/>
    <mergeCell ref="U43:W43"/>
    <mergeCell ref="A40:L40"/>
    <mergeCell ref="N40:Q40"/>
    <mergeCell ref="R40:T40"/>
    <mergeCell ref="U40:W40"/>
    <mergeCell ref="A41:L41"/>
    <mergeCell ref="N41:Q41"/>
    <mergeCell ref="R41:T41"/>
    <mergeCell ref="U41:W41"/>
    <mergeCell ref="A38:L38"/>
    <mergeCell ref="N38:Q38"/>
    <mergeCell ref="R38:T38"/>
    <mergeCell ref="U38:W38"/>
    <mergeCell ref="A39:L39"/>
    <mergeCell ref="N39:Q39"/>
    <mergeCell ref="R39:T39"/>
    <mergeCell ref="U39:W39"/>
    <mergeCell ref="A36:L36"/>
    <mergeCell ref="N36:Q36"/>
    <mergeCell ref="R36:T36"/>
    <mergeCell ref="U36:W36"/>
    <mergeCell ref="A37:L37"/>
    <mergeCell ref="N37:Q37"/>
    <mergeCell ref="R37:T37"/>
    <mergeCell ref="U37:W37"/>
    <mergeCell ref="A34:L34"/>
    <mergeCell ref="N34:Q34"/>
    <mergeCell ref="R34:T34"/>
    <mergeCell ref="U34:W34"/>
    <mergeCell ref="A35:L35"/>
    <mergeCell ref="N35:Q35"/>
    <mergeCell ref="R35:T35"/>
    <mergeCell ref="U35:W35"/>
    <mergeCell ref="A32:L32"/>
    <mergeCell ref="N32:Q32"/>
    <mergeCell ref="R32:T32"/>
    <mergeCell ref="U32:W32"/>
    <mergeCell ref="A33:L33"/>
    <mergeCell ref="N33:Q33"/>
    <mergeCell ref="R33:T33"/>
    <mergeCell ref="U33:W33"/>
    <mergeCell ref="A28:L28"/>
    <mergeCell ref="N28:Q28"/>
    <mergeCell ref="R28:S28"/>
    <mergeCell ref="T28:W28"/>
    <mergeCell ref="A30:W30"/>
    <mergeCell ref="A31:L31"/>
    <mergeCell ref="N31:Q31"/>
    <mergeCell ref="R31:S31"/>
    <mergeCell ref="T31:W31"/>
    <mergeCell ref="A26:L26"/>
    <mergeCell ref="N26:Q26"/>
    <mergeCell ref="R26:S26"/>
    <mergeCell ref="T26:W26"/>
    <mergeCell ref="A27:L27"/>
    <mergeCell ref="N27:Q27"/>
    <mergeCell ref="R27:S27"/>
    <mergeCell ref="T27:W27"/>
    <mergeCell ref="A24:L24"/>
    <mergeCell ref="N24:Q24"/>
    <mergeCell ref="R24:S24"/>
    <mergeCell ref="T24:W24"/>
    <mergeCell ref="A25:L25"/>
    <mergeCell ref="N25:Q25"/>
    <mergeCell ref="R25:S25"/>
    <mergeCell ref="T25:W25"/>
    <mergeCell ref="A22:L22"/>
    <mergeCell ref="N22:Q22"/>
    <mergeCell ref="R22:S22"/>
    <mergeCell ref="T22:W22"/>
    <mergeCell ref="A23:L23"/>
    <mergeCell ref="N23:Q23"/>
    <mergeCell ref="R23:S23"/>
    <mergeCell ref="T23:W23"/>
    <mergeCell ref="A20:L20"/>
    <mergeCell ref="N20:Q20"/>
    <mergeCell ref="R20:S20"/>
    <mergeCell ref="T20:W20"/>
    <mergeCell ref="A21:L21"/>
    <mergeCell ref="N21:Q21"/>
    <mergeCell ref="R21:S21"/>
    <mergeCell ref="T21:W21"/>
    <mergeCell ref="A18:L18"/>
    <mergeCell ref="N18:Q18"/>
    <mergeCell ref="R18:S18"/>
    <mergeCell ref="T18:W18"/>
    <mergeCell ref="A19:L19"/>
    <mergeCell ref="N19:Q19"/>
    <mergeCell ref="R19:S19"/>
    <mergeCell ref="T19:W19"/>
    <mergeCell ref="A16:L16"/>
    <mergeCell ref="N16:Q16"/>
    <mergeCell ref="R16:S16"/>
    <mergeCell ref="T16:W16"/>
    <mergeCell ref="A17:L17"/>
    <mergeCell ref="N17:Q17"/>
    <mergeCell ref="R17:S17"/>
    <mergeCell ref="T17:W17"/>
    <mergeCell ref="A14:L14"/>
    <mergeCell ref="N14:Q14"/>
    <mergeCell ref="R14:S14"/>
    <mergeCell ref="T14:W14"/>
    <mergeCell ref="A15:L15"/>
    <mergeCell ref="N15:Q15"/>
    <mergeCell ref="R15:S15"/>
    <mergeCell ref="T15:W15"/>
    <mergeCell ref="A12:L12"/>
    <mergeCell ref="N12:Q12"/>
    <mergeCell ref="R12:S12"/>
    <mergeCell ref="T12:W12"/>
    <mergeCell ref="A13:L13"/>
    <mergeCell ref="N13:Q13"/>
    <mergeCell ref="R13:S13"/>
    <mergeCell ref="T13:W13"/>
    <mergeCell ref="A10:L10"/>
    <mergeCell ref="N10:Q10"/>
    <mergeCell ref="R10:S10"/>
    <mergeCell ref="T10:W10"/>
    <mergeCell ref="A11:L11"/>
    <mergeCell ref="N11:Q11"/>
    <mergeCell ref="R11:S11"/>
    <mergeCell ref="T11:W11"/>
    <mergeCell ref="B1:V1"/>
    <mergeCell ref="H2:J2"/>
    <mergeCell ref="K2:N2"/>
    <mergeCell ref="A3:X8"/>
    <mergeCell ref="A9:W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done</vt:lpstr>
      <vt:lpstr>II-III done</vt:lpstr>
      <vt:lpstr>gaxangrzlivebuli I done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2019-09-02T08:57:49Z</dcterms:modified>
</cp:coreProperties>
</file>