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0490" windowHeight="7650" firstSheet="11" activeTab="15"/>
  </bookViews>
  <sheets>
    <sheet name="მცხეთა" sheetId="1" r:id="rId1"/>
    <sheet name="ნიუვიჟენი" sheetId="2" r:id="rId2"/>
    <sheet name="ჯეო" sheetId="3" r:id="rId3"/>
    <sheet name="ევექსი" sheetId="4" r:id="rId4"/>
    <sheet name="არქიმედე" sheetId="5" r:id="rId5"/>
    <sheet name="მედალფა" sheetId="6" r:id="rId6"/>
    <sheet name="გორმედი" sheetId="7" r:id="rId7"/>
    <sheet name="ზღვა" sheetId="8" r:id="rId8"/>
    <sheet name="გერმანული" sheetId="9" r:id="rId9"/>
    <sheet name="ჯერარსი" sheetId="10" r:id="rId10"/>
    <sheet name="მიხაილოვი" sheetId="11" r:id="rId11"/>
    <sheet name="რუსთავი" sheetId="12" r:id="rId12"/>
    <sheet name="ღუდუშაური" sheetId="13" r:id="rId13"/>
    <sheet name="იოაკიმე და ანა" sheetId="14" r:id="rId14"/>
    <sheet name="ანალიზი" sheetId="15" r:id="rId15"/>
    <sheet name="თიკოს ფაილი" sheetId="16" r:id="rId16"/>
  </sheets>
  <definedNames>
    <definedName name="_xlnm._FilterDatabase" localSheetId="15" hidden="1">'თიკოს ფაილი'!$A$3:$H$30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6" l="1"/>
  <c r="G37" i="16"/>
  <c r="G30" i="16"/>
  <c r="I39" i="16"/>
  <c r="I37" i="16"/>
  <c r="I30" i="16"/>
  <c r="K40" i="16"/>
  <c r="K41" i="16"/>
  <c r="L34" i="16"/>
  <c r="K34" i="16"/>
  <c r="J30" i="16"/>
  <c r="J37" i="16"/>
  <c r="J35" i="16"/>
  <c r="J36" i="16"/>
  <c r="J34" i="16"/>
  <c r="I36" i="16"/>
  <c r="I35" i="16"/>
  <c r="I34" i="16"/>
  <c r="G35" i="16"/>
  <c r="G36" i="16"/>
  <c r="G3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4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4" i="16"/>
  <c r="I12" i="16"/>
  <c r="I15" i="16"/>
  <c r="I13" i="16"/>
  <c r="I11" i="16"/>
  <c r="I10" i="16"/>
  <c r="I9" i="16"/>
  <c r="I8" i="16"/>
  <c r="I7" i="16"/>
  <c r="I6" i="16"/>
  <c r="I5" i="16"/>
  <c r="I4" i="16"/>
  <c r="G15" i="16"/>
  <c r="H37" i="16"/>
  <c r="F36" i="16"/>
  <c r="F35" i="16"/>
  <c r="F34" i="16"/>
  <c r="H30" i="16"/>
  <c r="H39" i="16" s="1"/>
  <c r="E30" i="16"/>
  <c r="D30" i="16"/>
  <c r="C30" i="16"/>
  <c r="F29" i="16"/>
  <c r="G29" i="16" s="1"/>
  <c r="F28" i="16"/>
  <c r="G28" i="16" s="1"/>
  <c r="F27" i="16"/>
  <c r="G27" i="16" s="1"/>
  <c r="F26" i="16"/>
  <c r="G26" i="16" s="1"/>
  <c r="F25" i="16"/>
  <c r="G25" i="16" s="1"/>
  <c r="F24" i="16"/>
  <c r="G24" i="16" s="1"/>
  <c r="F23" i="16"/>
  <c r="G23" i="16" s="1"/>
  <c r="F22" i="16"/>
  <c r="G22" i="16" s="1"/>
  <c r="F21" i="16"/>
  <c r="G21" i="16" s="1"/>
  <c r="F20" i="16"/>
  <c r="G20" i="16" s="1"/>
  <c r="F19" i="16"/>
  <c r="G19" i="16" s="1"/>
  <c r="F18" i="16"/>
  <c r="G18" i="16" s="1"/>
  <c r="F17" i="16"/>
  <c r="G17" i="16" s="1"/>
  <c r="F16" i="16"/>
  <c r="G16" i="16" s="1"/>
  <c r="F15" i="16"/>
  <c r="F14" i="16"/>
  <c r="G14" i="16" s="1"/>
  <c r="F13" i="16"/>
  <c r="G13" i="16" s="1"/>
  <c r="F12" i="16"/>
  <c r="G12" i="16" s="1"/>
  <c r="F11" i="16"/>
  <c r="G11" i="16" s="1"/>
  <c r="F10" i="16"/>
  <c r="G10" i="16" s="1"/>
  <c r="F9" i="16"/>
  <c r="G9" i="16" s="1"/>
  <c r="F8" i="16"/>
  <c r="G8" i="16" s="1"/>
  <c r="F7" i="16"/>
  <c r="G7" i="16" s="1"/>
  <c r="F6" i="16"/>
  <c r="G6" i="16" s="1"/>
  <c r="F5" i="16"/>
  <c r="F4" i="16"/>
  <c r="G4" i="16" s="1"/>
  <c r="B39" i="7"/>
  <c r="B40" i="7" s="1"/>
  <c r="B41" i="7" s="1"/>
  <c r="C35" i="7"/>
  <c r="C34" i="7"/>
  <c r="B25" i="7"/>
  <c r="B26" i="7" s="1"/>
  <c r="B27" i="7" s="1"/>
  <c r="B13" i="7"/>
  <c r="B12" i="7"/>
  <c r="B11" i="7"/>
  <c r="I7" i="7"/>
  <c r="I6" i="7"/>
  <c r="H7" i="7"/>
  <c r="H6" i="7"/>
  <c r="C6" i="7"/>
  <c r="C7" i="7" s="1"/>
  <c r="B27" i="6"/>
  <c r="B26" i="6"/>
  <c r="B25" i="6"/>
  <c r="C21" i="6"/>
  <c r="H21" i="6"/>
  <c r="I21" i="6"/>
  <c r="I20" i="6"/>
  <c r="H20" i="6"/>
  <c r="C20" i="6"/>
  <c r="B13" i="12"/>
  <c r="B12" i="12"/>
  <c r="B13" i="13"/>
  <c r="B12" i="13"/>
  <c r="B13" i="14"/>
  <c r="B12" i="14"/>
  <c r="B11" i="14"/>
  <c r="B11" i="13"/>
  <c r="I6" i="13"/>
  <c r="H6" i="13"/>
  <c r="C6" i="13"/>
  <c r="B11" i="12"/>
  <c r="I6" i="12"/>
  <c r="H6" i="12"/>
  <c r="C6" i="12"/>
  <c r="F30" i="16" l="1"/>
  <c r="G5" i="16"/>
  <c r="B12" i="9"/>
  <c r="B13" i="11"/>
  <c r="B12" i="11"/>
  <c r="B11" i="11"/>
  <c r="C7" i="11"/>
  <c r="H7" i="11"/>
  <c r="I7" i="11"/>
  <c r="C6" i="11"/>
  <c r="H6" i="11"/>
  <c r="I6" i="11"/>
  <c r="B11" i="10"/>
  <c r="B12" i="10" s="1"/>
  <c r="B13" i="10" s="1"/>
  <c r="B13" i="9"/>
  <c r="B11" i="9"/>
  <c r="H7" i="9"/>
  <c r="I7" i="9"/>
  <c r="H6" i="9"/>
  <c r="I6" i="9"/>
  <c r="C7" i="9"/>
  <c r="C6" i="9"/>
  <c r="B17" i="8"/>
  <c r="B16" i="8"/>
  <c r="M6" i="8"/>
  <c r="L6" i="8"/>
  <c r="B11" i="8"/>
  <c r="B12" i="8" s="1"/>
  <c r="B13" i="8" s="1"/>
  <c r="B4" i="15"/>
  <c r="B2" i="15"/>
  <c r="B25" i="5"/>
  <c r="B26" i="5" s="1"/>
  <c r="B27" i="5" s="1"/>
  <c r="B11" i="5"/>
  <c r="B12" i="5" s="1"/>
  <c r="B13" i="5" s="1"/>
  <c r="B41" i="4"/>
  <c r="B132" i="4"/>
  <c r="B131" i="4"/>
  <c r="B130" i="4"/>
  <c r="B117" i="4"/>
  <c r="B116" i="4"/>
  <c r="B115" i="4"/>
  <c r="B102" i="4"/>
  <c r="B101" i="4"/>
  <c r="B100" i="4"/>
  <c r="B87" i="4"/>
  <c r="B86" i="4"/>
  <c r="B85" i="4"/>
  <c r="B72" i="4"/>
  <c r="B71" i="4"/>
  <c r="B70" i="4"/>
  <c r="B57" i="4"/>
  <c r="B56" i="4"/>
  <c r="B55" i="4"/>
  <c r="B42" i="4"/>
  <c r="B40" i="4"/>
  <c r="B27" i="4"/>
  <c r="B26" i="4"/>
  <c r="B25" i="4"/>
  <c r="B13" i="4"/>
  <c r="B12" i="4"/>
  <c r="B11" i="4"/>
  <c r="N8" i="3"/>
  <c r="N7" i="3"/>
  <c r="L6" i="3"/>
  <c r="M6" i="3" s="1"/>
  <c r="N6" i="3" s="1"/>
  <c r="B85" i="3"/>
  <c r="B84" i="3"/>
  <c r="B83" i="3"/>
  <c r="C79" i="3"/>
  <c r="H79" i="3"/>
  <c r="I79" i="3"/>
  <c r="H78" i="3"/>
  <c r="I78" i="3"/>
  <c r="C78" i="3"/>
  <c r="B71" i="3"/>
  <c r="B70" i="3"/>
  <c r="B69" i="3"/>
  <c r="C65" i="3"/>
  <c r="H65" i="3"/>
  <c r="I65" i="3"/>
  <c r="H64" i="3"/>
  <c r="I64" i="3"/>
  <c r="C64" i="3"/>
  <c r="B57" i="3"/>
  <c r="B56" i="3"/>
  <c r="B55" i="3"/>
  <c r="C51" i="3"/>
  <c r="H51" i="3"/>
  <c r="I51" i="3"/>
  <c r="H50" i="3"/>
  <c r="I50" i="3"/>
  <c r="C50" i="3"/>
  <c r="B42" i="3"/>
  <c r="B41" i="3"/>
  <c r="B40" i="3"/>
  <c r="I36" i="3"/>
  <c r="H36" i="3"/>
  <c r="C36" i="3"/>
  <c r="H35" i="3"/>
  <c r="I35" i="3"/>
  <c r="C35" i="3"/>
  <c r="B28" i="3"/>
  <c r="B27" i="3"/>
  <c r="B26" i="3"/>
  <c r="C22" i="3"/>
  <c r="H22" i="3"/>
  <c r="I22" i="3"/>
  <c r="I21" i="3"/>
  <c r="H21" i="3"/>
  <c r="C21" i="3"/>
  <c r="I6" i="3"/>
  <c r="I7" i="3" s="1"/>
  <c r="B11" i="3" s="1"/>
  <c r="B12" i="3" s="1"/>
  <c r="B13" i="3" s="1"/>
  <c r="L13" i="3" s="1"/>
  <c r="M13" i="3" s="1"/>
  <c r="H7" i="3"/>
  <c r="H6" i="3"/>
  <c r="C7" i="3"/>
  <c r="C6" i="3"/>
  <c r="B12" i="2"/>
  <c r="B13" i="2" s="1"/>
  <c r="B11" i="2"/>
  <c r="H7" i="2"/>
  <c r="H6" i="2"/>
  <c r="G7" i="2"/>
  <c r="C7" i="2"/>
  <c r="C6" i="2"/>
  <c r="G6" i="2"/>
  <c r="B13" i="1"/>
  <c r="B12" i="1"/>
  <c r="B11" i="1"/>
  <c r="I7" i="1"/>
  <c r="I6" i="1"/>
  <c r="H7" i="1"/>
  <c r="H6" i="1"/>
  <c r="C7" i="1"/>
  <c r="C6" i="1"/>
  <c r="H5" i="1"/>
  <c r="H4" i="1"/>
  <c r="H3" i="1"/>
  <c r="F5" i="1"/>
  <c r="F4" i="1"/>
  <c r="F3" i="1"/>
  <c r="B3" i="15" l="1"/>
  <c r="D3" i="15" s="1"/>
  <c r="D4" i="15" s="1"/>
</calcChain>
</file>

<file path=xl/sharedStrings.xml><?xml version="1.0" encoding="utf-8"?>
<sst xmlns="http://schemas.openxmlformats.org/spreadsheetml/2006/main" count="547" uniqueCount="112">
  <si>
    <t>სახელფასო ფონდი</t>
  </si>
  <si>
    <t>კომუნალური</t>
  </si>
  <si>
    <t>საკანცელარიო</t>
  </si>
  <si>
    <t>თვეები</t>
  </si>
  <si>
    <t>საშუალო</t>
  </si>
  <si>
    <t>მცხეთის საავადმყოფო</t>
  </si>
  <si>
    <t>რაოდენობა</t>
  </si>
  <si>
    <t>ადმინისტრაცია</t>
  </si>
  <si>
    <t>ექიმები</t>
  </si>
  <si>
    <t>საწოლფონდი</t>
  </si>
  <si>
    <t>ჯამი</t>
  </si>
  <si>
    <t>ხარჯი</t>
  </si>
  <si>
    <t>საწოლი</t>
  </si>
  <si>
    <t>ნიუ ვიჟენი</t>
  </si>
  <si>
    <t>ზღვა</t>
  </si>
  <si>
    <t>გერმანული</t>
  </si>
  <si>
    <t>ჯერარსი</t>
  </si>
  <si>
    <t>მიხაილოვი</t>
  </si>
  <si>
    <t>რუსთავი</t>
  </si>
  <si>
    <t>ღუდუშაური</t>
  </si>
  <si>
    <t>იოაკიმე და ანა</t>
  </si>
  <si>
    <t>ჯეო გარდაბანი</t>
  </si>
  <si>
    <t>ჯეო საგარეჯო</t>
  </si>
  <si>
    <t>ჯეო მარნეული</t>
  </si>
  <si>
    <t>ჯეო სამტრედია</t>
  </si>
  <si>
    <t>ჯეო ბორჯომი</t>
  </si>
  <si>
    <t>ჯეო დუშეთი</t>
  </si>
  <si>
    <t>ევექსი თელავი</t>
  </si>
  <si>
    <t>ევექსი ტრამვატოლოგი</t>
  </si>
  <si>
    <t>ევექსი ბოკერია</t>
  </si>
  <si>
    <t>ევექსი ფოთი</t>
  </si>
  <si>
    <t>ევექსი ქარაფსი</t>
  </si>
  <si>
    <t>ევექსი ქუთაისი</t>
  </si>
  <si>
    <t>ევექსი ქობულეთი</t>
  </si>
  <si>
    <t>ევექსი ახალქალაქი</t>
  </si>
  <si>
    <t>ევექსი ახალციხე</t>
  </si>
  <si>
    <t>არქიმედე ლაგოდეხი</t>
  </si>
  <si>
    <t>არქიმედე სენაკი</t>
  </si>
  <si>
    <t>სავადმყოფოების რაოდენობა</t>
  </si>
  <si>
    <t>ყოველდღიური ხარჯი</t>
  </si>
  <si>
    <t>მთლიანი საწოლფონდი</t>
  </si>
  <si>
    <t>80 მდე</t>
  </si>
  <si>
    <t>80 მაღლა</t>
  </si>
  <si>
    <t>80 მდე თანხა</t>
  </si>
  <si>
    <t>80 მაღლა თანხა</t>
  </si>
  <si>
    <t>მედალფა აჭარა</t>
  </si>
  <si>
    <t>მედალფა ბოჭორიშვილი</t>
  </si>
  <si>
    <t>გორმედი გორი</t>
  </si>
  <si>
    <t>გორმედი ქარელი</t>
  </si>
  <si>
    <t>გორმედი ხაშური</t>
  </si>
  <si>
    <t>2019 წლის საანგარიშგებო თვეები</t>
  </si>
  <si>
    <t>ორგანიზაციის დასახელება</t>
  </si>
  <si>
    <t>მისამართი</t>
  </si>
  <si>
    <t>იანვარი</t>
  </si>
  <si>
    <t>თებერვალი</t>
  </si>
  <si>
    <t>მარტი</t>
  </si>
  <si>
    <t>Grand Total</t>
  </si>
  <si>
    <t>შპს აკადემიკოს ო. ღუდუშაურის სახელობის ეროვნული სამედიცინო ცენტრი</t>
  </si>
  <si>
    <t>თბილისი,ნოდარ ბოხუას ქ.N12/ლუბლიანას ქ.N66</t>
  </si>
  <si>
    <t>სს „ევექსის ჰოსპიტლები“ - ივ. ბოკერიას სახელობის ჰოსპიტალი</t>
  </si>
  <si>
    <t>ქინძმარაულის I შესახვევი, №1-ში</t>
  </si>
  <si>
    <t>შპს გორმედი</t>
  </si>
  <si>
    <t>გორი, ცხინვალის გზატკეცილი №14</t>
  </si>
  <si>
    <t>სს "ევექსის ჰოსპიტლები"-ქუთაისის რეფერალური ჰოსპიტალი</t>
  </si>
  <si>
    <t>ქუთაისი. ოცხელის N2  ნაკვეთი  N2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</si>
  <si>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</si>
  <si>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თბილისი, ლუბლიანას ქ. N33</t>
  </si>
  <si>
    <t>შპს "თბილისის ზღვის ჰოსპიტალი"</t>
  </si>
  <si>
    <t>ქ.თბილისი, დასახლება ვარკეთილი-3, მ/რ 4 -ის მიმდებარე ნაკვეთი 14/430.</t>
  </si>
  <si>
    <t>სს "ევექსის ჰოსპიტლები"- ტრავმატოლოგიური ჰოსპიტალი</t>
  </si>
  <si>
    <t>ქ. თბილისი, ლუბლიანას ქ. # 21</t>
  </si>
  <si>
    <t>შპს ,, მცხეთის სამედიცინო ცენტრი"</t>
  </si>
  <si>
    <t>ქ. მცხეთა, სამხედროს ქ. N20</t>
  </si>
  <si>
    <t>შპს ჯეო ჰოსპიტალს</t>
  </si>
  <si>
    <t>მარნეული, ყოფილი სამხედრო ქალაქის ტერიტორია</t>
  </si>
  <si>
    <t>შპს საქართველოს საპატრიარქოს წმიდა იოაკიმე და ანას სახელობის სამედიცინო ცენტრი</t>
  </si>
  <si>
    <t>ქ.თბილისი, გორგასლისქN95</t>
  </si>
  <si>
    <t>სს „ევექსი ჰოსპიტალები“ - თელავის რეფერალური ჰოსპიტალი</t>
  </si>
  <si>
    <t>სეხნიაშვილის ქ. №1</t>
  </si>
  <si>
    <t>ა(ა)იპ "ნიუ ვიჟენ საუნივერსიტეტო ჰოსპიტალი"</t>
  </si>
  <si>
    <t>თბილისი, ლუბლიანას ქუჩა N13 / მიხეილ ჭიაურელის ქუჩა N6</t>
  </si>
  <si>
    <t>შპს ,,არქიმედეს კლინიკა"</t>
  </si>
  <si>
    <t>ლაგოდეხი. ჯანელიძის ქუჩა</t>
  </si>
  <si>
    <t>სს "ევექსის ჰოსპიტლები"  – ქობულეთის ჰოსპიტალი</t>
  </si>
  <si>
    <t>აბაშიძის ქ N18, მიმდებარედ</t>
  </si>
  <si>
    <t>სს "ევექსის ჰოსპიტლები"  – ახალციხის რეფერალური ჰოსპიტალი</t>
  </si>
  <si>
    <t>რუსთაველის ქ N105ა</t>
  </si>
  <si>
    <t>საგარეჯო, კახეთის გზატკეცილი №13 (თბილისი კოსტავას 67, ბინა 71)</t>
  </si>
  <si>
    <t>შპს არქიმედეს კლინიკა</t>
  </si>
  <si>
    <t>სიღნაღი, წნორი, მშვიდობის ქუჩა (თბილისი, ალ. ყაზბეგის №34)</t>
  </si>
  <si>
    <t>სამტრედია, კოსტავას ქუჩა (თბილისი კოსტავას 67, ბინა 71)</t>
  </si>
  <si>
    <t>შპს "არქიმედეს კლინიკა"</t>
  </si>
  <si>
    <t>სენაკი,რუსთაველის ქ.110</t>
  </si>
  <si>
    <t>ლაგოდეხი, 9 აპრილის ქუჩა (თბილისი, ალ. ყაზბეგის №34)</t>
  </si>
  <si>
    <t>სს "ევექსის ჰოსპიტლები"  – ფოთის ჰოსპიტალი</t>
  </si>
  <si>
    <t>გურიის ქ N171</t>
  </si>
  <si>
    <t>ბორჯომი, სააკაძის ქ. №3 (თბილისი, კოსტავას ქ. №67, ბ.71)</t>
  </si>
  <si>
    <t>ქ. გარდაბანი, ლესელიძის ქ. N1(იყო დ.აღმაშენებლის №27 (თბილისი კოსტავას 67, ბინა 71)</t>
  </si>
  <si>
    <t>სს "ევექსის ჰოსპიტლები"  – ახალქალაქის ჰოსპიტალი</t>
  </si>
  <si>
    <t>დ. აღმაშენებლის ქ N 31</t>
  </si>
  <si>
    <t>დუშეთი,	სტალინის ქ. №71 (თბილისი კოსტავას 67, ბინა 71)</t>
  </si>
  <si>
    <t>სს „ევექსის ჰოსპიტალები“ - კარაპს მედლაინი</t>
  </si>
  <si>
    <t>ლუბლიანას ქ. №48</t>
  </si>
  <si>
    <t>სექტემბერი</t>
  </si>
  <si>
    <t>ოქტომბერი</t>
  </si>
  <si>
    <t>ნოემბერი</t>
  </si>
  <si>
    <t>შპს მედალფა</t>
  </si>
  <si>
    <t>ბათუმი,ნიკოლოზ გოგოლის შესახვევი N2</t>
  </si>
  <si>
    <t>სს გერმანული ჰოსპიტალი</t>
  </si>
  <si>
    <t>ქ.თბილისი,კოსმონავტების სანაპირო 45ა</t>
  </si>
  <si>
    <t>სს ჯერარსი</t>
  </si>
  <si>
    <t>თბილისი, მუხიანის 2ა, თემქის დასახლება,სს თემქა პურის შესასვლელთან, ნაკვეთი N01/011-ის მიმდებარედ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</si>
</sst>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43" fontId="3" fillId="0" borderId="1" xfId="2" applyFont="1" applyBorder="1" applyAlignment="1">
      <alignment vertical="top"/>
    </xf>
    <xf numFmtId="43" fontId="3" fillId="0" borderId="1" xfId="2" applyFont="1" applyFill="1" applyBorder="1" applyAlignment="1">
      <alignment vertical="top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vertical="top"/>
    </xf>
    <xf numFmtId="43" fontId="0" fillId="0" borderId="1" xfId="2" applyFont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Fill="1" applyBorder="1" applyAlignment="1">
      <alignment vertical="top"/>
    </xf>
    <xf numFmtId="43" fontId="0" fillId="0" borderId="1" xfId="2" applyFont="1" applyFill="1" applyBorder="1" applyAlignment="1">
      <alignment vertical="top"/>
    </xf>
    <xf numFmtId="43" fontId="3" fillId="0" borderId="1" xfId="0" applyNumberFormat="1" applyFont="1" applyBorder="1"/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/>
    <xf numFmtId="43" fontId="0" fillId="0" borderId="1" xfId="2" applyFont="1" applyBorder="1"/>
    <xf numFmtId="43" fontId="0" fillId="0" borderId="1" xfId="0" applyNumberFormat="1" applyBorder="1"/>
    <xf numFmtId="43" fontId="3" fillId="0" borderId="1" xfId="0" applyNumberFormat="1" applyFont="1" applyBorder="1" applyAlignment="1">
      <alignment vertical="center"/>
    </xf>
    <xf numFmtId="43" fontId="0" fillId="0" borderId="0" xfId="0" applyNumberFormat="1" applyAlignment="1">
      <alignment vertical="top"/>
    </xf>
    <xf numFmtId="43" fontId="0" fillId="0" borderId="0" xfId="0" applyNumberFormat="1"/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9" sqref="B9"/>
    </sheetView>
  </sheetViews>
  <sheetFormatPr defaultRowHeight="15" x14ac:dyDescent="0.25"/>
  <cols>
    <col min="1" max="1" width="14.5703125" customWidth="1"/>
    <col min="2" max="2" width="12.7109375" bestFit="1" customWidth="1"/>
    <col min="3" max="3" width="20.28515625" bestFit="1" customWidth="1"/>
    <col min="4" max="4" width="15.85546875" customWidth="1"/>
    <col min="5" max="5" width="18.140625" customWidth="1"/>
    <col min="6" max="6" width="13.7109375" customWidth="1"/>
    <col min="7" max="7" width="13.5703125" customWidth="1"/>
    <col min="8" max="8" width="17" customWidth="1"/>
    <col min="9" max="9" width="16.28515625" customWidth="1"/>
  </cols>
  <sheetData>
    <row r="1" spans="1:10" x14ac:dyDescent="0.25">
      <c r="A1" t="s">
        <v>5</v>
      </c>
      <c r="J1">
        <v>1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  <c r="B3">
        <v>230</v>
      </c>
      <c r="C3">
        <v>261647</v>
      </c>
      <c r="D3">
        <v>60</v>
      </c>
      <c r="F3">
        <f>B3-D3</f>
        <v>170</v>
      </c>
      <c r="H3">
        <f>36000-650</f>
        <v>35350</v>
      </c>
      <c r="I3">
        <v>650</v>
      </c>
    </row>
    <row r="4" spans="1:10" x14ac:dyDescent="0.25">
      <c r="A4">
        <v>2</v>
      </c>
      <c r="B4">
        <v>230</v>
      </c>
      <c r="C4">
        <v>254899</v>
      </c>
      <c r="D4">
        <v>60</v>
      </c>
      <c r="F4">
        <f>B4-D4</f>
        <v>170</v>
      </c>
      <c r="H4">
        <f>39000-J4</f>
        <v>39000</v>
      </c>
      <c r="I4">
        <v>650</v>
      </c>
    </row>
    <row r="5" spans="1:10" x14ac:dyDescent="0.25">
      <c r="A5">
        <v>3</v>
      </c>
      <c r="B5">
        <v>230</v>
      </c>
      <c r="C5">
        <v>263064</v>
      </c>
      <c r="D5">
        <v>60</v>
      </c>
      <c r="F5">
        <f>B5-D5</f>
        <v>170</v>
      </c>
      <c r="H5">
        <f>53000-I5</f>
        <v>52350</v>
      </c>
      <c r="I5">
        <v>650</v>
      </c>
    </row>
    <row r="6" spans="1:10" x14ac:dyDescent="0.25">
      <c r="A6" t="s">
        <v>10</v>
      </c>
      <c r="C6">
        <f>SUM(C3:C5)</f>
        <v>779610</v>
      </c>
      <c r="H6">
        <f>SUM(H3:H5)</f>
        <v>126700</v>
      </c>
      <c r="I6">
        <f>SUM(I3:I5)</f>
        <v>1950</v>
      </c>
    </row>
    <row r="7" spans="1:10" x14ac:dyDescent="0.25">
      <c r="A7" t="s">
        <v>4</v>
      </c>
      <c r="C7">
        <f>C6/3</f>
        <v>259870</v>
      </c>
      <c r="H7">
        <f>H6/3</f>
        <v>42233.333333333336</v>
      </c>
      <c r="I7">
        <f>I6/3</f>
        <v>650</v>
      </c>
    </row>
    <row r="9" spans="1:10" x14ac:dyDescent="0.25">
      <c r="A9" t="s">
        <v>9</v>
      </c>
      <c r="B9">
        <v>88</v>
      </c>
    </row>
    <row r="11" spans="1:10" x14ac:dyDescent="0.25">
      <c r="A11" t="s">
        <v>11</v>
      </c>
      <c r="B11">
        <f>C7+H7+I7</f>
        <v>302753.33333333331</v>
      </c>
    </row>
    <row r="12" spans="1:10" x14ac:dyDescent="0.25">
      <c r="A12" t="s">
        <v>12</v>
      </c>
      <c r="B12">
        <f>B11/B9</f>
        <v>3440.3787878787875</v>
      </c>
    </row>
    <row r="13" spans="1:10" x14ac:dyDescent="0.25">
      <c r="B13">
        <f>B12/30</f>
        <v>114.67929292929291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2" sqref="J2"/>
    </sheetView>
  </sheetViews>
  <sheetFormatPr defaultRowHeight="15" x14ac:dyDescent="0.25"/>
  <cols>
    <col min="1" max="1" width="14.8554687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8" max="8" width="14" bestFit="1" customWidth="1"/>
    <col min="9" max="9" width="15.7109375" bestFit="1" customWidth="1"/>
  </cols>
  <sheetData>
    <row r="1" spans="1:10" x14ac:dyDescent="0.25">
      <c r="A1" t="s">
        <v>16</v>
      </c>
      <c r="J1">
        <v>1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</row>
    <row r="4" spans="1:10" x14ac:dyDescent="0.25">
      <c r="A4">
        <v>2</v>
      </c>
    </row>
    <row r="5" spans="1:10" x14ac:dyDescent="0.25">
      <c r="A5">
        <v>3</v>
      </c>
    </row>
    <row r="6" spans="1:10" x14ac:dyDescent="0.25">
      <c r="A6" t="s">
        <v>10</v>
      </c>
    </row>
    <row r="7" spans="1:10" x14ac:dyDescent="0.25">
      <c r="A7" t="s">
        <v>4</v>
      </c>
      <c r="C7">
        <v>700000</v>
      </c>
      <c r="H7">
        <v>74000</v>
      </c>
      <c r="I7">
        <v>16000</v>
      </c>
    </row>
    <row r="8" spans="1:10" x14ac:dyDescent="0.25">
      <c r="C8">
        <v>818392</v>
      </c>
    </row>
    <row r="9" spans="1:10" x14ac:dyDescent="0.25">
      <c r="A9" t="s">
        <v>9</v>
      </c>
      <c r="B9">
        <v>200</v>
      </c>
    </row>
    <row r="11" spans="1:10" x14ac:dyDescent="0.25">
      <c r="A11" t="s">
        <v>11</v>
      </c>
      <c r="B11">
        <f>C7+H7+I7</f>
        <v>790000</v>
      </c>
    </row>
    <row r="12" spans="1:10" x14ac:dyDescent="0.25">
      <c r="A12" t="s">
        <v>12</v>
      </c>
      <c r="B12">
        <f>B11/B9</f>
        <v>3950</v>
      </c>
    </row>
    <row r="13" spans="1:10" x14ac:dyDescent="0.25">
      <c r="B13">
        <f>B12/30</f>
        <v>131.66666666666666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2" sqref="J2"/>
    </sheetView>
  </sheetViews>
  <sheetFormatPr defaultRowHeight="15" x14ac:dyDescent="0.25"/>
  <cols>
    <col min="1" max="1" width="15.4257812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8" max="8" width="14" bestFit="1" customWidth="1"/>
    <col min="9" max="9" width="15.7109375" bestFit="1" customWidth="1"/>
  </cols>
  <sheetData>
    <row r="1" spans="1:10" x14ac:dyDescent="0.25">
      <c r="A1" t="s">
        <v>17</v>
      </c>
      <c r="J1">
        <v>1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  <c r="C3">
        <v>492000</v>
      </c>
      <c r="H3">
        <v>50664</v>
      </c>
      <c r="I3">
        <v>1300</v>
      </c>
    </row>
    <row r="4" spans="1:10" x14ac:dyDescent="0.25">
      <c r="A4">
        <v>2</v>
      </c>
      <c r="C4">
        <v>405000</v>
      </c>
      <c r="H4">
        <v>46700</v>
      </c>
      <c r="I4">
        <v>2300</v>
      </c>
    </row>
    <row r="5" spans="1:10" x14ac:dyDescent="0.25">
      <c r="A5">
        <v>3</v>
      </c>
      <c r="C5">
        <v>741000</v>
      </c>
      <c r="H5">
        <v>40400</v>
      </c>
      <c r="I5">
        <v>2900</v>
      </c>
    </row>
    <row r="6" spans="1:10" x14ac:dyDescent="0.25">
      <c r="A6" t="s">
        <v>10</v>
      </c>
      <c r="C6">
        <f>SUM(C3:C5)</f>
        <v>1638000</v>
      </c>
      <c r="H6">
        <f>SUM(H3:H5)</f>
        <v>137764</v>
      </c>
      <c r="I6">
        <f>SUM(I3:I5)</f>
        <v>6500</v>
      </c>
    </row>
    <row r="7" spans="1:10" x14ac:dyDescent="0.25">
      <c r="A7" t="s">
        <v>4</v>
      </c>
      <c r="C7">
        <f>C6/3</f>
        <v>546000</v>
      </c>
      <c r="H7">
        <f>H6/3</f>
        <v>45921.333333333336</v>
      </c>
      <c r="I7">
        <f>I6/3</f>
        <v>2166.6666666666665</v>
      </c>
    </row>
    <row r="9" spans="1:10" x14ac:dyDescent="0.25">
      <c r="A9" t="s">
        <v>9</v>
      </c>
      <c r="B9">
        <v>196</v>
      </c>
    </row>
    <row r="11" spans="1:10" x14ac:dyDescent="0.25">
      <c r="A11" t="s">
        <v>11</v>
      </c>
      <c r="B11">
        <f>C7+H7+I7</f>
        <v>594088</v>
      </c>
    </row>
    <row r="12" spans="1:10" x14ac:dyDescent="0.25">
      <c r="A12" t="s">
        <v>12</v>
      </c>
      <c r="B12">
        <f>B11/B9</f>
        <v>3031.0612244897961</v>
      </c>
    </row>
    <row r="13" spans="1:10" x14ac:dyDescent="0.25">
      <c r="B13">
        <f>B12/30</f>
        <v>101.03537414965987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E16" sqref="E16"/>
    </sheetView>
  </sheetViews>
  <sheetFormatPr defaultRowHeight="15" x14ac:dyDescent="0.25"/>
  <cols>
    <col min="1" max="1" width="15.4257812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8" max="8" width="14" bestFit="1" customWidth="1"/>
    <col min="9" max="9" width="15.7109375" bestFit="1" customWidth="1"/>
  </cols>
  <sheetData>
    <row r="1" spans="1:10" x14ac:dyDescent="0.25">
      <c r="A1" t="s">
        <v>18</v>
      </c>
      <c r="J1">
        <v>1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  <c r="C3">
        <v>44709</v>
      </c>
      <c r="H3">
        <v>5155</v>
      </c>
      <c r="I3">
        <v>1196</v>
      </c>
    </row>
    <row r="4" spans="1:10" x14ac:dyDescent="0.25">
      <c r="A4">
        <v>2</v>
      </c>
      <c r="C4">
        <v>48531</v>
      </c>
      <c r="H4">
        <v>5794</v>
      </c>
      <c r="I4">
        <v>1116</v>
      </c>
    </row>
    <row r="5" spans="1:10" x14ac:dyDescent="0.25">
      <c r="A5">
        <v>3</v>
      </c>
      <c r="C5">
        <v>41644</v>
      </c>
      <c r="H5">
        <v>5339</v>
      </c>
      <c r="I5">
        <v>1114</v>
      </c>
    </row>
    <row r="6" spans="1:10" x14ac:dyDescent="0.25">
      <c r="A6" t="s">
        <v>10</v>
      </c>
      <c r="C6" s="2">
        <f>SUM(C3:C5)</f>
        <v>134884</v>
      </c>
      <c r="H6" s="2">
        <f>SUM(H3:H5)</f>
        <v>16288</v>
      </c>
      <c r="I6" s="2">
        <f>SUM(I3:I5)</f>
        <v>3426</v>
      </c>
    </row>
    <row r="7" spans="1:10" x14ac:dyDescent="0.25">
      <c r="A7" t="s">
        <v>4</v>
      </c>
      <c r="C7">
        <v>44961</v>
      </c>
      <c r="H7">
        <v>5429</v>
      </c>
      <c r="I7">
        <v>1142</v>
      </c>
    </row>
    <row r="9" spans="1:10" x14ac:dyDescent="0.25">
      <c r="A9" t="s">
        <v>9</v>
      </c>
      <c r="B9">
        <v>45</v>
      </c>
    </row>
    <row r="11" spans="1:10" x14ac:dyDescent="0.25">
      <c r="A11" t="s">
        <v>11</v>
      </c>
      <c r="B11">
        <f>C7+H7+I7</f>
        <v>51532</v>
      </c>
    </row>
    <row r="12" spans="1:10" x14ac:dyDescent="0.25">
      <c r="A12" t="s">
        <v>12</v>
      </c>
      <c r="B12">
        <f>B11/B9</f>
        <v>1145.1555555555556</v>
      </c>
    </row>
    <row r="13" spans="1:10" x14ac:dyDescent="0.25">
      <c r="B13">
        <f>B12/30</f>
        <v>38.171851851851855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1" sqref="J1"/>
    </sheetView>
  </sheetViews>
  <sheetFormatPr defaultRowHeight="15" x14ac:dyDescent="0.25"/>
  <cols>
    <col min="1" max="1" width="15.14062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7" max="7" width="8.5703125" bestFit="1" customWidth="1"/>
    <col min="8" max="8" width="14" bestFit="1" customWidth="1"/>
    <col min="9" max="9" width="15.7109375" bestFit="1" customWidth="1"/>
  </cols>
  <sheetData>
    <row r="1" spans="1:10" x14ac:dyDescent="0.25">
      <c r="A1" t="s">
        <v>19</v>
      </c>
      <c r="J1">
        <v>1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  <c r="C3">
        <v>1017584</v>
      </c>
      <c r="H3">
        <v>341024</v>
      </c>
      <c r="I3">
        <v>60256</v>
      </c>
    </row>
    <row r="4" spans="1:10" x14ac:dyDescent="0.25">
      <c r="A4">
        <v>2</v>
      </c>
      <c r="C4">
        <v>883546</v>
      </c>
      <c r="H4">
        <v>350218</v>
      </c>
      <c r="I4">
        <v>56030</v>
      </c>
    </row>
    <row r="5" spans="1:10" x14ac:dyDescent="0.25">
      <c r="A5">
        <v>3</v>
      </c>
      <c r="C5">
        <v>937405</v>
      </c>
      <c r="H5">
        <v>334577</v>
      </c>
      <c r="I5">
        <v>56192</v>
      </c>
    </row>
    <row r="6" spans="1:10" x14ac:dyDescent="0.25">
      <c r="A6" t="s">
        <v>10</v>
      </c>
      <c r="C6" s="2">
        <f>SUM(C3:C5)</f>
        <v>2838535</v>
      </c>
      <c r="H6" s="2">
        <f>SUM(H3:H5)</f>
        <v>1025819</v>
      </c>
      <c r="I6" s="2">
        <f>SUM(I3:I5)</f>
        <v>172478</v>
      </c>
    </row>
    <row r="7" spans="1:10" x14ac:dyDescent="0.25">
      <c r="A7" t="s">
        <v>4</v>
      </c>
      <c r="C7">
        <v>946178</v>
      </c>
      <c r="H7">
        <v>341939</v>
      </c>
      <c r="I7">
        <v>57492</v>
      </c>
    </row>
    <row r="9" spans="1:10" x14ac:dyDescent="0.25">
      <c r="A9" t="s">
        <v>9</v>
      </c>
      <c r="B9">
        <v>331</v>
      </c>
    </row>
    <row r="11" spans="1:10" x14ac:dyDescent="0.25">
      <c r="A11" t="s">
        <v>11</v>
      </c>
      <c r="B11">
        <f>C7+H7+I7</f>
        <v>1345609</v>
      </c>
    </row>
    <row r="12" spans="1:10" x14ac:dyDescent="0.25">
      <c r="A12" t="s">
        <v>12</v>
      </c>
      <c r="B12">
        <f>B11/B9</f>
        <v>4065.283987915408</v>
      </c>
    </row>
    <row r="13" spans="1:10" x14ac:dyDescent="0.25">
      <c r="B13">
        <f>B12/30</f>
        <v>135.50946626384695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7" sqref="C7"/>
    </sheetView>
  </sheetViews>
  <sheetFormatPr defaultRowHeight="15" x14ac:dyDescent="0.25"/>
  <cols>
    <col min="1" max="1" width="14.710937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8" max="8" width="14" bestFit="1" customWidth="1"/>
    <col min="9" max="9" width="15.7109375" bestFit="1" customWidth="1"/>
  </cols>
  <sheetData>
    <row r="1" spans="1:10" x14ac:dyDescent="0.25">
      <c r="A1" t="s">
        <v>20</v>
      </c>
      <c r="J1">
        <v>1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</row>
    <row r="4" spans="1:10" x14ac:dyDescent="0.25">
      <c r="A4">
        <v>2</v>
      </c>
    </row>
    <row r="5" spans="1:10" x14ac:dyDescent="0.25">
      <c r="A5">
        <v>3</v>
      </c>
    </row>
    <row r="6" spans="1:10" x14ac:dyDescent="0.25">
      <c r="A6" t="s">
        <v>10</v>
      </c>
      <c r="C6">
        <v>821629</v>
      </c>
      <c r="H6">
        <v>59451</v>
      </c>
      <c r="I6">
        <v>10826</v>
      </c>
    </row>
    <row r="7" spans="1:10" x14ac:dyDescent="0.25">
      <c r="A7" t="s">
        <v>4</v>
      </c>
      <c r="C7">
        <v>273876</v>
      </c>
      <c r="H7">
        <v>19817</v>
      </c>
      <c r="I7">
        <v>3609</v>
      </c>
    </row>
    <row r="9" spans="1:10" x14ac:dyDescent="0.25">
      <c r="A9" t="s">
        <v>9</v>
      </c>
      <c r="B9">
        <v>96</v>
      </c>
    </row>
    <row r="11" spans="1:10" x14ac:dyDescent="0.25">
      <c r="A11" t="s">
        <v>11</v>
      </c>
      <c r="B11">
        <f>C7+H7+I7</f>
        <v>297302</v>
      </c>
    </row>
    <row r="12" spans="1:10" x14ac:dyDescent="0.25">
      <c r="A12" t="s">
        <v>12</v>
      </c>
      <c r="B12">
        <f>B11/B9</f>
        <v>3096.8958333333335</v>
      </c>
    </row>
    <row r="13" spans="1:10" x14ac:dyDescent="0.25">
      <c r="B13">
        <f>B12/30</f>
        <v>103.22986111111112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D3" sqref="D3"/>
    </sheetView>
  </sheetViews>
  <sheetFormatPr defaultRowHeight="15" x14ac:dyDescent="0.25"/>
  <cols>
    <col min="1" max="1" width="30.7109375" customWidth="1"/>
    <col min="4" max="4" width="12" bestFit="1" customWidth="1"/>
  </cols>
  <sheetData>
    <row r="2" spans="1:4" x14ac:dyDescent="0.25">
      <c r="A2" t="s">
        <v>38</v>
      </c>
      <c r="B2">
        <f>მცხეთა!J1+ნიუვიჟენი!J1+ჯეო!J1+ევექსი!J1+არქიმედე!J1+მედალფა!J1+გორმედი!J1+ზღვა!J1+გერმანული!J1+ჯერარსი!J1+მიხაილოვი!J1+რუსთავი!J1+ღუდუშაური!J1+'იოაკიმე და ანა'!J1</f>
        <v>30</v>
      </c>
    </row>
    <row r="3" spans="1:4" x14ac:dyDescent="0.25">
      <c r="A3" t="s">
        <v>39</v>
      </c>
      <c r="B3">
        <f>მცხეთა!B13+ნიუვიჟენი!B13+ჯეო!B13+ჯეო!B28+ჯეო!B42+ჯეო!B57+ჯეო!B71+ჯეო!B85+ევექსი!B13+ევექსი!B27+ევექსი!B42+ევექსი!B57+ევექსი!B72+ევექსი!B87+ევექსი!B102+ევექსი!B117+ევექსი!B132+არქიმედე!B13+არქიმედე!B27+მედალფა!B13+მედალფა!B27+მედალფა!B41+გორმედი!B13+გორმედი!B27+გორმედი!B41+ზღვა!B13+გერმანული!B13+ჯერარსი!B13+მიხაილოვი!B13+რუსთავი!B13+ღუდუშაური!B13+'იოაკიმე და ანა'!B13</f>
        <v>3221.8592285940763</v>
      </c>
      <c r="D3">
        <f>B3/B2</f>
        <v>107.39530761980254</v>
      </c>
    </row>
    <row r="4" spans="1:4" x14ac:dyDescent="0.25">
      <c r="A4" t="s">
        <v>40</v>
      </c>
      <c r="B4">
        <f>მცხეთა!B9+ნიუვიჟენი!B9+ჯეო!B9+ჯეო!B24+ჯეო!B38+ჯეო!B53+ჯეო!B67+ჯეო!B81+ევექსი!B9+ევექსი!B23+ევექსი!B38+ევექსი!B53+ევექსი!B68+ევექსი!B83+ევექსი!B98+ევექსი!B113+ევექსი!B128+არქიმედე!B9+არქიმედე!B23+მედალფა!B9+მედალფა!B23+მედალფა!B37+გორმედი!B9+გორმედი!B23+გორმედი!B37+ზღვა!B9+გერმანული!B9+ჯერარსი!B9+მიხაილოვი!B9+რუსთავი!B9+ღუდუშაური!B9+'იოაკიმე და ანა'!B9</f>
        <v>2793</v>
      </c>
      <c r="D4">
        <f>B4*D3*30</f>
        <v>8998652.825463254</v>
      </c>
    </row>
    <row r="5" spans="1:4" x14ac:dyDescent="0.25">
      <c r="A5" t="s">
        <v>41</v>
      </c>
    </row>
    <row r="6" spans="1:4" x14ac:dyDescent="0.25">
      <c r="A6" t="s">
        <v>42</v>
      </c>
    </row>
    <row r="9" spans="1:4" x14ac:dyDescent="0.25">
      <c r="A9" t="s">
        <v>43</v>
      </c>
    </row>
    <row r="10" spans="1:4" x14ac:dyDescent="0.25">
      <c r="A10" t="s">
        <v>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abSelected="1" topLeftCell="B22" workbookViewId="0">
      <selection activeCell="G40" sqref="G40"/>
    </sheetView>
  </sheetViews>
  <sheetFormatPr defaultColWidth="21.7109375" defaultRowHeight="15" x14ac:dyDescent="0.25"/>
  <cols>
    <col min="1" max="1" width="58.85546875" style="5" customWidth="1"/>
    <col min="2" max="2" width="41.140625" style="5" customWidth="1"/>
    <col min="3" max="3" width="14.140625" bestFit="1" customWidth="1"/>
    <col min="4" max="6" width="14" bestFit="1" customWidth="1"/>
    <col min="7" max="7" width="14" customWidth="1"/>
    <col min="8" max="8" width="7.5703125" style="5" customWidth="1"/>
    <col min="9" max="9" width="12.5703125" customWidth="1"/>
    <col min="11" max="11" width="13.28515625" bestFit="1" customWidth="1"/>
    <col min="258" max="258" width="58.85546875" customWidth="1"/>
    <col min="259" max="259" width="21.7109375" customWidth="1"/>
    <col min="260" max="260" width="14.140625" bestFit="1" customWidth="1"/>
    <col min="261" max="263" width="14" bestFit="1" customWidth="1"/>
    <col min="264" max="264" width="14.5703125" bestFit="1" customWidth="1"/>
    <col min="514" max="514" width="58.85546875" customWidth="1"/>
    <col min="515" max="515" width="21.7109375" customWidth="1"/>
    <col min="516" max="516" width="14.140625" bestFit="1" customWidth="1"/>
    <col min="517" max="519" width="14" bestFit="1" customWidth="1"/>
    <col min="520" max="520" width="14.5703125" bestFit="1" customWidth="1"/>
    <col min="770" max="770" width="58.85546875" customWidth="1"/>
    <col min="771" max="771" width="21.7109375" customWidth="1"/>
    <col min="772" max="772" width="14.140625" bestFit="1" customWidth="1"/>
    <col min="773" max="775" width="14" bestFit="1" customWidth="1"/>
    <col min="776" max="776" width="14.5703125" bestFit="1" customWidth="1"/>
    <col min="1026" max="1026" width="58.85546875" customWidth="1"/>
    <col min="1027" max="1027" width="21.7109375" customWidth="1"/>
    <col min="1028" max="1028" width="14.140625" bestFit="1" customWidth="1"/>
    <col min="1029" max="1031" width="14" bestFit="1" customWidth="1"/>
    <col min="1032" max="1032" width="14.5703125" bestFit="1" customWidth="1"/>
    <col min="1282" max="1282" width="58.85546875" customWidth="1"/>
    <col min="1283" max="1283" width="21.7109375" customWidth="1"/>
    <col min="1284" max="1284" width="14.140625" bestFit="1" customWidth="1"/>
    <col min="1285" max="1287" width="14" bestFit="1" customWidth="1"/>
    <col min="1288" max="1288" width="14.5703125" bestFit="1" customWidth="1"/>
    <col min="1538" max="1538" width="58.85546875" customWidth="1"/>
    <col min="1539" max="1539" width="21.7109375" customWidth="1"/>
    <col min="1540" max="1540" width="14.140625" bestFit="1" customWidth="1"/>
    <col min="1541" max="1543" width="14" bestFit="1" customWidth="1"/>
    <col min="1544" max="1544" width="14.5703125" bestFit="1" customWidth="1"/>
    <col min="1794" max="1794" width="58.85546875" customWidth="1"/>
    <col min="1795" max="1795" width="21.7109375" customWidth="1"/>
    <col min="1796" max="1796" width="14.140625" bestFit="1" customWidth="1"/>
    <col min="1797" max="1799" width="14" bestFit="1" customWidth="1"/>
    <col min="1800" max="1800" width="14.5703125" bestFit="1" customWidth="1"/>
    <col min="2050" max="2050" width="58.85546875" customWidth="1"/>
    <col min="2051" max="2051" width="21.7109375" customWidth="1"/>
    <col min="2052" max="2052" width="14.140625" bestFit="1" customWidth="1"/>
    <col min="2053" max="2055" width="14" bestFit="1" customWidth="1"/>
    <col min="2056" max="2056" width="14.5703125" bestFit="1" customWidth="1"/>
    <col min="2306" max="2306" width="58.85546875" customWidth="1"/>
    <col min="2307" max="2307" width="21.7109375" customWidth="1"/>
    <col min="2308" max="2308" width="14.140625" bestFit="1" customWidth="1"/>
    <col min="2309" max="2311" width="14" bestFit="1" customWidth="1"/>
    <col min="2312" max="2312" width="14.5703125" bestFit="1" customWidth="1"/>
    <col min="2562" max="2562" width="58.85546875" customWidth="1"/>
    <col min="2563" max="2563" width="21.7109375" customWidth="1"/>
    <col min="2564" max="2564" width="14.140625" bestFit="1" customWidth="1"/>
    <col min="2565" max="2567" width="14" bestFit="1" customWidth="1"/>
    <col min="2568" max="2568" width="14.5703125" bestFit="1" customWidth="1"/>
    <col min="2818" max="2818" width="58.85546875" customWidth="1"/>
    <col min="2819" max="2819" width="21.7109375" customWidth="1"/>
    <col min="2820" max="2820" width="14.140625" bestFit="1" customWidth="1"/>
    <col min="2821" max="2823" width="14" bestFit="1" customWidth="1"/>
    <col min="2824" max="2824" width="14.5703125" bestFit="1" customWidth="1"/>
    <col min="3074" max="3074" width="58.85546875" customWidth="1"/>
    <col min="3075" max="3075" width="21.7109375" customWidth="1"/>
    <col min="3076" max="3076" width="14.140625" bestFit="1" customWidth="1"/>
    <col min="3077" max="3079" width="14" bestFit="1" customWidth="1"/>
    <col min="3080" max="3080" width="14.5703125" bestFit="1" customWidth="1"/>
    <col min="3330" max="3330" width="58.85546875" customWidth="1"/>
    <col min="3331" max="3331" width="21.7109375" customWidth="1"/>
    <col min="3332" max="3332" width="14.140625" bestFit="1" customWidth="1"/>
    <col min="3333" max="3335" width="14" bestFit="1" customWidth="1"/>
    <col min="3336" max="3336" width="14.5703125" bestFit="1" customWidth="1"/>
    <col min="3586" max="3586" width="58.85546875" customWidth="1"/>
    <col min="3587" max="3587" width="21.7109375" customWidth="1"/>
    <col min="3588" max="3588" width="14.140625" bestFit="1" customWidth="1"/>
    <col min="3589" max="3591" width="14" bestFit="1" customWidth="1"/>
    <col min="3592" max="3592" width="14.5703125" bestFit="1" customWidth="1"/>
    <col min="3842" max="3842" width="58.85546875" customWidth="1"/>
    <col min="3843" max="3843" width="21.7109375" customWidth="1"/>
    <col min="3844" max="3844" width="14.140625" bestFit="1" customWidth="1"/>
    <col min="3845" max="3847" width="14" bestFit="1" customWidth="1"/>
    <col min="3848" max="3848" width="14.5703125" bestFit="1" customWidth="1"/>
    <col min="4098" max="4098" width="58.85546875" customWidth="1"/>
    <col min="4099" max="4099" width="21.7109375" customWidth="1"/>
    <col min="4100" max="4100" width="14.140625" bestFit="1" customWidth="1"/>
    <col min="4101" max="4103" width="14" bestFit="1" customWidth="1"/>
    <col min="4104" max="4104" width="14.5703125" bestFit="1" customWidth="1"/>
    <col min="4354" max="4354" width="58.85546875" customWidth="1"/>
    <col min="4355" max="4355" width="21.7109375" customWidth="1"/>
    <col min="4356" max="4356" width="14.140625" bestFit="1" customWidth="1"/>
    <col min="4357" max="4359" width="14" bestFit="1" customWidth="1"/>
    <col min="4360" max="4360" width="14.5703125" bestFit="1" customWidth="1"/>
    <col min="4610" max="4610" width="58.85546875" customWidth="1"/>
    <col min="4611" max="4611" width="21.7109375" customWidth="1"/>
    <col min="4612" max="4612" width="14.140625" bestFit="1" customWidth="1"/>
    <col min="4613" max="4615" width="14" bestFit="1" customWidth="1"/>
    <col min="4616" max="4616" width="14.5703125" bestFit="1" customWidth="1"/>
    <col min="4866" max="4866" width="58.85546875" customWidth="1"/>
    <col min="4867" max="4867" width="21.7109375" customWidth="1"/>
    <col min="4868" max="4868" width="14.140625" bestFit="1" customWidth="1"/>
    <col min="4869" max="4871" width="14" bestFit="1" customWidth="1"/>
    <col min="4872" max="4872" width="14.5703125" bestFit="1" customWidth="1"/>
    <col min="5122" max="5122" width="58.85546875" customWidth="1"/>
    <col min="5123" max="5123" width="21.7109375" customWidth="1"/>
    <col min="5124" max="5124" width="14.140625" bestFit="1" customWidth="1"/>
    <col min="5125" max="5127" width="14" bestFit="1" customWidth="1"/>
    <col min="5128" max="5128" width="14.5703125" bestFit="1" customWidth="1"/>
    <col min="5378" max="5378" width="58.85546875" customWidth="1"/>
    <col min="5379" max="5379" width="21.7109375" customWidth="1"/>
    <col min="5380" max="5380" width="14.140625" bestFit="1" customWidth="1"/>
    <col min="5381" max="5383" width="14" bestFit="1" customWidth="1"/>
    <col min="5384" max="5384" width="14.5703125" bestFit="1" customWidth="1"/>
    <col min="5634" max="5634" width="58.85546875" customWidth="1"/>
    <col min="5635" max="5635" width="21.7109375" customWidth="1"/>
    <col min="5636" max="5636" width="14.140625" bestFit="1" customWidth="1"/>
    <col min="5637" max="5639" width="14" bestFit="1" customWidth="1"/>
    <col min="5640" max="5640" width="14.5703125" bestFit="1" customWidth="1"/>
    <col min="5890" max="5890" width="58.85546875" customWidth="1"/>
    <col min="5891" max="5891" width="21.7109375" customWidth="1"/>
    <col min="5892" max="5892" width="14.140625" bestFit="1" customWidth="1"/>
    <col min="5893" max="5895" width="14" bestFit="1" customWidth="1"/>
    <col min="5896" max="5896" width="14.5703125" bestFit="1" customWidth="1"/>
    <col min="6146" max="6146" width="58.85546875" customWidth="1"/>
    <col min="6147" max="6147" width="21.7109375" customWidth="1"/>
    <col min="6148" max="6148" width="14.140625" bestFit="1" customWidth="1"/>
    <col min="6149" max="6151" width="14" bestFit="1" customWidth="1"/>
    <col min="6152" max="6152" width="14.5703125" bestFit="1" customWidth="1"/>
    <col min="6402" max="6402" width="58.85546875" customWidth="1"/>
    <col min="6403" max="6403" width="21.7109375" customWidth="1"/>
    <col min="6404" max="6404" width="14.140625" bestFit="1" customWidth="1"/>
    <col min="6405" max="6407" width="14" bestFit="1" customWidth="1"/>
    <col min="6408" max="6408" width="14.5703125" bestFit="1" customWidth="1"/>
    <col min="6658" max="6658" width="58.85546875" customWidth="1"/>
    <col min="6659" max="6659" width="21.7109375" customWidth="1"/>
    <col min="6660" max="6660" width="14.140625" bestFit="1" customWidth="1"/>
    <col min="6661" max="6663" width="14" bestFit="1" customWidth="1"/>
    <col min="6664" max="6664" width="14.5703125" bestFit="1" customWidth="1"/>
    <col min="6914" max="6914" width="58.85546875" customWidth="1"/>
    <col min="6915" max="6915" width="21.7109375" customWidth="1"/>
    <col min="6916" max="6916" width="14.140625" bestFit="1" customWidth="1"/>
    <col min="6917" max="6919" width="14" bestFit="1" customWidth="1"/>
    <col min="6920" max="6920" width="14.5703125" bestFit="1" customWidth="1"/>
    <col min="7170" max="7170" width="58.85546875" customWidth="1"/>
    <col min="7171" max="7171" width="21.7109375" customWidth="1"/>
    <col min="7172" max="7172" width="14.140625" bestFit="1" customWidth="1"/>
    <col min="7173" max="7175" width="14" bestFit="1" customWidth="1"/>
    <col min="7176" max="7176" width="14.5703125" bestFit="1" customWidth="1"/>
    <col min="7426" max="7426" width="58.85546875" customWidth="1"/>
    <col min="7427" max="7427" width="21.7109375" customWidth="1"/>
    <col min="7428" max="7428" width="14.140625" bestFit="1" customWidth="1"/>
    <col min="7429" max="7431" width="14" bestFit="1" customWidth="1"/>
    <col min="7432" max="7432" width="14.5703125" bestFit="1" customWidth="1"/>
    <col min="7682" max="7682" width="58.85546875" customWidth="1"/>
    <col min="7683" max="7683" width="21.7109375" customWidth="1"/>
    <col min="7684" max="7684" width="14.140625" bestFit="1" customWidth="1"/>
    <col min="7685" max="7687" width="14" bestFit="1" customWidth="1"/>
    <col min="7688" max="7688" width="14.5703125" bestFit="1" customWidth="1"/>
    <col min="7938" max="7938" width="58.85546875" customWidth="1"/>
    <col min="7939" max="7939" width="21.7109375" customWidth="1"/>
    <col min="7940" max="7940" width="14.140625" bestFit="1" customWidth="1"/>
    <col min="7941" max="7943" width="14" bestFit="1" customWidth="1"/>
    <col min="7944" max="7944" width="14.5703125" bestFit="1" customWidth="1"/>
    <col min="8194" max="8194" width="58.85546875" customWidth="1"/>
    <col min="8195" max="8195" width="21.7109375" customWidth="1"/>
    <col min="8196" max="8196" width="14.140625" bestFit="1" customWidth="1"/>
    <col min="8197" max="8199" width="14" bestFit="1" customWidth="1"/>
    <col min="8200" max="8200" width="14.5703125" bestFit="1" customWidth="1"/>
    <col min="8450" max="8450" width="58.85546875" customWidth="1"/>
    <col min="8451" max="8451" width="21.7109375" customWidth="1"/>
    <col min="8452" max="8452" width="14.140625" bestFit="1" customWidth="1"/>
    <col min="8453" max="8455" width="14" bestFit="1" customWidth="1"/>
    <col min="8456" max="8456" width="14.5703125" bestFit="1" customWidth="1"/>
    <col min="8706" max="8706" width="58.85546875" customWidth="1"/>
    <col min="8707" max="8707" width="21.7109375" customWidth="1"/>
    <col min="8708" max="8708" width="14.140625" bestFit="1" customWidth="1"/>
    <col min="8709" max="8711" width="14" bestFit="1" customWidth="1"/>
    <col min="8712" max="8712" width="14.5703125" bestFit="1" customWidth="1"/>
    <col min="8962" max="8962" width="58.85546875" customWidth="1"/>
    <col min="8963" max="8963" width="21.7109375" customWidth="1"/>
    <col min="8964" max="8964" width="14.140625" bestFit="1" customWidth="1"/>
    <col min="8965" max="8967" width="14" bestFit="1" customWidth="1"/>
    <col min="8968" max="8968" width="14.5703125" bestFit="1" customWidth="1"/>
    <col min="9218" max="9218" width="58.85546875" customWidth="1"/>
    <col min="9219" max="9219" width="21.7109375" customWidth="1"/>
    <col min="9220" max="9220" width="14.140625" bestFit="1" customWidth="1"/>
    <col min="9221" max="9223" width="14" bestFit="1" customWidth="1"/>
    <col min="9224" max="9224" width="14.5703125" bestFit="1" customWidth="1"/>
    <col min="9474" max="9474" width="58.85546875" customWidth="1"/>
    <col min="9475" max="9475" width="21.7109375" customWidth="1"/>
    <col min="9476" max="9476" width="14.140625" bestFit="1" customWidth="1"/>
    <col min="9477" max="9479" width="14" bestFit="1" customWidth="1"/>
    <col min="9480" max="9480" width="14.5703125" bestFit="1" customWidth="1"/>
    <col min="9730" max="9730" width="58.85546875" customWidth="1"/>
    <col min="9731" max="9731" width="21.7109375" customWidth="1"/>
    <col min="9732" max="9732" width="14.140625" bestFit="1" customWidth="1"/>
    <col min="9733" max="9735" width="14" bestFit="1" customWidth="1"/>
    <col min="9736" max="9736" width="14.5703125" bestFit="1" customWidth="1"/>
    <col min="9986" max="9986" width="58.85546875" customWidth="1"/>
    <col min="9987" max="9987" width="21.7109375" customWidth="1"/>
    <col min="9988" max="9988" width="14.140625" bestFit="1" customWidth="1"/>
    <col min="9989" max="9991" width="14" bestFit="1" customWidth="1"/>
    <col min="9992" max="9992" width="14.5703125" bestFit="1" customWidth="1"/>
    <col min="10242" max="10242" width="58.85546875" customWidth="1"/>
    <col min="10243" max="10243" width="21.7109375" customWidth="1"/>
    <col min="10244" max="10244" width="14.140625" bestFit="1" customWidth="1"/>
    <col min="10245" max="10247" width="14" bestFit="1" customWidth="1"/>
    <col min="10248" max="10248" width="14.5703125" bestFit="1" customWidth="1"/>
    <col min="10498" max="10498" width="58.85546875" customWidth="1"/>
    <col min="10499" max="10499" width="21.7109375" customWidth="1"/>
    <col min="10500" max="10500" width="14.140625" bestFit="1" customWidth="1"/>
    <col min="10501" max="10503" width="14" bestFit="1" customWidth="1"/>
    <col min="10504" max="10504" width="14.5703125" bestFit="1" customWidth="1"/>
    <col min="10754" max="10754" width="58.85546875" customWidth="1"/>
    <col min="10755" max="10755" width="21.7109375" customWidth="1"/>
    <col min="10756" max="10756" width="14.140625" bestFit="1" customWidth="1"/>
    <col min="10757" max="10759" width="14" bestFit="1" customWidth="1"/>
    <col min="10760" max="10760" width="14.5703125" bestFit="1" customWidth="1"/>
    <col min="11010" max="11010" width="58.85546875" customWidth="1"/>
    <col min="11011" max="11011" width="21.7109375" customWidth="1"/>
    <col min="11012" max="11012" width="14.140625" bestFit="1" customWidth="1"/>
    <col min="11013" max="11015" width="14" bestFit="1" customWidth="1"/>
    <col min="11016" max="11016" width="14.5703125" bestFit="1" customWidth="1"/>
    <col min="11266" max="11266" width="58.85546875" customWidth="1"/>
    <col min="11267" max="11267" width="21.7109375" customWidth="1"/>
    <col min="11268" max="11268" width="14.140625" bestFit="1" customWidth="1"/>
    <col min="11269" max="11271" width="14" bestFit="1" customWidth="1"/>
    <col min="11272" max="11272" width="14.5703125" bestFit="1" customWidth="1"/>
    <col min="11522" max="11522" width="58.85546875" customWidth="1"/>
    <col min="11523" max="11523" width="21.7109375" customWidth="1"/>
    <col min="11524" max="11524" width="14.140625" bestFit="1" customWidth="1"/>
    <col min="11525" max="11527" width="14" bestFit="1" customWidth="1"/>
    <col min="11528" max="11528" width="14.5703125" bestFit="1" customWidth="1"/>
    <col min="11778" max="11778" width="58.85546875" customWidth="1"/>
    <col min="11779" max="11779" width="21.7109375" customWidth="1"/>
    <col min="11780" max="11780" width="14.140625" bestFit="1" customWidth="1"/>
    <col min="11781" max="11783" width="14" bestFit="1" customWidth="1"/>
    <col min="11784" max="11784" width="14.5703125" bestFit="1" customWidth="1"/>
    <col min="12034" max="12034" width="58.85546875" customWidth="1"/>
    <col min="12035" max="12035" width="21.7109375" customWidth="1"/>
    <col min="12036" max="12036" width="14.140625" bestFit="1" customWidth="1"/>
    <col min="12037" max="12039" width="14" bestFit="1" customWidth="1"/>
    <col min="12040" max="12040" width="14.5703125" bestFit="1" customWidth="1"/>
    <col min="12290" max="12290" width="58.85546875" customWidth="1"/>
    <col min="12291" max="12291" width="21.7109375" customWidth="1"/>
    <col min="12292" max="12292" width="14.140625" bestFit="1" customWidth="1"/>
    <col min="12293" max="12295" width="14" bestFit="1" customWidth="1"/>
    <col min="12296" max="12296" width="14.5703125" bestFit="1" customWidth="1"/>
    <col min="12546" max="12546" width="58.85546875" customWidth="1"/>
    <col min="12547" max="12547" width="21.7109375" customWidth="1"/>
    <col min="12548" max="12548" width="14.140625" bestFit="1" customWidth="1"/>
    <col min="12549" max="12551" width="14" bestFit="1" customWidth="1"/>
    <col min="12552" max="12552" width="14.5703125" bestFit="1" customWidth="1"/>
    <col min="12802" max="12802" width="58.85546875" customWidth="1"/>
    <col min="12803" max="12803" width="21.7109375" customWidth="1"/>
    <col min="12804" max="12804" width="14.140625" bestFit="1" customWidth="1"/>
    <col min="12805" max="12807" width="14" bestFit="1" customWidth="1"/>
    <col min="12808" max="12808" width="14.5703125" bestFit="1" customWidth="1"/>
    <col min="13058" max="13058" width="58.85546875" customWidth="1"/>
    <col min="13059" max="13059" width="21.7109375" customWidth="1"/>
    <col min="13060" max="13060" width="14.140625" bestFit="1" customWidth="1"/>
    <col min="13061" max="13063" width="14" bestFit="1" customWidth="1"/>
    <col min="13064" max="13064" width="14.5703125" bestFit="1" customWidth="1"/>
    <col min="13314" max="13314" width="58.85546875" customWidth="1"/>
    <col min="13315" max="13315" width="21.7109375" customWidth="1"/>
    <col min="13316" max="13316" width="14.140625" bestFit="1" customWidth="1"/>
    <col min="13317" max="13319" width="14" bestFit="1" customWidth="1"/>
    <col min="13320" max="13320" width="14.5703125" bestFit="1" customWidth="1"/>
    <col min="13570" max="13570" width="58.85546875" customWidth="1"/>
    <col min="13571" max="13571" width="21.7109375" customWidth="1"/>
    <col min="13572" max="13572" width="14.140625" bestFit="1" customWidth="1"/>
    <col min="13573" max="13575" width="14" bestFit="1" customWidth="1"/>
    <col min="13576" max="13576" width="14.5703125" bestFit="1" customWidth="1"/>
    <col min="13826" max="13826" width="58.85546875" customWidth="1"/>
    <col min="13827" max="13827" width="21.7109375" customWidth="1"/>
    <col min="13828" max="13828" width="14.140625" bestFit="1" customWidth="1"/>
    <col min="13829" max="13831" width="14" bestFit="1" customWidth="1"/>
    <col min="13832" max="13832" width="14.5703125" bestFit="1" customWidth="1"/>
    <col min="14082" max="14082" width="58.85546875" customWidth="1"/>
    <col min="14083" max="14083" width="21.7109375" customWidth="1"/>
    <col min="14084" max="14084" width="14.140625" bestFit="1" customWidth="1"/>
    <col min="14085" max="14087" width="14" bestFit="1" customWidth="1"/>
    <col min="14088" max="14088" width="14.5703125" bestFit="1" customWidth="1"/>
    <col min="14338" max="14338" width="58.85546875" customWidth="1"/>
    <col min="14339" max="14339" width="21.7109375" customWidth="1"/>
    <col min="14340" max="14340" width="14.140625" bestFit="1" customWidth="1"/>
    <col min="14341" max="14343" width="14" bestFit="1" customWidth="1"/>
    <col min="14344" max="14344" width="14.5703125" bestFit="1" customWidth="1"/>
    <col min="14594" max="14594" width="58.85546875" customWidth="1"/>
    <col min="14595" max="14595" width="21.7109375" customWidth="1"/>
    <col min="14596" max="14596" width="14.140625" bestFit="1" customWidth="1"/>
    <col min="14597" max="14599" width="14" bestFit="1" customWidth="1"/>
    <col min="14600" max="14600" width="14.5703125" bestFit="1" customWidth="1"/>
    <col min="14850" max="14850" width="58.85546875" customWidth="1"/>
    <col min="14851" max="14851" width="21.7109375" customWidth="1"/>
    <col min="14852" max="14852" width="14.140625" bestFit="1" customWidth="1"/>
    <col min="14853" max="14855" width="14" bestFit="1" customWidth="1"/>
    <col min="14856" max="14856" width="14.5703125" bestFit="1" customWidth="1"/>
    <col min="15106" max="15106" width="58.85546875" customWidth="1"/>
    <col min="15107" max="15107" width="21.7109375" customWidth="1"/>
    <col min="15108" max="15108" width="14.140625" bestFit="1" customWidth="1"/>
    <col min="15109" max="15111" width="14" bestFit="1" customWidth="1"/>
    <col min="15112" max="15112" width="14.5703125" bestFit="1" customWidth="1"/>
    <col min="15362" max="15362" width="58.85546875" customWidth="1"/>
    <col min="15363" max="15363" width="21.7109375" customWidth="1"/>
    <col min="15364" max="15364" width="14.140625" bestFit="1" customWidth="1"/>
    <col min="15365" max="15367" width="14" bestFit="1" customWidth="1"/>
    <col min="15368" max="15368" width="14.5703125" bestFit="1" customWidth="1"/>
    <col min="15618" max="15618" width="58.85546875" customWidth="1"/>
    <col min="15619" max="15619" width="21.7109375" customWidth="1"/>
    <col min="15620" max="15620" width="14.140625" bestFit="1" customWidth="1"/>
    <col min="15621" max="15623" width="14" bestFit="1" customWidth="1"/>
    <col min="15624" max="15624" width="14.5703125" bestFit="1" customWidth="1"/>
    <col min="15874" max="15874" width="58.85546875" customWidth="1"/>
    <col min="15875" max="15875" width="21.7109375" customWidth="1"/>
    <col min="15876" max="15876" width="14.140625" bestFit="1" customWidth="1"/>
    <col min="15877" max="15879" width="14" bestFit="1" customWidth="1"/>
    <col min="15880" max="15880" width="14.5703125" bestFit="1" customWidth="1"/>
    <col min="16130" max="16130" width="58.85546875" customWidth="1"/>
    <col min="16131" max="16131" width="21.7109375" customWidth="1"/>
    <col min="16132" max="16132" width="14.140625" bestFit="1" customWidth="1"/>
    <col min="16133" max="16135" width="14" bestFit="1" customWidth="1"/>
    <col min="16136" max="16136" width="14.5703125" bestFit="1" customWidth="1"/>
  </cols>
  <sheetData>
    <row r="2" spans="1:10" x14ac:dyDescent="0.25">
      <c r="A2" s="6"/>
      <c r="B2" s="6"/>
      <c r="C2" s="7" t="s">
        <v>50</v>
      </c>
      <c r="D2" s="8"/>
      <c r="E2" s="9"/>
      <c r="F2" s="10"/>
      <c r="G2" s="10"/>
      <c r="H2" s="6"/>
    </row>
    <row r="3" spans="1:10" x14ac:dyDescent="0.25">
      <c r="A3" s="11" t="s">
        <v>51</v>
      </c>
      <c r="B3" s="11" t="s">
        <v>52</v>
      </c>
      <c r="C3" s="12" t="s">
        <v>53</v>
      </c>
      <c r="D3" s="12" t="s">
        <v>54</v>
      </c>
      <c r="E3" s="12" t="s">
        <v>55</v>
      </c>
      <c r="F3" s="12" t="s">
        <v>56</v>
      </c>
      <c r="G3" s="12"/>
      <c r="H3" s="13" t="s">
        <v>9</v>
      </c>
    </row>
    <row r="4" spans="1:10" s="16" customFormat="1" ht="14.25" customHeight="1" x14ac:dyDescent="0.25">
      <c r="A4" s="14" t="s">
        <v>57</v>
      </c>
      <c r="B4" s="14" t="s">
        <v>58</v>
      </c>
      <c r="C4" s="15">
        <v>1656429.6800000004</v>
      </c>
      <c r="D4" s="15">
        <v>1793882.25</v>
      </c>
      <c r="E4" s="15">
        <v>1732593.95</v>
      </c>
      <c r="F4" s="3">
        <f t="shared" ref="F4:F29" si="0">SUM(C4:E4)</f>
        <v>5182905.8800000008</v>
      </c>
      <c r="G4" s="3">
        <f>F4/3</f>
        <v>1727635.2933333337</v>
      </c>
      <c r="H4" s="14">
        <v>331</v>
      </c>
      <c r="I4" s="16">
        <f>H4*120*30</f>
        <v>1191600</v>
      </c>
      <c r="J4" s="25">
        <f>G4-I4</f>
        <v>536035.29333333368</v>
      </c>
    </row>
    <row r="5" spans="1:10" s="16" customFormat="1" ht="14.25" customHeight="1" x14ac:dyDescent="0.25">
      <c r="A5" s="14" t="s">
        <v>59</v>
      </c>
      <c r="B5" s="14" t="s">
        <v>60</v>
      </c>
      <c r="C5" s="15">
        <v>1422284.9900000002</v>
      </c>
      <c r="D5" s="15">
        <v>418119.05</v>
      </c>
      <c r="E5" s="15">
        <v>2224955.92</v>
      </c>
      <c r="F5" s="3">
        <f t="shared" si="0"/>
        <v>4065359.96</v>
      </c>
      <c r="G5" s="3">
        <f t="shared" ref="G5:G29" si="1">F5/3</f>
        <v>1355119.9866666666</v>
      </c>
      <c r="H5" s="14">
        <v>186</v>
      </c>
      <c r="I5" s="16">
        <f t="shared" ref="I5:I12" si="2">H5*120*30</f>
        <v>669600</v>
      </c>
      <c r="J5" s="25">
        <f t="shared" ref="J5:J29" si="3">G5-I5</f>
        <v>685519.98666666658</v>
      </c>
    </row>
    <row r="6" spans="1:10" s="16" customFormat="1" ht="14.25" customHeight="1" x14ac:dyDescent="0.25">
      <c r="A6" s="14" t="s">
        <v>61</v>
      </c>
      <c r="B6" s="14" t="s">
        <v>62</v>
      </c>
      <c r="C6" s="15">
        <v>903119.5</v>
      </c>
      <c r="D6" s="15">
        <v>831026.40999999992</v>
      </c>
      <c r="E6" s="15">
        <v>985300.28999999992</v>
      </c>
      <c r="F6" s="3">
        <f t="shared" si="0"/>
        <v>2719446.1999999997</v>
      </c>
      <c r="G6" s="3">
        <f t="shared" si="1"/>
        <v>906482.06666666653</v>
      </c>
      <c r="H6" s="14">
        <v>156</v>
      </c>
      <c r="I6" s="16">
        <f t="shared" si="2"/>
        <v>561600</v>
      </c>
      <c r="J6" s="25">
        <f t="shared" si="3"/>
        <v>344882.06666666653</v>
      </c>
    </row>
    <row r="7" spans="1:10" s="16" customFormat="1" ht="14.25" customHeight="1" x14ac:dyDescent="0.25">
      <c r="A7" s="14" t="s">
        <v>63</v>
      </c>
      <c r="B7" s="14" t="s">
        <v>64</v>
      </c>
      <c r="C7" s="15">
        <v>919160.55999999994</v>
      </c>
      <c r="D7" s="15">
        <v>709798.69000000006</v>
      </c>
      <c r="E7" s="15">
        <v>1013529.99</v>
      </c>
      <c r="F7" s="3">
        <f t="shared" si="0"/>
        <v>2642489.2400000002</v>
      </c>
      <c r="G7" s="3">
        <f t="shared" si="1"/>
        <v>880829.7466666667</v>
      </c>
      <c r="H7" s="14">
        <v>144</v>
      </c>
      <c r="I7" s="16">
        <f t="shared" si="2"/>
        <v>518400</v>
      </c>
      <c r="J7" s="25">
        <f t="shared" si="3"/>
        <v>362429.7466666667</v>
      </c>
    </row>
    <row r="8" spans="1:10" s="16" customFormat="1" ht="14.25" customHeight="1" x14ac:dyDescent="0.25">
      <c r="A8" s="14" t="s">
        <v>65</v>
      </c>
      <c r="B8" s="14" t="s">
        <v>66</v>
      </c>
      <c r="C8" s="15">
        <v>844298.5</v>
      </c>
      <c r="D8" s="15">
        <v>857433.28</v>
      </c>
      <c r="E8" s="15">
        <v>726571.84000000008</v>
      </c>
      <c r="F8" s="3">
        <f t="shared" si="0"/>
        <v>2428303.62</v>
      </c>
      <c r="G8" s="3">
        <f t="shared" si="1"/>
        <v>809434.54</v>
      </c>
      <c r="H8" s="14">
        <v>194</v>
      </c>
      <c r="I8" s="16">
        <f t="shared" si="2"/>
        <v>698400</v>
      </c>
      <c r="J8" s="25">
        <f t="shared" si="3"/>
        <v>111034.54000000004</v>
      </c>
    </row>
    <row r="9" spans="1:10" s="16" customFormat="1" ht="14.25" customHeight="1" x14ac:dyDescent="0.25">
      <c r="A9" s="14" t="s">
        <v>67</v>
      </c>
      <c r="B9" s="14" t="s">
        <v>68</v>
      </c>
      <c r="C9" s="15">
        <v>756696.64</v>
      </c>
      <c r="D9" s="15">
        <v>501810.06</v>
      </c>
      <c r="E9" s="15">
        <v>566349.10999999987</v>
      </c>
      <c r="F9" s="3">
        <f t="shared" si="0"/>
        <v>1824855.8099999998</v>
      </c>
      <c r="G9" s="3">
        <f t="shared" si="1"/>
        <v>608285.2699999999</v>
      </c>
      <c r="H9" s="14">
        <v>97</v>
      </c>
      <c r="I9" s="16">
        <f t="shared" si="2"/>
        <v>349200</v>
      </c>
      <c r="J9" s="25">
        <f t="shared" si="3"/>
        <v>259085.2699999999</v>
      </c>
    </row>
    <row r="10" spans="1:10" s="16" customFormat="1" ht="14.25" customHeight="1" x14ac:dyDescent="0.25">
      <c r="A10" s="17" t="s">
        <v>69</v>
      </c>
      <c r="B10" s="17" t="s">
        <v>70</v>
      </c>
      <c r="C10" s="18">
        <v>596907.5</v>
      </c>
      <c r="D10" s="18">
        <v>431365.04</v>
      </c>
      <c r="E10" s="18">
        <v>463571.25000000012</v>
      </c>
      <c r="F10" s="4">
        <f t="shared" si="0"/>
        <v>1491843.79</v>
      </c>
      <c r="G10" s="3">
        <f t="shared" si="1"/>
        <v>497281.26333333337</v>
      </c>
      <c r="H10" s="14">
        <v>84</v>
      </c>
      <c r="I10" s="16">
        <f t="shared" si="2"/>
        <v>302400</v>
      </c>
      <c r="J10" s="25">
        <f t="shared" si="3"/>
        <v>194881.26333333337</v>
      </c>
    </row>
    <row r="11" spans="1:10" s="16" customFormat="1" ht="14.25" customHeight="1" x14ac:dyDescent="0.25">
      <c r="A11" s="14" t="s">
        <v>71</v>
      </c>
      <c r="B11" s="14" t="s">
        <v>72</v>
      </c>
      <c r="C11" s="15">
        <v>390999.23000000004</v>
      </c>
      <c r="D11" s="15">
        <v>378784.25000000006</v>
      </c>
      <c r="E11" s="15">
        <v>356079.91000000003</v>
      </c>
      <c r="F11" s="3">
        <f t="shared" si="0"/>
        <v>1125863.3900000001</v>
      </c>
      <c r="G11" s="3">
        <f t="shared" si="1"/>
        <v>375287.79666666669</v>
      </c>
      <c r="H11" s="14">
        <v>91</v>
      </c>
      <c r="I11" s="16">
        <f t="shared" si="2"/>
        <v>327600</v>
      </c>
      <c r="J11" s="25">
        <f t="shared" si="3"/>
        <v>47687.796666666691</v>
      </c>
    </row>
    <row r="12" spans="1:10" s="16" customFormat="1" ht="14.25" customHeight="1" x14ac:dyDescent="0.25">
      <c r="A12" s="14" t="s">
        <v>73</v>
      </c>
      <c r="B12" s="14" t="s">
        <v>74</v>
      </c>
      <c r="C12" s="15">
        <v>334139.34000000003</v>
      </c>
      <c r="D12" s="15">
        <v>357501.15</v>
      </c>
      <c r="E12" s="15">
        <v>350811.87</v>
      </c>
      <c r="F12" s="3">
        <f t="shared" si="0"/>
        <v>1042452.36</v>
      </c>
      <c r="G12" s="3">
        <f t="shared" si="1"/>
        <v>347484.12</v>
      </c>
      <c r="H12" s="14">
        <v>63</v>
      </c>
      <c r="I12" s="16">
        <f>H12*100*30</f>
        <v>189000</v>
      </c>
      <c r="J12" s="25">
        <f t="shared" si="3"/>
        <v>158484.12</v>
      </c>
    </row>
    <row r="13" spans="1:10" s="16" customFormat="1" ht="14.25" customHeight="1" x14ac:dyDescent="0.25">
      <c r="A13" s="14" t="s">
        <v>75</v>
      </c>
      <c r="B13" s="14" t="s">
        <v>76</v>
      </c>
      <c r="C13" s="15">
        <v>321727.75</v>
      </c>
      <c r="D13" s="15">
        <v>276358.19</v>
      </c>
      <c r="E13" s="15">
        <v>395882.68999999994</v>
      </c>
      <c r="F13" s="3">
        <f t="shared" si="0"/>
        <v>993968.62999999989</v>
      </c>
      <c r="G13" s="3">
        <f t="shared" si="1"/>
        <v>331322.87666666665</v>
      </c>
      <c r="H13" s="14">
        <v>96</v>
      </c>
      <c r="I13" s="16">
        <f>H13*120*30</f>
        <v>345600</v>
      </c>
      <c r="J13" s="25">
        <f t="shared" si="3"/>
        <v>-14277.123333333351</v>
      </c>
    </row>
    <row r="14" spans="1:10" s="16" customFormat="1" ht="14.25" customHeight="1" x14ac:dyDescent="0.25">
      <c r="A14" s="14" t="s">
        <v>77</v>
      </c>
      <c r="B14" s="14" t="s">
        <v>78</v>
      </c>
      <c r="C14" s="15">
        <v>365741.37</v>
      </c>
      <c r="D14" s="15">
        <v>291330.23000000004</v>
      </c>
      <c r="E14" s="15">
        <v>278137.84999999998</v>
      </c>
      <c r="F14" s="3">
        <f t="shared" si="0"/>
        <v>935209.45000000007</v>
      </c>
      <c r="G14" s="3">
        <f t="shared" si="1"/>
        <v>311736.48333333334</v>
      </c>
      <c r="H14" s="14">
        <v>75</v>
      </c>
      <c r="I14" s="16">
        <f>H14*100*30</f>
        <v>225000</v>
      </c>
      <c r="J14" s="25">
        <f t="shared" si="3"/>
        <v>86736.483333333337</v>
      </c>
    </row>
    <row r="15" spans="1:10" s="16" customFormat="1" ht="14.25" customHeight="1" x14ac:dyDescent="0.25">
      <c r="A15" s="14" t="s">
        <v>79</v>
      </c>
      <c r="B15" s="14" t="s">
        <v>80</v>
      </c>
      <c r="C15" s="15">
        <v>200417.01</v>
      </c>
      <c r="D15" s="15">
        <v>398947.39</v>
      </c>
      <c r="E15" s="15">
        <v>287432.34999999998</v>
      </c>
      <c r="F15" s="3">
        <f t="shared" si="0"/>
        <v>886796.75</v>
      </c>
      <c r="G15" s="3">
        <f t="shared" si="1"/>
        <v>295598.91666666669</v>
      </c>
      <c r="H15" s="14">
        <v>97</v>
      </c>
      <c r="I15" s="16">
        <f>H15*120*30</f>
        <v>349200</v>
      </c>
      <c r="J15" s="25">
        <f t="shared" si="3"/>
        <v>-53601.083333333314</v>
      </c>
    </row>
    <row r="16" spans="1:10" s="16" customFormat="1" ht="14.25" customHeight="1" x14ac:dyDescent="0.25">
      <c r="A16" s="14" t="s">
        <v>81</v>
      </c>
      <c r="B16" s="14" t="s">
        <v>82</v>
      </c>
      <c r="C16" s="15">
        <v>310597.23</v>
      </c>
      <c r="D16" s="15">
        <v>312764.76</v>
      </c>
      <c r="E16" s="15">
        <v>243732.58</v>
      </c>
      <c r="F16" s="3">
        <f t="shared" si="0"/>
        <v>867094.57</v>
      </c>
      <c r="G16" s="3">
        <f t="shared" si="1"/>
        <v>289031.52333333332</v>
      </c>
      <c r="H16" s="14">
        <v>55</v>
      </c>
      <c r="I16" s="16">
        <f t="shared" ref="I16:I29" si="4">H16*100*30</f>
        <v>165000</v>
      </c>
      <c r="J16" s="25">
        <f t="shared" si="3"/>
        <v>124031.52333333332</v>
      </c>
    </row>
    <row r="17" spans="1:10" s="16" customFormat="1" ht="14.25" customHeight="1" x14ac:dyDescent="0.25">
      <c r="A17" s="14" t="s">
        <v>83</v>
      </c>
      <c r="B17" s="14" t="s">
        <v>84</v>
      </c>
      <c r="C17" s="15">
        <v>352986.68</v>
      </c>
      <c r="D17" s="15">
        <v>267191.57</v>
      </c>
      <c r="E17" s="15">
        <v>240186.55000000002</v>
      </c>
      <c r="F17" s="3">
        <f t="shared" si="0"/>
        <v>860364.80000000005</v>
      </c>
      <c r="G17" s="3">
        <f t="shared" si="1"/>
        <v>286788.26666666666</v>
      </c>
      <c r="H17" s="14">
        <v>73</v>
      </c>
      <c r="I17" s="16">
        <f t="shared" si="4"/>
        <v>219000</v>
      </c>
      <c r="J17" s="25">
        <f t="shared" si="3"/>
        <v>67788.266666666663</v>
      </c>
    </row>
    <row r="18" spans="1:10" s="16" customFormat="1" ht="14.25" customHeight="1" x14ac:dyDescent="0.25">
      <c r="A18" s="14" t="s">
        <v>85</v>
      </c>
      <c r="B18" s="14" t="s">
        <v>86</v>
      </c>
      <c r="C18" s="15">
        <v>294520.73000000004</v>
      </c>
      <c r="D18" s="15">
        <v>256686.73</v>
      </c>
      <c r="E18" s="15">
        <v>301222.08000000007</v>
      </c>
      <c r="F18" s="3">
        <f t="shared" si="0"/>
        <v>852429.54000000015</v>
      </c>
      <c r="G18" s="3">
        <f t="shared" si="1"/>
        <v>284143.18000000005</v>
      </c>
      <c r="H18" s="14">
        <v>77</v>
      </c>
      <c r="I18" s="16">
        <f t="shared" si="4"/>
        <v>231000</v>
      </c>
      <c r="J18" s="25">
        <f t="shared" si="3"/>
        <v>53143.180000000051</v>
      </c>
    </row>
    <row r="19" spans="1:10" s="16" customFormat="1" ht="14.25" customHeight="1" x14ac:dyDescent="0.25">
      <c r="A19" s="14" t="s">
        <v>73</v>
      </c>
      <c r="B19" s="14" t="s">
        <v>87</v>
      </c>
      <c r="C19" s="15">
        <v>277093.82999999996</v>
      </c>
      <c r="D19" s="15">
        <v>247175.59</v>
      </c>
      <c r="E19" s="15">
        <v>260520.5</v>
      </c>
      <c r="F19" s="3">
        <f t="shared" si="0"/>
        <v>784789.91999999993</v>
      </c>
      <c r="G19" s="3">
        <f t="shared" si="1"/>
        <v>261596.63999999998</v>
      </c>
      <c r="H19" s="14">
        <v>58</v>
      </c>
      <c r="I19" s="16">
        <f t="shared" si="4"/>
        <v>174000</v>
      </c>
      <c r="J19" s="25">
        <f t="shared" si="3"/>
        <v>87596.639999999985</v>
      </c>
    </row>
    <row r="20" spans="1:10" s="16" customFormat="1" ht="14.25" customHeight="1" x14ac:dyDescent="0.25">
      <c r="A20" s="14" t="s">
        <v>88</v>
      </c>
      <c r="B20" s="14" t="s">
        <v>89</v>
      </c>
      <c r="C20" s="15">
        <v>270306.74</v>
      </c>
      <c r="D20" s="15">
        <v>230273.03999999998</v>
      </c>
      <c r="E20" s="15">
        <v>241706.79</v>
      </c>
      <c r="F20" s="3">
        <f t="shared" si="0"/>
        <v>742286.57</v>
      </c>
      <c r="G20" s="3">
        <f t="shared" si="1"/>
        <v>247428.85666666666</v>
      </c>
      <c r="H20" s="14">
        <v>49</v>
      </c>
      <c r="I20" s="16">
        <f t="shared" si="4"/>
        <v>147000</v>
      </c>
      <c r="J20" s="25">
        <f t="shared" si="3"/>
        <v>100428.85666666666</v>
      </c>
    </row>
    <row r="21" spans="1:10" s="16" customFormat="1" ht="14.25" customHeight="1" x14ac:dyDescent="0.25">
      <c r="A21" s="14" t="s">
        <v>73</v>
      </c>
      <c r="B21" s="14" t="s">
        <v>90</v>
      </c>
      <c r="C21" s="15">
        <v>262747.46000000002</v>
      </c>
      <c r="D21" s="15">
        <v>177455.77000000002</v>
      </c>
      <c r="E21" s="15">
        <v>274541.82999999996</v>
      </c>
      <c r="F21" s="3">
        <f t="shared" si="0"/>
        <v>714745.06</v>
      </c>
      <c r="G21" s="3">
        <f t="shared" si="1"/>
        <v>238248.35333333336</v>
      </c>
      <c r="H21" s="14">
        <v>51</v>
      </c>
      <c r="I21" s="16">
        <f t="shared" si="4"/>
        <v>153000</v>
      </c>
      <c r="J21" s="25">
        <f t="shared" si="3"/>
        <v>85248.353333333362</v>
      </c>
    </row>
    <row r="22" spans="1:10" s="16" customFormat="1" ht="14.25" customHeight="1" x14ac:dyDescent="0.25">
      <c r="A22" s="14" t="s">
        <v>91</v>
      </c>
      <c r="B22" s="14" t="s">
        <v>92</v>
      </c>
      <c r="C22" s="15">
        <v>268880.96000000002</v>
      </c>
      <c r="D22" s="15">
        <v>206627.49</v>
      </c>
      <c r="E22" s="15">
        <v>237848.57</v>
      </c>
      <c r="F22" s="3">
        <f t="shared" si="0"/>
        <v>713357.02</v>
      </c>
      <c r="G22" s="3">
        <f t="shared" si="1"/>
        <v>237785.67333333334</v>
      </c>
      <c r="H22" s="14">
        <v>30</v>
      </c>
      <c r="I22" s="16">
        <f t="shared" si="4"/>
        <v>90000</v>
      </c>
      <c r="J22" s="25">
        <f t="shared" si="3"/>
        <v>147785.67333333334</v>
      </c>
    </row>
    <row r="23" spans="1:10" s="16" customFormat="1" ht="14.25" customHeight="1" x14ac:dyDescent="0.25">
      <c r="A23" s="14" t="s">
        <v>88</v>
      </c>
      <c r="B23" s="14" t="s">
        <v>93</v>
      </c>
      <c r="C23" s="15">
        <v>253464.09999999998</v>
      </c>
      <c r="D23" s="15">
        <v>208300.34000000003</v>
      </c>
      <c r="E23" s="15">
        <v>214407.72</v>
      </c>
      <c r="F23" s="3">
        <f t="shared" si="0"/>
        <v>676172.16</v>
      </c>
      <c r="G23" s="3">
        <f t="shared" si="1"/>
        <v>225390.72</v>
      </c>
      <c r="H23" s="14">
        <v>30</v>
      </c>
      <c r="I23" s="16">
        <f t="shared" si="4"/>
        <v>90000</v>
      </c>
      <c r="J23" s="25">
        <f t="shared" si="3"/>
        <v>135390.72</v>
      </c>
    </row>
    <row r="24" spans="1:10" s="16" customFormat="1" ht="14.25" customHeight="1" x14ac:dyDescent="0.25">
      <c r="A24" s="14" t="s">
        <v>94</v>
      </c>
      <c r="B24" s="14" t="s">
        <v>95</v>
      </c>
      <c r="C24" s="15">
        <v>315634.06999999995</v>
      </c>
      <c r="D24" s="15">
        <v>139455.67999999999</v>
      </c>
      <c r="E24" s="15">
        <v>184491.43</v>
      </c>
      <c r="F24" s="3">
        <f t="shared" si="0"/>
        <v>639581.17999999993</v>
      </c>
      <c r="G24" s="3">
        <f t="shared" si="1"/>
        <v>213193.72666666665</v>
      </c>
      <c r="H24" s="14">
        <v>40</v>
      </c>
      <c r="I24" s="16">
        <f t="shared" si="4"/>
        <v>120000</v>
      </c>
      <c r="J24" s="25">
        <f t="shared" si="3"/>
        <v>93193.726666666655</v>
      </c>
    </row>
    <row r="25" spans="1:10" s="16" customFormat="1" ht="14.25" customHeight="1" x14ac:dyDescent="0.25">
      <c r="A25" s="14" t="s">
        <v>73</v>
      </c>
      <c r="B25" s="14" t="s">
        <v>96</v>
      </c>
      <c r="C25" s="15">
        <v>209253.9</v>
      </c>
      <c r="D25" s="15">
        <v>149955.95000000001</v>
      </c>
      <c r="E25" s="15">
        <v>213533.22</v>
      </c>
      <c r="F25" s="3">
        <f t="shared" si="0"/>
        <v>572743.06999999995</v>
      </c>
      <c r="G25" s="3">
        <f t="shared" si="1"/>
        <v>190914.35666666666</v>
      </c>
      <c r="H25" s="14">
        <v>35</v>
      </c>
      <c r="I25" s="16">
        <f t="shared" si="4"/>
        <v>105000</v>
      </c>
      <c r="J25" s="25">
        <f t="shared" si="3"/>
        <v>85914.356666666659</v>
      </c>
    </row>
    <row r="26" spans="1:10" s="16" customFormat="1" ht="14.25" customHeight="1" x14ac:dyDescent="0.25">
      <c r="A26" s="14" t="s">
        <v>73</v>
      </c>
      <c r="B26" s="14" t="s">
        <v>97</v>
      </c>
      <c r="C26" s="15">
        <v>157482.42000000001</v>
      </c>
      <c r="D26" s="15">
        <v>183704.86000000002</v>
      </c>
      <c r="E26" s="15">
        <v>172296.62</v>
      </c>
      <c r="F26" s="3">
        <f t="shared" si="0"/>
        <v>513483.9</v>
      </c>
      <c r="G26" s="3">
        <f t="shared" si="1"/>
        <v>171161.30000000002</v>
      </c>
      <c r="H26" s="14">
        <v>36</v>
      </c>
      <c r="I26" s="16">
        <f t="shared" si="4"/>
        <v>108000</v>
      </c>
      <c r="J26" s="25">
        <f t="shared" si="3"/>
        <v>63161.300000000017</v>
      </c>
    </row>
    <row r="27" spans="1:10" s="16" customFormat="1" ht="14.25" customHeight="1" x14ac:dyDescent="0.25">
      <c r="A27" s="14" t="s">
        <v>98</v>
      </c>
      <c r="B27" s="14" t="s">
        <v>99</v>
      </c>
      <c r="C27" s="15">
        <v>155827.37</v>
      </c>
      <c r="D27" s="15">
        <v>146772.18</v>
      </c>
      <c r="E27" s="15">
        <v>167795.33000000002</v>
      </c>
      <c r="F27" s="3">
        <f t="shared" si="0"/>
        <v>470394.88</v>
      </c>
      <c r="G27" s="3">
        <f t="shared" si="1"/>
        <v>156798.29333333333</v>
      </c>
      <c r="H27" s="14">
        <v>54</v>
      </c>
      <c r="I27" s="16">
        <f t="shared" si="4"/>
        <v>162000</v>
      </c>
      <c r="J27" s="25">
        <f t="shared" si="3"/>
        <v>-5201.7066666666651</v>
      </c>
    </row>
    <row r="28" spans="1:10" s="16" customFormat="1" ht="14.25" customHeight="1" x14ac:dyDescent="0.25">
      <c r="A28" s="14" t="s">
        <v>73</v>
      </c>
      <c r="B28" s="14" t="s">
        <v>100</v>
      </c>
      <c r="C28" s="15">
        <v>121712.25</v>
      </c>
      <c r="D28" s="15">
        <v>90695</v>
      </c>
      <c r="E28" s="15">
        <v>104090.69</v>
      </c>
      <c r="F28" s="3">
        <f t="shared" si="0"/>
        <v>316497.94</v>
      </c>
      <c r="G28" s="3">
        <f t="shared" si="1"/>
        <v>105499.31333333334</v>
      </c>
      <c r="H28" s="14">
        <v>19</v>
      </c>
      <c r="I28" s="16">
        <f t="shared" si="4"/>
        <v>57000</v>
      </c>
      <c r="J28" s="25">
        <f t="shared" si="3"/>
        <v>48499.313333333339</v>
      </c>
    </row>
    <row r="29" spans="1:10" s="16" customFormat="1" ht="14.25" customHeight="1" x14ac:dyDescent="0.25">
      <c r="A29" s="14" t="s">
        <v>101</v>
      </c>
      <c r="B29" s="14" t="s">
        <v>102</v>
      </c>
      <c r="C29" s="15">
        <v>57212.1</v>
      </c>
      <c r="D29" s="15">
        <v>124663.26000000001</v>
      </c>
      <c r="E29" s="15">
        <v>119722.89000000001</v>
      </c>
      <c r="F29" s="3">
        <f t="shared" si="0"/>
        <v>301598.25</v>
      </c>
      <c r="G29" s="3">
        <f t="shared" si="1"/>
        <v>100532.75</v>
      </c>
      <c r="H29" s="14">
        <v>59</v>
      </c>
      <c r="I29" s="16">
        <f t="shared" si="4"/>
        <v>177000</v>
      </c>
      <c r="J29" s="25">
        <f t="shared" si="3"/>
        <v>-76467.25</v>
      </c>
    </row>
    <row r="30" spans="1:10" x14ac:dyDescent="0.25">
      <c r="A30" s="11" t="s">
        <v>56</v>
      </c>
      <c r="B30" s="11"/>
      <c r="C30" s="19">
        <f>SUM(C4:C29)</f>
        <v>12019641.910000002</v>
      </c>
      <c r="D30" s="19">
        <f>SUM(D4:D29)</f>
        <v>9988078.2099999972</v>
      </c>
      <c r="E30" s="19">
        <f>SUM(E4:E29)</f>
        <v>12357313.819999998</v>
      </c>
      <c r="F30" s="19">
        <f>SUM(F4:F29)</f>
        <v>34365033.93999999</v>
      </c>
      <c r="G30" s="19">
        <f>SUM(G4:G29)</f>
        <v>11455011.313333338</v>
      </c>
      <c r="H30" s="19">
        <f>SUM(H4:H29)</f>
        <v>2280</v>
      </c>
      <c r="I30" s="16">
        <f>SUM(I4:I29)</f>
        <v>7725600</v>
      </c>
      <c r="J30" s="26">
        <f>SUM(J4:J29)</f>
        <v>3729411.3133333335</v>
      </c>
    </row>
    <row r="31" spans="1:10" x14ac:dyDescent="0.25">
      <c r="A31" s="20"/>
      <c r="B31" s="20"/>
      <c r="C31" s="21"/>
      <c r="D31" s="21"/>
      <c r="E31" s="21"/>
      <c r="F31" s="21"/>
      <c r="G31" s="21"/>
      <c r="H31" s="21"/>
    </row>
    <row r="32" spans="1:10" x14ac:dyDescent="0.25">
      <c r="C32" s="7" t="s">
        <v>50</v>
      </c>
      <c r="D32" s="8"/>
      <c r="E32" s="9"/>
    </row>
    <row r="33" spans="1:12" x14ac:dyDescent="0.25">
      <c r="A33" s="11" t="s">
        <v>51</v>
      </c>
      <c r="B33" s="11" t="s">
        <v>52</v>
      </c>
      <c r="C33" s="11" t="s">
        <v>103</v>
      </c>
      <c r="D33" s="11" t="s">
        <v>104</v>
      </c>
      <c r="E33" s="11" t="s">
        <v>105</v>
      </c>
      <c r="F33" s="12" t="s">
        <v>56</v>
      </c>
      <c r="G33" s="12"/>
      <c r="H33" s="13" t="s">
        <v>9</v>
      </c>
    </row>
    <row r="34" spans="1:12" x14ac:dyDescent="0.25">
      <c r="A34" s="10" t="s">
        <v>106</v>
      </c>
      <c r="B34" s="10" t="s">
        <v>107</v>
      </c>
      <c r="C34" s="22">
        <v>130983.03</v>
      </c>
      <c r="D34" s="22">
        <v>145749.15999999997</v>
      </c>
      <c r="E34" s="22">
        <v>196990.12</v>
      </c>
      <c r="F34" s="23">
        <f>SUM(C34:E34)</f>
        <v>473722.30999999994</v>
      </c>
      <c r="G34" s="23">
        <f>F34/3</f>
        <v>157907.43666666665</v>
      </c>
      <c r="H34" s="6">
        <v>55</v>
      </c>
      <c r="I34">
        <f>H34*100*30</f>
        <v>165000</v>
      </c>
      <c r="J34" s="26">
        <f>G34-I34</f>
        <v>-7092.5633333333535</v>
      </c>
      <c r="K34" s="26">
        <f>J30+J37</f>
        <v>3903555.89</v>
      </c>
      <c r="L34" s="26">
        <f>K34/29</f>
        <v>134605.37551724139</v>
      </c>
    </row>
    <row r="35" spans="1:12" x14ac:dyDescent="0.25">
      <c r="A35" s="10" t="s">
        <v>108</v>
      </c>
      <c r="B35" s="10" t="s">
        <v>109</v>
      </c>
      <c r="C35" s="22">
        <v>403835.76000000007</v>
      </c>
      <c r="D35" s="22">
        <v>490279.97000000003</v>
      </c>
      <c r="E35" s="22">
        <v>486225.43000000005</v>
      </c>
      <c r="F35" s="23">
        <f>SUM(C35:E35)</f>
        <v>1380341.1600000001</v>
      </c>
      <c r="G35" s="23">
        <f t="shared" ref="G35:G36" si="5">F35/3</f>
        <v>460113.72000000003</v>
      </c>
      <c r="H35" s="6">
        <v>115</v>
      </c>
      <c r="I35">
        <f>H35*120*30</f>
        <v>414000</v>
      </c>
      <c r="J35" s="26">
        <f t="shared" ref="J35:J36" si="6">G35-I35</f>
        <v>46113.72000000003</v>
      </c>
      <c r="K35" s="26"/>
    </row>
    <row r="36" spans="1:12" x14ac:dyDescent="0.25">
      <c r="A36" s="10" t="s">
        <v>110</v>
      </c>
      <c r="B36" s="10" t="s">
        <v>111</v>
      </c>
      <c r="C36" s="22">
        <v>928995.08000000007</v>
      </c>
      <c r="D36" s="22">
        <v>825269.65</v>
      </c>
      <c r="E36" s="22">
        <v>767905.53</v>
      </c>
      <c r="F36" s="23">
        <f>SUM(C36:E36)</f>
        <v>2522170.2599999998</v>
      </c>
      <c r="G36" s="23">
        <f t="shared" si="5"/>
        <v>840723.41999999993</v>
      </c>
      <c r="H36" s="6">
        <v>196</v>
      </c>
      <c r="I36">
        <f>H36*120*30</f>
        <v>705600</v>
      </c>
      <c r="J36" s="26">
        <f t="shared" si="6"/>
        <v>135123.41999999993</v>
      </c>
    </row>
    <row r="37" spans="1:12" x14ac:dyDescent="0.25">
      <c r="G37" s="26">
        <f>SUM(G34:G36)</f>
        <v>1458744.5766666667</v>
      </c>
      <c r="H37" s="11">
        <f>SUM(H34:H36)</f>
        <v>366</v>
      </c>
      <c r="I37">
        <f>SUM(I34:I36)</f>
        <v>1284600</v>
      </c>
      <c r="J37" s="26">
        <f>SUM(J34:J36)</f>
        <v>174144.5766666666</v>
      </c>
    </row>
    <row r="39" spans="1:12" x14ac:dyDescent="0.25">
      <c r="G39" s="26">
        <f>G37+G30</f>
        <v>12913755.890000004</v>
      </c>
      <c r="H39" s="24">
        <f>H30+H37</f>
        <v>2646</v>
      </c>
      <c r="I39">
        <f>I30+I37</f>
        <v>9010200</v>
      </c>
    </row>
    <row r="40" spans="1:12" x14ac:dyDescent="0.25">
      <c r="K40" s="26">
        <f>K34/2000</f>
        <v>1951.777945</v>
      </c>
    </row>
    <row r="41" spans="1:12" x14ac:dyDescent="0.25">
      <c r="K41" s="26">
        <f>K34/250</f>
        <v>15614.22356</v>
      </c>
    </row>
  </sheetData>
  <autoFilter ref="A3:H30"/>
  <mergeCells count="2">
    <mergeCell ref="C2:E2"/>
    <mergeCell ref="C32:E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10" sqref="B10"/>
    </sheetView>
  </sheetViews>
  <sheetFormatPr defaultRowHeight="15" x14ac:dyDescent="0.25"/>
  <cols>
    <col min="1" max="1" width="16.4257812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7" max="7" width="10.7109375" customWidth="1"/>
    <col min="8" max="8" width="14.5703125" customWidth="1"/>
    <col min="9" max="9" width="15.7109375" bestFit="1" customWidth="1"/>
  </cols>
  <sheetData>
    <row r="1" spans="1:10" x14ac:dyDescent="0.25">
      <c r="A1" t="s">
        <v>13</v>
      </c>
      <c r="J1">
        <v>1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  <c r="B3">
        <v>105</v>
      </c>
      <c r="C3">
        <v>276000</v>
      </c>
      <c r="D3">
        <v>10</v>
      </c>
      <c r="E3">
        <v>30000</v>
      </c>
      <c r="F3">
        <v>95</v>
      </c>
      <c r="G3">
        <v>276000</v>
      </c>
      <c r="H3">
        <v>12000</v>
      </c>
    </row>
    <row r="4" spans="1:10" x14ac:dyDescent="0.25">
      <c r="A4">
        <v>2</v>
      </c>
      <c r="B4">
        <v>105</v>
      </c>
      <c r="C4">
        <v>314000</v>
      </c>
      <c r="D4">
        <v>10</v>
      </c>
      <c r="E4">
        <v>30000</v>
      </c>
      <c r="F4">
        <v>95</v>
      </c>
      <c r="G4">
        <v>314000</v>
      </c>
      <c r="H4">
        <v>8000</v>
      </c>
    </row>
    <row r="5" spans="1:10" x14ac:dyDescent="0.25">
      <c r="A5">
        <v>3</v>
      </c>
      <c r="B5">
        <v>105</v>
      </c>
      <c r="C5">
        <v>301000</v>
      </c>
      <c r="D5">
        <v>10</v>
      </c>
      <c r="E5">
        <v>30000</v>
      </c>
      <c r="F5">
        <v>95</v>
      </c>
      <c r="G5">
        <v>301000</v>
      </c>
      <c r="H5">
        <v>8000</v>
      </c>
    </row>
    <row r="6" spans="1:10" x14ac:dyDescent="0.25">
      <c r="A6" t="s">
        <v>10</v>
      </c>
      <c r="C6">
        <f>SUM(C3:C5)</f>
        <v>891000</v>
      </c>
      <c r="G6">
        <f>SUM(G3:G5)</f>
        <v>891000</v>
      </c>
      <c r="H6">
        <f>SUM(H3:H5)</f>
        <v>28000</v>
      </c>
    </row>
    <row r="7" spans="1:10" x14ac:dyDescent="0.25">
      <c r="A7" t="s">
        <v>4</v>
      </c>
      <c r="C7">
        <f>C6/3</f>
        <v>297000</v>
      </c>
      <c r="G7">
        <f>G6/3</f>
        <v>297000</v>
      </c>
      <c r="H7">
        <f>H6/3</f>
        <v>9333.3333333333339</v>
      </c>
    </row>
    <row r="9" spans="1:10" x14ac:dyDescent="0.25">
      <c r="A9" t="s">
        <v>9</v>
      </c>
      <c r="B9">
        <v>150</v>
      </c>
    </row>
    <row r="11" spans="1:10" x14ac:dyDescent="0.25">
      <c r="A11" t="s">
        <v>11</v>
      </c>
      <c r="B11">
        <f>C7+H7</f>
        <v>306333.33333333331</v>
      </c>
    </row>
    <row r="12" spans="1:10" x14ac:dyDescent="0.25">
      <c r="A12" t="s">
        <v>12</v>
      </c>
      <c r="B12">
        <f>B11/B9</f>
        <v>2042.2222222222222</v>
      </c>
    </row>
    <row r="13" spans="1:10" x14ac:dyDescent="0.25">
      <c r="B13">
        <f>B12/30</f>
        <v>68.074074074074076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workbookViewId="0">
      <selection activeCell="D16" sqref="D16"/>
    </sheetView>
  </sheetViews>
  <sheetFormatPr defaultRowHeight="15" x14ac:dyDescent="0.25"/>
  <cols>
    <col min="1" max="1" width="14.710937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7" max="7" width="8.5703125" bestFit="1" customWidth="1"/>
    <col min="8" max="8" width="14" bestFit="1" customWidth="1"/>
    <col min="9" max="9" width="15.7109375" bestFit="1" customWidth="1"/>
  </cols>
  <sheetData>
    <row r="1" spans="1:14" x14ac:dyDescent="0.25">
      <c r="A1" t="s">
        <v>21</v>
      </c>
      <c r="J1">
        <v>6</v>
      </c>
    </row>
    <row r="2" spans="1:14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4" x14ac:dyDescent="0.25">
      <c r="A3">
        <v>1</v>
      </c>
      <c r="C3">
        <v>98136</v>
      </c>
      <c r="H3">
        <v>10177</v>
      </c>
      <c r="I3">
        <v>4776</v>
      </c>
      <c r="L3">
        <v>141400</v>
      </c>
    </row>
    <row r="4" spans="1:14" x14ac:dyDescent="0.25">
      <c r="A4">
        <v>2</v>
      </c>
      <c r="C4">
        <v>110500</v>
      </c>
      <c r="H4">
        <v>11000</v>
      </c>
      <c r="I4">
        <v>2120</v>
      </c>
      <c r="L4">
        <v>171500</v>
      </c>
    </row>
    <row r="5" spans="1:14" x14ac:dyDescent="0.25">
      <c r="A5">
        <v>3</v>
      </c>
      <c r="C5">
        <v>104000</v>
      </c>
      <c r="H5">
        <v>13500</v>
      </c>
      <c r="I5">
        <v>3000</v>
      </c>
      <c r="L5">
        <v>189900</v>
      </c>
    </row>
    <row r="6" spans="1:14" x14ac:dyDescent="0.25">
      <c r="A6" t="s">
        <v>10</v>
      </c>
      <c r="C6">
        <f>SUM(C3:C5)</f>
        <v>312636</v>
      </c>
      <c r="H6">
        <f>SUM(H3:H5)</f>
        <v>34677</v>
      </c>
      <c r="I6">
        <f>SUM(I3:I5)</f>
        <v>9896</v>
      </c>
      <c r="L6">
        <f>SUM(L3:L5)</f>
        <v>502800</v>
      </c>
      <c r="M6">
        <f>L6/3</f>
        <v>167600</v>
      </c>
      <c r="N6">
        <f>M6/14</f>
        <v>11971.428571428571</v>
      </c>
    </row>
    <row r="7" spans="1:14" x14ac:dyDescent="0.25">
      <c r="A7" t="s">
        <v>4</v>
      </c>
      <c r="C7">
        <f>C6/3</f>
        <v>104212</v>
      </c>
      <c r="H7">
        <f>H6/3</f>
        <v>11559</v>
      </c>
      <c r="I7">
        <f>I6/3</f>
        <v>3298.6666666666665</v>
      </c>
      <c r="N7">
        <f>N6/C9</f>
        <v>291.98606271777004</v>
      </c>
    </row>
    <row r="8" spans="1:14" x14ac:dyDescent="0.25">
      <c r="N8">
        <f>N7/30</f>
        <v>9.732868757259002</v>
      </c>
    </row>
    <row r="9" spans="1:14" x14ac:dyDescent="0.25">
      <c r="A9" t="s">
        <v>9</v>
      </c>
      <c r="B9">
        <v>33</v>
      </c>
      <c r="C9">
        <v>41</v>
      </c>
    </row>
    <row r="11" spans="1:14" x14ac:dyDescent="0.25">
      <c r="A11" t="s">
        <v>11</v>
      </c>
      <c r="B11">
        <f>C7+H7+I7</f>
        <v>119069.66666666667</v>
      </c>
    </row>
    <row r="12" spans="1:14" x14ac:dyDescent="0.25">
      <c r="A12" t="s">
        <v>12</v>
      </c>
      <c r="B12">
        <f>B11/B9</f>
        <v>3608.1717171717173</v>
      </c>
    </row>
    <row r="13" spans="1:14" x14ac:dyDescent="0.25">
      <c r="B13">
        <f>B12/30</f>
        <v>120.27239057239058</v>
      </c>
      <c r="L13">
        <f>B13+B28+B42+B57+B71+B85</f>
        <v>683.75588471997457</v>
      </c>
      <c r="M13">
        <f>L13/6</f>
        <v>113.95931411999577</v>
      </c>
    </row>
    <row r="16" spans="1:14" x14ac:dyDescent="0.25">
      <c r="A16" t="s">
        <v>22</v>
      </c>
    </row>
    <row r="17" spans="1:9" s="1" customFormat="1" x14ac:dyDescent="0.25">
      <c r="A17" s="1" t="s">
        <v>3</v>
      </c>
      <c r="B17" s="1" t="s">
        <v>6</v>
      </c>
      <c r="C17" s="1" t="s">
        <v>0</v>
      </c>
      <c r="D17" s="1" t="s">
        <v>6</v>
      </c>
      <c r="E17" s="1" t="s">
        <v>7</v>
      </c>
      <c r="F17" s="1" t="s">
        <v>6</v>
      </c>
      <c r="G17" s="1" t="s">
        <v>8</v>
      </c>
      <c r="H17" s="1" t="s">
        <v>1</v>
      </c>
      <c r="I17" s="1" t="s">
        <v>2</v>
      </c>
    </row>
    <row r="18" spans="1:9" x14ac:dyDescent="0.25">
      <c r="A18">
        <v>1</v>
      </c>
      <c r="C18">
        <v>145600</v>
      </c>
      <c r="H18">
        <v>11950</v>
      </c>
      <c r="I18">
        <v>3200</v>
      </c>
    </row>
    <row r="19" spans="1:9" x14ac:dyDescent="0.25">
      <c r="A19">
        <v>2</v>
      </c>
      <c r="C19">
        <v>142000</v>
      </c>
      <c r="H19">
        <v>26500</v>
      </c>
      <c r="I19">
        <v>3700</v>
      </c>
    </row>
    <row r="20" spans="1:9" x14ac:dyDescent="0.25">
      <c r="A20">
        <v>3</v>
      </c>
      <c r="C20">
        <v>143000</v>
      </c>
      <c r="H20">
        <v>23600</v>
      </c>
      <c r="I20">
        <v>3900</v>
      </c>
    </row>
    <row r="21" spans="1:9" x14ac:dyDescent="0.25">
      <c r="A21" t="s">
        <v>10</v>
      </c>
      <c r="C21">
        <f>SUM(C18:C20)</f>
        <v>430600</v>
      </c>
      <c r="H21">
        <f>SUM(H18:H20)</f>
        <v>62050</v>
      </c>
      <c r="I21">
        <f>SUM(I18:I20)</f>
        <v>10800</v>
      </c>
    </row>
    <row r="22" spans="1:9" x14ac:dyDescent="0.25">
      <c r="A22" t="s">
        <v>4</v>
      </c>
      <c r="C22">
        <f>C21/3</f>
        <v>143533.33333333334</v>
      </c>
      <c r="H22">
        <f>H21/3</f>
        <v>20683.333333333332</v>
      </c>
      <c r="I22">
        <f>I21/3</f>
        <v>3600</v>
      </c>
    </row>
    <row r="24" spans="1:9" x14ac:dyDescent="0.25">
      <c r="A24" t="s">
        <v>9</v>
      </c>
      <c r="B24">
        <v>52</v>
      </c>
    </row>
    <row r="26" spans="1:9" x14ac:dyDescent="0.25">
      <c r="A26" t="s">
        <v>11</v>
      </c>
      <c r="B26">
        <f>C22+H22+I22</f>
        <v>167816.66666666669</v>
      </c>
    </row>
    <row r="27" spans="1:9" x14ac:dyDescent="0.25">
      <c r="A27" t="s">
        <v>12</v>
      </c>
      <c r="B27">
        <f>B26/B24</f>
        <v>3227.2435897435903</v>
      </c>
    </row>
    <row r="28" spans="1:9" x14ac:dyDescent="0.25">
      <c r="B28">
        <f>B27/30</f>
        <v>107.57478632478634</v>
      </c>
    </row>
    <row r="30" spans="1:9" x14ac:dyDescent="0.25">
      <c r="A30" t="s">
        <v>23</v>
      </c>
    </row>
    <row r="31" spans="1:9" s="1" customFormat="1" x14ac:dyDescent="0.25">
      <c r="A31" s="1" t="s">
        <v>3</v>
      </c>
      <c r="B31" s="1" t="s">
        <v>6</v>
      </c>
      <c r="C31" s="1" t="s">
        <v>0</v>
      </c>
      <c r="D31" s="1" t="s">
        <v>6</v>
      </c>
      <c r="E31" s="1" t="s">
        <v>7</v>
      </c>
      <c r="F31" s="1" t="s">
        <v>6</v>
      </c>
      <c r="G31" s="1" t="s">
        <v>8</v>
      </c>
      <c r="H31" s="1" t="s">
        <v>1</v>
      </c>
      <c r="I31" s="1" t="s">
        <v>2</v>
      </c>
    </row>
    <row r="32" spans="1:9" x14ac:dyDescent="0.25">
      <c r="A32">
        <v>1</v>
      </c>
      <c r="C32">
        <v>166200</v>
      </c>
      <c r="H32">
        <v>21300</v>
      </c>
      <c r="I32">
        <v>6100</v>
      </c>
    </row>
    <row r="33" spans="1:9" x14ac:dyDescent="0.25">
      <c r="A33">
        <v>2</v>
      </c>
      <c r="C33">
        <v>163500</v>
      </c>
      <c r="H33">
        <v>22050</v>
      </c>
      <c r="I33">
        <v>4900</v>
      </c>
    </row>
    <row r="34" spans="1:9" x14ac:dyDescent="0.25">
      <c r="A34">
        <v>3</v>
      </c>
      <c r="C34">
        <v>170100</v>
      </c>
      <c r="H34">
        <v>22400</v>
      </c>
      <c r="I34">
        <v>4600</v>
      </c>
    </row>
    <row r="35" spans="1:9" x14ac:dyDescent="0.25">
      <c r="A35" t="s">
        <v>10</v>
      </c>
      <c r="C35">
        <f>SUM(C32:C34)</f>
        <v>499800</v>
      </c>
      <c r="H35">
        <f>SUM(H32:H34)</f>
        <v>65750</v>
      </c>
      <c r="I35">
        <f>SUM(I32:I34)</f>
        <v>15600</v>
      </c>
    </row>
    <row r="36" spans="1:9" x14ac:dyDescent="0.25">
      <c r="A36" t="s">
        <v>4</v>
      </c>
      <c r="C36">
        <f>C35/3</f>
        <v>166600</v>
      </c>
      <c r="H36">
        <f>H35/3</f>
        <v>21916.666666666668</v>
      </c>
      <c r="I36">
        <f>I35/3</f>
        <v>5200</v>
      </c>
    </row>
    <row r="38" spans="1:9" x14ac:dyDescent="0.25">
      <c r="A38" t="s">
        <v>9</v>
      </c>
      <c r="B38">
        <v>64</v>
      </c>
    </row>
    <row r="40" spans="1:9" x14ac:dyDescent="0.25">
      <c r="A40" t="s">
        <v>11</v>
      </c>
      <c r="B40">
        <f>C36+H36+I36</f>
        <v>193716.66666666666</v>
      </c>
    </row>
    <row r="41" spans="1:9" x14ac:dyDescent="0.25">
      <c r="A41" t="s">
        <v>12</v>
      </c>
      <c r="B41">
        <f>B40/B38</f>
        <v>3026.8229166666665</v>
      </c>
    </row>
    <row r="42" spans="1:9" x14ac:dyDescent="0.25">
      <c r="B42">
        <f>B41/30</f>
        <v>100.89409722222221</v>
      </c>
    </row>
    <row r="45" spans="1:9" x14ac:dyDescent="0.25">
      <c r="A45" t="s">
        <v>24</v>
      </c>
    </row>
    <row r="46" spans="1:9" s="1" customFormat="1" x14ac:dyDescent="0.25">
      <c r="A46" s="1" t="s">
        <v>3</v>
      </c>
      <c r="B46" s="1" t="s">
        <v>6</v>
      </c>
      <c r="C46" s="1" t="s">
        <v>0</v>
      </c>
      <c r="D46" s="1" t="s">
        <v>6</v>
      </c>
      <c r="E46" s="1" t="s">
        <v>7</v>
      </c>
      <c r="F46" s="1" t="s">
        <v>6</v>
      </c>
      <c r="G46" s="1" t="s">
        <v>8</v>
      </c>
      <c r="H46" s="1" t="s">
        <v>1</v>
      </c>
      <c r="I46" s="1" t="s">
        <v>2</v>
      </c>
    </row>
    <row r="47" spans="1:9" x14ac:dyDescent="0.25">
      <c r="A47">
        <v>1</v>
      </c>
      <c r="C47">
        <v>111300</v>
      </c>
      <c r="H47">
        <v>6390</v>
      </c>
      <c r="I47">
        <v>4180</v>
      </c>
    </row>
    <row r="48" spans="1:9" x14ac:dyDescent="0.25">
      <c r="A48">
        <v>2</v>
      </c>
      <c r="C48">
        <v>122800</v>
      </c>
      <c r="H48">
        <v>12920</v>
      </c>
      <c r="I48">
        <v>3620</v>
      </c>
    </row>
    <row r="49" spans="1:9" x14ac:dyDescent="0.25">
      <c r="A49">
        <v>3</v>
      </c>
      <c r="C49">
        <v>128500</v>
      </c>
      <c r="H49">
        <v>16400</v>
      </c>
      <c r="I49">
        <v>3550</v>
      </c>
    </row>
    <row r="50" spans="1:9" x14ac:dyDescent="0.25">
      <c r="A50" t="s">
        <v>10</v>
      </c>
      <c r="C50">
        <f>SUM(C47:C49)</f>
        <v>362600</v>
      </c>
      <c r="H50">
        <f>SUM(H47:H49)</f>
        <v>35710</v>
      </c>
      <c r="I50">
        <f>SUM(I47:I49)</f>
        <v>11350</v>
      </c>
    </row>
    <row r="51" spans="1:9" x14ac:dyDescent="0.25">
      <c r="A51" t="s">
        <v>4</v>
      </c>
      <c r="C51">
        <f>C50/3</f>
        <v>120866.66666666667</v>
      </c>
      <c r="H51">
        <f>H50/3</f>
        <v>11903.333333333334</v>
      </c>
      <c r="I51">
        <f>I50/3</f>
        <v>3783.3333333333335</v>
      </c>
    </row>
    <row r="53" spans="1:9" x14ac:dyDescent="0.25">
      <c r="A53" t="s">
        <v>9</v>
      </c>
      <c r="B53">
        <v>45</v>
      </c>
    </row>
    <row r="55" spans="1:9" x14ac:dyDescent="0.25">
      <c r="A55" t="s">
        <v>11</v>
      </c>
      <c r="B55">
        <f>C51+H51+I51</f>
        <v>136553.33333333334</v>
      </c>
    </row>
    <row r="56" spans="1:9" x14ac:dyDescent="0.25">
      <c r="A56" t="s">
        <v>12</v>
      </c>
      <c r="B56">
        <f>B55/B53</f>
        <v>3034.5185185185187</v>
      </c>
    </row>
    <row r="57" spans="1:9" x14ac:dyDescent="0.25">
      <c r="B57">
        <f>B56/30</f>
        <v>101.15061728395062</v>
      </c>
    </row>
    <row r="59" spans="1:9" x14ac:dyDescent="0.25">
      <c r="A59" t="s">
        <v>25</v>
      </c>
    </row>
    <row r="60" spans="1:9" s="1" customFormat="1" x14ac:dyDescent="0.25">
      <c r="A60" s="1" t="s">
        <v>3</v>
      </c>
      <c r="B60" s="1" t="s">
        <v>6</v>
      </c>
      <c r="C60" s="1" t="s">
        <v>0</v>
      </c>
      <c r="D60" s="1" t="s">
        <v>6</v>
      </c>
      <c r="E60" s="1" t="s">
        <v>7</v>
      </c>
      <c r="F60" s="1" t="s">
        <v>6</v>
      </c>
      <c r="G60" s="1" t="s">
        <v>8</v>
      </c>
      <c r="H60" s="1" t="s">
        <v>1</v>
      </c>
      <c r="I60" s="1" t="s">
        <v>2</v>
      </c>
    </row>
    <row r="61" spans="1:9" x14ac:dyDescent="0.25">
      <c r="A61">
        <v>1</v>
      </c>
      <c r="C61">
        <v>122700</v>
      </c>
      <c r="H61">
        <v>15060</v>
      </c>
      <c r="I61">
        <v>1660</v>
      </c>
    </row>
    <row r="62" spans="1:9" x14ac:dyDescent="0.25">
      <c r="A62">
        <v>2</v>
      </c>
      <c r="C62">
        <v>119500</v>
      </c>
      <c r="H62">
        <v>20860</v>
      </c>
      <c r="I62">
        <v>4040</v>
      </c>
    </row>
    <row r="63" spans="1:9" x14ac:dyDescent="0.25">
      <c r="A63">
        <v>3</v>
      </c>
      <c r="C63">
        <v>125600</v>
      </c>
      <c r="H63">
        <v>20620</v>
      </c>
      <c r="I63">
        <v>2500</v>
      </c>
    </row>
    <row r="64" spans="1:9" x14ac:dyDescent="0.25">
      <c r="A64" t="s">
        <v>10</v>
      </c>
      <c r="C64">
        <f>SUM(C61:C63)</f>
        <v>367800</v>
      </c>
      <c r="H64">
        <f>SUM(H61:H63)</f>
        <v>56540</v>
      </c>
      <c r="I64">
        <f>SUM(I61:I63)</f>
        <v>8200</v>
      </c>
    </row>
    <row r="65" spans="1:9" x14ac:dyDescent="0.25">
      <c r="A65" t="s">
        <v>4</v>
      </c>
      <c r="C65">
        <f>C64/3</f>
        <v>122600</v>
      </c>
      <c r="H65">
        <f>H64/3</f>
        <v>18846.666666666668</v>
      </c>
      <c r="I65">
        <f>I64/3</f>
        <v>2733.3333333333335</v>
      </c>
    </row>
    <row r="67" spans="1:9" x14ac:dyDescent="0.25">
      <c r="A67" t="s">
        <v>9</v>
      </c>
      <c r="B67">
        <v>35</v>
      </c>
    </row>
    <row r="69" spans="1:9" x14ac:dyDescent="0.25">
      <c r="A69" t="s">
        <v>11</v>
      </c>
      <c r="B69">
        <f>C65+H65+I65</f>
        <v>144180</v>
      </c>
    </row>
    <row r="70" spans="1:9" x14ac:dyDescent="0.25">
      <c r="A70" t="s">
        <v>12</v>
      </c>
      <c r="B70">
        <f>B69/B67</f>
        <v>4119.4285714285716</v>
      </c>
    </row>
    <row r="71" spans="1:9" x14ac:dyDescent="0.25">
      <c r="B71">
        <f>B70/30</f>
        <v>137.31428571428572</v>
      </c>
    </row>
    <row r="73" spans="1:9" x14ac:dyDescent="0.25">
      <c r="A73" t="s">
        <v>26</v>
      </c>
    </row>
    <row r="74" spans="1:9" s="1" customFormat="1" x14ac:dyDescent="0.25">
      <c r="A74" s="1" t="s">
        <v>3</v>
      </c>
      <c r="B74" s="1" t="s">
        <v>6</v>
      </c>
      <c r="C74" s="1" t="s">
        <v>0</v>
      </c>
      <c r="D74" s="1" t="s">
        <v>6</v>
      </c>
      <c r="E74" s="1" t="s">
        <v>7</v>
      </c>
      <c r="F74" s="1" t="s">
        <v>6</v>
      </c>
      <c r="G74" s="1" t="s">
        <v>8</v>
      </c>
      <c r="H74" s="1" t="s">
        <v>1</v>
      </c>
      <c r="I74" s="1" t="s">
        <v>2</v>
      </c>
    </row>
    <row r="75" spans="1:9" x14ac:dyDescent="0.25">
      <c r="A75">
        <v>1</v>
      </c>
      <c r="C75">
        <v>52800</v>
      </c>
      <c r="H75">
        <v>11700</v>
      </c>
      <c r="I75">
        <v>2760</v>
      </c>
    </row>
    <row r="76" spans="1:9" x14ac:dyDescent="0.25">
      <c r="A76">
        <v>2</v>
      </c>
      <c r="C76">
        <v>52200</v>
      </c>
      <c r="H76">
        <v>9630</v>
      </c>
      <c r="I76">
        <v>3980</v>
      </c>
    </row>
    <row r="77" spans="1:9" x14ac:dyDescent="0.25">
      <c r="A77">
        <v>3</v>
      </c>
      <c r="C77">
        <v>52600</v>
      </c>
      <c r="H77">
        <v>11700</v>
      </c>
      <c r="I77">
        <v>1930</v>
      </c>
    </row>
    <row r="78" spans="1:9" x14ac:dyDescent="0.25">
      <c r="A78" t="s">
        <v>10</v>
      </c>
      <c r="C78">
        <f>SUM(C75:C77)</f>
        <v>157600</v>
      </c>
      <c r="H78">
        <f>SUM(H75:H77)</f>
        <v>33030</v>
      </c>
      <c r="I78">
        <f>SUM(I75:I77)</f>
        <v>8670</v>
      </c>
    </row>
    <row r="79" spans="1:9" x14ac:dyDescent="0.25">
      <c r="A79" t="s">
        <v>4</v>
      </c>
      <c r="C79">
        <f>C78/3</f>
        <v>52533.333333333336</v>
      </c>
      <c r="H79">
        <f>H78/3</f>
        <v>11010</v>
      </c>
      <c r="I79">
        <f>I78/3</f>
        <v>2890</v>
      </c>
    </row>
    <row r="81" spans="1:2" x14ac:dyDescent="0.25">
      <c r="A81" t="s">
        <v>9</v>
      </c>
      <c r="B81">
        <v>19</v>
      </c>
    </row>
    <row r="83" spans="1:2" x14ac:dyDescent="0.25">
      <c r="A83" t="s">
        <v>11</v>
      </c>
      <c r="B83">
        <f>C79+H79+I79</f>
        <v>66433.333333333343</v>
      </c>
    </row>
    <row r="84" spans="1:2" x14ac:dyDescent="0.25">
      <c r="A84" t="s">
        <v>12</v>
      </c>
      <c r="B84">
        <f>B83/B81</f>
        <v>3496.491228070176</v>
      </c>
    </row>
    <row r="85" spans="1:2" x14ac:dyDescent="0.25">
      <c r="B85">
        <f>B84/30</f>
        <v>116.5497076023392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workbookViewId="0">
      <selection activeCell="B9" sqref="B9"/>
    </sheetView>
  </sheetViews>
  <sheetFormatPr defaultRowHeight="15" x14ac:dyDescent="0.25"/>
  <cols>
    <col min="1" max="1" width="16.2851562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7" max="7" width="8.5703125" bestFit="1" customWidth="1"/>
    <col min="8" max="8" width="14" bestFit="1" customWidth="1"/>
    <col min="9" max="9" width="15.7109375" bestFit="1" customWidth="1"/>
  </cols>
  <sheetData>
    <row r="1" spans="1:10" x14ac:dyDescent="0.25">
      <c r="A1" t="s">
        <v>27</v>
      </c>
      <c r="J1">
        <v>9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</row>
    <row r="4" spans="1:10" x14ac:dyDescent="0.25">
      <c r="A4">
        <v>2</v>
      </c>
    </row>
    <row r="5" spans="1:10" x14ac:dyDescent="0.25">
      <c r="A5">
        <v>3</v>
      </c>
    </row>
    <row r="6" spans="1:10" x14ac:dyDescent="0.25">
      <c r="A6" t="s">
        <v>10</v>
      </c>
    </row>
    <row r="7" spans="1:10" x14ac:dyDescent="0.25">
      <c r="A7" t="s">
        <v>4</v>
      </c>
      <c r="C7">
        <v>156000</v>
      </c>
      <c r="H7">
        <v>37000</v>
      </c>
    </row>
    <row r="9" spans="1:10" x14ac:dyDescent="0.25">
      <c r="A9" t="s">
        <v>9</v>
      </c>
      <c r="B9">
        <v>70</v>
      </c>
    </row>
    <row r="11" spans="1:10" x14ac:dyDescent="0.25">
      <c r="A11" t="s">
        <v>11</v>
      </c>
      <c r="B11">
        <f>C7+H7</f>
        <v>193000</v>
      </c>
    </row>
    <row r="12" spans="1:10" x14ac:dyDescent="0.25">
      <c r="A12" t="s">
        <v>12</v>
      </c>
      <c r="B12">
        <f>B11/B9</f>
        <v>2757.1428571428573</v>
      </c>
    </row>
    <row r="13" spans="1:10" x14ac:dyDescent="0.25">
      <c r="B13">
        <f>B12/30</f>
        <v>91.904761904761912</v>
      </c>
    </row>
    <row r="15" spans="1:10" x14ac:dyDescent="0.25">
      <c r="A15" t="s">
        <v>28</v>
      </c>
    </row>
    <row r="16" spans="1:10" s="1" customFormat="1" x14ac:dyDescent="0.25">
      <c r="A16" s="1" t="s">
        <v>3</v>
      </c>
      <c r="B16" s="1" t="s">
        <v>6</v>
      </c>
      <c r="C16" s="1" t="s">
        <v>0</v>
      </c>
      <c r="D16" s="1" t="s">
        <v>6</v>
      </c>
      <c r="E16" s="1" t="s">
        <v>7</v>
      </c>
      <c r="F16" s="1" t="s">
        <v>6</v>
      </c>
      <c r="G16" s="1" t="s">
        <v>8</v>
      </c>
      <c r="H16" s="1" t="s">
        <v>1</v>
      </c>
      <c r="I16" s="1" t="s">
        <v>2</v>
      </c>
    </row>
    <row r="17" spans="1:9" x14ac:dyDescent="0.25">
      <c r="A17">
        <v>1</v>
      </c>
    </row>
    <row r="18" spans="1:9" x14ac:dyDescent="0.25">
      <c r="A18">
        <v>2</v>
      </c>
    </row>
    <row r="19" spans="1:9" x14ac:dyDescent="0.25">
      <c r="A19">
        <v>3</v>
      </c>
    </row>
    <row r="20" spans="1:9" x14ac:dyDescent="0.25">
      <c r="A20" t="s">
        <v>10</v>
      </c>
    </row>
    <row r="21" spans="1:9" x14ac:dyDescent="0.25">
      <c r="A21" t="s">
        <v>4</v>
      </c>
      <c r="C21">
        <v>210000</v>
      </c>
      <c r="H21">
        <v>44000</v>
      </c>
    </row>
    <row r="23" spans="1:9" x14ac:dyDescent="0.25">
      <c r="A23" t="s">
        <v>9</v>
      </c>
      <c r="B23">
        <v>60</v>
      </c>
    </row>
    <row r="25" spans="1:9" x14ac:dyDescent="0.25">
      <c r="A25" t="s">
        <v>11</v>
      </c>
      <c r="B25">
        <f>C21+H21</f>
        <v>254000</v>
      </c>
    </row>
    <row r="26" spans="1:9" x14ac:dyDescent="0.25">
      <c r="A26" t="s">
        <v>12</v>
      </c>
      <c r="B26">
        <f>B25/B23</f>
        <v>4233.333333333333</v>
      </c>
    </row>
    <row r="27" spans="1:9" x14ac:dyDescent="0.25">
      <c r="B27">
        <f>B26/30</f>
        <v>141.11111111111111</v>
      </c>
    </row>
    <row r="30" spans="1:9" x14ac:dyDescent="0.25">
      <c r="A30" t="s">
        <v>29</v>
      </c>
    </row>
    <row r="31" spans="1:9" s="1" customFormat="1" x14ac:dyDescent="0.25">
      <c r="A31" s="1" t="s">
        <v>3</v>
      </c>
      <c r="B31" s="1" t="s">
        <v>6</v>
      </c>
      <c r="C31" s="1" t="s">
        <v>0</v>
      </c>
      <c r="D31" s="1" t="s">
        <v>6</v>
      </c>
      <c r="E31" s="1" t="s">
        <v>7</v>
      </c>
      <c r="F31" s="1" t="s">
        <v>6</v>
      </c>
      <c r="G31" s="1" t="s">
        <v>8</v>
      </c>
      <c r="H31" s="1" t="s">
        <v>1</v>
      </c>
      <c r="I31" s="1" t="s">
        <v>2</v>
      </c>
    </row>
    <row r="32" spans="1:9" x14ac:dyDescent="0.25">
      <c r="A32">
        <v>1</v>
      </c>
    </row>
    <row r="33" spans="1:9" x14ac:dyDescent="0.25">
      <c r="A33">
        <v>2</v>
      </c>
    </row>
    <row r="34" spans="1:9" x14ac:dyDescent="0.25">
      <c r="A34">
        <v>3</v>
      </c>
    </row>
    <row r="35" spans="1:9" x14ac:dyDescent="0.25">
      <c r="A35" t="s">
        <v>10</v>
      </c>
    </row>
    <row r="36" spans="1:9" x14ac:dyDescent="0.25">
      <c r="A36" t="s">
        <v>4</v>
      </c>
      <c r="C36">
        <v>577000</v>
      </c>
      <c r="H36">
        <v>186000</v>
      </c>
    </row>
    <row r="38" spans="1:9" x14ac:dyDescent="0.25">
      <c r="A38" t="s">
        <v>9</v>
      </c>
      <c r="B38">
        <v>200</v>
      </c>
    </row>
    <row r="40" spans="1:9" x14ac:dyDescent="0.25">
      <c r="A40" t="s">
        <v>11</v>
      </c>
      <c r="B40">
        <f>C36+H36</f>
        <v>763000</v>
      </c>
    </row>
    <row r="41" spans="1:9" x14ac:dyDescent="0.25">
      <c r="A41" t="s">
        <v>12</v>
      </c>
      <c r="B41">
        <f>B40/B38</f>
        <v>3815</v>
      </c>
    </row>
    <row r="42" spans="1:9" x14ac:dyDescent="0.25">
      <c r="B42">
        <f>B41/30</f>
        <v>127.16666666666667</v>
      </c>
    </row>
    <row r="45" spans="1:9" x14ac:dyDescent="0.25">
      <c r="A45" t="s">
        <v>30</v>
      </c>
    </row>
    <row r="46" spans="1:9" s="1" customFormat="1" x14ac:dyDescent="0.25">
      <c r="A46" s="1" t="s">
        <v>3</v>
      </c>
      <c r="B46" s="1" t="s">
        <v>6</v>
      </c>
      <c r="C46" s="1" t="s">
        <v>0</v>
      </c>
      <c r="D46" s="1" t="s">
        <v>6</v>
      </c>
      <c r="E46" s="1" t="s">
        <v>7</v>
      </c>
      <c r="F46" s="1" t="s">
        <v>6</v>
      </c>
      <c r="G46" s="1" t="s">
        <v>8</v>
      </c>
      <c r="H46" s="1" t="s">
        <v>1</v>
      </c>
      <c r="I46" s="1" t="s">
        <v>2</v>
      </c>
    </row>
    <row r="47" spans="1:9" x14ac:dyDescent="0.25">
      <c r="A47">
        <v>1</v>
      </c>
    </row>
    <row r="48" spans="1:9" x14ac:dyDescent="0.25">
      <c r="A48">
        <v>2</v>
      </c>
    </row>
    <row r="49" spans="1:9" x14ac:dyDescent="0.25">
      <c r="A49">
        <v>3</v>
      </c>
    </row>
    <row r="50" spans="1:9" x14ac:dyDescent="0.25">
      <c r="A50" t="s">
        <v>10</v>
      </c>
    </row>
    <row r="51" spans="1:9" x14ac:dyDescent="0.25">
      <c r="A51" t="s">
        <v>4</v>
      </c>
      <c r="C51">
        <v>55000</v>
      </c>
      <c r="H51">
        <v>25000</v>
      </c>
    </row>
    <row r="53" spans="1:9" x14ac:dyDescent="0.25">
      <c r="A53" t="s">
        <v>9</v>
      </c>
      <c r="B53">
        <v>40</v>
      </c>
    </row>
    <row r="55" spans="1:9" x14ac:dyDescent="0.25">
      <c r="A55" t="s">
        <v>11</v>
      </c>
      <c r="B55">
        <f>C51+H51</f>
        <v>80000</v>
      </c>
    </row>
    <row r="56" spans="1:9" x14ac:dyDescent="0.25">
      <c r="A56" t="s">
        <v>12</v>
      </c>
      <c r="B56">
        <f>B55/B53</f>
        <v>2000</v>
      </c>
    </row>
    <row r="57" spans="1:9" x14ac:dyDescent="0.25">
      <c r="B57">
        <f>B56/30</f>
        <v>66.666666666666671</v>
      </c>
    </row>
    <row r="60" spans="1:9" x14ac:dyDescent="0.25">
      <c r="A60" t="s">
        <v>31</v>
      </c>
    </row>
    <row r="61" spans="1:9" s="1" customFormat="1" x14ac:dyDescent="0.25">
      <c r="A61" s="1" t="s">
        <v>3</v>
      </c>
      <c r="B61" s="1" t="s">
        <v>6</v>
      </c>
      <c r="C61" s="1" t="s">
        <v>0</v>
      </c>
      <c r="D61" s="1" t="s">
        <v>6</v>
      </c>
      <c r="E61" s="1" t="s">
        <v>7</v>
      </c>
      <c r="F61" s="1" t="s">
        <v>6</v>
      </c>
      <c r="G61" s="1" t="s">
        <v>8</v>
      </c>
      <c r="H61" s="1" t="s">
        <v>1</v>
      </c>
      <c r="I61" s="1" t="s">
        <v>2</v>
      </c>
    </row>
    <row r="62" spans="1:9" x14ac:dyDescent="0.25">
      <c r="A62">
        <v>1</v>
      </c>
    </row>
    <row r="63" spans="1:9" x14ac:dyDescent="0.25">
      <c r="A63">
        <v>2</v>
      </c>
    </row>
    <row r="64" spans="1:9" x14ac:dyDescent="0.25">
      <c r="A64">
        <v>3</v>
      </c>
    </row>
    <row r="65" spans="1:9" x14ac:dyDescent="0.25">
      <c r="A65" t="s">
        <v>10</v>
      </c>
    </row>
    <row r="66" spans="1:9" x14ac:dyDescent="0.25">
      <c r="A66" t="s">
        <v>4</v>
      </c>
      <c r="C66">
        <v>125000</v>
      </c>
      <c r="H66">
        <v>22000</v>
      </c>
    </row>
    <row r="68" spans="1:9" x14ac:dyDescent="0.25">
      <c r="A68" t="s">
        <v>9</v>
      </c>
      <c r="B68">
        <v>60</v>
      </c>
    </row>
    <row r="70" spans="1:9" x14ac:dyDescent="0.25">
      <c r="A70" t="s">
        <v>11</v>
      </c>
      <c r="B70">
        <f>C66+H66</f>
        <v>147000</v>
      </c>
    </row>
    <row r="71" spans="1:9" x14ac:dyDescent="0.25">
      <c r="A71" t="s">
        <v>12</v>
      </c>
      <c r="B71">
        <f>B70/B68</f>
        <v>2450</v>
      </c>
    </row>
    <row r="72" spans="1:9" x14ac:dyDescent="0.25">
      <c r="B72">
        <f>B71/30</f>
        <v>81.666666666666671</v>
      </c>
    </row>
    <row r="75" spans="1:9" x14ac:dyDescent="0.25">
      <c r="A75" t="s">
        <v>32</v>
      </c>
    </row>
    <row r="76" spans="1:9" s="1" customFormat="1" x14ac:dyDescent="0.25">
      <c r="A76" s="1" t="s">
        <v>3</v>
      </c>
      <c r="B76" s="1" t="s">
        <v>6</v>
      </c>
      <c r="C76" s="1" t="s">
        <v>0</v>
      </c>
      <c r="D76" s="1" t="s">
        <v>6</v>
      </c>
      <c r="E76" s="1" t="s">
        <v>7</v>
      </c>
      <c r="F76" s="1" t="s">
        <v>6</v>
      </c>
      <c r="G76" s="1" t="s">
        <v>8</v>
      </c>
      <c r="H76" s="1" t="s">
        <v>1</v>
      </c>
      <c r="I76" s="1" t="s">
        <v>2</v>
      </c>
    </row>
    <row r="77" spans="1:9" x14ac:dyDescent="0.25">
      <c r="A77">
        <v>1</v>
      </c>
    </row>
    <row r="78" spans="1:9" x14ac:dyDescent="0.25">
      <c r="A78">
        <v>2</v>
      </c>
    </row>
    <row r="79" spans="1:9" x14ac:dyDescent="0.25">
      <c r="A79">
        <v>3</v>
      </c>
    </row>
    <row r="80" spans="1:9" x14ac:dyDescent="0.25">
      <c r="A80" t="s">
        <v>10</v>
      </c>
      <c r="C80">
        <v>267000</v>
      </c>
      <c r="H80">
        <v>61000</v>
      </c>
    </row>
    <row r="81" spans="1:9" x14ac:dyDescent="0.25">
      <c r="A81" t="s">
        <v>4</v>
      </c>
    </row>
    <row r="83" spans="1:9" x14ac:dyDescent="0.25">
      <c r="A83" t="s">
        <v>9</v>
      </c>
      <c r="B83">
        <v>100</v>
      </c>
    </row>
    <row r="85" spans="1:9" x14ac:dyDescent="0.25">
      <c r="A85" t="s">
        <v>11</v>
      </c>
      <c r="B85">
        <f>C80+H80</f>
        <v>328000</v>
      </c>
    </row>
    <row r="86" spans="1:9" x14ac:dyDescent="0.25">
      <c r="A86" t="s">
        <v>12</v>
      </c>
      <c r="B86">
        <f>B85/B83</f>
        <v>3280</v>
      </c>
    </row>
    <row r="87" spans="1:9" x14ac:dyDescent="0.25">
      <c r="B87">
        <f>B86/30</f>
        <v>109.33333333333333</v>
      </c>
    </row>
    <row r="90" spans="1:9" x14ac:dyDescent="0.25">
      <c r="A90" t="s">
        <v>33</v>
      </c>
    </row>
    <row r="91" spans="1:9" s="1" customFormat="1" x14ac:dyDescent="0.25">
      <c r="A91" s="1" t="s">
        <v>3</v>
      </c>
      <c r="B91" s="1" t="s">
        <v>6</v>
      </c>
      <c r="C91" s="1" t="s">
        <v>0</v>
      </c>
      <c r="D91" s="1" t="s">
        <v>6</v>
      </c>
      <c r="E91" s="1" t="s">
        <v>7</v>
      </c>
      <c r="F91" s="1" t="s">
        <v>6</v>
      </c>
      <c r="G91" s="1" t="s">
        <v>8</v>
      </c>
      <c r="H91" s="1" t="s">
        <v>1</v>
      </c>
      <c r="I91" s="1" t="s">
        <v>2</v>
      </c>
    </row>
    <row r="92" spans="1:9" x14ac:dyDescent="0.25">
      <c r="A92">
        <v>1</v>
      </c>
    </row>
    <row r="93" spans="1:9" x14ac:dyDescent="0.25">
      <c r="A93">
        <v>2</v>
      </c>
    </row>
    <row r="94" spans="1:9" x14ac:dyDescent="0.25">
      <c r="A94">
        <v>3</v>
      </c>
    </row>
    <row r="95" spans="1:9" x14ac:dyDescent="0.25">
      <c r="A95" t="s">
        <v>10</v>
      </c>
    </row>
    <row r="96" spans="1:9" x14ac:dyDescent="0.25">
      <c r="A96" t="s">
        <v>4</v>
      </c>
      <c r="C96">
        <v>117000</v>
      </c>
      <c r="H96">
        <v>41000</v>
      </c>
    </row>
    <row r="98" spans="1:9" x14ac:dyDescent="0.25">
      <c r="A98" t="s">
        <v>9</v>
      </c>
      <c r="B98">
        <v>70</v>
      </c>
    </row>
    <row r="100" spans="1:9" x14ac:dyDescent="0.25">
      <c r="A100" t="s">
        <v>11</v>
      </c>
      <c r="B100">
        <f>C96+H96</f>
        <v>158000</v>
      </c>
    </row>
    <row r="101" spans="1:9" x14ac:dyDescent="0.25">
      <c r="A101" t="s">
        <v>12</v>
      </c>
      <c r="B101">
        <f>B100/B98</f>
        <v>2257.1428571428573</v>
      </c>
    </row>
    <row r="102" spans="1:9" x14ac:dyDescent="0.25">
      <c r="B102">
        <f>B101/30</f>
        <v>75.238095238095241</v>
      </c>
    </row>
    <row r="105" spans="1:9" x14ac:dyDescent="0.25">
      <c r="A105" t="s">
        <v>35</v>
      </c>
    </row>
    <row r="106" spans="1:9" s="1" customFormat="1" x14ac:dyDescent="0.25">
      <c r="A106" s="1" t="s">
        <v>3</v>
      </c>
      <c r="B106" s="1" t="s">
        <v>6</v>
      </c>
      <c r="C106" s="1" t="s">
        <v>0</v>
      </c>
      <c r="D106" s="1" t="s">
        <v>6</v>
      </c>
      <c r="E106" s="1" t="s">
        <v>7</v>
      </c>
      <c r="F106" s="1" t="s">
        <v>6</v>
      </c>
      <c r="G106" s="1" t="s">
        <v>8</v>
      </c>
      <c r="H106" s="1" t="s">
        <v>1</v>
      </c>
      <c r="I106" s="1" t="s">
        <v>2</v>
      </c>
    </row>
    <row r="107" spans="1:9" x14ac:dyDescent="0.25">
      <c r="A107">
        <v>1</v>
      </c>
    </row>
    <row r="108" spans="1:9" x14ac:dyDescent="0.25">
      <c r="A108">
        <v>2</v>
      </c>
    </row>
    <row r="109" spans="1:9" x14ac:dyDescent="0.25">
      <c r="A109">
        <v>3</v>
      </c>
    </row>
    <row r="110" spans="1:9" x14ac:dyDescent="0.25">
      <c r="A110" t="s">
        <v>10</v>
      </c>
    </row>
    <row r="111" spans="1:9" x14ac:dyDescent="0.25">
      <c r="A111" t="s">
        <v>4</v>
      </c>
      <c r="C111">
        <v>209000</v>
      </c>
      <c r="H111">
        <v>32000</v>
      </c>
    </row>
    <row r="113" spans="1:9" x14ac:dyDescent="0.25">
      <c r="A113" t="s">
        <v>9</v>
      </c>
      <c r="B113">
        <v>70</v>
      </c>
    </row>
    <row r="115" spans="1:9" x14ac:dyDescent="0.25">
      <c r="A115" t="s">
        <v>11</v>
      </c>
      <c r="B115">
        <f>C111+H111</f>
        <v>241000</v>
      </c>
    </row>
    <row r="116" spans="1:9" x14ac:dyDescent="0.25">
      <c r="A116" t="s">
        <v>12</v>
      </c>
      <c r="B116">
        <f>B115/B113</f>
        <v>3442.8571428571427</v>
      </c>
    </row>
    <row r="117" spans="1:9" x14ac:dyDescent="0.25">
      <c r="B117">
        <f>B116/30</f>
        <v>114.76190476190476</v>
      </c>
    </row>
    <row r="120" spans="1:9" x14ac:dyDescent="0.25">
      <c r="A120" t="s">
        <v>34</v>
      </c>
    </row>
    <row r="121" spans="1:9" s="1" customFormat="1" x14ac:dyDescent="0.25">
      <c r="A121" s="1" t="s">
        <v>3</v>
      </c>
      <c r="B121" s="1" t="s">
        <v>6</v>
      </c>
      <c r="C121" s="1" t="s">
        <v>0</v>
      </c>
      <c r="D121" s="1" t="s">
        <v>6</v>
      </c>
      <c r="E121" s="1" t="s">
        <v>7</v>
      </c>
      <c r="F121" s="1" t="s">
        <v>6</v>
      </c>
      <c r="G121" s="1" t="s">
        <v>8</v>
      </c>
      <c r="H121" s="1" t="s">
        <v>1</v>
      </c>
      <c r="I121" s="1" t="s">
        <v>2</v>
      </c>
    </row>
    <row r="122" spans="1:9" x14ac:dyDescent="0.25">
      <c r="A122">
        <v>1</v>
      </c>
    </row>
    <row r="123" spans="1:9" x14ac:dyDescent="0.25">
      <c r="A123">
        <v>2</v>
      </c>
    </row>
    <row r="124" spans="1:9" x14ac:dyDescent="0.25">
      <c r="A124">
        <v>3</v>
      </c>
    </row>
    <row r="125" spans="1:9" x14ac:dyDescent="0.25">
      <c r="A125" t="s">
        <v>10</v>
      </c>
    </row>
    <row r="126" spans="1:9" x14ac:dyDescent="0.25">
      <c r="A126" t="s">
        <v>4</v>
      </c>
      <c r="C126">
        <v>88000</v>
      </c>
      <c r="H126">
        <v>17000</v>
      </c>
    </row>
    <row r="128" spans="1:9" x14ac:dyDescent="0.25">
      <c r="A128" t="s">
        <v>9</v>
      </c>
      <c r="B128">
        <v>50</v>
      </c>
    </row>
    <row r="130" spans="1:2" x14ac:dyDescent="0.25">
      <c r="A130" t="s">
        <v>11</v>
      </c>
      <c r="B130">
        <f>C126+H126</f>
        <v>105000</v>
      </c>
    </row>
    <row r="131" spans="1:2" x14ac:dyDescent="0.25">
      <c r="A131" t="s">
        <v>12</v>
      </c>
      <c r="B131">
        <f>B130/B128</f>
        <v>2100</v>
      </c>
    </row>
    <row r="132" spans="1:2" x14ac:dyDescent="0.25">
      <c r="B132">
        <f>B131/30</f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J4" sqref="J4"/>
    </sheetView>
  </sheetViews>
  <sheetFormatPr defaultRowHeight="15" x14ac:dyDescent="0.25"/>
  <cols>
    <col min="1" max="1" width="14.4257812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7" max="7" width="8.5703125" bestFit="1" customWidth="1"/>
    <col min="8" max="8" width="14" bestFit="1" customWidth="1"/>
    <col min="9" max="9" width="15.7109375" bestFit="1" customWidth="1"/>
  </cols>
  <sheetData>
    <row r="1" spans="1:10" x14ac:dyDescent="0.25">
      <c r="A1" t="s">
        <v>36</v>
      </c>
      <c r="J1">
        <v>2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</row>
    <row r="4" spans="1:10" x14ac:dyDescent="0.25">
      <c r="A4">
        <v>2</v>
      </c>
    </row>
    <row r="5" spans="1:10" x14ac:dyDescent="0.25">
      <c r="A5">
        <v>3</v>
      </c>
    </row>
    <row r="6" spans="1:10" x14ac:dyDescent="0.25">
      <c r="A6" t="s">
        <v>10</v>
      </c>
    </row>
    <row r="7" spans="1:10" x14ac:dyDescent="0.25">
      <c r="A7" t="s">
        <v>4</v>
      </c>
      <c r="C7">
        <v>112200</v>
      </c>
      <c r="H7">
        <v>5293</v>
      </c>
      <c r="I7">
        <v>5192</v>
      </c>
    </row>
    <row r="9" spans="1:10" x14ac:dyDescent="0.25">
      <c r="A9" t="s">
        <v>9</v>
      </c>
      <c r="B9">
        <v>30</v>
      </c>
    </row>
    <row r="11" spans="1:10" x14ac:dyDescent="0.25">
      <c r="A11" t="s">
        <v>11</v>
      </c>
      <c r="B11">
        <f>C7+H7+I7</f>
        <v>122685</v>
      </c>
    </row>
    <row r="12" spans="1:10" x14ac:dyDescent="0.25">
      <c r="A12" t="s">
        <v>12</v>
      </c>
      <c r="B12">
        <f>B11/B9</f>
        <v>4089.5</v>
      </c>
    </row>
    <row r="13" spans="1:10" x14ac:dyDescent="0.25">
      <c r="B13">
        <f>B12/30</f>
        <v>136.31666666666666</v>
      </c>
    </row>
    <row r="15" spans="1:10" x14ac:dyDescent="0.25">
      <c r="A15" t="s">
        <v>37</v>
      </c>
    </row>
    <row r="16" spans="1:10" s="1" customFormat="1" x14ac:dyDescent="0.25">
      <c r="A16" s="1" t="s">
        <v>3</v>
      </c>
      <c r="B16" s="1" t="s">
        <v>6</v>
      </c>
      <c r="C16" s="1" t="s">
        <v>0</v>
      </c>
      <c r="D16" s="1" t="s">
        <v>6</v>
      </c>
      <c r="E16" s="1" t="s">
        <v>7</v>
      </c>
      <c r="F16" s="1" t="s">
        <v>6</v>
      </c>
      <c r="G16" s="1" t="s">
        <v>8</v>
      </c>
      <c r="H16" s="1" t="s">
        <v>1</v>
      </c>
      <c r="I16" s="1" t="s">
        <v>2</v>
      </c>
    </row>
    <row r="17" spans="1:9" x14ac:dyDescent="0.25">
      <c r="A17">
        <v>1</v>
      </c>
    </row>
    <row r="18" spans="1:9" x14ac:dyDescent="0.25">
      <c r="A18">
        <v>2</v>
      </c>
    </row>
    <row r="19" spans="1:9" x14ac:dyDescent="0.25">
      <c r="A19">
        <v>3</v>
      </c>
    </row>
    <row r="20" spans="1:9" x14ac:dyDescent="0.25">
      <c r="A20" t="s">
        <v>10</v>
      </c>
    </row>
    <row r="21" spans="1:9" x14ac:dyDescent="0.25">
      <c r="A21" t="s">
        <v>4</v>
      </c>
      <c r="C21">
        <v>102295</v>
      </c>
      <c r="H21">
        <v>8085</v>
      </c>
      <c r="I21">
        <v>3253</v>
      </c>
    </row>
    <row r="23" spans="1:9" x14ac:dyDescent="0.25">
      <c r="A23" t="s">
        <v>9</v>
      </c>
      <c r="B23">
        <v>30</v>
      </c>
    </row>
    <row r="25" spans="1:9" x14ac:dyDescent="0.25">
      <c r="A25" t="s">
        <v>11</v>
      </c>
      <c r="B25">
        <f>C21+H21+I21</f>
        <v>113633</v>
      </c>
    </row>
    <row r="26" spans="1:9" x14ac:dyDescent="0.25">
      <c r="A26" t="s">
        <v>12</v>
      </c>
      <c r="B26">
        <f>B25/B23</f>
        <v>3787.7666666666669</v>
      </c>
    </row>
    <row r="27" spans="1:9" x14ac:dyDescent="0.25">
      <c r="B27">
        <f>B26/30</f>
        <v>126.25888888888889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I8" sqref="I8"/>
    </sheetView>
  </sheetViews>
  <sheetFormatPr defaultRowHeight="15" x14ac:dyDescent="0.25"/>
  <cols>
    <col min="1" max="1" width="15.4257812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8" max="8" width="14" bestFit="1" customWidth="1"/>
    <col min="9" max="9" width="15.7109375" bestFit="1" customWidth="1"/>
  </cols>
  <sheetData>
    <row r="1" spans="1:10" x14ac:dyDescent="0.25">
      <c r="A1" t="s">
        <v>45</v>
      </c>
      <c r="J1">
        <v>1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</row>
    <row r="4" spans="1:10" x14ac:dyDescent="0.25">
      <c r="A4">
        <v>2</v>
      </c>
    </row>
    <row r="5" spans="1:10" x14ac:dyDescent="0.25">
      <c r="A5">
        <v>3</v>
      </c>
    </row>
    <row r="6" spans="1:10" x14ac:dyDescent="0.25">
      <c r="A6" t="s">
        <v>10</v>
      </c>
    </row>
    <row r="7" spans="1:10" x14ac:dyDescent="0.25">
      <c r="A7" t="s">
        <v>4</v>
      </c>
    </row>
    <row r="9" spans="1:10" x14ac:dyDescent="0.25">
      <c r="A9" t="s">
        <v>9</v>
      </c>
    </row>
    <row r="11" spans="1:10" x14ac:dyDescent="0.25">
      <c r="A11" t="s">
        <v>11</v>
      </c>
    </row>
    <row r="12" spans="1:10" x14ac:dyDescent="0.25">
      <c r="A12" t="s">
        <v>12</v>
      </c>
    </row>
    <row r="15" spans="1:10" x14ac:dyDescent="0.25">
      <c r="A15" t="s">
        <v>46</v>
      </c>
    </row>
    <row r="16" spans="1:10" s="1" customFormat="1" x14ac:dyDescent="0.25">
      <c r="A16" s="1" t="s">
        <v>3</v>
      </c>
      <c r="B16" s="1" t="s">
        <v>6</v>
      </c>
      <c r="C16" s="1" t="s">
        <v>0</v>
      </c>
      <c r="D16" s="1" t="s">
        <v>6</v>
      </c>
      <c r="E16" s="1" t="s">
        <v>7</v>
      </c>
      <c r="F16" s="1" t="s">
        <v>6</v>
      </c>
      <c r="G16" s="1" t="s">
        <v>8</v>
      </c>
      <c r="H16" s="1" t="s">
        <v>1</v>
      </c>
      <c r="I16" s="1" t="s">
        <v>2</v>
      </c>
    </row>
    <row r="17" spans="1:9" x14ac:dyDescent="0.25">
      <c r="A17">
        <v>1</v>
      </c>
      <c r="C17">
        <v>746600</v>
      </c>
      <c r="H17">
        <v>45000</v>
      </c>
      <c r="I17">
        <v>22200</v>
      </c>
    </row>
    <row r="18" spans="1:9" x14ac:dyDescent="0.25">
      <c r="A18">
        <v>2</v>
      </c>
      <c r="C18">
        <v>731000</v>
      </c>
      <c r="H18">
        <v>57000</v>
      </c>
      <c r="I18">
        <v>24700</v>
      </c>
    </row>
    <row r="19" spans="1:9" x14ac:dyDescent="0.25">
      <c r="A19">
        <v>3</v>
      </c>
      <c r="C19">
        <v>746600</v>
      </c>
      <c r="H19">
        <v>55000</v>
      </c>
      <c r="I19">
        <v>26000</v>
      </c>
    </row>
    <row r="20" spans="1:9" x14ac:dyDescent="0.25">
      <c r="A20" t="s">
        <v>10</v>
      </c>
      <c r="C20">
        <f>SUM(C17:C19)</f>
        <v>2224200</v>
      </c>
      <c r="H20">
        <f>SUM(H17:H19)</f>
        <v>157000</v>
      </c>
      <c r="I20">
        <f>SUM(I17:I19)</f>
        <v>72900</v>
      </c>
    </row>
    <row r="21" spans="1:9" x14ac:dyDescent="0.25">
      <c r="A21" t="s">
        <v>4</v>
      </c>
      <c r="C21">
        <f>C20/3</f>
        <v>741400</v>
      </c>
      <c r="H21">
        <f>H20/3</f>
        <v>52333.333333333336</v>
      </c>
      <c r="I21">
        <f>I20/3</f>
        <v>24300</v>
      </c>
    </row>
    <row r="23" spans="1:9" x14ac:dyDescent="0.25">
      <c r="A23" t="s">
        <v>9</v>
      </c>
      <c r="B23">
        <v>202</v>
      </c>
    </row>
    <row r="25" spans="1:9" x14ac:dyDescent="0.25">
      <c r="A25" t="s">
        <v>11</v>
      </c>
      <c r="B25">
        <f>C21+H21+I21</f>
        <v>818033.33333333337</v>
      </c>
    </row>
    <row r="26" spans="1:9" x14ac:dyDescent="0.25">
      <c r="A26" t="s">
        <v>12</v>
      </c>
      <c r="B26">
        <f>B25/B23</f>
        <v>4049.6699669966997</v>
      </c>
    </row>
    <row r="27" spans="1:9" x14ac:dyDescent="0.25">
      <c r="B27">
        <f>B26/30</f>
        <v>134.98899889988999</v>
      </c>
    </row>
    <row r="30" spans="1:9" s="1" customForma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B23" sqref="B23"/>
    </sheetView>
  </sheetViews>
  <sheetFormatPr defaultRowHeight="15" x14ac:dyDescent="0.25"/>
  <cols>
    <col min="1" max="1" width="1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7" max="7" width="8.5703125" bestFit="1" customWidth="1"/>
    <col min="8" max="8" width="14" bestFit="1" customWidth="1"/>
    <col min="9" max="9" width="15.7109375" bestFit="1" customWidth="1"/>
  </cols>
  <sheetData>
    <row r="1" spans="1:10" x14ac:dyDescent="0.25">
      <c r="A1" t="s">
        <v>47</v>
      </c>
      <c r="J1">
        <v>3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  <c r="C3">
        <v>456000</v>
      </c>
      <c r="H3">
        <v>43000</v>
      </c>
      <c r="I3">
        <v>6700</v>
      </c>
    </row>
    <row r="4" spans="1:10" x14ac:dyDescent="0.25">
      <c r="A4">
        <v>2</v>
      </c>
      <c r="C4">
        <v>457000</v>
      </c>
      <c r="H4">
        <v>45000</v>
      </c>
      <c r="I4">
        <v>2500</v>
      </c>
    </row>
    <row r="5" spans="1:10" x14ac:dyDescent="0.25">
      <c r="A5">
        <v>3</v>
      </c>
      <c r="C5">
        <v>456000</v>
      </c>
      <c r="H5">
        <v>45000</v>
      </c>
      <c r="I5">
        <v>7400</v>
      </c>
    </row>
    <row r="6" spans="1:10" x14ac:dyDescent="0.25">
      <c r="A6" t="s">
        <v>10</v>
      </c>
      <c r="C6">
        <f>SUM(C3:C5)</f>
        <v>1369000</v>
      </c>
      <c r="H6">
        <f>SUM(H3:H5)</f>
        <v>133000</v>
      </c>
      <c r="I6">
        <f>SUM(I3:I5)</f>
        <v>16600</v>
      </c>
    </row>
    <row r="7" spans="1:10" x14ac:dyDescent="0.25">
      <c r="A7" t="s">
        <v>4</v>
      </c>
      <c r="C7">
        <f>C6/3</f>
        <v>456333.33333333331</v>
      </c>
      <c r="H7">
        <f>H6/3</f>
        <v>44333.333333333336</v>
      </c>
      <c r="I7">
        <f>I6/3</f>
        <v>5533.333333333333</v>
      </c>
    </row>
    <row r="9" spans="1:10" x14ac:dyDescent="0.25">
      <c r="A9" t="s">
        <v>9</v>
      </c>
      <c r="B9">
        <v>157</v>
      </c>
    </row>
    <row r="11" spans="1:10" x14ac:dyDescent="0.25">
      <c r="A11" t="s">
        <v>11</v>
      </c>
      <c r="B11">
        <f>C7+H7+I7</f>
        <v>506199.99999999994</v>
      </c>
    </row>
    <row r="12" spans="1:10" x14ac:dyDescent="0.25">
      <c r="A12" t="s">
        <v>12</v>
      </c>
      <c r="B12">
        <f>B11/B9</f>
        <v>3224.2038216560504</v>
      </c>
    </row>
    <row r="13" spans="1:10" x14ac:dyDescent="0.25">
      <c r="B13">
        <f>B12/30</f>
        <v>107.47346072186835</v>
      </c>
    </row>
    <row r="15" spans="1:10" x14ac:dyDescent="0.25">
      <c r="A15" t="s">
        <v>48</v>
      </c>
    </row>
    <row r="16" spans="1:10" s="1" customFormat="1" x14ac:dyDescent="0.25">
      <c r="A16" s="1" t="s">
        <v>3</v>
      </c>
      <c r="B16" s="1" t="s">
        <v>6</v>
      </c>
      <c r="C16" s="1" t="s">
        <v>0</v>
      </c>
      <c r="D16" s="1" t="s">
        <v>6</v>
      </c>
      <c r="E16" s="1" t="s">
        <v>7</v>
      </c>
      <c r="F16" s="1" t="s">
        <v>6</v>
      </c>
      <c r="G16" s="1" t="s">
        <v>8</v>
      </c>
      <c r="H16" s="1" t="s">
        <v>1</v>
      </c>
      <c r="I16" s="1" t="s">
        <v>2</v>
      </c>
    </row>
    <row r="17" spans="1:9" x14ac:dyDescent="0.25">
      <c r="A17">
        <v>1</v>
      </c>
    </row>
    <row r="18" spans="1:9" x14ac:dyDescent="0.25">
      <c r="A18">
        <v>2</v>
      </c>
    </row>
    <row r="19" spans="1:9" x14ac:dyDescent="0.25">
      <c r="A19">
        <v>3</v>
      </c>
    </row>
    <row r="20" spans="1:9" x14ac:dyDescent="0.25">
      <c r="A20" t="s">
        <v>10</v>
      </c>
    </row>
    <row r="21" spans="1:9" x14ac:dyDescent="0.25">
      <c r="A21" t="s">
        <v>4</v>
      </c>
      <c r="C21">
        <v>77000</v>
      </c>
      <c r="H21">
        <v>8500</v>
      </c>
      <c r="I21">
        <v>300</v>
      </c>
    </row>
    <row r="23" spans="1:9" x14ac:dyDescent="0.25">
      <c r="A23" t="s">
        <v>9</v>
      </c>
      <c r="B23">
        <v>30</v>
      </c>
    </row>
    <row r="25" spans="1:9" x14ac:dyDescent="0.25">
      <c r="A25" t="s">
        <v>11</v>
      </c>
      <c r="B25">
        <f>C21+H21+I21</f>
        <v>85800</v>
      </c>
    </row>
    <row r="26" spans="1:9" x14ac:dyDescent="0.25">
      <c r="A26" t="s">
        <v>12</v>
      </c>
      <c r="B26">
        <f>B25/B23</f>
        <v>2860</v>
      </c>
    </row>
    <row r="27" spans="1:9" x14ac:dyDescent="0.25">
      <c r="B27">
        <f>B26/30</f>
        <v>95.333333333333329</v>
      </c>
    </row>
    <row r="29" spans="1:9" x14ac:dyDescent="0.25">
      <c r="A29" t="s">
        <v>49</v>
      </c>
    </row>
    <row r="30" spans="1:9" s="1" customFormat="1" x14ac:dyDescent="0.25">
      <c r="A30" s="1" t="s">
        <v>3</v>
      </c>
      <c r="B30" s="1" t="s">
        <v>6</v>
      </c>
      <c r="C30" s="1" t="s">
        <v>0</v>
      </c>
      <c r="D30" s="1" t="s">
        <v>6</v>
      </c>
      <c r="E30" s="1" t="s">
        <v>7</v>
      </c>
      <c r="F30" s="1" t="s">
        <v>6</v>
      </c>
      <c r="G30" s="1" t="s">
        <v>8</v>
      </c>
      <c r="H30" s="1" t="s">
        <v>1</v>
      </c>
      <c r="I30" s="1" t="s">
        <v>2</v>
      </c>
    </row>
    <row r="31" spans="1:9" x14ac:dyDescent="0.25">
      <c r="A31">
        <v>1</v>
      </c>
      <c r="C31">
        <v>160000</v>
      </c>
    </row>
    <row r="32" spans="1:9" x14ac:dyDescent="0.25">
      <c r="A32">
        <v>2</v>
      </c>
      <c r="C32">
        <v>148000</v>
      </c>
    </row>
    <row r="33" spans="1:9" x14ac:dyDescent="0.25">
      <c r="A33">
        <v>3</v>
      </c>
      <c r="C33">
        <v>146000</v>
      </c>
    </row>
    <row r="34" spans="1:9" x14ac:dyDescent="0.25">
      <c r="A34" t="s">
        <v>10</v>
      </c>
      <c r="C34">
        <f>SUM(C31:C33)</f>
        <v>454000</v>
      </c>
    </row>
    <row r="35" spans="1:9" x14ac:dyDescent="0.25">
      <c r="A35" t="s">
        <v>4</v>
      </c>
      <c r="C35">
        <f>C34/3</f>
        <v>151333.33333333334</v>
      </c>
      <c r="H35">
        <v>14500</v>
      </c>
      <c r="I35">
        <v>300</v>
      </c>
    </row>
    <row r="37" spans="1:9" x14ac:dyDescent="0.25">
      <c r="A37" t="s">
        <v>9</v>
      </c>
      <c r="B37">
        <v>58</v>
      </c>
    </row>
    <row r="39" spans="1:9" x14ac:dyDescent="0.25">
      <c r="A39" t="s">
        <v>11</v>
      </c>
      <c r="B39">
        <f>C35+H35+I35</f>
        <v>166133.33333333334</v>
      </c>
    </row>
    <row r="40" spans="1:9" x14ac:dyDescent="0.25">
      <c r="A40" t="s">
        <v>12</v>
      </c>
      <c r="B40">
        <f>B39/B37</f>
        <v>2864.3678160919544</v>
      </c>
    </row>
    <row r="41" spans="1:9" x14ac:dyDescent="0.25">
      <c r="B41">
        <f>B40/30</f>
        <v>95.47892720306514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J8" sqref="J8"/>
    </sheetView>
  </sheetViews>
  <sheetFormatPr defaultRowHeight="15" x14ac:dyDescent="0.25"/>
  <cols>
    <col min="1" max="1" width="15.14062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8" max="8" width="14" bestFit="1" customWidth="1"/>
    <col min="9" max="9" width="15.7109375" bestFit="1" customWidth="1"/>
  </cols>
  <sheetData>
    <row r="1" spans="1:13" x14ac:dyDescent="0.25">
      <c r="A1" t="s">
        <v>14</v>
      </c>
      <c r="J1">
        <v>1</v>
      </c>
    </row>
    <row r="2" spans="1:13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3" x14ac:dyDescent="0.25">
      <c r="A3">
        <v>1</v>
      </c>
    </row>
    <row r="4" spans="1:13" x14ac:dyDescent="0.25">
      <c r="A4">
        <v>2</v>
      </c>
    </row>
    <row r="5" spans="1:13" x14ac:dyDescent="0.25">
      <c r="A5">
        <v>3</v>
      </c>
    </row>
    <row r="6" spans="1:13" x14ac:dyDescent="0.25">
      <c r="A6" t="s">
        <v>10</v>
      </c>
      <c r="K6">
        <v>15000</v>
      </c>
      <c r="L6">
        <f>K6*3.12</f>
        <v>46800</v>
      </c>
      <c r="M6">
        <f>L6/2</f>
        <v>23400</v>
      </c>
    </row>
    <row r="7" spans="1:13" x14ac:dyDescent="0.25">
      <c r="A7" t="s">
        <v>4</v>
      </c>
      <c r="C7">
        <v>250000</v>
      </c>
      <c r="H7">
        <v>35000</v>
      </c>
    </row>
    <row r="8" spans="1:13" x14ac:dyDescent="0.25">
      <c r="C8">
        <v>350000</v>
      </c>
    </row>
    <row r="9" spans="1:13" x14ac:dyDescent="0.25">
      <c r="A9" t="s">
        <v>9</v>
      </c>
      <c r="B9">
        <v>97</v>
      </c>
    </row>
    <row r="11" spans="1:13" x14ac:dyDescent="0.25">
      <c r="A11" t="s">
        <v>11</v>
      </c>
      <c r="B11">
        <f>C7+H7</f>
        <v>285000</v>
      </c>
    </row>
    <row r="12" spans="1:13" x14ac:dyDescent="0.25">
      <c r="A12" t="s">
        <v>12</v>
      </c>
      <c r="B12">
        <f>B11/B9</f>
        <v>2938.144329896907</v>
      </c>
    </row>
    <row r="13" spans="1:13" x14ac:dyDescent="0.25">
      <c r="B13">
        <f>B12/30</f>
        <v>97.9381443298969</v>
      </c>
    </row>
    <row r="16" spans="1:13" x14ac:dyDescent="0.25">
      <c r="B16">
        <f>M6/B9</f>
        <v>241.23711340206185</v>
      </c>
    </row>
    <row r="17" spans="2:2" x14ac:dyDescent="0.25">
      <c r="B17">
        <f>B16/30</f>
        <v>8.0412371134020617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6" sqref="J6"/>
    </sheetView>
  </sheetViews>
  <sheetFormatPr defaultRowHeight="15" x14ac:dyDescent="0.25"/>
  <cols>
    <col min="1" max="1" width="14.85546875" customWidth="1"/>
    <col min="2" max="2" width="12.7109375" bestFit="1" customWidth="1"/>
    <col min="3" max="3" width="20.28515625" bestFit="1" customWidth="1"/>
    <col min="4" max="4" width="12.7109375" bestFit="1" customWidth="1"/>
    <col min="5" max="5" width="16.85546875" bestFit="1" customWidth="1"/>
    <col min="6" max="6" width="12.7109375" bestFit="1" customWidth="1"/>
    <col min="8" max="8" width="14" bestFit="1" customWidth="1"/>
    <col min="9" max="9" width="15.7109375" bestFit="1" customWidth="1"/>
  </cols>
  <sheetData>
    <row r="1" spans="1:10" x14ac:dyDescent="0.25">
      <c r="A1" t="s">
        <v>15</v>
      </c>
      <c r="J1">
        <v>1</v>
      </c>
    </row>
    <row r="2" spans="1:10" s="1" customFormat="1" x14ac:dyDescent="0.25">
      <c r="A2" s="1" t="s">
        <v>3</v>
      </c>
      <c r="B2" s="1" t="s">
        <v>6</v>
      </c>
      <c r="C2" s="1" t="s">
        <v>0</v>
      </c>
      <c r="D2" s="1" t="s">
        <v>6</v>
      </c>
      <c r="E2" s="1" t="s">
        <v>7</v>
      </c>
      <c r="F2" s="1" t="s">
        <v>6</v>
      </c>
      <c r="G2" s="1" t="s">
        <v>8</v>
      </c>
      <c r="H2" s="1" t="s">
        <v>1</v>
      </c>
      <c r="I2" s="1" t="s">
        <v>2</v>
      </c>
    </row>
    <row r="3" spans="1:10" x14ac:dyDescent="0.25">
      <c r="A3">
        <v>1</v>
      </c>
      <c r="B3">
        <v>500</v>
      </c>
      <c r="C3">
        <v>523000</v>
      </c>
      <c r="H3">
        <v>25545</v>
      </c>
      <c r="I3">
        <v>9800</v>
      </c>
    </row>
    <row r="4" spans="1:10" x14ac:dyDescent="0.25">
      <c r="A4">
        <v>2</v>
      </c>
      <c r="C4">
        <v>600000</v>
      </c>
      <c r="H4">
        <v>32102</v>
      </c>
      <c r="I4">
        <v>7000</v>
      </c>
    </row>
    <row r="5" spans="1:10" x14ac:dyDescent="0.25">
      <c r="A5">
        <v>3</v>
      </c>
      <c r="C5">
        <v>572000</v>
      </c>
      <c r="H5">
        <v>25879</v>
      </c>
      <c r="I5">
        <v>6600</v>
      </c>
    </row>
    <row r="6" spans="1:10" x14ac:dyDescent="0.25">
      <c r="A6" t="s">
        <v>10</v>
      </c>
      <c r="C6">
        <f>SUM(C3:C5)</f>
        <v>1695000</v>
      </c>
      <c r="H6">
        <f>SUM(H3:H5)</f>
        <v>83526</v>
      </c>
      <c r="I6">
        <f>SUM(I3:I5)</f>
        <v>23400</v>
      </c>
    </row>
    <row r="7" spans="1:10" x14ac:dyDescent="0.25">
      <c r="A7" t="s">
        <v>4</v>
      </c>
      <c r="C7">
        <f>C6/3</f>
        <v>565000</v>
      </c>
      <c r="H7">
        <f>H6/3</f>
        <v>27842</v>
      </c>
      <c r="I7">
        <f>I6/3</f>
        <v>7800</v>
      </c>
    </row>
    <row r="9" spans="1:10" x14ac:dyDescent="0.25">
      <c r="A9" t="s">
        <v>9</v>
      </c>
      <c r="B9">
        <v>115</v>
      </c>
    </row>
    <row r="11" spans="1:10" x14ac:dyDescent="0.25">
      <c r="A11" t="s">
        <v>11</v>
      </c>
      <c r="B11">
        <f>C7+H7+I7</f>
        <v>600642</v>
      </c>
    </row>
    <row r="12" spans="1:10" x14ac:dyDescent="0.25">
      <c r="A12" t="s">
        <v>12</v>
      </c>
      <c r="B12">
        <f>B11/B9</f>
        <v>5222.9739130434782</v>
      </c>
    </row>
    <row r="13" spans="1:10" x14ac:dyDescent="0.25">
      <c r="B13">
        <f>B12/30</f>
        <v>174.09913043478261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მცხეთა</vt:lpstr>
      <vt:lpstr>ნიუვიჟენი</vt:lpstr>
      <vt:lpstr>ჯეო</vt:lpstr>
      <vt:lpstr>ევექსი</vt:lpstr>
      <vt:lpstr>არქიმედე</vt:lpstr>
      <vt:lpstr>მედალფა</vt:lpstr>
      <vt:lpstr>გორმედი</vt:lpstr>
      <vt:lpstr>ზღვა</vt:lpstr>
      <vt:lpstr>გერმანული</vt:lpstr>
      <vt:lpstr>ჯერარსი</vt:lpstr>
      <vt:lpstr>მიხაილოვი</vt:lpstr>
      <vt:lpstr>რუსთავი</vt:lpstr>
      <vt:lpstr>ღუდუშაური</vt:lpstr>
      <vt:lpstr>იოაკიმე და ანა</vt:lpstr>
      <vt:lpstr>ანალიზი</vt:lpstr>
      <vt:lpstr>თიკოს ფაილი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Tsotskolauri</dc:creator>
  <cp:lastModifiedBy>Giorgi Tsotskolauri</cp:lastModifiedBy>
  <dcterms:created xsi:type="dcterms:W3CDTF">2020-04-11T07:49:04Z</dcterms:created>
  <dcterms:modified xsi:type="dcterms:W3CDTF">2020-04-12T09:55:22Z</dcterms:modified>
</cp:coreProperties>
</file>