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.namicheishvili\Desktop\corona\WB - შესყიდვები\ბაზრის კვლევის შედეგი\"/>
    </mc:Choice>
  </mc:AlternateContent>
  <bookViews>
    <workbookView xWindow="0" yWindow="0" windowWidth="28800" windowHeight="12435"/>
  </bookViews>
  <sheets>
    <sheet name="PPE" sheetId="2" r:id="rId1"/>
    <sheet name="Sheet1" sheetId="1" r:id="rId2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2" l="1"/>
  <c r="P7" i="2" l="1"/>
  <c r="P8" i="2"/>
  <c r="P9" i="2"/>
  <c r="P11" i="2"/>
  <c r="P12" i="2"/>
  <c r="P13" i="2"/>
  <c r="P14" i="2"/>
  <c r="P16" i="2"/>
  <c r="P17" i="2"/>
  <c r="P18" i="2"/>
  <c r="P19" i="2"/>
  <c r="P6" i="2"/>
  <c r="P4" i="2"/>
  <c r="L7" i="2" l="1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K8" i="2"/>
  <c r="K3" i="2"/>
  <c r="M3" i="2" s="1"/>
  <c r="K5" i="2"/>
  <c r="M5" i="2" s="1"/>
  <c r="K7" i="2"/>
  <c r="K9" i="2"/>
  <c r="K10" i="2"/>
  <c r="K11" i="2"/>
  <c r="K12" i="2"/>
  <c r="K13" i="2"/>
  <c r="K14" i="2"/>
  <c r="K15" i="2"/>
  <c r="K16" i="2"/>
  <c r="K17" i="2"/>
  <c r="K18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J6" i="2"/>
  <c r="K6" i="2" s="1"/>
  <c r="J4" i="2"/>
  <c r="K4" i="2" s="1"/>
  <c r="M4" i="2" s="1"/>
  <c r="G3" i="2"/>
  <c r="G5" i="2"/>
  <c r="G10" i="2"/>
  <c r="G15" i="2"/>
  <c r="G21" i="2"/>
  <c r="G26" i="2"/>
  <c r="L4" i="2" l="1"/>
  <c r="L6" i="2"/>
  <c r="M6" i="2"/>
  <c r="M25" i="2"/>
  <c r="M14" i="2"/>
  <c r="M31" i="2"/>
  <c r="M27" i="2"/>
  <c r="M24" i="2"/>
  <c r="M17" i="2"/>
  <c r="M13" i="2"/>
  <c r="M9" i="2"/>
  <c r="M28" i="2"/>
  <c r="M21" i="2"/>
  <c r="M10" i="2"/>
  <c r="M30" i="2"/>
  <c r="M23" i="2"/>
  <c r="M20" i="2"/>
  <c r="M16" i="2"/>
  <c r="M12" i="2"/>
  <c r="M8" i="2"/>
  <c r="M32" i="2"/>
  <c r="M18" i="2"/>
  <c r="M29" i="2"/>
  <c r="M26" i="2"/>
  <c r="M22" i="2"/>
  <c r="M19" i="2"/>
  <c r="M15" i="2"/>
  <c r="M11" i="2"/>
  <c r="M7" i="2"/>
  <c r="L33" i="2" l="1"/>
  <c r="M33" i="2"/>
</calcChain>
</file>

<file path=xl/comments1.xml><?xml version="1.0" encoding="utf-8"?>
<comments xmlns="http://schemas.openxmlformats.org/spreadsheetml/2006/main">
  <authors>
    <author>tc={77527E0A-298F-4672-BF8E-5D834616389C}</author>
    <author>Dato Nozadze</author>
  </authors>
  <commentList>
    <comment ref="O6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Fully PE laminated NW material - 56 gsm with cuffs. For high biomedical use</t>
        </r>
      </text>
    </comment>
    <comment ref="D19" authorId="1" shapeId="0">
      <text>
        <r>
          <rPr>
            <b/>
            <sz val="9"/>
            <color indexed="81"/>
            <rFont val="Tahoma"/>
            <charset val="1"/>
          </rPr>
          <t>Dato Nozadze:</t>
        </r>
        <r>
          <rPr>
            <sz val="9"/>
            <color indexed="81"/>
            <rFont val="Tahoma"/>
            <charset val="1"/>
          </rPr>
          <t xml:space="preserve">
ბაზრიკვლევის ფასი</t>
        </r>
      </text>
    </comment>
    <comment ref="E22" authorId="1" shapeId="0">
      <text>
        <r>
          <rPr>
            <b/>
            <sz val="9"/>
            <color indexed="81"/>
            <rFont val="Tahoma"/>
            <charset val="1"/>
          </rPr>
          <t>Dato Nozadze:</t>
        </r>
        <r>
          <rPr>
            <sz val="9"/>
            <color indexed="81"/>
            <rFont val="Tahoma"/>
            <charset val="1"/>
          </rPr>
          <t xml:space="preserve">
ერთლიტრიან შეფუთვებში</t>
        </r>
      </text>
    </comment>
    <comment ref="E23" authorId="1" shapeId="0">
      <text>
        <r>
          <rPr>
            <b/>
            <sz val="9"/>
            <color indexed="81"/>
            <rFont val="Tahoma"/>
            <charset val="1"/>
          </rPr>
          <t>Dato Nozadze:</t>
        </r>
        <r>
          <rPr>
            <sz val="9"/>
            <color indexed="81"/>
            <rFont val="Tahoma"/>
            <charset val="1"/>
          </rPr>
          <t xml:space="preserve">
ლიტრის ფასი</t>
        </r>
      </text>
    </comment>
  </commentList>
</comments>
</file>

<file path=xl/sharedStrings.xml><?xml version="1.0" encoding="utf-8"?>
<sst xmlns="http://schemas.openxmlformats.org/spreadsheetml/2006/main" count="144" uniqueCount="90">
  <si>
    <t>Turkey, Poland</t>
  </si>
  <si>
    <t>20 Days</t>
  </si>
  <si>
    <t>SAFETY bag for PPE equipment</t>
  </si>
  <si>
    <t>Georgia</t>
  </si>
  <si>
    <t>biohazard bag 19/24</t>
  </si>
  <si>
    <t>Turkey</t>
  </si>
  <si>
    <t>boot covers</t>
  </si>
  <si>
    <t>headband</t>
  </si>
  <si>
    <t>1 week</t>
  </si>
  <si>
    <t xml:space="preserve">    Infrared thermometers </t>
  </si>
  <si>
    <t>In stock</t>
  </si>
  <si>
    <t xml:space="preserve">    Thermometers (standard)</t>
  </si>
  <si>
    <t>OTHER CONSUMABLES</t>
  </si>
  <si>
    <t xml:space="preserve">    Disposable paper tissue rolls</t>
  </si>
  <si>
    <t xml:space="preserve">    Chlorine-based cleaning solution for surfaces</t>
  </si>
  <si>
    <t xml:space="preserve">    Alcohol-based hand rub (70%, liters)</t>
  </si>
  <si>
    <t xml:space="preserve">    ALCOHOL-BASED HAND RUB, gel, 100mL, bottle</t>
  </si>
  <si>
    <t>SANITAZER LIQUID</t>
  </si>
  <si>
    <t>1 Week</t>
  </si>
  <si>
    <t xml:space="preserve">    FACE SHIELD, clear plastic, disp.</t>
  </si>
  <si>
    <t>China</t>
  </si>
  <si>
    <t xml:space="preserve">    RESPIRATOR, mask, FFP2/N95, type IIR, s.u., unvalved, noseclip</t>
  </si>
  <si>
    <t xml:space="preserve">    MASK SURGICAL, type IIR, level 2, s.u, non sterile, earloop, size S</t>
  </si>
  <si>
    <t xml:space="preserve">    MASK SURGICAL, type IIR, level 2, s.u, non sterile, earloop, size M</t>
  </si>
  <si>
    <t xml:space="preserve">    MASK SURGICAL, type IIR, level 2, s.u, non sterile, earloop, size L</t>
  </si>
  <si>
    <t>MASK</t>
  </si>
  <si>
    <t>2 Weeks</t>
  </si>
  <si>
    <t xml:space="preserve">    GLOVE EXAMINATION, nitrile, pf, size XL</t>
  </si>
  <si>
    <t xml:space="preserve">    GLOVE EXAMINATION, nitrile, pf, size S</t>
  </si>
  <si>
    <t xml:space="preserve">    GLOVE EXAMINATION, nitrile, pf, size M</t>
  </si>
  <si>
    <t xml:space="preserve">    GLOVE EXAMINATION, nitrile, pf, size L</t>
  </si>
  <si>
    <t>GLOVE</t>
  </si>
  <si>
    <t xml:space="preserve">    GOWN, AAMI level 3, non sterile, disp., size XXL</t>
  </si>
  <si>
    <t xml:space="preserve">    GOWN, AAMI level 3, non sterile, disp., size XL</t>
  </si>
  <si>
    <t xml:space="preserve">    GOWN, AAMI level 3, non sterile, disp., size M</t>
  </si>
  <si>
    <t xml:space="preserve">    GOWN, AAMI level 3, non sterile, disp., size L</t>
  </si>
  <si>
    <t>GOWN</t>
  </si>
  <si>
    <t xml:space="preserve">    GOGGLES PROTECTIVE, wraparound, soft frame, indirect vent.</t>
  </si>
  <si>
    <t>GOGGLE</t>
  </si>
  <si>
    <t>Country of manufacture</t>
  </si>
  <si>
    <t>Delivery</t>
  </si>
  <si>
    <t>Total Price GEL</t>
  </si>
  <si>
    <t>Emergency Service</t>
  </si>
  <si>
    <t>NCDC</t>
  </si>
  <si>
    <t>Total</t>
  </si>
  <si>
    <t>PPE</t>
  </si>
  <si>
    <t>Germany, Turkey, Malaysia</t>
  </si>
  <si>
    <t>National Bank Exchange rate GEL/USD</t>
  </si>
  <si>
    <t>Unit Price (GEL)</t>
  </si>
  <si>
    <t>Unit Price USD</t>
  </si>
  <si>
    <t>Total Price USD</t>
  </si>
  <si>
    <t>4 weeks after order placement</t>
  </si>
  <si>
    <t>4-8 weeks after order placement</t>
  </si>
  <si>
    <t>8-9 weeks after order placement</t>
  </si>
  <si>
    <t>Unit Price (GEL)2</t>
  </si>
  <si>
    <t>Unit Price USD2</t>
  </si>
  <si>
    <t>Delivery2</t>
  </si>
  <si>
    <t>Commander Offer</t>
  </si>
  <si>
    <t xml:space="preserve">20-35 days from date of first advance payment </t>
  </si>
  <si>
    <t>Column1</t>
  </si>
  <si>
    <t>7.50-12</t>
  </si>
  <si>
    <t>7.00-9.00</t>
  </si>
  <si>
    <t>0.18-0.40</t>
  </si>
  <si>
    <t>0.30-1.50</t>
  </si>
  <si>
    <t>4.80-5</t>
  </si>
  <si>
    <t>2.20-9.00</t>
  </si>
  <si>
    <t>102-190</t>
  </si>
  <si>
    <t>0.10-0.12</t>
  </si>
  <si>
    <t>20-25</t>
  </si>
  <si>
    <t>0.8-0.12</t>
  </si>
  <si>
    <t>Column2</t>
  </si>
  <si>
    <t>MOH purchused during Feb-Apr (GEL)</t>
  </si>
  <si>
    <t>Current prices from MoH supllier (GEL) deliery  -  3 weeks</t>
  </si>
  <si>
    <t>Column12</t>
  </si>
  <si>
    <t>Column13</t>
  </si>
  <si>
    <t>NCDC purchused during Feb-Apr (GEL)</t>
  </si>
  <si>
    <t>Current prices from NCDC supllier (GEL) deliery  -  3 weeks</t>
  </si>
  <si>
    <t>Column14</t>
  </si>
  <si>
    <t>contract supplier</t>
  </si>
  <si>
    <t>შპს ერ თი ემ</t>
  </si>
  <si>
    <t>შპს ალფალაბი</t>
  </si>
  <si>
    <t>შპს ენმარინი</t>
  </si>
  <si>
    <t>შპს სევტექს</t>
  </si>
  <si>
    <t>შპს უნიმედი</t>
  </si>
  <si>
    <t>შპს სოლოფარმი</t>
  </si>
  <si>
    <t>სს გეფა</t>
  </si>
  <si>
    <t>შპს კლინტეკი</t>
  </si>
  <si>
    <t>შპს ავერსი-ფარმა</t>
  </si>
  <si>
    <t>შპს მედინიუსი</t>
  </si>
  <si>
    <t>შპს ოლსაიდსი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</si>
</sst>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43" fontId="0" fillId="0" borderId="0" xfId="2" applyFont="1"/>
    <xf numFmtId="43" fontId="2" fillId="0" borderId="0" xfId="2"/>
    <xf numFmtId="43" fontId="0" fillId="2" borderId="0" xfId="2" applyFont="1" applyFill="1"/>
    <xf numFmtId="0" fontId="1" fillId="2" borderId="0" xfId="1" applyFill="1"/>
    <xf numFmtId="43" fontId="0" fillId="3" borderId="0" xfId="2" applyFont="1" applyFill="1"/>
    <xf numFmtId="0" fontId="2" fillId="0" borderId="0" xfId="1" applyFont="1"/>
    <xf numFmtId="43" fontId="0" fillId="4" borderId="0" xfId="2" applyFont="1" applyFill="1"/>
    <xf numFmtId="0" fontId="1" fillId="5" borderId="0" xfId="1" applyFill="1"/>
    <xf numFmtId="0" fontId="3" fillId="0" borderId="0" xfId="1" applyFont="1"/>
    <xf numFmtId="2" fontId="1" fillId="0" borderId="0" xfId="1" applyNumberFormat="1"/>
    <xf numFmtId="0" fontId="4" fillId="0" borderId="0" xfId="0" applyFont="1"/>
    <xf numFmtId="0" fontId="1" fillId="0" borderId="0" xfId="1" applyAlignment="1">
      <alignment horizontal="center"/>
    </xf>
    <xf numFmtId="0" fontId="5" fillId="0" borderId="0" xfId="0" applyNumberFormat="1" applyFont="1" applyFill="1" applyBorder="1" applyAlignment="1" applyProtection="1"/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1" applyFont="1" applyAlignment="1">
      <alignment wrapText="1"/>
    </xf>
    <xf numFmtId="43" fontId="7" fillId="0" borderId="0" xfId="2" applyFont="1" applyAlignment="1">
      <alignment wrapText="1"/>
    </xf>
    <xf numFmtId="43" fontId="7" fillId="0" borderId="0" xfId="2" applyFont="1" applyAlignment="1">
      <alignment horizontal="right" wrapText="1"/>
    </xf>
    <xf numFmtId="0" fontId="1" fillId="0" borderId="0" xfId="1" applyAlignment="1"/>
    <xf numFmtId="0" fontId="6" fillId="4" borderId="0" xfId="1" applyFont="1" applyFill="1" applyAlignment="1">
      <alignment horizontal="center" vertical="center" wrapText="1"/>
    </xf>
    <xf numFmtId="43" fontId="8" fillId="0" borderId="0" xfId="0" applyNumberFormat="1" applyFont="1"/>
    <xf numFmtId="43" fontId="5" fillId="0" borderId="0" xfId="0" applyNumberFormat="1" applyFont="1"/>
    <xf numFmtId="0" fontId="5" fillId="0" borderId="0" xfId="0" applyFont="1"/>
    <xf numFmtId="0" fontId="1" fillId="6" borderId="0" xfId="1" applyFill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4" borderId="0" xfId="1" applyFill="1" applyAlignment="1">
      <alignment horizontal="left" vertical="center" wrapText="1"/>
    </xf>
    <xf numFmtId="0" fontId="1" fillId="6" borderId="0" xfId="1" applyFill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164" fontId="1" fillId="6" borderId="0" xfId="1" applyNumberFormat="1" applyFill="1" applyAlignment="1">
      <alignment horizontal="center" vertical="center"/>
    </xf>
    <xf numFmtId="43" fontId="1" fillId="0" borderId="0" xfId="1" applyNumberFormat="1"/>
  </cellXfs>
  <cellStyles count="3">
    <cellStyle name="Comma 2" xfId="2"/>
    <cellStyle name="Normal" xfId="0" builtinId="0"/>
    <cellStyle name="Normal 2" xfId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ia Bibileishvili" id="{8368DDE8-8A0A-47E0-A31F-3125996BA0A4}" userId="Maia Bibileishvili" providerId="None"/>
</personList>
</file>

<file path=xl/tables/table1.xml><?xml version="1.0" encoding="utf-8"?>
<table xmlns="http://schemas.openxmlformats.org/spreadsheetml/2006/main" id="1" name="Table6" displayName="Table6" ref="A2:R33" totalsRowCount="1">
  <autoFilter ref="A2:R32"/>
  <tableColumns count="18">
    <tableColumn id="1" name="PPE" totalsRowDxfId="16"/>
    <tableColumn id="15" name="Column2" dataDxfId="24" totalsRowDxfId="15" dataCellStyle="Normal 2"/>
    <tableColumn id="14" name="Column1" dataDxfId="23" totalsRowDxfId="14" dataCellStyle="Normal 2"/>
    <tableColumn id="16" name="Column12" dataDxfId="18" totalsRowDxfId="13" dataCellStyle="Normal 2"/>
    <tableColumn id="17" name="Column13" dataDxfId="17" totalsRowDxfId="12" dataCellStyle="Normal 2"/>
    <tableColumn id="18" name="Column14" dataDxfId="22" totalsRowDxfId="11" dataCellStyle="Normal 2"/>
    <tableColumn id="3" name="Total" totalsRowDxfId="10">
      <calculatedColumnFormula>Table6[[#This Row],[NCDC]]+Table6[[#This Row],[Emergency Service]]</calculatedColumnFormula>
    </tableColumn>
    <tableColumn id="4" name="NCDC" totalsRowDxfId="9"/>
    <tableColumn id="5" name="Emergency Service" totalsRowDxfId="8"/>
    <tableColumn id="7" name="Unit Price (GEL)" totalsRowDxfId="7"/>
    <tableColumn id="2" name="Unit Price USD" dataDxfId="21" totalsRowDxfId="6" dataCellStyle="Comma 2">
      <calculatedColumnFormula>Table6[[#This Row],[Unit Price (GEL)]]/$K$1</calculatedColumnFormula>
    </tableColumn>
    <tableColumn id="8" name="Total Price GEL" totalsRowFunction="sum" dataDxfId="20" totalsRowDxfId="5">
      <calculatedColumnFormula>(Table6[[#This Row],[Emergency Service]]+Table6[[#This Row],[NCDC]])*Table6[[#This Row],[Unit Price (GEL)]]</calculatedColumnFormula>
    </tableColumn>
    <tableColumn id="11" name="Total Price USD" totalsRowFunction="sum" dataDxfId="19" totalsRowDxfId="4" dataCellStyle="Comma 2">
      <calculatedColumnFormula>(Table6[[#This Row],[Emergency Service]]+Table6[[#This Row],[NCDC]])*Table6[[#This Row],[Unit Price USD]]</calculatedColumnFormula>
    </tableColumn>
    <tableColumn id="9" name="Delivery" totalsRowDxfId="3"/>
    <tableColumn id="10" name="Country of manufacture" totalsRowDxfId="2"/>
    <tableColumn id="6" name="Unit Price (GEL)2" totalsRowDxfId="1" dataCellStyle="Normal 2"/>
    <tableColumn id="12" name="Unit Price USD2" totalsRowDxfId="0" dataCellStyle="Normal 2"/>
    <tableColumn id="13" name="Delivery2" dataCellStyle="Normal 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" dT="2020-05-28T17:46:09.67" personId="{8368DDE8-8A0A-47E0-A31F-3125996BA0A4}" id="{77527E0A-298F-4672-BF8E-5D834616389C}">
    <text>Fully PE laminated NW material - 56 gsm with cuffs. For high biomedical use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3"/>
  <sheetViews>
    <sheetView tabSelected="1" zoomScale="96" zoomScaleNormal="96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85546875" defaultRowHeight="15" x14ac:dyDescent="0.25"/>
  <cols>
    <col min="1" max="1" width="53.5703125" style="1" customWidth="1"/>
    <col min="2" max="2" width="16.140625" style="15" customWidth="1"/>
    <col min="3" max="3" width="16.28515625" style="15" customWidth="1"/>
    <col min="4" max="4" width="17.85546875" style="15" customWidth="1"/>
    <col min="5" max="5" width="15.85546875" style="15" customWidth="1"/>
    <col min="6" max="6" width="20.28515625" style="15" customWidth="1"/>
    <col min="7" max="7" width="14.5703125" style="2" customWidth="1"/>
    <col min="8" max="8" width="11.85546875" style="2" bestFit="1" customWidth="1"/>
    <col min="9" max="9" width="16.42578125" style="2" customWidth="1"/>
    <col min="10" max="10" width="20" style="1" customWidth="1"/>
    <col min="11" max="11" width="18.140625" style="1" customWidth="1"/>
    <col min="12" max="13" width="18.42578125" style="1" hidden="1" customWidth="1"/>
    <col min="14" max="14" width="27.140625" style="1" customWidth="1"/>
    <col min="15" max="15" width="43.28515625" style="1" hidden="1" customWidth="1"/>
    <col min="16" max="16" width="10.7109375" style="1" customWidth="1"/>
    <col min="17" max="17" width="12.85546875" style="1" customWidth="1"/>
    <col min="18" max="16384" width="8.85546875" style="1"/>
  </cols>
  <sheetData>
    <row r="1" spans="1:20" s="20" customFormat="1" ht="63.75" customHeight="1" x14ac:dyDescent="0.2">
      <c r="B1" s="24" t="s">
        <v>72</v>
      </c>
      <c r="C1" s="24" t="s">
        <v>71</v>
      </c>
      <c r="D1" s="24" t="s">
        <v>76</v>
      </c>
      <c r="E1" s="24" t="s">
        <v>75</v>
      </c>
      <c r="F1" s="24" t="s">
        <v>78</v>
      </c>
      <c r="G1" s="21"/>
      <c r="H1" s="21"/>
      <c r="J1" s="22" t="s">
        <v>47</v>
      </c>
      <c r="K1" s="20">
        <v>3.1760999999999999</v>
      </c>
      <c r="P1" s="32" t="s">
        <v>57</v>
      </c>
      <c r="Q1" s="32"/>
      <c r="R1" s="32"/>
    </row>
    <row r="2" spans="1:20" ht="14.25" x14ac:dyDescent="0.2">
      <c r="A2" s="1" t="s">
        <v>45</v>
      </c>
      <c r="B2" s="15" t="s">
        <v>70</v>
      </c>
      <c r="C2" s="15" t="s">
        <v>59</v>
      </c>
      <c r="D2" s="15" t="s">
        <v>73</v>
      </c>
      <c r="E2" s="15" t="s">
        <v>74</v>
      </c>
      <c r="F2" s="15" t="s">
        <v>77</v>
      </c>
      <c r="G2" s="3" t="s">
        <v>44</v>
      </c>
      <c r="H2" s="3" t="s">
        <v>43</v>
      </c>
      <c r="I2" s="3" t="s">
        <v>42</v>
      </c>
      <c r="J2" s="7" t="s">
        <v>48</v>
      </c>
      <c r="K2" s="7" t="s">
        <v>49</v>
      </c>
      <c r="L2" s="1" t="s">
        <v>41</v>
      </c>
      <c r="M2" s="1" t="s">
        <v>50</v>
      </c>
      <c r="N2" s="1" t="s">
        <v>40</v>
      </c>
      <c r="O2" s="7" t="s">
        <v>39</v>
      </c>
      <c r="P2" s="9" t="s">
        <v>54</v>
      </c>
      <c r="Q2" s="9" t="s">
        <v>55</v>
      </c>
      <c r="R2" s="9" t="s">
        <v>56</v>
      </c>
    </row>
    <row r="3" spans="1:20" x14ac:dyDescent="0.25">
      <c r="A3" s="5" t="s">
        <v>38</v>
      </c>
      <c r="B3" s="16"/>
      <c r="C3" s="16"/>
      <c r="D3" s="16"/>
      <c r="E3" s="16"/>
      <c r="F3" s="16"/>
      <c r="G3" s="4">
        <f>H4+I4</f>
        <v>54000</v>
      </c>
      <c r="H3" s="4"/>
      <c r="I3" s="4"/>
      <c r="J3" s="4"/>
      <c r="K3" s="4">
        <f>Table6[[#This Row],[Unit Price (GEL)]]/$K$1</f>
        <v>0</v>
      </c>
      <c r="L3" s="4"/>
      <c r="M3" s="4">
        <f>(Table6[[#This Row],[Emergency Service]]+Table6[[#This Row],[NCDC]])*Table6[[#This Row],[Unit Price USD]]</f>
        <v>0</v>
      </c>
      <c r="N3" s="4"/>
      <c r="O3" s="4"/>
      <c r="T3" s="34"/>
    </row>
    <row r="4" spans="1:20" ht="28.5" x14ac:dyDescent="0.25">
      <c r="A4" s="29" t="s">
        <v>37</v>
      </c>
      <c r="B4" s="15">
        <v>30</v>
      </c>
      <c r="C4" s="15" t="s">
        <v>60</v>
      </c>
      <c r="D4" s="28"/>
      <c r="E4" s="28">
        <v>14</v>
      </c>
      <c r="F4" s="28" t="s">
        <v>79</v>
      </c>
      <c r="H4" s="2">
        <v>4000</v>
      </c>
      <c r="I4" s="2">
        <v>50000</v>
      </c>
      <c r="J4" s="2">
        <f>19.4</f>
        <v>19.399999999999999</v>
      </c>
      <c r="K4" s="2">
        <f>Table6[[#This Row],[Unit Price (GEL)]]/$K$1</f>
        <v>6.1081200214099045</v>
      </c>
      <c r="L4" s="2">
        <f>(Table6[[#This Row],[Emergency Service]]+Table6[[#This Row],[NCDC]])*Table6[[#This Row],[Unit Price (GEL)]]</f>
        <v>1047599.9999999999</v>
      </c>
      <c r="M4" s="2">
        <f>(Table6[[#This Row],[Emergency Service]]+Table6[[#This Row],[NCDC]])*Table6[[#This Row],[Unit Price USD]]</f>
        <v>329838.48115613486</v>
      </c>
      <c r="N4" s="3" t="s">
        <v>51</v>
      </c>
      <c r="O4" s="3" t="s">
        <v>5</v>
      </c>
      <c r="P4" s="11">
        <f>Table6[[#This Row],[Unit Price USD2]]*$K$1</f>
        <v>7.8449670000000005</v>
      </c>
      <c r="Q4" s="1">
        <v>2.4700000000000002</v>
      </c>
      <c r="R4" s="12" t="s">
        <v>58</v>
      </c>
      <c r="T4" s="34"/>
    </row>
    <row r="5" spans="1:20" x14ac:dyDescent="0.25">
      <c r="A5" s="5" t="s">
        <v>36</v>
      </c>
      <c r="B5" s="16"/>
      <c r="C5" s="16"/>
      <c r="D5" s="16"/>
      <c r="E5" s="16"/>
      <c r="F5" s="16"/>
      <c r="G5" s="4">
        <f>SUM(H6:H9,I6:I9)</f>
        <v>2040000</v>
      </c>
      <c r="H5" s="4"/>
      <c r="I5" s="4"/>
      <c r="J5" s="4"/>
      <c r="K5" s="4">
        <f>Table6[[#This Row],[Unit Price (GEL)]]/$K$1</f>
        <v>0</v>
      </c>
      <c r="L5" s="4"/>
      <c r="M5" s="4">
        <f>(Table6[[#This Row],[Emergency Service]]+Table6[[#This Row],[NCDC]])*Table6[[#This Row],[Unit Price USD]]</f>
        <v>0</v>
      </c>
      <c r="N5" s="4"/>
      <c r="O5" s="4"/>
      <c r="T5" s="34"/>
    </row>
    <row r="6" spans="1:20" x14ac:dyDescent="0.25">
      <c r="A6" s="1" t="s">
        <v>35</v>
      </c>
      <c r="B6" s="13">
        <v>12</v>
      </c>
      <c r="C6" s="15" t="s">
        <v>61</v>
      </c>
      <c r="D6" s="31"/>
      <c r="E6" s="31">
        <v>4.8</v>
      </c>
      <c r="F6" s="28" t="s">
        <v>81</v>
      </c>
      <c r="H6" s="2">
        <v>16000</v>
      </c>
      <c r="I6" s="2">
        <v>2000000</v>
      </c>
      <c r="J6" s="2">
        <f>7.007</f>
        <v>7.0069999999999997</v>
      </c>
      <c r="K6" s="2">
        <f>Table6[[#This Row],[Unit Price (GEL)]]/$K$1</f>
        <v>2.2061647932999588</v>
      </c>
      <c r="L6" s="2">
        <f>(Table6[[#This Row],[Emergency Service]]+Table6[[#This Row],[NCDC]])*Table6[[#This Row],[Unit Price (GEL)]]</f>
        <v>14126112</v>
      </c>
      <c r="M6" s="2">
        <f>(Table6[[#This Row],[Emergency Service]]+Table6[[#This Row],[NCDC]])*Table6[[#This Row],[Unit Price USD]]</f>
        <v>4447628.2232927168</v>
      </c>
      <c r="N6" s="3" t="s">
        <v>52</v>
      </c>
      <c r="O6" s="3" t="s">
        <v>3</v>
      </c>
      <c r="P6" s="11">
        <f>Table6[[#This Row],[Unit Price USD2]]*$K$1</f>
        <v>13.117293</v>
      </c>
      <c r="Q6" s="1">
        <v>4.13</v>
      </c>
      <c r="R6" s="12" t="s">
        <v>58</v>
      </c>
      <c r="T6" s="34"/>
    </row>
    <row r="7" spans="1:20" x14ac:dyDescent="0.25">
      <c r="A7" s="7" t="s">
        <v>34</v>
      </c>
      <c r="B7" s="13">
        <v>12</v>
      </c>
      <c r="C7" s="17"/>
      <c r="D7" s="31"/>
      <c r="E7" s="31">
        <v>4.8</v>
      </c>
      <c r="F7" s="28" t="s">
        <v>81</v>
      </c>
      <c r="H7" s="2">
        <v>16000</v>
      </c>
      <c r="I7" s="2">
        <v>0</v>
      </c>
      <c r="J7" s="2">
        <v>7.0069999999999997</v>
      </c>
      <c r="K7" s="2">
        <f>Table6[[#This Row],[Unit Price (GEL)]]/$K$1</f>
        <v>2.2061647932999588</v>
      </c>
      <c r="L7" s="2">
        <f>(Table6[[#This Row],[Emergency Service]]+Table6[[#This Row],[NCDC]])*Table6[[#This Row],[Unit Price (GEL)]]</f>
        <v>112112</v>
      </c>
      <c r="M7" s="2">
        <f>(Table6[[#This Row],[Emergency Service]]+Table6[[#This Row],[NCDC]])*Table6[[#This Row],[Unit Price USD]]</f>
        <v>35298.636692799344</v>
      </c>
      <c r="N7" s="3" t="s">
        <v>52</v>
      </c>
      <c r="O7" s="3" t="s">
        <v>3</v>
      </c>
      <c r="P7" s="11">
        <f>Table6[[#This Row],[Unit Price USD2]]*$K$1</f>
        <v>13.117293</v>
      </c>
      <c r="Q7" s="1">
        <v>4.13</v>
      </c>
      <c r="R7" s="12" t="s">
        <v>58</v>
      </c>
      <c r="T7" s="34"/>
    </row>
    <row r="8" spans="1:20" x14ac:dyDescent="0.25">
      <c r="A8" s="1" t="s">
        <v>33</v>
      </c>
      <c r="B8" s="13">
        <v>12</v>
      </c>
      <c r="D8" s="31"/>
      <c r="E8" s="31">
        <v>4.8</v>
      </c>
      <c r="F8" s="28" t="s">
        <v>81</v>
      </c>
      <c r="H8" s="2">
        <v>7000</v>
      </c>
      <c r="I8" s="2">
        <v>0</v>
      </c>
      <c r="J8" s="2">
        <v>7.0069999999999997</v>
      </c>
      <c r="K8" s="2">
        <f>Table6[[#This Row],[Unit Price (GEL)]]/$K$1</f>
        <v>2.2061647932999588</v>
      </c>
      <c r="L8" s="2">
        <f>(Table6[[#This Row],[Emergency Service]]+Table6[[#This Row],[NCDC]])*Table6[[#This Row],[Unit Price (GEL)]]</f>
        <v>49049</v>
      </c>
      <c r="M8" s="2">
        <f>(Table6[[#This Row],[Emergency Service]]+Table6[[#This Row],[NCDC]])*Table6[[#This Row],[Unit Price USD]]</f>
        <v>15443.153553099712</v>
      </c>
      <c r="N8" s="3" t="s">
        <v>52</v>
      </c>
      <c r="O8" s="3" t="s">
        <v>3</v>
      </c>
      <c r="P8" s="11">
        <f>Table6[[#This Row],[Unit Price USD2]]*$K$1</f>
        <v>13.117293</v>
      </c>
      <c r="Q8" s="1">
        <v>4.13</v>
      </c>
      <c r="R8" s="12" t="s">
        <v>58</v>
      </c>
      <c r="T8" s="34"/>
    </row>
    <row r="9" spans="1:20" x14ac:dyDescent="0.25">
      <c r="A9" s="1" t="s">
        <v>32</v>
      </c>
      <c r="B9" s="13">
        <v>12</v>
      </c>
      <c r="D9" s="28"/>
      <c r="E9" s="28">
        <v>0</v>
      </c>
      <c r="F9" s="28"/>
      <c r="H9" s="2">
        <v>1000</v>
      </c>
      <c r="I9" s="2">
        <v>0</v>
      </c>
      <c r="J9" s="2">
        <v>7.0069999999999997</v>
      </c>
      <c r="K9" s="2">
        <f>Table6[[#This Row],[Unit Price (GEL)]]/$K$1</f>
        <v>2.2061647932999588</v>
      </c>
      <c r="L9" s="2">
        <f>(Table6[[#This Row],[Emergency Service]]+Table6[[#This Row],[NCDC]])*Table6[[#This Row],[Unit Price (GEL)]]</f>
        <v>7007</v>
      </c>
      <c r="M9" s="2">
        <f>(Table6[[#This Row],[Emergency Service]]+Table6[[#This Row],[NCDC]])*Table6[[#This Row],[Unit Price USD]]</f>
        <v>2206.164793299959</v>
      </c>
      <c r="N9" s="3" t="s">
        <v>52</v>
      </c>
      <c r="O9" s="3" t="s">
        <v>3</v>
      </c>
      <c r="P9" s="11">
        <f>Table6[[#This Row],[Unit Price USD2]]*$K$1</f>
        <v>13.117293</v>
      </c>
      <c r="Q9" s="1">
        <v>4.13</v>
      </c>
      <c r="R9" s="12" t="s">
        <v>58</v>
      </c>
      <c r="T9" s="34"/>
    </row>
    <row r="10" spans="1:20" x14ac:dyDescent="0.25">
      <c r="A10" s="5" t="s">
        <v>31</v>
      </c>
      <c r="B10" s="16"/>
      <c r="C10" s="16"/>
      <c r="D10" s="16"/>
      <c r="E10" s="16"/>
      <c r="F10" s="16"/>
      <c r="G10" s="4">
        <f>SUM(H11:H14,I11:I14)</f>
        <v>1200000</v>
      </c>
      <c r="H10" s="4"/>
      <c r="I10" s="4"/>
      <c r="J10" s="4"/>
      <c r="K10" s="4">
        <f>Table6[[#This Row],[Unit Price (GEL)]]/$K$1</f>
        <v>0</v>
      </c>
      <c r="L10" s="4">
        <f>(Table6[[#This Row],[Emergency Service]]+Table6[[#This Row],[NCDC]])*Table6[[#This Row],[Unit Price (GEL)]]</f>
        <v>0</v>
      </c>
      <c r="M10" s="4">
        <f>(Table6[[#This Row],[Emergency Service]]+Table6[[#This Row],[NCDC]])*Table6[[#This Row],[Unit Price USD]]</f>
        <v>0</v>
      </c>
      <c r="N10" s="4"/>
      <c r="O10" s="4"/>
      <c r="P10" s="11"/>
      <c r="T10" s="34"/>
    </row>
    <row r="11" spans="1:20" x14ac:dyDescent="0.25">
      <c r="A11" s="1" t="s">
        <v>30</v>
      </c>
      <c r="B11" s="13">
        <v>0.25</v>
      </c>
      <c r="C11" s="15" t="s">
        <v>62</v>
      </c>
      <c r="D11" s="28"/>
      <c r="E11" s="28">
        <v>0.28000000000000003</v>
      </c>
      <c r="F11" s="28" t="s">
        <v>80</v>
      </c>
      <c r="H11" s="2">
        <v>39000</v>
      </c>
      <c r="I11" s="2">
        <v>1000000</v>
      </c>
      <c r="J11" s="2">
        <v>0.3</v>
      </c>
      <c r="K11" s="2">
        <f>Table6[[#This Row],[Unit Price (GEL)]]/$K$1</f>
        <v>9.4455464248606777E-2</v>
      </c>
      <c r="L11" s="2">
        <f>(Table6[[#This Row],[Emergency Service]]+Table6[[#This Row],[NCDC]])*Table6[[#This Row],[Unit Price (GEL)]]</f>
        <v>311700</v>
      </c>
      <c r="M11" s="2">
        <f>(Table6[[#This Row],[Emergency Service]]+Table6[[#This Row],[NCDC]])*Table6[[#This Row],[Unit Price USD]]</f>
        <v>98139.227354302435</v>
      </c>
      <c r="N11" s="2" t="s">
        <v>26</v>
      </c>
      <c r="O11" s="3" t="s">
        <v>46</v>
      </c>
      <c r="P11" s="11">
        <f>Table6[[#This Row],[Unit Price USD2]]*$K$1</f>
        <v>0.44465400000000005</v>
      </c>
      <c r="Q11" s="1">
        <v>0.14000000000000001</v>
      </c>
      <c r="R11" s="12" t="s">
        <v>58</v>
      </c>
      <c r="T11" s="34"/>
    </row>
    <row r="12" spans="1:20" x14ac:dyDescent="0.25">
      <c r="A12" s="1" t="s">
        <v>29</v>
      </c>
      <c r="B12" s="13">
        <v>0.25</v>
      </c>
      <c r="D12" s="28"/>
      <c r="E12" s="28">
        <v>0.28000000000000003</v>
      </c>
      <c r="F12" s="28" t="s">
        <v>80</v>
      </c>
      <c r="H12" s="2">
        <v>80000</v>
      </c>
      <c r="I12" s="2">
        <v>0</v>
      </c>
      <c r="J12" s="2">
        <v>0.3</v>
      </c>
      <c r="K12" s="2">
        <f>Table6[[#This Row],[Unit Price (GEL)]]/$K$1</f>
        <v>9.4455464248606777E-2</v>
      </c>
      <c r="L12" s="2">
        <f>(Table6[[#This Row],[Emergency Service]]+Table6[[#This Row],[NCDC]])*Table6[[#This Row],[Unit Price (GEL)]]</f>
        <v>24000</v>
      </c>
      <c r="M12" s="2">
        <f>(Table6[[#This Row],[Emergency Service]]+Table6[[#This Row],[NCDC]])*Table6[[#This Row],[Unit Price USD]]</f>
        <v>7556.4371398885423</v>
      </c>
      <c r="N12" s="2" t="s">
        <v>26</v>
      </c>
      <c r="O12" s="3" t="s">
        <v>46</v>
      </c>
      <c r="P12" s="11">
        <f>Table6[[#This Row],[Unit Price USD2]]*$K$1</f>
        <v>0.44465400000000005</v>
      </c>
      <c r="Q12" s="1">
        <v>0.14000000000000001</v>
      </c>
      <c r="R12" s="12" t="s">
        <v>58</v>
      </c>
      <c r="T12" s="34"/>
    </row>
    <row r="13" spans="1:20" x14ac:dyDescent="0.25">
      <c r="A13" s="1" t="s">
        <v>28</v>
      </c>
      <c r="B13" s="13">
        <v>0.25</v>
      </c>
      <c r="D13" s="28"/>
      <c r="E13" s="28">
        <v>0.28000000000000003</v>
      </c>
      <c r="F13" s="28" t="s">
        <v>80</v>
      </c>
      <c r="H13" s="2">
        <v>80000</v>
      </c>
      <c r="I13" s="2">
        <v>0</v>
      </c>
      <c r="J13" s="2">
        <v>0.3</v>
      </c>
      <c r="K13" s="2">
        <f>Table6[[#This Row],[Unit Price (GEL)]]/$K$1</f>
        <v>9.4455464248606777E-2</v>
      </c>
      <c r="L13" s="2">
        <f>(Table6[[#This Row],[Emergency Service]]+Table6[[#This Row],[NCDC]])*Table6[[#This Row],[Unit Price (GEL)]]</f>
        <v>24000</v>
      </c>
      <c r="M13" s="2">
        <f>(Table6[[#This Row],[Emergency Service]]+Table6[[#This Row],[NCDC]])*Table6[[#This Row],[Unit Price USD]]</f>
        <v>7556.4371398885423</v>
      </c>
      <c r="N13" s="2" t="s">
        <v>26</v>
      </c>
      <c r="O13" s="3" t="s">
        <v>46</v>
      </c>
      <c r="P13" s="11">
        <f>Table6[[#This Row],[Unit Price USD2]]*$K$1</f>
        <v>0.44465400000000005</v>
      </c>
      <c r="Q13" s="1">
        <v>0.14000000000000001</v>
      </c>
      <c r="R13" s="12" t="s">
        <v>58</v>
      </c>
      <c r="T13" s="34"/>
    </row>
    <row r="14" spans="1:20" x14ac:dyDescent="0.25">
      <c r="A14" s="1" t="s">
        <v>27</v>
      </c>
      <c r="B14" s="13">
        <v>0.25</v>
      </c>
      <c r="D14" s="28"/>
      <c r="E14" s="28">
        <v>0.28000000000000003</v>
      </c>
      <c r="F14" s="28"/>
      <c r="H14" s="2">
        <v>1000</v>
      </c>
      <c r="I14" s="2">
        <v>0</v>
      </c>
      <c r="J14" s="2">
        <v>0.3</v>
      </c>
      <c r="K14" s="2">
        <f>Table6[[#This Row],[Unit Price (GEL)]]/$K$1</f>
        <v>9.4455464248606777E-2</v>
      </c>
      <c r="L14" s="2">
        <f>(Table6[[#This Row],[Emergency Service]]+Table6[[#This Row],[NCDC]])*Table6[[#This Row],[Unit Price (GEL)]]</f>
        <v>300</v>
      </c>
      <c r="M14" s="2">
        <f>(Table6[[#This Row],[Emergency Service]]+Table6[[#This Row],[NCDC]])*Table6[[#This Row],[Unit Price USD]]</f>
        <v>94.455464248606773</v>
      </c>
      <c r="N14" s="2" t="s">
        <v>26</v>
      </c>
      <c r="O14" s="3" t="s">
        <v>46</v>
      </c>
      <c r="P14" s="11">
        <f>Table6[[#This Row],[Unit Price USD2]]*$K$1</f>
        <v>0.44465400000000005</v>
      </c>
      <c r="Q14" s="1">
        <v>0.14000000000000001</v>
      </c>
      <c r="R14" s="12" t="s">
        <v>58</v>
      </c>
      <c r="T14" s="34"/>
    </row>
    <row r="15" spans="1:20" x14ac:dyDescent="0.25">
      <c r="A15" s="5" t="s">
        <v>25</v>
      </c>
      <c r="B15" s="16"/>
      <c r="C15" s="16"/>
      <c r="D15" s="16"/>
      <c r="E15" s="16"/>
      <c r="F15" s="16"/>
      <c r="G15" s="4">
        <f>SUM(H16:H20,I16:I20)</f>
        <v>3390300</v>
      </c>
      <c r="H15" s="4"/>
      <c r="I15" s="4"/>
      <c r="J15" s="4"/>
      <c r="K15" s="4">
        <f>Table6[[#This Row],[Unit Price (GEL)]]/$K$1</f>
        <v>0</v>
      </c>
      <c r="L15" s="4">
        <f>(Table6[[#This Row],[Emergency Service]]+Table6[[#This Row],[NCDC]])*Table6[[#This Row],[Unit Price (GEL)]]</f>
        <v>0</v>
      </c>
      <c r="M15" s="4">
        <f>(Table6[[#This Row],[Emergency Service]]+Table6[[#This Row],[NCDC]])*Table6[[#This Row],[Unit Price USD]]</f>
        <v>0</v>
      </c>
      <c r="N15" s="4"/>
      <c r="O15" s="4"/>
      <c r="P15" s="11"/>
      <c r="T15" s="34"/>
    </row>
    <row r="16" spans="1:20" ht="28.5" x14ac:dyDescent="0.25">
      <c r="A16" s="29" t="s">
        <v>24</v>
      </c>
      <c r="B16" s="13">
        <v>1</v>
      </c>
      <c r="C16" s="15" t="s">
        <v>63</v>
      </c>
      <c r="D16" s="28"/>
      <c r="E16" s="28">
        <v>0.6</v>
      </c>
      <c r="F16" s="28" t="s">
        <v>82</v>
      </c>
      <c r="H16" s="2">
        <v>15000</v>
      </c>
      <c r="I16" s="2">
        <v>3000000</v>
      </c>
      <c r="J16" s="2">
        <v>2.5</v>
      </c>
      <c r="K16" s="2">
        <f>Table6[[#This Row],[Unit Price (GEL)]]/$K$1</f>
        <v>0.78712886873838983</v>
      </c>
      <c r="L16" s="2">
        <f>(Table6[[#This Row],[Emergency Service]]+Table6[[#This Row],[NCDC]])*Table6[[#This Row],[Unit Price (GEL)]]</f>
        <v>7537500</v>
      </c>
      <c r="M16" s="2">
        <f>(Table6[[#This Row],[Emergency Service]]+Table6[[#This Row],[NCDC]])*Table6[[#This Row],[Unit Price USD]]</f>
        <v>2373193.5392462453</v>
      </c>
      <c r="N16" s="3" t="s">
        <v>53</v>
      </c>
      <c r="O16" s="3" t="s">
        <v>20</v>
      </c>
      <c r="P16" s="11">
        <f>Table6[[#This Row],[Unit Price USD2]]*$K$1</f>
        <v>1.4292450000000001</v>
      </c>
      <c r="Q16" s="1">
        <v>0.45</v>
      </c>
      <c r="R16" s="12" t="s">
        <v>58</v>
      </c>
      <c r="T16" s="34"/>
    </row>
    <row r="17" spans="1:20" ht="28.5" x14ac:dyDescent="0.25">
      <c r="A17" s="29" t="s">
        <v>23</v>
      </c>
      <c r="B17" s="13">
        <v>1</v>
      </c>
      <c r="D17" s="28"/>
      <c r="E17" s="28">
        <v>0.6</v>
      </c>
      <c r="F17" s="28" t="s">
        <v>82</v>
      </c>
      <c r="H17" s="2">
        <v>15000</v>
      </c>
      <c r="I17" s="2">
        <v>0</v>
      </c>
      <c r="J17" s="2">
        <v>1.5</v>
      </c>
      <c r="K17" s="2">
        <f>Table6[[#This Row],[Unit Price (GEL)]]/$K$1</f>
        <v>0.4722773212430339</v>
      </c>
      <c r="L17" s="2">
        <f>(Table6[[#This Row],[Emergency Service]]+Table6[[#This Row],[NCDC]])*Table6[[#This Row],[Unit Price (GEL)]]</f>
        <v>22500</v>
      </c>
      <c r="M17" s="2">
        <f>(Table6[[#This Row],[Emergency Service]]+Table6[[#This Row],[NCDC]])*Table6[[#This Row],[Unit Price USD]]</f>
        <v>7084.1598186455085</v>
      </c>
      <c r="N17" s="2" t="s">
        <v>18</v>
      </c>
      <c r="O17" s="3" t="s">
        <v>5</v>
      </c>
      <c r="P17" s="11">
        <f>Table6[[#This Row],[Unit Price USD2]]*$K$1</f>
        <v>1.4292450000000001</v>
      </c>
      <c r="Q17" s="1">
        <v>0.45</v>
      </c>
      <c r="R17" s="12" t="s">
        <v>58</v>
      </c>
      <c r="T17" s="34"/>
    </row>
    <row r="18" spans="1:20" ht="28.5" x14ac:dyDescent="0.25">
      <c r="A18" s="29" t="s">
        <v>22</v>
      </c>
      <c r="B18" s="13">
        <v>1</v>
      </c>
      <c r="D18" s="28"/>
      <c r="E18" s="28">
        <v>0.6</v>
      </c>
      <c r="F18" s="28" t="s">
        <v>82</v>
      </c>
      <c r="H18" s="2">
        <v>10000</v>
      </c>
      <c r="I18" s="2">
        <v>0</v>
      </c>
      <c r="J18" s="2">
        <v>1.5</v>
      </c>
      <c r="K18" s="2">
        <f>Table6[[#This Row],[Unit Price (GEL)]]/$K$1</f>
        <v>0.4722773212430339</v>
      </c>
      <c r="L18" s="2">
        <f>(Table6[[#This Row],[Emergency Service]]+Table6[[#This Row],[NCDC]])*Table6[[#This Row],[Unit Price (GEL)]]</f>
        <v>15000</v>
      </c>
      <c r="M18" s="2">
        <f>(Table6[[#This Row],[Emergency Service]]+Table6[[#This Row],[NCDC]])*Table6[[#This Row],[Unit Price USD]]</f>
        <v>4722.7732124303393</v>
      </c>
      <c r="N18" s="2" t="s">
        <v>18</v>
      </c>
      <c r="O18" s="3" t="s">
        <v>5</v>
      </c>
      <c r="P18" s="11">
        <f>Table6[[#This Row],[Unit Price USD2]]*$K$1</f>
        <v>1.4292450000000001</v>
      </c>
      <c r="Q18" s="1">
        <v>0.45</v>
      </c>
      <c r="R18" s="12" t="s">
        <v>58</v>
      </c>
      <c r="T18" s="34"/>
    </row>
    <row r="19" spans="1:20" ht="28.5" x14ac:dyDescent="0.25">
      <c r="A19" s="30" t="s">
        <v>21</v>
      </c>
      <c r="B19" s="13">
        <v>10</v>
      </c>
      <c r="C19" s="18" t="s">
        <v>64</v>
      </c>
      <c r="D19" s="33">
        <f>4.8*3.1</f>
        <v>14.879999999999999</v>
      </c>
      <c r="E19" s="28"/>
      <c r="F19" s="31"/>
      <c r="G19" s="6"/>
      <c r="H19" s="6">
        <v>50000</v>
      </c>
      <c r="I19" s="2">
        <v>300000</v>
      </c>
      <c r="J19" s="8">
        <v>7.94</v>
      </c>
      <c r="K19" s="8">
        <v>2.5</v>
      </c>
      <c r="L19" s="8">
        <f>(Table6[[#This Row],[Emergency Service]]+Table6[[#This Row],[NCDC]])*Table6[[#This Row],[Unit Price (GEL)]]</f>
        <v>2779000</v>
      </c>
      <c r="M19" s="8">
        <f>(Table6[[#This Row],[Emergency Service]]+Table6[[#This Row],[NCDC]])*Table6[[#This Row],[Unit Price USD]]</f>
        <v>875000</v>
      </c>
      <c r="N19" s="3" t="s">
        <v>53</v>
      </c>
      <c r="O19" s="3" t="s">
        <v>20</v>
      </c>
      <c r="P19" s="11">
        <f>Table6[[#This Row],[Unit Price USD2]]*$K$1</f>
        <v>13.879557</v>
      </c>
      <c r="Q19" s="10">
        <v>4.37</v>
      </c>
      <c r="R19" s="12" t="s">
        <v>58</v>
      </c>
      <c r="T19" s="34"/>
    </row>
    <row r="20" spans="1:20" x14ac:dyDescent="0.25">
      <c r="A20" s="29" t="s">
        <v>19</v>
      </c>
      <c r="B20" s="13">
        <v>6</v>
      </c>
      <c r="C20" s="15" t="s">
        <v>65</v>
      </c>
      <c r="D20" s="28"/>
      <c r="E20" s="28">
        <v>4.5</v>
      </c>
      <c r="F20" s="28" t="s">
        <v>83</v>
      </c>
      <c r="H20" s="2">
        <v>300</v>
      </c>
      <c r="J20" s="3">
        <v>2.9</v>
      </c>
      <c r="K20" s="3">
        <f>Table6[[#This Row],[Unit Price (GEL)]]/$K$1</f>
        <v>0.91306948773653218</v>
      </c>
      <c r="L20" s="2">
        <f>(Table6[[#This Row],[Emergency Service]]+Table6[[#This Row],[NCDC]])*Table6[[#This Row],[Unit Price (GEL)]]</f>
        <v>870</v>
      </c>
      <c r="M20" s="2">
        <f>(Table6[[#This Row],[Emergency Service]]+Table6[[#This Row],[NCDC]])*Table6[[#This Row],[Unit Price USD]]</f>
        <v>273.92084632095964</v>
      </c>
      <c r="N20" s="2" t="s">
        <v>18</v>
      </c>
      <c r="O20" s="3" t="s">
        <v>5</v>
      </c>
      <c r="T20" s="34"/>
    </row>
    <row r="21" spans="1:20" x14ac:dyDescent="0.25">
      <c r="A21" s="5" t="s">
        <v>17</v>
      </c>
      <c r="B21" s="16"/>
      <c r="C21" s="16"/>
      <c r="D21" s="16"/>
      <c r="E21" s="16"/>
      <c r="F21" s="16"/>
      <c r="G21" s="4">
        <f>SUM(H22:H25,I22:I25)</f>
        <v>126000</v>
      </c>
      <c r="H21" s="4"/>
      <c r="I21" s="4"/>
      <c r="J21" s="4"/>
      <c r="K21" s="4">
        <f>Table6[[#This Row],[Unit Price (GEL)]]/$K$1</f>
        <v>0</v>
      </c>
      <c r="L21" s="4">
        <f>(Table6[[#This Row],[Emergency Service]]+Table6[[#This Row],[NCDC]])*Table6[[#This Row],[Unit Price (GEL)]]</f>
        <v>0</v>
      </c>
      <c r="M21" s="4">
        <f>(Table6[[#This Row],[Emergency Service]]+Table6[[#This Row],[NCDC]])*Table6[[#This Row],[Unit Price USD]]</f>
        <v>0</v>
      </c>
      <c r="N21" s="4"/>
      <c r="O21" s="4"/>
      <c r="T21" s="34"/>
    </row>
    <row r="22" spans="1:20" x14ac:dyDescent="0.25">
      <c r="A22" s="1" t="s">
        <v>16</v>
      </c>
      <c r="B22" s="13">
        <v>5</v>
      </c>
      <c r="D22" s="28"/>
      <c r="E22" s="28">
        <v>32</v>
      </c>
      <c r="F22" s="28" t="s">
        <v>84</v>
      </c>
      <c r="H22" s="2">
        <v>1000</v>
      </c>
      <c r="I22" s="2">
        <v>100000</v>
      </c>
      <c r="J22" s="2">
        <v>3.47</v>
      </c>
      <c r="K22" s="2">
        <f>Table6[[#This Row],[Unit Price (GEL)]]/$K$1</f>
        <v>1.0925348698088853</v>
      </c>
      <c r="L22" s="2">
        <f>(Table6[[#This Row],[Emergency Service]]+Table6[[#This Row],[NCDC]])*Table6[[#This Row],[Unit Price (GEL)]]</f>
        <v>350470</v>
      </c>
      <c r="M22" s="2">
        <f>(Table6[[#This Row],[Emergency Service]]+Table6[[#This Row],[NCDC]])*Table6[[#This Row],[Unit Price USD]]</f>
        <v>110346.02185069741</v>
      </c>
      <c r="N22" s="2" t="s">
        <v>1</v>
      </c>
      <c r="O22" s="3" t="s">
        <v>3</v>
      </c>
      <c r="T22" s="34"/>
    </row>
    <row r="23" spans="1:20" x14ac:dyDescent="0.25">
      <c r="A23" s="1" t="s">
        <v>15</v>
      </c>
      <c r="B23" s="13">
        <v>15</v>
      </c>
      <c r="C23" s="15" t="s">
        <v>68</v>
      </c>
      <c r="D23" s="28"/>
      <c r="E23" s="28">
        <v>9.1999999999999993</v>
      </c>
      <c r="F23" s="28" t="s">
        <v>86</v>
      </c>
      <c r="H23" s="2">
        <v>5000</v>
      </c>
      <c r="J23" s="2">
        <v>12.5</v>
      </c>
      <c r="K23" s="2">
        <f>Table6[[#This Row],[Unit Price (GEL)]]/$K$1</f>
        <v>3.9356443436919495</v>
      </c>
      <c r="L23" s="2">
        <f>(Table6[[#This Row],[Emergency Service]]+Table6[[#This Row],[NCDC]])*Table6[[#This Row],[Unit Price (GEL)]]</f>
        <v>62500</v>
      </c>
      <c r="M23" s="2">
        <f>(Table6[[#This Row],[Emergency Service]]+Table6[[#This Row],[NCDC]])*Table6[[#This Row],[Unit Price USD]]</f>
        <v>19678.221718459747</v>
      </c>
      <c r="N23" s="2" t="s">
        <v>1</v>
      </c>
      <c r="O23" s="3" t="s">
        <v>3</v>
      </c>
      <c r="T23" s="34"/>
    </row>
    <row r="24" spans="1:20" x14ac:dyDescent="0.25">
      <c r="A24" s="1" t="s">
        <v>14</v>
      </c>
      <c r="B24" s="13">
        <v>15</v>
      </c>
      <c r="D24" s="28"/>
      <c r="E24" s="28">
        <v>31.15</v>
      </c>
      <c r="F24" s="28" t="s">
        <v>85</v>
      </c>
      <c r="H24" s="2">
        <v>5000</v>
      </c>
      <c r="I24" s="2">
        <v>10000</v>
      </c>
      <c r="J24" s="2">
        <v>4.2</v>
      </c>
      <c r="K24" s="2">
        <f>Table6[[#This Row],[Unit Price (GEL)]]/$K$1</f>
        <v>1.322376499480495</v>
      </c>
      <c r="L24" s="2">
        <f>(Table6[[#This Row],[Emergency Service]]+Table6[[#This Row],[NCDC]])*Table6[[#This Row],[Unit Price (GEL)]]</f>
        <v>63000</v>
      </c>
      <c r="M24" s="2">
        <f>(Table6[[#This Row],[Emergency Service]]+Table6[[#This Row],[NCDC]])*Table6[[#This Row],[Unit Price USD]]</f>
        <v>19835.647492207423</v>
      </c>
      <c r="N24" s="2" t="s">
        <v>1</v>
      </c>
      <c r="O24" s="3" t="s">
        <v>3</v>
      </c>
      <c r="T24" s="34"/>
    </row>
    <row r="25" spans="1:20" x14ac:dyDescent="0.25">
      <c r="A25" s="1" t="s">
        <v>13</v>
      </c>
      <c r="D25" s="28"/>
      <c r="E25" s="28">
        <v>2.2000000000000002</v>
      </c>
      <c r="F25" s="28" t="s">
        <v>86</v>
      </c>
      <c r="H25" s="2">
        <v>5000</v>
      </c>
      <c r="J25" s="2">
        <v>12.7</v>
      </c>
      <c r="K25" s="2">
        <f>Table6[[#This Row],[Unit Price (GEL)]]/$K$1</f>
        <v>3.9986146531910203</v>
      </c>
      <c r="L25" s="2">
        <f>(Table6[[#This Row],[Emergency Service]]+Table6[[#This Row],[NCDC]])*Table6[[#This Row],[Unit Price (GEL)]]</f>
        <v>63500</v>
      </c>
      <c r="M25" s="2">
        <f>(Table6[[#This Row],[Emergency Service]]+Table6[[#This Row],[NCDC]])*Table6[[#This Row],[Unit Price USD]]</f>
        <v>19993.073265955103</v>
      </c>
      <c r="N25" s="2" t="s">
        <v>1</v>
      </c>
      <c r="O25" s="3" t="s">
        <v>3</v>
      </c>
      <c r="T25" s="34"/>
    </row>
    <row r="26" spans="1:20" x14ac:dyDescent="0.25">
      <c r="A26" s="5" t="s">
        <v>12</v>
      </c>
      <c r="B26" s="16"/>
      <c r="C26" s="16"/>
      <c r="D26" s="16"/>
      <c r="E26" s="16"/>
      <c r="F26" s="16"/>
      <c r="G26" s="4">
        <f>SUM(H27:H32,I27:I32)</f>
        <v>160820</v>
      </c>
      <c r="H26" s="4"/>
      <c r="I26" s="4"/>
      <c r="J26" s="4"/>
      <c r="K26" s="4">
        <f>Table6[[#This Row],[Unit Price (GEL)]]/$K$1</f>
        <v>0</v>
      </c>
      <c r="L26" s="4">
        <f>(Table6[[#This Row],[Emergency Service]]+Table6[[#This Row],[NCDC]])*Table6[[#This Row],[Unit Price (GEL)]]</f>
        <v>0</v>
      </c>
      <c r="M26" s="4">
        <f>(Table6[[#This Row],[Emergency Service]]+Table6[[#This Row],[NCDC]])*Table6[[#This Row],[Unit Price USD]]</f>
        <v>0</v>
      </c>
      <c r="N26" s="4"/>
      <c r="O26" s="4"/>
      <c r="T26" s="34"/>
    </row>
    <row r="27" spans="1:20" x14ac:dyDescent="0.25">
      <c r="A27" s="23" t="s">
        <v>11</v>
      </c>
      <c r="B27" s="13"/>
      <c r="C27" s="15" t="s">
        <v>66</v>
      </c>
      <c r="D27" s="28"/>
      <c r="E27" s="28"/>
      <c r="F27" s="28"/>
      <c r="G27" s="1"/>
      <c r="H27" s="1">
        <v>200</v>
      </c>
      <c r="I27" s="1"/>
      <c r="J27" s="2">
        <v>35</v>
      </c>
      <c r="K27" s="2">
        <f>Table6[[#This Row],[Unit Price (GEL)]]/$K$1</f>
        <v>11.019804162337458</v>
      </c>
      <c r="L27" s="2">
        <f>(Table6[[#This Row],[Emergency Service]]+Table6[[#This Row],[NCDC]])*Table6[[#This Row],[Unit Price (GEL)]]</f>
        <v>7000</v>
      </c>
      <c r="M27" s="2">
        <f>(Table6[[#This Row],[Emergency Service]]+Table6[[#This Row],[NCDC]])*Table6[[#This Row],[Unit Price USD]]</f>
        <v>2203.9608324674914</v>
      </c>
      <c r="N27" s="3" t="s">
        <v>10</v>
      </c>
      <c r="O27" s="3"/>
      <c r="T27" s="34"/>
    </row>
    <row r="28" spans="1:20" ht="22.35" customHeight="1" x14ac:dyDescent="0.25">
      <c r="A28" s="23" t="s">
        <v>9</v>
      </c>
      <c r="B28" s="13">
        <v>160</v>
      </c>
      <c r="D28" s="28"/>
      <c r="E28" s="28">
        <v>112.1</v>
      </c>
      <c r="F28" s="28" t="s">
        <v>87</v>
      </c>
      <c r="G28" s="1"/>
      <c r="H28" s="1">
        <v>20</v>
      </c>
      <c r="I28" s="1">
        <v>500</v>
      </c>
      <c r="J28" s="2">
        <v>152</v>
      </c>
      <c r="K28" s="2">
        <f>Table6[[#This Row],[Unit Price (GEL)]]/$K$1</f>
        <v>47.857435219294103</v>
      </c>
      <c r="L28" s="2">
        <f>(Table6[[#This Row],[Emergency Service]]+Table6[[#This Row],[NCDC]])*Table6[[#This Row],[Unit Price (GEL)]]</f>
        <v>79040</v>
      </c>
      <c r="M28" s="2">
        <f>(Table6[[#This Row],[Emergency Service]]+Table6[[#This Row],[NCDC]])*Table6[[#This Row],[Unit Price USD]]</f>
        <v>24885.866314032934</v>
      </c>
      <c r="N28" s="3" t="s">
        <v>8</v>
      </c>
      <c r="O28" s="3" t="s">
        <v>20</v>
      </c>
      <c r="T28" s="34"/>
    </row>
    <row r="29" spans="1:20" x14ac:dyDescent="0.25">
      <c r="A29" s="1" t="s">
        <v>7</v>
      </c>
      <c r="B29" s="13">
        <v>0.12</v>
      </c>
      <c r="C29" s="15" t="s">
        <v>67</v>
      </c>
      <c r="D29" s="28"/>
      <c r="E29" s="28">
        <v>0.1</v>
      </c>
      <c r="F29" s="28" t="s">
        <v>88</v>
      </c>
      <c r="H29" s="2">
        <v>40000</v>
      </c>
      <c r="J29" s="2">
        <v>0.06</v>
      </c>
      <c r="K29" s="2">
        <f>Table6[[#This Row],[Unit Price (GEL)]]/$K$1</f>
        <v>1.8891092849721357E-2</v>
      </c>
      <c r="L29" s="2">
        <f>(Table6[[#This Row],[Emergency Service]]+Table6[[#This Row],[NCDC]])*Table6[[#This Row],[Unit Price (GEL)]]</f>
        <v>2400</v>
      </c>
      <c r="M29" s="2">
        <f>(Table6[[#This Row],[Emergency Service]]+Table6[[#This Row],[NCDC]])*Table6[[#This Row],[Unit Price USD]]</f>
        <v>755.6437139888543</v>
      </c>
      <c r="N29" s="2" t="s">
        <v>1</v>
      </c>
      <c r="O29" s="3" t="s">
        <v>5</v>
      </c>
      <c r="T29" s="34"/>
    </row>
    <row r="30" spans="1:20" x14ac:dyDescent="0.25">
      <c r="A30" s="1" t="s">
        <v>6</v>
      </c>
      <c r="B30" s="13">
        <v>7.0000000000000007E-2</v>
      </c>
      <c r="C30" s="15" t="s">
        <v>69</v>
      </c>
      <c r="D30" s="28"/>
      <c r="E30" s="28">
        <v>2.5000000000000001E-2</v>
      </c>
      <c r="F30" s="28" t="s">
        <v>88</v>
      </c>
      <c r="H30" s="2">
        <v>80000</v>
      </c>
      <c r="J30" s="2">
        <v>2.8500000000000001E-2</v>
      </c>
      <c r="K30" s="2">
        <f>Table6[[#This Row],[Unit Price (GEL)]]/$K$1</f>
        <v>8.9732691036176447E-3</v>
      </c>
      <c r="L30" s="2">
        <f>(Table6[[#This Row],[Emergency Service]]+Table6[[#This Row],[NCDC]])*Table6[[#This Row],[Unit Price (GEL)]]</f>
        <v>2280</v>
      </c>
      <c r="M30" s="2">
        <f>(Table6[[#This Row],[Emergency Service]]+Table6[[#This Row],[NCDC]])*Table6[[#This Row],[Unit Price USD]]</f>
        <v>717.86152828941158</v>
      </c>
      <c r="N30" s="2" t="s">
        <v>1</v>
      </c>
      <c r="O30" s="3" t="s">
        <v>5</v>
      </c>
      <c r="T30" s="34"/>
    </row>
    <row r="31" spans="1:20" x14ac:dyDescent="0.25">
      <c r="A31" s="1" t="s">
        <v>4</v>
      </c>
      <c r="B31" s="13">
        <v>3</v>
      </c>
      <c r="D31" s="28"/>
      <c r="E31" s="28">
        <v>2.38</v>
      </c>
      <c r="F31" s="28" t="s">
        <v>89</v>
      </c>
      <c r="H31" s="2">
        <v>40000</v>
      </c>
      <c r="J31" s="2">
        <v>0.09</v>
      </c>
      <c r="K31" s="2">
        <f>Table6[[#This Row],[Unit Price (GEL)]]/$K$1</f>
        <v>2.8336639274582034E-2</v>
      </c>
      <c r="L31" s="2">
        <f>(Table6[[#This Row],[Emergency Service]]+Table6[[#This Row],[NCDC]])*Table6[[#This Row],[Unit Price (GEL)]]</f>
        <v>3600</v>
      </c>
      <c r="M31" s="2">
        <f>(Table6[[#This Row],[Emergency Service]]+Table6[[#This Row],[NCDC]])*Table6[[#This Row],[Unit Price USD]]</f>
        <v>1133.4655709832814</v>
      </c>
      <c r="N31" s="2" t="s">
        <v>1</v>
      </c>
      <c r="O31" s="3" t="s">
        <v>3</v>
      </c>
      <c r="T31" s="34"/>
    </row>
    <row r="32" spans="1:20" ht="17.25" customHeight="1" x14ac:dyDescent="0.25">
      <c r="A32" s="1" t="s">
        <v>2</v>
      </c>
      <c r="B32" s="13">
        <v>45</v>
      </c>
      <c r="D32" s="28"/>
      <c r="E32" s="28">
        <v>0</v>
      </c>
      <c r="F32" s="28"/>
      <c r="H32" s="2">
        <v>100</v>
      </c>
      <c r="J32" s="2">
        <v>35</v>
      </c>
      <c r="K32" s="2">
        <f>Table6[[#This Row],[Unit Price (GEL)]]/$K$1</f>
        <v>11.019804162337458</v>
      </c>
      <c r="L32" s="2">
        <f>(Table6[[#This Row],[Emergency Service]]+Table6[[#This Row],[NCDC]])*Table6[[#This Row],[Unit Price (GEL)]]</f>
        <v>3500</v>
      </c>
      <c r="M32" s="2">
        <f>(Table6[[#This Row],[Emergency Service]]+Table6[[#This Row],[NCDC]])*Table6[[#This Row],[Unit Price USD]]</f>
        <v>1101.9804162337457</v>
      </c>
      <c r="N32" s="2" t="s">
        <v>1</v>
      </c>
      <c r="O32" s="3" t="s">
        <v>0</v>
      </c>
      <c r="T32" s="34"/>
    </row>
    <row r="33" spans="1:18" x14ac:dyDescent="0.25">
      <c r="A33" s="14"/>
      <c r="B33" s="19"/>
      <c r="C33" s="19"/>
      <c r="D33" s="19"/>
      <c r="E33" s="19"/>
      <c r="F33" s="19"/>
      <c r="G33" s="25"/>
      <c r="H33" s="25"/>
      <c r="I33" s="25"/>
      <c r="J33" s="26"/>
      <c r="K33" s="25"/>
      <c r="L33" s="26">
        <f>SUBTOTAL(109,Table6[Total Price GEL])</f>
        <v>26694040</v>
      </c>
      <c r="M33" s="25">
        <f>SUBTOTAL(109,Table6[Total Price USD])</f>
        <v>8404687.3524133321</v>
      </c>
      <c r="N33" s="26"/>
      <c r="O33" s="26"/>
      <c r="P33" s="27"/>
      <c r="Q33" s="27"/>
      <c r="R33"/>
    </row>
  </sheetData>
  <mergeCells count="1">
    <mergeCell ref="P1:R1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Chernyshova</dc:creator>
  <cp:lastModifiedBy>Otar Namicheishvili</cp:lastModifiedBy>
  <dcterms:created xsi:type="dcterms:W3CDTF">2020-06-01T06:47:55Z</dcterms:created>
  <dcterms:modified xsi:type="dcterms:W3CDTF">2020-06-10T14:16:38Z</dcterms:modified>
</cp:coreProperties>
</file>