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კოვიდ" sheetId="1" r:id="rId1"/>
  </sheets>
  <definedNames>
    <definedName name="_xlnm._FilterDatabase" localSheetId="0" hidden="1">კოვიდ!$A$2:$G$50</definedName>
    <definedName name="_xlnm.Print_Area" localSheetId="0">კოვიდ!$A$1:$G$50</definedName>
  </definedNames>
  <calcPr calcId="152511"/>
</workbook>
</file>

<file path=xl/calcChain.xml><?xml version="1.0" encoding="utf-8"?>
<calcChain xmlns="http://schemas.openxmlformats.org/spreadsheetml/2006/main">
  <c r="G50" i="1" l="1"/>
  <c r="G49" i="1"/>
  <c r="G48" i="1"/>
  <c r="F17" i="1" l="1"/>
  <c r="F25" i="1" l="1"/>
  <c r="F30" i="1"/>
  <c r="G38" i="1" l="1"/>
  <c r="G39" i="1"/>
  <c r="G40" i="1"/>
  <c r="G41" i="1"/>
  <c r="G42" i="1"/>
  <c r="G43" i="1"/>
  <c r="G44" i="1"/>
  <c r="G45" i="1"/>
  <c r="G46" i="1"/>
  <c r="G47" i="1"/>
  <c r="F7" i="1" l="1"/>
  <c r="F32" i="1"/>
  <c r="G37" i="1" l="1"/>
  <c r="D37" i="1"/>
  <c r="G36" i="1"/>
  <c r="G32" i="1" l="1"/>
  <c r="G33" i="1"/>
  <c r="G34" i="1"/>
  <c r="G35" i="1"/>
  <c r="F4" i="1" l="1"/>
  <c r="D32" i="1" l="1"/>
  <c r="G5" i="1" l="1"/>
  <c r="G6" i="1"/>
  <c r="G7" i="1"/>
  <c r="G8" i="1"/>
  <c r="G9" i="1"/>
  <c r="G10" i="1"/>
  <c r="G11" i="1"/>
  <c r="G12" i="1"/>
  <c r="G13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F14" i="1"/>
  <c r="F3" i="1" s="1"/>
  <c r="G4" i="1"/>
  <c r="G14" i="1" l="1"/>
  <c r="E31" i="1"/>
  <c r="E3" i="1" s="1"/>
  <c r="D28" i="1"/>
  <c r="G31" i="1" l="1"/>
  <c r="G3" i="1" s="1"/>
  <c r="D7" i="1" l="1"/>
</calcChain>
</file>

<file path=xl/sharedStrings.xml><?xml version="1.0" encoding="utf-8"?>
<sst xmlns="http://schemas.openxmlformats.org/spreadsheetml/2006/main" count="139" uniqueCount="103">
  <si>
    <t>ხელშეკრულების ნომერი</t>
  </si>
  <si>
    <t>მიმწოდებელი</t>
  </si>
  <si>
    <t>ღირებულება</t>
  </si>
  <si>
    <t>გაფორმებულია</t>
  </si>
  <si>
    <t>40-lab</t>
  </si>
  <si>
    <t>შპს ოქსჯენი</t>
  </si>
  <si>
    <t>კორონავირუსუს სადეტექციო პრაიმერი</t>
  </si>
  <si>
    <t>41-lab</t>
  </si>
  <si>
    <t>შპს ირისე</t>
  </si>
  <si>
    <t>ერთეტაპიანი პჯრ ნაკრები</t>
  </si>
  <si>
    <t>42-lab</t>
  </si>
  <si>
    <t>შპს ემ დი ეს</t>
  </si>
  <si>
    <t>45-lab</t>
  </si>
  <si>
    <t>შპს პრიმამედი</t>
  </si>
  <si>
    <t>46-lab</t>
  </si>
  <si>
    <t>შპს ეი ბი ემ</t>
  </si>
  <si>
    <t>კორონავირუსის სადეტექციო რეაგენტების ნაკრები</t>
  </si>
  <si>
    <t>48-lab</t>
  </si>
  <si>
    <t>შპს ალფალაბი</t>
  </si>
  <si>
    <t>ნაცხის ასაღები აპლიკატორი</t>
  </si>
  <si>
    <t>52-lab</t>
  </si>
  <si>
    <t>შპს made to make</t>
  </si>
  <si>
    <t>სათვალეები დახურული</t>
  </si>
  <si>
    <t>56-lab</t>
  </si>
  <si>
    <t>ერ თი ემ</t>
  </si>
  <si>
    <t>57-lab</t>
  </si>
  <si>
    <t>მედინიუსი</t>
  </si>
  <si>
    <t>ხალათი, ჩაჩი, ბახილი</t>
  </si>
  <si>
    <t>58-lab</t>
  </si>
  <si>
    <t>უნიმედი</t>
  </si>
  <si>
    <t>სახის დამცავი ფარი</t>
  </si>
  <si>
    <t>59-lab</t>
  </si>
  <si>
    <t>ინოვაციური სამკერვალო საწარმო</t>
  </si>
  <si>
    <t>61-lab</t>
  </si>
  <si>
    <t>ლატეკი</t>
  </si>
  <si>
    <t>კრიო სინჯარა,ბიოუსაფრთხოების პარკი</t>
  </si>
  <si>
    <t>62-lab</t>
  </si>
  <si>
    <t>ბიოლენდი</t>
  </si>
  <si>
    <t>63-lab</t>
  </si>
  <si>
    <t>სინჯარა, პიპეტის წვერი</t>
  </si>
  <si>
    <t>65-lab</t>
  </si>
  <si>
    <t>ერმედ ჯორჯია</t>
  </si>
  <si>
    <t>70-lab</t>
  </si>
  <si>
    <t>კრიოსინჯარა</t>
  </si>
  <si>
    <t>71-lab</t>
  </si>
  <si>
    <t>სახარჯი მასალა</t>
  </si>
  <si>
    <t>72-lab</t>
  </si>
  <si>
    <t>73-lab</t>
  </si>
  <si>
    <t>სითხეგაუმტარი ხალათი</t>
  </si>
  <si>
    <t>74-lab</t>
  </si>
  <si>
    <t>75-lab</t>
  </si>
  <si>
    <t>ირისე</t>
  </si>
  <si>
    <t>ახალი კორონავირუსული დაავადების COVID 19-ის მართვა</t>
  </si>
  <si>
    <t>რაოდენობა</t>
  </si>
  <si>
    <t>PCR ტესტ ნაკრები</t>
  </si>
  <si>
    <t>SARS-Cov-2 lgM/igG A test (სწრაფი მარტივი ტესტი ანტისხეული)</t>
  </si>
  <si>
    <t>ერთჯერადი სამშრიანი ნიღაბი</t>
  </si>
  <si>
    <t>1700 / 18000 / 24000</t>
  </si>
  <si>
    <t xml:space="preserve">ლაბორატორიული დახურული სათვალეები </t>
  </si>
  <si>
    <t>ვირუსული რნმ-ის მინი ნაკრები / QIAGEN ექსტრაქცია</t>
  </si>
  <si>
    <t>თერმოციკლერი, რეალურ დროში პჯრ სისტემა სამეცნიერო კვლევებისათვის BioRad</t>
  </si>
  <si>
    <t xml:space="preserve">თერმოციკლერი, რეალურ დროში პჯრ სისტემა სამეცნიერო კვლევებისათვის Applied Biosystems™ </t>
  </si>
  <si>
    <t>შპს მირკო</t>
  </si>
  <si>
    <t>შპს ოლსაიდსი</t>
  </si>
  <si>
    <t>80-lab</t>
  </si>
  <si>
    <t>გადარიცხვა</t>
  </si>
  <si>
    <t>ასანაზრაურებელი</t>
  </si>
  <si>
    <t>რესპირატორი -15000 ცალი</t>
  </si>
  <si>
    <t>სეროლოგიური ტესტ ნაკრები (20*96)</t>
  </si>
  <si>
    <t>რეაგენტები</t>
  </si>
  <si>
    <t>სწრაფი მარტივი ტესტი</t>
  </si>
  <si>
    <t>გეა</t>
  </si>
  <si>
    <t>76-lab</t>
  </si>
  <si>
    <t>77-lab</t>
  </si>
  <si>
    <t>78-lab</t>
  </si>
  <si>
    <t>79-lab</t>
  </si>
  <si>
    <t>ბიოუსაფრთხოების პარკი, ბულიონის ფხვნილი</t>
  </si>
  <si>
    <t>ინტერლაბი</t>
  </si>
  <si>
    <t>81- lab</t>
  </si>
  <si>
    <t>82-lab</t>
  </si>
  <si>
    <t>EMD Group</t>
  </si>
  <si>
    <t>სევტექსი</t>
  </si>
  <si>
    <t xml:space="preserve">სამშრიანი პირბადე </t>
  </si>
  <si>
    <t>83-lab</t>
  </si>
  <si>
    <t>85-lab</t>
  </si>
  <si>
    <t>კონბინიზონი</t>
  </si>
  <si>
    <t>ჯანი</t>
  </si>
  <si>
    <t>86-lab</t>
  </si>
  <si>
    <t>88-lab</t>
  </si>
  <si>
    <t>96-lab</t>
  </si>
  <si>
    <t>95-lab</t>
  </si>
  <si>
    <t>კრიოსინჯარა  (120000/50000)</t>
  </si>
  <si>
    <t>PCR ტესტ ნაკრები (10) /რეაგენტები (110)</t>
  </si>
  <si>
    <t>რეაქტივები(100)/სინჯარები (120)</t>
  </si>
  <si>
    <t>კორ სადეტექციო ნაკრები (40)/რეაგენტების ნაკრები (40)</t>
  </si>
  <si>
    <t>100-lab</t>
  </si>
  <si>
    <t>გრინლაბი</t>
  </si>
  <si>
    <t>სადიაგნოსტიკო პლანშეტი</t>
  </si>
  <si>
    <t>103-lab</t>
  </si>
  <si>
    <t>ოლდსაიდი</t>
  </si>
  <si>
    <t xml:space="preserve">სახარჯი მასალა (ბიო უსაფრ, პარკ. კრიო ყუთა </t>
  </si>
  <si>
    <t>სახარჯი მასალა / რეაგენტი</t>
  </si>
  <si>
    <t>თავისუფალი მიკროსინჯარა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</si>
</sst>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Sylfaen"/>
      <family val="1"/>
    </font>
    <font>
      <sz val="10"/>
      <color theme="1"/>
      <name val="Sylfaen"/>
      <family val="1"/>
    </font>
    <font>
      <sz val="14"/>
      <color theme="1"/>
      <name val="Calibri"/>
      <family val="2"/>
      <scheme val="minor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/>
  </cellStyleXfs>
  <cellXfs count="35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vertical="center"/>
    </xf>
    <xf numFmtId="0" fontId="3" fillId="0" borderId="5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164" fontId="3" fillId="0" borderId="7" xfId="1" applyNumberFormat="1" applyFont="1" applyBorder="1" applyAlignment="1">
      <alignment horizontal="left" vertical="center" wrapText="1"/>
    </xf>
    <xf numFmtId="164" fontId="3" fillId="0" borderId="5" xfId="1" applyNumberFormat="1" applyFont="1" applyBorder="1" applyAlignment="1">
      <alignment horizontal="left" vertical="center" wrapText="1"/>
    </xf>
    <xf numFmtId="164" fontId="3" fillId="0" borderId="9" xfId="1" applyNumberFormat="1" applyFont="1" applyBorder="1" applyAlignment="1">
      <alignment horizontal="left" vertical="center" wrapText="1"/>
    </xf>
    <xf numFmtId="164" fontId="3" fillId="0" borderId="5" xfId="1" applyNumberFormat="1" applyFont="1" applyBorder="1" applyAlignment="1">
      <alignment horizontal="right" vertical="center" wrapText="1"/>
    </xf>
    <xf numFmtId="0" fontId="3" fillId="0" borderId="11" xfId="0" applyFont="1" applyFill="1" applyBorder="1" applyAlignment="1">
      <alignment vertical="center"/>
    </xf>
    <xf numFmtId="0" fontId="3" fillId="0" borderId="12" xfId="0" applyFont="1" applyBorder="1" applyAlignment="1">
      <alignment horizontal="left" vertical="center" wrapText="1"/>
    </xf>
    <xf numFmtId="164" fontId="3" fillId="0" borderId="12" xfId="1" applyNumberFormat="1" applyFont="1" applyFill="1" applyBorder="1" applyAlignment="1">
      <alignment horizontal="left" vertical="center" wrapText="1"/>
    </xf>
    <xf numFmtId="164" fontId="3" fillId="0" borderId="10" xfId="1" applyNumberFormat="1" applyFont="1" applyBorder="1" applyAlignment="1">
      <alignment horizontal="left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3" fillId="0" borderId="12" xfId="0" applyFont="1" applyBorder="1" applyAlignment="1">
      <alignment vertical="center"/>
    </xf>
    <xf numFmtId="0" fontId="3" fillId="0" borderId="0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11" xfId="0" applyFont="1" applyFill="1" applyBorder="1" applyAlignment="1">
      <alignment horizontal="left" vertical="center"/>
    </xf>
    <xf numFmtId="0" fontId="3" fillId="0" borderId="11" xfId="0" applyFont="1" applyBorder="1" applyAlignment="1">
      <alignment horizontal="left" vertical="center" wrapText="1"/>
    </xf>
    <xf numFmtId="0" fontId="3" fillId="2" borderId="8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3" fillId="3" borderId="5" xfId="0" applyFont="1" applyFill="1" applyBorder="1" applyAlignment="1">
      <alignment vertical="center"/>
    </xf>
    <xf numFmtId="0" fontId="3" fillId="3" borderId="12" xfId="0" applyFont="1" applyFill="1" applyBorder="1" applyAlignment="1">
      <alignment horizontal="left" vertical="center" wrapText="1"/>
    </xf>
    <xf numFmtId="0" fontId="3" fillId="3" borderId="5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0"/>
  <sheetViews>
    <sheetView tabSelected="1" view="pageBreakPreview" zoomScaleNormal="100" zoomScaleSheetLayoutView="100" workbookViewId="0">
      <pane xSplit="2" ySplit="3" topLeftCell="C34" activePane="bottomRight" state="frozen"/>
      <selection pane="topRight" activeCell="C1" sqref="C1"/>
      <selection pane="bottomLeft" activeCell="A4" sqref="A4"/>
      <selection pane="bottomRight" activeCell="C48" sqref="C48"/>
    </sheetView>
  </sheetViews>
  <sheetFormatPr defaultRowHeight="15" x14ac:dyDescent="0.25"/>
  <cols>
    <col min="1" max="1" width="21.7109375" customWidth="1"/>
    <col min="2" max="2" width="23.5703125" bestFit="1" customWidth="1"/>
    <col min="3" max="3" width="51.140625" customWidth="1"/>
    <col min="4" max="4" width="18.5703125" bestFit="1" customWidth="1"/>
    <col min="5" max="5" width="18.7109375" bestFit="1" customWidth="1"/>
    <col min="6" max="6" width="15.28515625" customWidth="1"/>
    <col min="7" max="7" width="13.5703125" customWidth="1"/>
  </cols>
  <sheetData>
    <row r="1" spans="1:7" ht="35.25" customHeight="1" x14ac:dyDescent="0.25">
      <c r="A1" s="33" t="s">
        <v>52</v>
      </c>
      <c r="B1" s="34"/>
      <c r="C1" s="34"/>
      <c r="D1" s="34"/>
      <c r="E1" s="34"/>
    </row>
    <row r="2" spans="1:7" ht="30" x14ac:dyDescent="0.25">
      <c r="A2" s="1" t="s">
        <v>0</v>
      </c>
      <c r="B2" s="1" t="s">
        <v>1</v>
      </c>
      <c r="C2" s="1"/>
      <c r="D2" s="1" t="s">
        <v>53</v>
      </c>
      <c r="E2" s="1" t="s">
        <v>2</v>
      </c>
      <c r="F2" s="1" t="s">
        <v>65</v>
      </c>
      <c r="G2" s="1" t="s">
        <v>66</v>
      </c>
    </row>
    <row r="3" spans="1:7" x14ac:dyDescent="0.25">
      <c r="A3" s="30" t="s">
        <v>3</v>
      </c>
      <c r="B3" s="31"/>
      <c r="C3" s="32"/>
      <c r="D3" s="5"/>
      <c r="E3" s="2">
        <f>SUM(E4:E50)</f>
        <v>10187495.4</v>
      </c>
      <c r="F3" s="17">
        <f>SUM(F4:F50)</f>
        <v>2153970</v>
      </c>
      <c r="G3" s="17">
        <f>SUM(G4:G50)</f>
        <v>8033525.4000000004</v>
      </c>
    </row>
    <row r="4" spans="1:7" ht="21.75" customHeight="1" x14ac:dyDescent="0.25">
      <c r="A4" s="3" t="s">
        <v>4</v>
      </c>
      <c r="B4" s="6" t="s">
        <v>5</v>
      </c>
      <c r="C4" s="6" t="s">
        <v>6</v>
      </c>
      <c r="D4" s="9">
        <v>20000</v>
      </c>
      <c r="E4" s="15">
        <v>34358</v>
      </c>
      <c r="F4" s="15">
        <f>20406+7600</f>
        <v>28006</v>
      </c>
      <c r="G4" s="15">
        <f>E4-F4</f>
        <v>6352</v>
      </c>
    </row>
    <row r="5" spans="1:7" x14ac:dyDescent="0.25">
      <c r="A5" s="3" t="s">
        <v>7</v>
      </c>
      <c r="B5" s="4" t="s">
        <v>8</v>
      </c>
      <c r="C5" s="24" t="s">
        <v>9</v>
      </c>
      <c r="D5" s="10"/>
      <c r="E5" s="15">
        <v>55500</v>
      </c>
      <c r="F5" s="15">
        <v>55500</v>
      </c>
      <c r="G5" s="15">
        <f t="shared" ref="G5:G50" si="0">E5-F5</f>
        <v>0</v>
      </c>
    </row>
    <row r="6" spans="1:7" ht="30" x14ac:dyDescent="0.25">
      <c r="A6" s="3" t="s">
        <v>10</v>
      </c>
      <c r="B6" s="4" t="s">
        <v>11</v>
      </c>
      <c r="C6" s="4" t="s">
        <v>60</v>
      </c>
      <c r="D6" s="10">
        <v>1</v>
      </c>
      <c r="E6" s="15">
        <v>69472</v>
      </c>
      <c r="F6" s="15">
        <v>69472</v>
      </c>
      <c r="G6" s="15">
        <f t="shared" si="0"/>
        <v>0</v>
      </c>
    </row>
    <row r="7" spans="1:7" x14ac:dyDescent="0.25">
      <c r="A7" s="3" t="s">
        <v>12</v>
      </c>
      <c r="B7" s="4" t="s">
        <v>13</v>
      </c>
      <c r="C7" s="29" t="s">
        <v>59</v>
      </c>
      <c r="D7" s="10">
        <f>80*250</f>
        <v>20000</v>
      </c>
      <c r="E7" s="15">
        <v>362350</v>
      </c>
      <c r="F7" s="15">
        <f>33280+195950</f>
        <v>229230</v>
      </c>
      <c r="G7" s="15">
        <f t="shared" si="0"/>
        <v>133120</v>
      </c>
    </row>
    <row r="8" spans="1:7" x14ac:dyDescent="0.25">
      <c r="A8" s="3" t="s">
        <v>14</v>
      </c>
      <c r="B8" s="4" t="s">
        <v>15</v>
      </c>
      <c r="C8" s="4" t="s">
        <v>16</v>
      </c>
      <c r="D8" s="10">
        <v>20000</v>
      </c>
      <c r="E8" s="15">
        <v>218080</v>
      </c>
      <c r="F8" s="15">
        <v>218080</v>
      </c>
      <c r="G8" s="15">
        <f t="shared" si="0"/>
        <v>0</v>
      </c>
    </row>
    <row r="9" spans="1:7" x14ac:dyDescent="0.25">
      <c r="A9" s="3" t="s">
        <v>17</v>
      </c>
      <c r="B9" s="4" t="s">
        <v>18</v>
      </c>
      <c r="C9" s="4" t="s">
        <v>19</v>
      </c>
      <c r="D9" s="10">
        <v>1500</v>
      </c>
      <c r="E9" s="15">
        <v>825</v>
      </c>
      <c r="F9" s="15">
        <v>825</v>
      </c>
      <c r="G9" s="15">
        <f t="shared" si="0"/>
        <v>0</v>
      </c>
    </row>
    <row r="10" spans="1:7" x14ac:dyDescent="0.25">
      <c r="A10" s="3" t="s">
        <v>20</v>
      </c>
      <c r="B10" s="4" t="s">
        <v>21</v>
      </c>
      <c r="C10" s="28" t="s">
        <v>58</v>
      </c>
      <c r="D10" s="10">
        <v>400</v>
      </c>
      <c r="E10" s="15">
        <v>9600</v>
      </c>
      <c r="F10" s="15">
        <v>9600</v>
      </c>
      <c r="G10" s="15">
        <f t="shared" si="0"/>
        <v>0</v>
      </c>
    </row>
    <row r="11" spans="1:7" x14ac:dyDescent="0.25">
      <c r="A11" s="3" t="s">
        <v>23</v>
      </c>
      <c r="B11" s="4" t="s">
        <v>24</v>
      </c>
      <c r="C11" s="28" t="s">
        <v>22</v>
      </c>
      <c r="D11" s="10">
        <v>2000</v>
      </c>
      <c r="E11" s="15">
        <v>28000</v>
      </c>
      <c r="F11" s="15">
        <v>28000</v>
      </c>
      <c r="G11" s="15">
        <f t="shared" si="0"/>
        <v>0</v>
      </c>
    </row>
    <row r="12" spans="1:7" x14ac:dyDescent="0.25">
      <c r="A12" s="3" t="s">
        <v>25</v>
      </c>
      <c r="B12" s="4" t="s">
        <v>26</v>
      </c>
      <c r="C12" s="28" t="s">
        <v>27</v>
      </c>
      <c r="D12" s="12" t="s">
        <v>57</v>
      </c>
      <c r="E12" s="15">
        <v>10560</v>
      </c>
      <c r="F12" s="15">
        <v>10560</v>
      </c>
      <c r="G12" s="15">
        <f t="shared" si="0"/>
        <v>0</v>
      </c>
    </row>
    <row r="13" spans="1:7" x14ac:dyDescent="0.25">
      <c r="A13" s="3" t="s">
        <v>28</v>
      </c>
      <c r="B13" s="4" t="s">
        <v>29</v>
      </c>
      <c r="C13" s="28" t="s">
        <v>30</v>
      </c>
      <c r="D13" s="10">
        <v>5000</v>
      </c>
      <c r="E13" s="15">
        <v>22500</v>
      </c>
      <c r="F13" s="15">
        <v>22500</v>
      </c>
      <c r="G13" s="15">
        <f t="shared" si="0"/>
        <v>0</v>
      </c>
    </row>
    <row r="14" spans="1:7" ht="30" x14ac:dyDescent="0.25">
      <c r="A14" s="3" t="s">
        <v>31</v>
      </c>
      <c r="B14" s="4" t="s">
        <v>32</v>
      </c>
      <c r="C14" s="26" t="s">
        <v>56</v>
      </c>
      <c r="D14" s="10">
        <v>10000</v>
      </c>
      <c r="E14" s="15">
        <v>8500</v>
      </c>
      <c r="F14" s="15">
        <f>3400+1700+3400</f>
        <v>8500</v>
      </c>
      <c r="G14" s="15">
        <f t="shared" si="0"/>
        <v>0</v>
      </c>
    </row>
    <row r="15" spans="1:7" x14ac:dyDescent="0.25">
      <c r="A15" s="3" t="s">
        <v>33</v>
      </c>
      <c r="B15" s="7" t="s">
        <v>34</v>
      </c>
      <c r="C15" s="4" t="s">
        <v>35</v>
      </c>
      <c r="D15" s="10"/>
      <c r="E15" s="15">
        <v>13905</v>
      </c>
      <c r="F15" s="15">
        <v>13905</v>
      </c>
      <c r="G15" s="15">
        <f t="shared" si="0"/>
        <v>0</v>
      </c>
    </row>
    <row r="16" spans="1:7" x14ac:dyDescent="0.25">
      <c r="A16" s="3" t="s">
        <v>36</v>
      </c>
      <c r="B16" s="7" t="s">
        <v>37</v>
      </c>
      <c r="C16" s="4" t="s">
        <v>19</v>
      </c>
      <c r="D16" s="10">
        <v>2460</v>
      </c>
      <c r="E16" s="15">
        <v>467.4</v>
      </c>
      <c r="F16" s="15">
        <v>467</v>
      </c>
      <c r="G16" s="15">
        <f t="shared" si="0"/>
        <v>0.39999999999997726</v>
      </c>
    </row>
    <row r="17" spans="1:7" x14ac:dyDescent="0.25">
      <c r="A17" s="3" t="s">
        <v>38</v>
      </c>
      <c r="B17" s="7" t="s">
        <v>5</v>
      </c>
      <c r="C17" s="4" t="s">
        <v>39</v>
      </c>
      <c r="D17" s="10"/>
      <c r="E17" s="15">
        <v>30010</v>
      </c>
      <c r="F17" s="15">
        <f>10570+14040</f>
        <v>24610</v>
      </c>
      <c r="G17" s="15">
        <f t="shared" si="0"/>
        <v>5400</v>
      </c>
    </row>
    <row r="18" spans="1:7" ht="30" x14ac:dyDescent="0.25">
      <c r="A18" s="3" t="s">
        <v>40</v>
      </c>
      <c r="B18" s="7" t="s">
        <v>41</v>
      </c>
      <c r="C18" s="24" t="s">
        <v>55</v>
      </c>
      <c r="D18" s="10">
        <v>4500</v>
      </c>
      <c r="E18" s="15">
        <v>85590</v>
      </c>
      <c r="F18" s="15"/>
      <c r="G18" s="15">
        <f t="shared" si="0"/>
        <v>85590</v>
      </c>
    </row>
    <row r="19" spans="1:7" x14ac:dyDescent="0.25">
      <c r="A19" s="3" t="s">
        <v>42</v>
      </c>
      <c r="B19" s="7" t="s">
        <v>34</v>
      </c>
      <c r="C19" s="4" t="s">
        <v>43</v>
      </c>
      <c r="D19" s="10">
        <v>63500</v>
      </c>
      <c r="E19" s="15">
        <v>28575</v>
      </c>
      <c r="F19" s="15"/>
      <c r="G19" s="15">
        <f t="shared" si="0"/>
        <v>28575</v>
      </c>
    </row>
    <row r="20" spans="1:7" x14ac:dyDescent="0.25">
      <c r="A20" s="3" t="s">
        <v>44</v>
      </c>
      <c r="B20" s="7" t="s">
        <v>5</v>
      </c>
      <c r="C20" s="4" t="s">
        <v>45</v>
      </c>
      <c r="D20" s="10"/>
      <c r="E20" s="15">
        <v>24318</v>
      </c>
      <c r="F20" s="15">
        <v>24318</v>
      </c>
      <c r="G20" s="15">
        <f t="shared" si="0"/>
        <v>0</v>
      </c>
    </row>
    <row r="21" spans="1:7" x14ac:dyDescent="0.25">
      <c r="A21" s="3" t="s">
        <v>46</v>
      </c>
      <c r="B21" s="4" t="s">
        <v>18</v>
      </c>
      <c r="C21" s="8" t="s">
        <v>102</v>
      </c>
      <c r="D21" s="11">
        <v>4500</v>
      </c>
      <c r="E21" s="15">
        <v>810</v>
      </c>
      <c r="F21" s="15">
        <v>810</v>
      </c>
      <c r="G21" s="15">
        <f t="shared" si="0"/>
        <v>0</v>
      </c>
    </row>
    <row r="22" spans="1:7" x14ac:dyDescent="0.25">
      <c r="A22" s="3" t="s">
        <v>47</v>
      </c>
      <c r="B22" s="4" t="s">
        <v>24</v>
      </c>
      <c r="C22" s="28" t="s">
        <v>48</v>
      </c>
      <c r="D22" s="10">
        <v>1000</v>
      </c>
      <c r="E22" s="15">
        <v>7000</v>
      </c>
      <c r="F22" s="15">
        <v>7000</v>
      </c>
      <c r="G22" s="15">
        <f t="shared" si="0"/>
        <v>0</v>
      </c>
    </row>
    <row r="23" spans="1:7" ht="30" x14ac:dyDescent="0.25">
      <c r="A23" s="3" t="s">
        <v>49</v>
      </c>
      <c r="B23" s="4" t="s">
        <v>15</v>
      </c>
      <c r="C23" s="4" t="s">
        <v>61</v>
      </c>
      <c r="D23" s="10">
        <v>1</v>
      </c>
      <c r="E23" s="15">
        <v>80070</v>
      </c>
      <c r="F23" s="15">
        <v>80070</v>
      </c>
      <c r="G23" s="15">
        <f t="shared" si="0"/>
        <v>0</v>
      </c>
    </row>
    <row r="24" spans="1:7" x14ac:dyDescent="0.25">
      <c r="A24" s="20" t="s">
        <v>50</v>
      </c>
      <c r="B24" s="4" t="s">
        <v>51</v>
      </c>
      <c r="C24" s="24" t="s">
        <v>54</v>
      </c>
      <c r="D24" s="10">
        <v>20000</v>
      </c>
      <c r="E24" s="15">
        <v>600000</v>
      </c>
      <c r="F24" s="15">
        <v>560000</v>
      </c>
      <c r="G24" s="15">
        <f t="shared" si="0"/>
        <v>40000</v>
      </c>
    </row>
    <row r="25" spans="1:7" x14ac:dyDescent="0.25">
      <c r="A25" s="20" t="s">
        <v>72</v>
      </c>
      <c r="B25" s="3" t="s">
        <v>18</v>
      </c>
      <c r="C25" s="4" t="s">
        <v>76</v>
      </c>
      <c r="D25" s="16"/>
      <c r="E25" s="15">
        <v>18120</v>
      </c>
      <c r="F25" s="15">
        <f>4800+8500+2520</f>
        <v>15820</v>
      </c>
      <c r="G25" s="15">
        <f t="shared" si="0"/>
        <v>2300</v>
      </c>
    </row>
    <row r="26" spans="1:7" x14ac:dyDescent="0.25">
      <c r="A26" s="20" t="s">
        <v>73</v>
      </c>
      <c r="B26" s="3" t="s">
        <v>37</v>
      </c>
      <c r="C26" s="3" t="s">
        <v>19</v>
      </c>
      <c r="D26" s="3">
        <v>4000</v>
      </c>
      <c r="E26" s="15">
        <v>760</v>
      </c>
      <c r="F26" s="15">
        <v>760</v>
      </c>
      <c r="G26" s="15">
        <f t="shared" si="0"/>
        <v>0</v>
      </c>
    </row>
    <row r="27" spans="1:7" x14ac:dyDescent="0.25">
      <c r="A27" s="20" t="s">
        <v>74</v>
      </c>
      <c r="B27" s="3" t="s">
        <v>34</v>
      </c>
      <c r="C27" s="3" t="s">
        <v>19</v>
      </c>
      <c r="D27" s="3">
        <v>12700</v>
      </c>
      <c r="E27" s="15">
        <v>4445</v>
      </c>
      <c r="F27" s="15">
        <v>4445</v>
      </c>
      <c r="G27" s="15">
        <f t="shared" si="0"/>
        <v>0</v>
      </c>
    </row>
    <row r="28" spans="1:7" x14ac:dyDescent="0.25">
      <c r="A28" s="20" t="s">
        <v>75</v>
      </c>
      <c r="B28" s="3" t="s">
        <v>77</v>
      </c>
      <c r="C28" s="3" t="s">
        <v>19</v>
      </c>
      <c r="D28" s="3">
        <f>700+724+600</f>
        <v>2024</v>
      </c>
      <c r="E28" s="15">
        <v>477</v>
      </c>
      <c r="F28" s="15">
        <v>477</v>
      </c>
      <c r="G28" s="15">
        <f t="shared" si="0"/>
        <v>0</v>
      </c>
    </row>
    <row r="29" spans="1:7" x14ac:dyDescent="0.25">
      <c r="A29" s="20" t="s">
        <v>64</v>
      </c>
      <c r="B29" s="3" t="s">
        <v>63</v>
      </c>
      <c r="C29" s="3" t="s">
        <v>19</v>
      </c>
      <c r="D29" s="3">
        <v>50000</v>
      </c>
      <c r="E29" s="15">
        <v>8500</v>
      </c>
      <c r="F29" s="15"/>
      <c r="G29" s="15">
        <f t="shared" si="0"/>
        <v>8500</v>
      </c>
    </row>
    <row r="30" spans="1:7" x14ac:dyDescent="0.25">
      <c r="A30" s="20" t="s">
        <v>78</v>
      </c>
      <c r="B30" s="3" t="s">
        <v>80</v>
      </c>
      <c r="C30" s="3" t="s">
        <v>45</v>
      </c>
      <c r="D30" s="3"/>
      <c r="E30" s="15">
        <v>111428</v>
      </c>
      <c r="F30" s="15">
        <f>11203+81542</f>
        <v>92745</v>
      </c>
      <c r="G30" s="15">
        <f t="shared" si="0"/>
        <v>18683</v>
      </c>
    </row>
    <row r="31" spans="1:7" x14ac:dyDescent="0.25">
      <c r="A31" s="20" t="s">
        <v>79</v>
      </c>
      <c r="B31" s="3" t="s">
        <v>71</v>
      </c>
      <c r="C31" s="26" t="s">
        <v>67</v>
      </c>
      <c r="D31" s="3">
        <v>15000</v>
      </c>
      <c r="E31" s="15">
        <f>D31*6.5</f>
        <v>97500</v>
      </c>
      <c r="F31" s="15">
        <v>97500</v>
      </c>
      <c r="G31" s="15">
        <f t="shared" si="0"/>
        <v>0</v>
      </c>
    </row>
    <row r="32" spans="1:7" x14ac:dyDescent="0.25">
      <c r="A32" s="20" t="s">
        <v>83</v>
      </c>
      <c r="B32" s="3" t="s">
        <v>81</v>
      </c>
      <c r="C32" s="26" t="s">
        <v>82</v>
      </c>
      <c r="D32" s="3">
        <f>E32/0.6</f>
        <v>20000</v>
      </c>
      <c r="E32" s="15">
        <v>12000</v>
      </c>
      <c r="F32" s="15">
        <f>9600+2400</f>
        <v>12000</v>
      </c>
      <c r="G32" s="15">
        <f t="shared" si="0"/>
        <v>0</v>
      </c>
    </row>
    <row r="33" spans="1:7" x14ac:dyDescent="0.25">
      <c r="A33" s="20" t="s">
        <v>84</v>
      </c>
      <c r="B33" s="3" t="s">
        <v>18</v>
      </c>
      <c r="C33" s="3" t="s">
        <v>19</v>
      </c>
      <c r="D33" s="3">
        <v>200000</v>
      </c>
      <c r="E33" s="15">
        <v>116000</v>
      </c>
      <c r="F33" s="15">
        <v>116000</v>
      </c>
      <c r="G33" s="15">
        <f t="shared" si="0"/>
        <v>0</v>
      </c>
    </row>
    <row r="34" spans="1:7" x14ac:dyDescent="0.25">
      <c r="A34" s="21" t="s">
        <v>87</v>
      </c>
      <c r="B34" s="3" t="s">
        <v>15</v>
      </c>
      <c r="C34" s="18" t="s">
        <v>45</v>
      </c>
      <c r="D34" s="18"/>
      <c r="E34" s="15">
        <v>617994</v>
      </c>
      <c r="F34" s="15">
        <v>14926</v>
      </c>
      <c r="G34" s="15">
        <f t="shared" si="0"/>
        <v>603068</v>
      </c>
    </row>
    <row r="35" spans="1:7" x14ac:dyDescent="0.25">
      <c r="A35" s="22" t="s">
        <v>88</v>
      </c>
      <c r="B35" s="3" t="s">
        <v>86</v>
      </c>
      <c r="C35" s="27" t="s">
        <v>85</v>
      </c>
      <c r="D35" s="15">
        <v>2000</v>
      </c>
      <c r="E35" s="15">
        <v>56000</v>
      </c>
      <c r="F35" s="15"/>
      <c r="G35" s="15">
        <f t="shared" si="0"/>
        <v>56000</v>
      </c>
    </row>
    <row r="36" spans="1:7" x14ac:dyDescent="0.25">
      <c r="A36" s="22" t="s">
        <v>89</v>
      </c>
      <c r="B36" s="3" t="s">
        <v>80</v>
      </c>
      <c r="C36" s="7" t="s">
        <v>69</v>
      </c>
      <c r="D36" s="15"/>
      <c r="E36" s="15">
        <v>30620</v>
      </c>
      <c r="F36" s="15"/>
      <c r="G36" s="15">
        <f t="shared" si="0"/>
        <v>30620</v>
      </c>
    </row>
    <row r="37" spans="1:7" x14ac:dyDescent="0.25">
      <c r="A37" s="22" t="s">
        <v>90</v>
      </c>
      <c r="B37" s="3" t="s">
        <v>51</v>
      </c>
      <c r="C37" s="7" t="s">
        <v>68</v>
      </c>
      <c r="D37" s="15">
        <f>96*10*2</f>
        <v>1920</v>
      </c>
      <c r="E37" s="15">
        <v>64000</v>
      </c>
      <c r="F37" s="15"/>
      <c r="G37" s="15">
        <f t="shared" si="0"/>
        <v>64000</v>
      </c>
    </row>
    <row r="38" spans="1:7" x14ac:dyDescent="0.25">
      <c r="A38" s="22">
        <v>371</v>
      </c>
      <c r="B38" s="3" t="s">
        <v>34</v>
      </c>
      <c r="C38" s="7" t="s">
        <v>91</v>
      </c>
      <c r="D38" s="15"/>
      <c r="E38" s="15">
        <v>100500</v>
      </c>
      <c r="F38" s="15"/>
      <c r="G38" s="15">
        <f t="shared" si="0"/>
        <v>100500</v>
      </c>
    </row>
    <row r="39" spans="1:7" x14ac:dyDescent="0.25">
      <c r="A39" s="22">
        <v>369</v>
      </c>
      <c r="B39" s="3" t="s">
        <v>62</v>
      </c>
      <c r="C39" s="24" t="s">
        <v>92</v>
      </c>
      <c r="D39" s="15"/>
      <c r="E39" s="15">
        <v>120850</v>
      </c>
      <c r="F39" s="15">
        <v>120850</v>
      </c>
      <c r="G39" s="15">
        <f t="shared" si="0"/>
        <v>0</v>
      </c>
    </row>
    <row r="40" spans="1:7" x14ac:dyDescent="0.25">
      <c r="A40" s="22">
        <v>368</v>
      </c>
      <c r="B40" s="3" t="s">
        <v>62</v>
      </c>
      <c r="C40" s="24" t="s">
        <v>54</v>
      </c>
      <c r="D40" s="15">
        <v>210</v>
      </c>
      <c r="E40" s="15">
        <v>186270</v>
      </c>
      <c r="F40" s="15">
        <v>186270</v>
      </c>
      <c r="G40" s="15">
        <f t="shared" si="0"/>
        <v>0</v>
      </c>
    </row>
    <row r="41" spans="1:7" x14ac:dyDescent="0.25">
      <c r="A41" s="22">
        <v>367</v>
      </c>
      <c r="B41" s="3" t="s">
        <v>13</v>
      </c>
      <c r="C41" s="7" t="s">
        <v>93</v>
      </c>
      <c r="D41" s="15"/>
      <c r="E41" s="15">
        <v>510000</v>
      </c>
      <c r="F41" s="15"/>
      <c r="G41" s="15">
        <f t="shared" si="0"/>
        <v>510000</v>
      </c>
    </row>
    <row r="42" spans="1:7" x14ac:dyDescent="0.25">
      <c r="A42" s="22" t="s">
        <v>95</v>
      </c>
      <c r="B42" s="3" t="s">
        <v>15</v>
      </c>
      <c r="C42" s="24" t="s">
        <v>94</v>
      </c>
      <c r="D42" s="15"/>
      <c r="E42" s="15">
        <v>2867200</v>
      </c>
      <c r="F42" s="15"/>
      <c r="G42" s="15">
        <f t="shared" si="0"/>
        <v>2867200</v>
      </c>
    </row>
    <row r="43" spans="1:7" x14ac:dyDescent="0.25">
      <c r="A43" s="22">
        <v>370</v>
      </c>
      <c r="B43" s="3" t="s">
        <v>15</v>
      </c>
      <c r="C43" s="24" t="s">
        <v>94</v>
      </c>
      <c r="D43" s="15"/>
      <c r="E43" s="15">
        <v>2867200</v>
      </c>
      <c r="F43" s="15"/>
      <c r="G43" s="15">
        <f t="shared" si="0"/>
        <v>2867200</v>
      </c>
    </row>
    <row r="44" spans="1:7" x14ac:dyDescent="0.25">
      <c r="A44" s="22">
        <v>373</v>
      </c>
      <c r="B44" s="3" t="s">
        <v>62</v>
      </c>
      <c r="C44" s="19" t="s">
        <v>97</v>
      </c>
      <c r="D44" s="15">
        <v>3</v>
      </c>
      <c r="E44" s="15">
        <v>2286</v>
      </c>
      <c r="F44" s="15">
        <v>1524</v>
      </c>
      <c r="G44" s="15">
        <f t="shared" si="0"/>
        <v>762</v>
      </c>
    </row>
    <row r="45" spans="1:7" x14ac:dyDescent="0.25">
      <c r="A45" s="22">
        <v>374</v>
      </c>
      <c r="B45" s="3" t="s">
        <v>96</v>
      </c>
      <c r="C45" s="25" t="s">
        <v>70</v>
      </c>
      <c r="D45" s="15">
        <v>5000</v>
      </c>
      <c r="E45" s="15">
        <v>99200</v>
      </c>
      <c r="F45" s="15">
        <v>99200</v>
      </c>
      <c r="G45" s="15">
        <f t="shared" si="0"/>
        <v>0</v>
      </c>
    </row>
    <row r="46" spans="1:7" x14ac:dyDescent="0.25">
      <c r="A46" s="13" t="s">
        <v>98</v>
      </c>
      <c r="B46" s="3" t="s">
        <v>13</v>
      </c>
      <c r="C46" s="18" t="s">
        <v>45</v>
      </c>
      <c r="D46" s="15"/>
      <c r="E46" s="15">
        <v>31205</v>
      </c>
      <c r="F46" s="15"/>
      <c r="G46" s="15">
        <f t="shared" si="0"/>
        <v>31205</v>
      </c>
    </row>
    <row r="47" spans="1:7" x14ac:dyDescent="0.25">
      <c r="A47" s="4">
        <v>378</v>
      </c>
      <c r="B47" s="3" t="s">
        <v>18</v>
      </c>
      <c r="C47" s="4" t="s">
        <v>19</v>
      </c>
      <c r="D47" s="15">
        <v>200000</v>
      </c>
      <c r="E47" s="15">
        <v>130000</v>
      </c>
      <c r="F47" s="15"/>
      <c r="G47" s="15">
        <f t="shared" si="0"/>
        <v>130000</v>
      </c>
    </row>
    <row r="48" spans="1:7" x14ac:dyDescent="0.25">
      <c r="A48" s="23"/>
      <c r="B48" s="3" t="s">
        <v>99</v>
      </c>
      <c r="C48" s="14" t="s">
        <v>100</v>
      </c>
      <c r="D48" s="15"/>
      <c r="E48" s="15">
        <v>52293</v>
      </c>
      <c r="F48" s="15"/>
      <c r="G48" s="15">
        <f t="shared" si="0"/>
        <v>52293</v>
      </c>
    </row>
    <row r="49" spans="1:7" x14ac:dyDescent="0.25">
      <c r="A49" s="23"/>
      <c r="B49" s="3" t="s">
        <v>5</v>
      </c>
      <c r="C49" s="14" t="s">
        <v>45</v>
      </c>
      <c r="D49" s="15"/>
      <c r="E49" s="15">
        <v>136177</v>
      </c>
      <c r="F49" s="15"/>
      <c r="G49" s="15">
        <f t="shared" si="0"/>
        <v>136177</v>
      </c>
    </row>
    <row r="50" spans="1:7" x14ac:dyDescent="0.25">
      <c r="A50" s="23"/>
      <c r="B50" s="3" t="s">
        <v>80</v>
      </c>
      <c r="C50" s="14" t="s">
        <v>101</v>
      </c>
      <c r="D50" s="15"/>
      <c r="E50" s="15">
        <v>255980</v>
      </c>
      <c r="F50" s="15"/>
      <c r="G50" s="15">
        <f t="shared" si="0"/>
        <v>255980</v>
      </c>
    </row>
  </sheetData>
  <autoFilter ref="A2:G50"/>
  <mergeCells count="2">
    <mergeCell ref="A3:C3"/>
    <mergeCell ref="A1:E1"/>
  </mergeCells>
  <printOptions horizontalCentered="1"/>
  <pageMargins left="0" right="0" top="0" bottom="0" header="0.3" footer="0.3"/>
  <pageSetup paperSize="9" scale="62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კოვიდ</vt:lpstr>
      <vt:lpstr>კოვიდ!Print_Area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2020-06-01T07:17:50Z</dcterms:modified>
</cp:coreProperties>
</file>