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mgotiashvili\Desktop\2020-2023\BDD\N3\განხილვისთვის\სამუშაო\"/>
    </mc:Choice>
  </mc:AlternateContent>
  <bookViews>
    <workbookView xWindow="0" yWindow="0" windowWidth="28800" windowHeight="12330" tabRatio="776" firstSheet="1" activeTab="1"/>
  </bookViews>
  <sheets>
    <sheet name="დანართი N3.2" sheetId="7" state="hidden" r:id="rId1"/>
    <sheet name="დანართი N3.2 (ახალი ჭერის ფარგ)" sheetId="8" r:id="rId2"/>
    <sheet name="ფინანსთას ჭერით 2020-2023" sheetId="13" r:id="rId3"/>
    <sheet name="ჯანდაცვის ჭერით 2020-2023" sheetId="14" r:id="rId4"/>
    <sheet name="პენსია" sheetId="12" r:id="rId5"/>
    <sheet name="ტრეფიკინგი" sheetId="11" r:id="rId6"/>
    <sheet name="მმართველობა" sheetId="15" r:id="rId7"/>
    <sheet name="ინსპექტირება" sheetId="10" r:id="rId8"/>
  </sheets>
  <definedNames>
    <definedName name="_xlnm._FilterDatabase" localSheetId="1" hidden="1">'დანართი N3.2 (ახალი ჭერის ფარგ)'!$A$8:$AA$8</definedName>
    <definedName name="_xlnm.Print_Area" localSheetId="0">'დანართი N3.2'!$A$1:$T$381</definedName>
    <definedName name="_xlnm.Print_Area" localSheetId="1">'დანართი N3.2 (ახალი ჭერის ფარგ)'!$B$1:$AC$395</definedName>
  </definedNames>
  <calcPr calcId="162913"/>
</workbook>
</file>

<file path=xl/calcChain.xml><?xml version="1.0" encoding="utf-8"?>
<calcChain xmlns="http://schemas.openxmlformats.org/spreadsheetml/2006/main">
  <c r="H13" i="14" l="1"/>
  <c r="H12" i="14"/>
  <c r="H7" i="14" s="1"/>
  <c r="H11" i="14"/>
  <c r="H10" i="14"/>
  <c r="H9" i="14"/>
  <c r="H8" i="14"/>
  <c r="L7" i="14"/>
  <c r="L4" i="14" s="1"/>
  <c r="K7" i="14"/>
  <c r="K4" i="14" s="1"/>
  <c r="J7" i="14"/>
  <c r="G7" i="14"/>
  <c r="F7" i="14"/>
  <c r="E7" i="14"/>
  <c r="D7" i="14"/>
  <c r="J4" i="14"/>
  <c r="H13" i="13"/>
  <c r="H12" i="13"/>
  <c r="H11" i="13"/>
  <c r="H10" i="13"/>
  <c r="H9" i="13"/>
  <c r="H8" i="13"/>
  <c r="H7" i="13" s="1"/>
  <c r="L7" i="13"/>
  <c r="K7" i="13"/>
  <c r="J7" i="13"/>
  <c r="G7" i="13"/>
  <c r="F7" i="13"/>
  <c r="E7" i="13"/>
  <c r="D7" i="13"/>
  <c r="L4" i="13"/>
  <c r="K4" i="13"/>
  <c r="J4" i="13"/>
  <c r="U84" i="8" l="1"/>
  <c r="U83" i="8"/>
  <c r="V7" i="8"/>
  <c r="C6" i="12"/>
  <c r="C5" i="12"/>
  <c r="AG83" i="8"/>
  <c r="AF83" i="8" l="1"/>
  <c r="AE83" i="8"/>
  <c r="AD83" i="8"/>
  <c r="Q324" i="8" l="1"/>
  <c r="M324" i="8"/>
  <c r="L324" i="8"/>
  <c r="I324" i="8"/>
  <c r="E324" i="8"/>
  <c r="R83" i="8" l="1"/>
  <c r="R100" i="8" l="1"/>
  <c r="R99" i="8"/>
  <c r="R86" i="8"/>
  <c r="R85" i="8"/>
  <c r="R37" i="8"/>
  <c r="AA355" i="8"/>
  <c r="AA347" i="8"/>
  <c r="AA75" i="8"/>
  <c r="Z9" i="8"/>
  <c r="X75" i="8"/>
  <c r="R352" i="8"/>
  <c r="R350" i="8"/>
  <c r="R348" i="8"/>
  <c r="R347" i="8"/>
  <c r="U347" i="8" s="1"/>
  <c r="V356" i="8"/>
  <c r="J355" i="8"/>
  <c r="U70" i="8"/>
  <c r="U64" i="8"/>
  <c r="R41" i="8"/>
  <c r="R40" i="8"/>
  <c r="R39" i="8"/>
  <c r="R38" i="8"/>
  <c r="V75" i="8"/>
  <c r="V9" i="8" s="1"/>
  <c r="V8" i="8" s="1"/>
  <c r="R393" i="8"/>
  <c r="R389" i="8"/>
  <c r="R385" i="8"/>
  <c r="R373" i="8"/>
  <c r="R369" i="8" s="1"/>
  <c r="U369" i="8" s="1"/>
  <c r="R370" i="8"/>
  <c r="R364" i="8"/>
  <c r="R363" i="8"/>
  <c r="R360" i="8"/>
  <c r="R358" i="8"/>
  <c r="R357" i="8"/>
  <c r="R356" i="8"/>
  <c r="R343" i="8"/>
  <c r="R342" i="8"/>
  <c r="U342" i="8" s="1"/>
  <c r="R338" i="8"/>
  <c r="R337" i="8"/>
  <c r="R333" i="8"/>
  <c r="R332" i="8"/>
  <c r="U332" i="8" s="1"/>
  <c r="R327" i="8"/>
  <c r="R326" i="8"/>
  <c r="R320" i="8"/>
  <c r="R319" i="8"/>
  <c r="R311" i="8"/>
  <c r="R310" i="8"/>
  <c r="U310" i="8" s="1"/>
  <c r="R305" i="8"/>
  <c r="U305" i="8" s="1"/>
  <c r="R304" i="8"/>
  <c r="V309" i="8" s="1"/>
  <c r="R296" i="8"/>
  <c r="R295" i="8"/>
  <c r="R288" i="8"/>
  <c r="R287" i="8"/>
  <c r="U287" i="8" s="1"/>
  <c r="R278" i="8"/>
  <c r="R277" i="8"/>
  <c r="R273" i="8"/>
  <c r="R272" i="8"/>
  <c r="R264" i="8"/>
  <c r="R263" i="8"/>
  <c r="R252" i="8"/>
  <c r="R251" i="8"/>
  <c r="U251" i="8" s="1"/>
  <c r="R250" i="8"/>
  <c r="R248" i="8" s="1"/>
  <c r="R242" i="8"/>
  <c r="R240" i="8" s="1"/>
  <c r="R239" i="8"/>
  <c r="U239" i="8" s="1"/>
  <c r="R227" i="8"/>
  <c r="R226" i="8"/>
  <c r="R216" i="8"/>
  <c r="R215" i="8"/>
  <c r="U215" i="8" s="1"/>
  <c r="R206" i="8"/>
  <c r="R205" i="8"/>
  <c r="R197" i="8"/>
  <c r="R196" i="8"/>
  <c r="U196" i="8" s="1"/>
  <c r="R185" i="8"/>
  <c r="R184" i="8"/>
  <c r="U184" i="8" s="1"/>
  <c r="R179" i="8"/>
  <c r="R178" i="8"/>
  <c r="R169" i="8"/>
  <c r="R168" i="8"/>
  <c r="R160" i="8"/>
  <c r="R134" i="8" s="1"/>
  <c r="R159" i="8"/>
  <c r="R149" i="8"/>
  <c r="R148" i="8"/>
  <c r="R138" i="8"/>
  <c r="R137" i="8"/>
  <c r="R136" i="8"/>
  <c r="R128" i="8" s="1"/>
  <c r="R135" i="8"/>
  <c r="R130" i="8"/>
  <c r="R126" i="8" s="1"/>
  <c r="R127" i="8"/>
  <c r="R122" i="8"/>
  <c r="R121" i="8"/>
  <c r="R118" i="8"/>
  <c r="R76" i="8"/>
  <c r="R80" i="8"/>
  <c r="R79" i="8"/>
  <c r="R78" i="8"/>
  <c r="R77" i="8"/>
  <c r="U392" i="8"/>
  <c r="U388" i="8"/>
  <c r="U384" i="8"/>
  <c r="U359" i="8"/>
  <c r="U337" i="8"/>
  <c r="U326" i="8"/>
  <c r="U295" i="8"/>
  <c r="U277" i="8"/>
  <c r="U272" i="8"/>
  <c r="U263" i="8"/>
  <c r="U226" i="8"/>
  <c r="U205" i="8"/>
  <c r="U304" i="8" l="1"/>
  <c r="R75" i="8"/>
  <c r="AE75" i="8" s="1"/>
  <c r="R133" i="8"/>
  <c r="R247" i="8"/>
  <c r="R355" i="8"/>
  <c r="U363" i="8"/>
  <c r="U168" i="8"/>
  <c r="U159" i="8"/>
  <c r="U148" i="8"/>
  <c r="U137" i="8"/>
  <c r="U129" i="8"/>
  <c r="U121" i="8"/>
  <c r="U117" i="8"/>
  <c r="U99" i="8"/>
  <c r="U85" i="8"/>
  <c r="U79" i="8"/>
  <c r="U56" i="8"/>
  <c r="U38" i="8"/>
  <c r="U33" i="8"/>
  <c r="U25" i="8"/>
  <c r="R16" i="8"/>
  <c r="R15" i="8"/>
  <c r="R14" i="8"/>
  <c r="R17" i="8"/>
  <c r="U17" i="8" s="1"/>
  <c r="R20" i="8"/>
  <c r="R18" i="8"/>
  <c r="R29" i="8"/>
  <c r="R25" i="8" s="1"/>
  <c r="R26" i="8"/>
  <c r="R34" i="8"/>
  <c r="R33" i="8"/>
  <c r="R47" i="8"/>
  <c r="R46" i="8"/>
  <c r="U46" i="8" s="1"/>
  <c r="R52" i="8"/>
  <c r="R51" i="8"/>
  <c r="U51" i="8" s="1"/>
  <c r="U355" i="8" l="1"/>
  <c r="Z360" i="8"/>
  <c r="U75" i="8"/>
  <c r="Z82" i="8"/>
  <c r="R13" i="8"/>
  <c r="R125" i="8"/>
  <c r="R60" i="8"/>
  <c r="R57" i="8"/>
  <c r="R56" i="8"/>
  <c r="R68" i="8"/>
  <c r="R65" i="8"/>
  <c r="R64" i="8"/>
  <c r="R71" i="8"/>
  <c r="R70" i="8"/>
  <c r="L383" i="8"/>
  <c r="L371" i="8"/>
  <c r="L367" i="8" s="1"/>
  <c r="L368" i="8"/>
  <c r="L362" i="8"/>
  <c r="L361" i="8"/>
  <c r="L358" i="8"/>
  <c r="L354" i="8"/>
  <c r="L346" i="8"/>
  <c r="L345" i="8"/>
  <c r="L344" i="8"/>
  <c r="L340" i="8" s="1"/>
  <c r="L341" i="8"/>
  <c r="L336" i="8"/>
  <c r="L335" i="8"/>
  <c r="L331" i="8"/>
  <c r="L323" i="8"/>
  <c r="L318" i="8"/>
  <c r="L317" i="8"/>
  <c r="L309" i="8"/>
  <c r="L308" i="8"/>
  <c r="L303" i="8"/>
  <c r="L302" i="8"/>
  <c r="L294" i="8"/>
  <c r="L293" i="8"/>
  <c r="L286" i="8"/>
  <c r="L285" i="8"/>
  <c r="L276" i="8"/>
  <c r="L275" i="8"/>
  <c r="L271" i="8"/>
  <c r="L270" i="8"/>
  <c r="L262" i="8"/>
  <c r="L261" i="8"/>
  <c r="L250" i="8"/>
  <c r="L249" i="8"/>
  <c r="L248" i="8"/>
  <c r="L246" i="8" s="1"/>
  <c r="L245" i="8"/>
  <c r="L238" i="8"/>
  <c r="L237" i="8"/>
  <c r="L225" i="8"/>
  <c r="L224" i="8"/>
  <c r="L214" i="8"/>
  <c r="L213" i="8"/>
  <c r="L204" i="8"/>
  <c r="L203" i="8"/>
  <c r="L195" i="8"/>
  <c r="L194" i="8"/>
  <c r="L183" i="8"/>
  <c r="L182" i="8"/>
  <c r="L177" i="8"/>
  <c r="L176" i="8"/>
  <c r="L167" i="8"/>
  <c r="L166" i="8"/>
  <c r="L158" i="8"/>
  <c r="L157" i="8"/>
  <c r="L147" i="8"/>
  <c r="L146" i="8"/>
  <c r="L131" i="8" s="1"/>
  <c r="L123" i="8" s="1"/>
  <c r="L136" i="8"/>
  <c r="L135" i="8"/>
  <c r="L134" i="8"/>
  <c r="L133" i="8"/>
  <c r="L125" i="8" s="1"/>
  <c r="L132" i="8"/>
  <c r="L128" i="8"/>
  <c r="L126" i="8"/>
  <c r="L120" i="8"/>
  <c r="L116" i="8"/>
  <c r="L98" i="8"/>
  <c r="L97" i="8"/>
  <c r="L84" i="8"/>
  <c r="L74" i="8" s="1"/>
  <c r="L83" i="8"/>
  <c r="L73" i="8" s="1"/>
  <c r="L78" i="8"/>
  <c r="L77" i="8"/>
  <c r="L76" i="8"/>
  <c r="L75" i="8"/>
  <c r="L69" i="8"/>
  <c r="L68" i="8"/>
  <c r="L63" i="8"/>
  <c r="L62" i="8"/>
  <c r="L55" i="8"/>
  <c r="L54" i="8"/>
  <c r="L50" i="8"/>
  <c r="L49" i="8"/>
  <c r="L45" i="8"/>
  <c r="L44" i="8"/>
  <c r="L37" i="8"/>
  <c r="L36" i="8"/>
  <c r="L32" i="8"/>
  <c r="L31" i="8"/>
  <c r="L26" i="8"/>
  <c r="L25" i="8"/>
  <c r="L18" i="8"/>
  <c r="L17" i="8"/>
  <c r="L16" i="8"/>
  <c r="L15" i="8"/>
  <c r="L14" i="8"/>
  <c r="L13" i="8"/>
  <c r="L124" i="8" l="1"/>
  <c r="Z130" i="8"/>
  <c r="L10" i="8"/>
  <c r="L353" i="8"/>
  <c r="L9" i="8" s="1"/>
  <c r="T393" i="8" l="1"/>
  <c r="T389" i="8"/>
  <c r="T388" i="8"/>
  <c r="T385" i="8"/>
  <c r="T373" i="8"/>
  <c r="T370" i="8"/>
  <c r="T369" i="8"/>
  <c r="T364" i="8"/>
  <c r="T363" i="8"/>
  <c r="T360" i="8"/>
  <c r="T356" i="8" s="1"/>
  <c r="T358" i="8"/>
  <c r="T357" i="8"/>
  <c r="T355" i="8"/>
  <c r="T348" i="8"/>
  <c r="T347" i="8"/>
  <c r="T346" i="8" s="1"/>
  <c r="T342" i="8" s="1"/>
  <c r="T343" i="8"/>
  <c r="T338" i="8"/>
  <c r="T337" i="8"/>
  <c r="T333" i="8"/>
  <c r="T327" i="8"/>
  <c r="T326" i="8"/>
  <c r="T320" i="8"/>
  <c r="T319" i="8"/>
  <c r="T311" i="8"/>
  <c r="T310" i="8"/>
  <c r="T305" i="8"/>
  <c r="T304" i="8"/>
  <c r="T296" i="8"/>
  <c r="T295" i="8"/>
  <c r="T288" i="8"/>
  <c r="T287" i="8"/>
  <c r="T278" i="8"/>
  <c r="T277" i="8"/>
  <c r="T273" i="8"/>
  <c r="T272" i="8"/>
  <c r="T264" i="8"/>
  <c r="T263" i="8"/>
  <c r="T252" i="8"/>
  <c r="T251" i="8"/>
  <c r="T247" i="8" s="1"/>
  <c r="T125" i="8" s="1"/>
  <c r="T250" i="8"/>
  <c r="T248" i="8"/>
  <c r="T240" i="8"/>
  <c r="T239" i="8"/>
  <c r="T227" i="8"/>
  <c r="T226" i="8"/>
  <c r="T216" i="8"/>
  <c r="T215" i="8"/>
  <c r="T206" i="8"/>
  <c r="T205" i="8"/>
  <c r="T197" i="8"/>
  <c r="T196" i="8"/>
  <c r="T185" i="8"/>
  <c r="T184" i="8"/>
  <c r="T179" i="8"/>
  <c r="T178" i="8"/>
  <c r="T169" i="8"/>
  <c r="T168" i="8"/>
  <c r="T160" i="8"/>
  <c r="T159" i="8"/>
  <c r="T149" i="8"/>
  <c r="T148" i="8"/>
  <c r="T138" i="8"/>
  <c r="T137" i="8"/>
  <c r="T136" i="8"/>
  <c r="T128" i="8" s="1"/>
  <c r="T135" i="8"/>
  <c r="T134" i="8"/>
  <c r="T133" i="8"/>
  <c r="T130" i="8"/>
  <c r="T126" i="8" s="1"/>
  <c r="T127" i="8"/>
  <c r="T122" i="8"/>
  <c r="T118" i="8"/>
  <c r="T76" i="8" s="1"/>
  <c r="T100" i="8"/>
  <c r="T99" i="8"/>
  <c r="T86" i="8"/>
  <c r="T85" i="8"/>
  <c r="T75" i="8" s="1"/>
  <c r="T80" i="8"/>
  <c r="T79" i="8"/>
  <c r="T78" i="8"/>
  <c r="T77" i="8"/>
  <c r="T11" i="8" s="1"/>
  <c r="T71" i="8"/>
  <c r="T70" i="8"/>
  <c r="T65" i="8"/>
  <c r="T64" i="8"/>
  <c r="T57" i="8"/>
  <c r="T56" i="8"/>
  <c r="T55" i="8"/>
  <c r="T51" i="8" s="1"/>
  <c r="T13" i="8" s="1"/>
  <c r="T52" i="8"/>
  <c r="T47" i="8"/>
  <c r="T46" i="8"/>
  <c r="T39" i="8"/>
  <c r="T38" i="8"/>
  <c r="T34" i="8"/>
  <c r="T33" i="8"/>
  <c r="T26" i="8"/>
  <c r="T25" i="8"/>
  <c r="T18" i="8"/>
  <c r="T17" i="8"/>
  <c r="T16" i="8"/>
  <c r="T15" i="8"/>
  <c r="T14" i="8"/>
  <c r="M395" i="8"/>
  <c r="M394" i="8"/>
  <c r="O393" i="8"/>
  <c r="N393" i="8"/>
  <c r="M393" i="8" s="1"/>
  <c r="L393" i="8" s="1"/>
  <c r="M392" i="8"/>
  <c r="M391" i="8"/>
  <c r="M390" i="8"/>
  <c r="O389" i="8"/>
  <c r="N389" i="8"/>
  <c r="M389" i="8" s="1"/>
  <c r="L389" i="8" s="1"/>
  <c r="L356" i="8" s="1"/>
  <c r="L12" i="8" s="1"/>
  <c r="O388" i="8"/>
  <c r="M388" i="8" s="1"/>
  <c r="L388" i="8" s="1"/>
  <c r="L355" i="8" s="1"/>
  <c r="L11" i="8" s="1"/>
  <c r="M387" i="8"/>
  <c r="M386" i="8"/>
  <c r="L386" i="8" s="1"/>
  <c r="O385" i="8"/>
  <c r="N385" i="8"/>
  <c r="M385" i="8" s="1"/>
  <c r="M384" i="8"/>
  <c r="M383" i="8"/>
  <c r="M382" i="8"/>
  <c r="M381" i="8"/>
  <c r="M380" i="8"/>
  <c r="M379" i="8"/>
  <c r="M378" i="8"/>
  <c r="M377" i="8"/>
  <c r="M376" i="8"/>
  <c r="M375" i="8"/>
  <c r="M374" i="8"/>
  <c r="O373" i="8"/>
  <c r="N373" i="8"/>
  <c r="M373" i="8" s="1"/>
  <c r="M372" i="8"/>
  <c r="M371" i="8"/>
  <c r="O370" i="8"/>
  <c r="N370" i="8"/>
  <c r="M370" i="8" s="1"/>
  <c r="O369" i="8"/>
  <c r="N369" i="8"/>
  <c r="M369" i="8" s="1"/>
  <c r="M368" i="8"/>
  <c r="M367" i="8"/>
  <c r="M366" i="8"/>
  <c r="M365" i="8"/>
  <c r="O364" i="8"/>
  <c r="N364" i="8"/>
  <c r="M364" i="8"/>
  <c r="O363" i="8"/>
  <c r="O355" i="8" s="1"/>
  <c r="N363" i="8"/>
  <c r="M363" i="8" s="1"/>
  <c r="M362" i="8"/>
  <c r="M361" i="8"/>
  <c r="O360" i="8"/>
  <c r="N360" i="8"/>
  <c r="M360" i="8"/>
  <c r="M359" i="8"/>
  <c r="O358" i="8"/>
  <c r="N358" i="8"/>
  <c r="M358" i="8"/>
  <c r="O357" i="8"/>
  <c r="N357" i="8"/>
  <c r="M357" i="8" s="1"/>
  <c r="O356" i="8"/>
  <c r="N356" i="8"/>
  <c r="M356" i="8" s="1"/>
  <c r="N355" i="8"/>
  <c r="M354" i="8"/>
  <c r="M353" i="8"/>
  <c r="N352" i="8"/>
  <c r="M352" i="8" s="1"/>
  <c r="N351" i="8"/>
  <c r="M351" i="8" s="1"/>
  <c r="N350" i="8"/>
  <c r="M350" i="8" s="1"/>
  <c r="M349" i="8"/>
  <c r="O348" i="8"/>
  <c r="N348" i="8"/>
  <c r="M348" i="8" s="1"/>
  <c r="O347" i="8"/>
  <c r="O346" i="8"/>
  <c r="M346" i="8" s="1"/>
  <c r="M345" i="8"/>
  <c r="M344" i="8"/>
  <c r="O343" i="8"/>
  <c r="N343" i="8"/>
  <c r="M343" i="8" s="1"/>
  <c r="O342" i="8"/>
  <c r="N342" i="8"/>
  <c r="M342" i="8" s="1"/>
  <c r="M341" i="8"/>
  <c r="M340" i="8"/>
  <c r="M339" i="8"/>
  <c r="O338" i="8"/>
  <c r="N338" i="8"/>
  <c r="M338" i="8"/>
  <c r="O337" i="8"/>
  <c r="N337" i="8"/>
  <c r="M337" i="8" s="1"/>
  <c r="M336" i="8"/>
  <c r="M335" i="8"/>
  <c r="M334" i="8"/>
  <c r="O333" i="8"/>
  <c r="N333" i="8"/>
  <c r="M333" i="8" s="1"/>
  <c r="N332" i="8"/>
  <c r="M332" i="8" s="1"/>
  <c r="M331" i="8"/>
  <c r="M330" i="8"/>
  <c r="M329" i="8"/>
  <c r="M328" i="8"/>
  <c r="O327" i="8"/>
  <c r="N327" i="8"/>
  <c r="M327" i="8" s="1"/>
  <c r="O326" i="8"/>
  <c r="N326" i="8"/>
  <c r="M326" i="8" s="1"/>
  <c r="M323" i="8"/>
  <c r="M322" i="8"/>
  <c r="M321" i="8"/>
  <c r="O320" i="8"/>
  <c r="N320" i="8"/>
  <c r="M320" i="8"/>
  <c r="O319" i="8"/>
  <c r="N319" i="8"/>
  <c r="M319" i="8" s="1"/>
  <c r="M318" i="8"/>
  <c r="M317" i="8"/>
  <c r="M316" i="8"/>
  <c r="M315" i="8"/>
  <c r="M314" i="8"/>
  <c r="M313" i="8"/>
  <c r="M312" i="8"/>
  <c r="O311" i="8"/>
  <c r="N311" i="8"/>
  <c r="M311" i="8" s="1"/>
  <c r="O310" i="8"/>
  <c r="N310" i="8"/>
  <c r="M310" i="8"/>
  <c r="N309" i="8"/>
  <c r="M309" i="8" s="1"/>
  <c r="M308" i="8"/>
  <c r="M307" i="8"/>
  <c r="M306" i="8"/>
  <c r="O305" i="8"/>
  <c r="N305" i="8"/>
  <c r="M305" i="8"/>
  <c r="O304" i="8"/>
  <c r="M303" i="8"/>
  <c r="M302" i="8"/>
  <c r="M301" i="8"/>
  <c r="M300" i="8"/>
  <c r="M299" i="8"/>
  <c r="M298" i="8"/>
  <c r="M297" i="8"/>
  <c r="O296" i="8"/>
  <c r="N296" i="8"/>
  <c r="M296" i="8" s="1"/>
  <c r="O295" i="8"/>
  <c r="N295" i="8"/>
  <c r="M295" i="8"/>
  <c r="M294" i="8"/>
  <c r="M293" i="8"/>
  <c r="M292" i="8"/>
  <c r="M291" i="8"/>
  <c r="M290" i="8"/>
  <c r="M289" i="8"/>
  <c r="O288" i="8"/>
  <c r="N288" i="8"/>
  <c r="M288" i="8" s="1"/>
  <c r="O287" i="8"/>
  <c r="N287" i="8"/>
  <c r="M287" i="8"/>
  <c r="M286" i="8"/>
  <c r="M285" i="8"/>
  <c r="M284" i="8"/>
  <c r="M283" i="8"/>
  <c r="M282" i="8"/>
  <c r="M281" i="8"/>
  <c r="M280" i="8"/>
  <c r="M279" i="8"/>
  <c r="O278" i="8"/>
  <c r="N278" i="8"/>
  <c r="M278" i="8" s="1"/>
  <c r="O277" i="8"/>
  <c r="N277" i="8"/>
  <c r="M277" i="8" s="1"/>
  <c r="M276" i="8"/>
  <c r="M275" i="8"/>
  <c r="M274" i="8"/>
  <c r="O273" i="8"/>
  <c r="N273" i="8"/>
  <c r="M273" i="8"/>
  <c r="O272" i="8"/>
  <c r="N272" i="8"/>
  <c r="M272" i="8" s="1"/>
  <c r="M271" i="8"/>
  <c r="M270" i="8"/>
  <c r="M269" i="8"/>
  <c r="M268" i="8"/>
  <c r="M267" i="8"/>
  <c r="M266" i="8"/>
  <c r="M265" i="8"/>
  <c r="O264" i="8"/>
  <c r="N264" i="8"/>
  <c r="M264" i="8" s="1"/>
  <c r="O263" i="8"/>
  <c r="N263" i="8"/>
  <c r="M263" i="8"/>
  <c r="M262" i="8"/>
  <c r="M261" i="8"/>
  <c r="M260" i="8"/>
  <c r="M259" i="8"/>
  <c r="M258" i="8"/>
  <c r="M257" i="8"/>
  <c r="M256" i="8"/>
  <c r="M255" i="8"/>
  <c r="M254" i="8"/>
  <c r="M253" i="8"/>
  <c r="O252" i="8"/>
  <c r="N252" i="8"/>
  <c r="M252" i="8" s="1"/>
  <c r="O251" i="8"/>
  <c r="N251" i="8"/>
  <c r="M251" i="8"/>
  <c r="O250" i="8"/>
  <c r="N250" i="8"/>
  <c r="M250" i="8" s="1"/>
  <c r="M249" i="8"/>
  <c r="O248" i="8"/>
  <c r="N248" i="8"/>
  <c r="M248" i="8" s="1"/>
  <c r="O247" i="8"/>
  <c r="N246" i="8"/>
  <c r="M246" i="8"/>
  <c r="M245" i="8"/>
  <c r="M244" i="8"/>
  <c r="M243" i="8"/>
  <c r="N242" i="8"/>
  <c r="M242" i="8" s="1"/>
  <c r="M241" i="8"/>
  <c r="O240" i="8"/>
  <c r="N240" i="8"/>
  <c r="M240" i="8" s="1"/>
  <c r="O239" i="8"/>
  <c r="N239" i="8"/>
  <c r="M239" i="8"/>
  <c r="M238" i="8"/>
  <c r="M237" i="8"/>
  <c r="M236" i="8"/>
  <c r="M234" i="8"/>
  <c r="M233" i="8"/>
  <c r="M232" i="8"/>
  <c r="M231" i="8"/>
  <c r="M230" i="8"/>
  <c r="M229" i="8"/>
  <c r="M228" i="8"/>
  <c r="O227" i="8"/>
  <c r="N227" i="8"/>
  <c r="M227" i="8" s="1"/>
  <c r="O226" i="8"/>
  <c r="N226" i="8"/>
  <c r="M226" i="8"/>
  <c r="M225" i="8"/>
  <c r="M224" i="8"/>
  <c r="M223" i="8"/>
  <c r="M222" i="8"/>
  <c r="M221" i="8"/>
  <c r="M220" i="8"/>
  <c r="M219" i="8"/>
  <c r="M218" i="8"/>
  <c r="M217" i="8"/>
  <c r="O216" i="8"/>
  <c r="N216" i="8"/>
  <c r="M216" i="8"/>
  <c r="O215" i="8"/>
  <c r="N215" i="8"/>
  <c r="M215" i="8" s="1"/>
  <c r="M214" i="8"/>
  <c r="M213" i="8"/>
  <c r="M212" i="8"/>
  <c r="M211" i="8"/>
  <c r="M210" i="8"/>
  <c r="M209" i="8"/>
  <c r="M208" i="8"/>
  <c r="M207" i="8"/>
  <c r="O206" i="8"/>
  <c r="N206" i="8"/>
  <c r="M206" i="8" s="1"/>
  <c r="O205" i="8"/>
  <c r="N205" i="8"/>
  <c r="M205" i="8" s="1"/>
  <c r="M204" i="8"/>
  <c r="M203" i="8"/>
  <c r="M202" i="8"/>
  <c r="M201" i="8"/>
  <c r="M200" i="8"/>
  <c r="M199" i="8"/>
  <c r="M198" i="8"/>
  <c r="O197" i="8"/>
  <c r="N197" i="8"/>
  <c r="M197" i="8" s="1"/>
  <c r="O196" i="8"/>
  <c r="N196" i="8"/>
  <c r="M196" i="8" s="1"/>
  <c r="M195" i="8"/>
  <c r="M194" i="8"/>
  <c r="M193" i="8"/>
  <c r="N192" i="8"/>
  <c r="M192" i="8" s="1"/>
  <c r="M191" i="8"/>
  <c r="M190" i="8"/>
  <c r="M189" i="8"/>
  <c r="M188" i="8"/>
  <c r="M187" i="8"/>
  <c r="M186" i="8"/>
  <c r="O185" i="8"/>
  <c r="N185" i="8"/>
  <c r="M185" i="8"/>
  <c r="O184" i="8"/>
  <c r="N184" i="8"/>
  <c r="M184" i="8" s="1"/>
  <c r="M183" i="8"/>
  <c r="M182" i="8"/>
  <c r="M181" i="8"/>
  <c r="M180" i="8"/>
  <c r="O179" i="8"/>
  <c r="O134" i="8" s="1"/>
  <c r="N179" i="8"/>
  <c r="M179" i="8" s="1"/>
  <c r="O178" i="8"/>
  <c r="N178" i="8"/>
  <c r="M178" i="8" s="1"/>
  <c r="M177" i="8"/>
  <c r="M176" i="8"/>
  <c r="M175" i="8"/>
  <c r="M174" i="8"/>
  <c r="M173" i="8"/>
  <c r="M172" i="8"/>
  <c r="M171" i="8"/>
  <c r="M170" i="8"/>
  <c r="O169" i="8"/>
  <c r="N169" i="8"/>
  <c r="M169" i="8"/>
  <c r="O168" i="8"/>
  <c r="N168" i="8"/>
  <c r="M168" i="8" s="1"/>
  <c r="M167" i="8"/>
  <c r="M166" i="8"/>
  <c r="M165" i="8"/>
  <c r="M164" i="8"/>
  <c r="M163" i="8"/>
  <c r="M162" i="8"/>
  <c r="M161" i="8"/>
  <c r="O160" i="8"/>
  <c r="N160" i="8"/>
  <c r="N134" i="8" s="1"/>
  <c r="N126" i="8" s="1"/>
  <c r="O159" i="8"/>
  <c r="N159" i="8"/>
  <c r="M159" i="8"/>
  <c r="M158" i="8"/>
  <c r="M157" i="8"/>
  <c r="M156" i="8"/>
  <c r="M155" i="8"/>
  <c r="M154" i="8"/>
  <c r="M153" i="8"/>
  <c r="M152" i="8"/>
  <c r="M151" i="8"/>
  <c r="M150" i="8"/>
  <c r="M135" i="8" s="1"/>
  <c r="O149" i="8"/>
  <c r="N149" i="8"/>
  <c r="M149" i="8"/>
  <c r="O148" i="8"/>
  <c r="N148" i="8"/>
  <c r="M148" i="8" s="1"/>
  <c r="M147" i="8"/>
  <c r="M146" i="8"/>
  <c r="M145" i="8"/>
  <c r="M144" i="8"/>
  <c r="M143" i="8"/>
  <c r="M142" i="8"/>
  <c r="M141" i="8"/>
  <c r="M140" i="8"/>
  <c r="M139" i="8"/>
  <c r="O138" i="8"/>
  <c r="N138" i="8"/>
  <c r="M138" i="8" s="1"/>
  <c r="O137" i="8"/>
  <c r="N137" i="8"/>
  <c r="M137" i="8" s="1"/>
  <c r="O136" i="8"/>
  <c r="O128" i="8" s="1"/>
  <c r="O12" i="8" s="1"/>
  <c r="N136" i="8"/>
  <c r="N128" i="8" s="1"/>
  <c r="O135" i="8"/>
  <c r="N135" i="8"/>
  <c r="O133" i="8"/>
  <c r="O125" i="8" s="1"/>
  <c r="M132" i="8"/>
  <c r="M131" i="8"/>
  <c r="O130" i="8"/>
  <c r="O126" i="8" s="1"/>
  <c r="N130" i="8"/>
  <c r="M130" i="8" s="1"/>
  <c r="M129" i="8"/>
  <c r="O127" i="8"/>
  <c r="N127" i="8"/>
  <c r="M124" i="8"/>
  <c r="M123" i="8"/>
  <c r="O122" i="8"/>
  <c r="N122" i="8"/>
  <c r="M122" i="8" s="1"/>
  <c r="N121" i="8"/>
  <c r="M121" i="8" s="1"/>
  <c r="M120" i="8"/>
  <c r="M119" i="8"/>
  <c r="O118" i="8"/>
  <c r="N118" i="8"/>
  <c r="M118" i="8"/>
  <c r="M117" i="8"/>
  <c r="M116" i="8"/>
  <c r="M115" i="8"/>
  <c r="M114" i="8"/>
  <c r="M113" i="8"/>
  <c r="M112" i="8"/>
  <c r="M111" i="8"/>
  <c r="M110" i="8"/>
  <c r="M109" i="8"/>
  <c r="M108" i="8"/>
  <c r="M107" i="8"/>
  <c r="M106" i="8"/>
  <c r="M105" i="8"/>
  <c r="M104" i="8"/>
  <c r="M103" i="8"/>
  <c r="M102" i="8"/>
  <c r="M101" i="8"/>
  <c r="O100" i="8"/>
  <c r="N100" i="8"/>
  <c r="M100" i="8"/>
  <c r="O99" i="8"/>
  <c r="N99" i="8"/>
  <c r="M99" i="8" s="1"/>
  <c r="M98" i="8"/>
  <c r="M97" i="8"/>
  <c r="M96" i="8"/>
  <c r="M95" i="8"/>
  <c r="M94" i="8"/>
  <c r="M93" i="8"/>
  <c r="M92" i="8"/>
  <c r="M91" i="8"/>
  <c r="M90" i="8"/>
  <c r="N89" i="8"/>
  <c r="M89" i="8"/>
  <c r="M88" i="8"/>
  <c r="M87" i="8"/>
  <c r="O86" i="8"/>
  <c r="O76" i="8" s="1"/>
  <c r="N86" i="8"/>
  <c r="M86" i="8" s="1"/>
  <c r="O85" i="8"/>
  <c r="O75" i="8" s="1"/>
  <c r="N85" i="8"/>
  <c r="M85" i="8" s="1"/>
  <c r="M84" i="8"/>
  <c r="M83" i="8"/>
  <c r="M82" i="8"/>
  <c r="M81" i="8"/>
  <c r="O80" i="8"/>
  <c r="N80" i="8"/>
  <c r="M80" i="8" s="1"/>
  <c r="O79" i="8"/>
  <c r="N79" i="8"/>
  <c r="M79" i="8"/>
  <c r="O78" i="8"/>
  <c r="N78" i="8"/>
  <c r="M78" i="8" s="1"/>
  <c r="O77" i="8"/>
  <c r="N77" i="8"/>
  <c r="M77" i="8" s="1"/>
  <c r="N76" i="8"/>
  <c r="M76" i="8" s="1"/>
  <c r="M74" i="8"/>
  <c r="M73" i="8"/>
  <c r="M72" i="8"/>
  <c r="O71" i="8"/>
  <c r="N71" i="8"/>
  <c r="M71" i="8" s="1"/>
  <c r="O70" i="8"/>
  <c r="N70" i="8"/>
  <c r="M70" i="8" s="1"/>
  <c r="M69" i="8"/>
  <c r="N68" i="8"/>
  <c r="M68" i="8"/>
  <c r="M67" i="8"/>
  <c r="M66" i="8"/>
  <c r="O65" i="8"/>
  <c r="N65" i="8"/>
  <c r="M65" i="8" s="1"/>
  <c r="O64" i="8"/>
  <c r="N64" i="8"/>
  <c r="M64" i="8"/>
  <c r="M63" i="8"/>
  <c r="M62" i="8"/>
  <c r="M61" i="8"/>
  <c r="N60" i="8"/>
  <c r="M60" i="8" s="1"/>
  <c r="M59" i="8"/>
  <c r="M58" i="8"/>
  <c r="O57" i="8"/>
  <c r="N57" i="8"/>
  <c r="M57" i="8" s="1"/>
  <c r="O56" i="8"/>
  <c r="N56" i="8"/>
  <c r="M56" i="8" s="1"/>
  <c r="O55" i="8"/>
  <c r="M55" i="8" s="1"/>
  <c r="M54" i="8"/>
  <c r="M53" i="8"/>
  <c r="O52" i="8"/>
  <c r="N52" i="8"/>
  <c r="M52" i="8"/>
  <c r="O51" i="8"/>
  <c r="N51" i="8"/>
  <c r="M51" i="8" s="1"/>
  <c r="N50" i="8"/>
  <c r="M50" i="8" s="1"/>
  <c r="M49" i="8"/>
  <c r="M48" i="8"/>
  <c r="O47" i="8"/>
  <c r="N47" i="8"/>
  <c r="M47" i="8" s="1"/>
  <c r="O46" i="8"/>
  <c r="N46" i="8"/>
  <c r="M46" i="8" s="1"/>
  <c r="M45" i="8"/>
  <c r="M44" i="8"/>
  <c r="M43" i="8"/>
  <c r="N42" i="8"/>
  <c r="M42" i="8" s="1"/>
  <c r="M41" i="8"/>
  <c r="N40" i="8"/>
  <c r="N39" i="8" s="1"/>
  <c r="M39" i="8" s="1"/>
  <c r="O39" i="8"/>
  <c r="O38" i="8"/>
  <c r="N37" i="8"/>
  <c r="M37" i="8" s="1"/>
  <c r="M36" i="8"/>
  <c r="M35" i="8"/>
  <c r="O34" i="8"/>
  <c r="O14" i="8" s="1"/>
  <c r="N34" i="8"/>
  <c r="M34" i="8" s="1"/>
  <c r="O33" i="8"/>
  <c r="N33" i="8"/>
  <c r="M30" i="8"/>
  <c r="N29" i="8"/>
  <c r="M29" i="8"/>
  <c r="M28" i="8"/>
  <c r="M27" i="8"/>
  <c r="O26" i="8"/>
  <c r="N26" i="8"/>
  <c r="N14" i="8" s="1"/>
  <c r="O25" i="8"/>
  <c r="N25" i="8"/>
  <c r="M25" i="8"/>
  <c r="N24" i="8"/>
  <c r="M24" i="8" s="1"/>
  <c r="M23" i="8"/>
  <c r="M22" i="8"/>
  <c r="N21" i="8"/>
  <c r="M21" i="8" s="1"/>
  <c r="N20" i="8"/>
  <c r="M20" i="8"/>
  <c r="M19" i="8"/>
  <c r="O18" i="8"/>
  <c r="N18" i="8"/>
  <c r="M18" i="8"/>
  <c r="O17" i="8"/>
  <c r="N17" i="8"/>
  <c r="M17" i="8" s="1"/>
  <c r="O16" i="8"/>
  <c r="N16" i="8"/>
  <c r="M16" i="8" s="1"/>
  <c r="O15" i="8"/>
  <c r="N15" i="8"/>
  <c r="M15" i="8" s="1"/>
  <c r="O13" i="8"/>
  <c r="L395" i="8"/>
  <c r="I395" i="8"/>
  <c r="L394" i="8"/>
  <c r="I394" i="8"/>
  <c r="S393" i="8"/>
  <c r="Q393" i="8"/>
  <c r="P393" i="8"/>
  <c r="K393" i="8"/>
  <c r="J393" i="8"/>
  <c r="I393" i="8"/>
  <c r="L392" i="8"/>
  <c r="I392" i="8"/>
  <c r="L391" i="8"/>
  <c r="I391" i="8"/>
  <c r="L390" i="8"/>
  <c r="I390" i="8"/>
  <c r="Q389" i="8"/>
  <c r="P389" i="8"/>
  <c r="K389" i="8"/>
  <c r="J389" i="8"/>
  <c r="I389" i="8" s="1"/>
  <c r="Q388" i="8"/>
  <c r="K388" i="8"/>
  <c r="I388" i="8" s="1"/>
  <c r="L387" i="8"/>
  <c r="I387" i="8"/>
  <c r="I386" i="8"/>
  <c r="S385" i="8"/>
  <c r="Q385" i="8"/>
  <c r="P385" i="8"/>
  <c r="K385" i="8"/>
  <c r="J385" i="8"/>
  <c r="I385" i="8" s="1"/>
  <c r="I384" i="8"/>
  <c r="I195" i="8"/>
  <c r="I174" i="8"/>
  <c r="I173" i="8"/>
  <c r="I158" i="8"/>
  <c r="K64" i="8"/>
  <c r="Q64" i="8"/>
  <c r="S64" i="8"/>
  <c r="J65" i="8"/>
  <c r="K65" i="8"/>
  <c r="P65" i="8"/>
  <c r="Q65" i="8"/>
  <c r="S65" i="8"/>
  <c r="I66" i="8"/>
  <c r="I67" i="8"/>
  <c r="J68" i="8"/>
  <c r="I68" i="8" s="1"/>
  <c r="P68" i="8"/>
  <c r="I69" i="8"/>
  <c r="J70" i="8"/>
  <c r="K70" i="8"/>
  <c r="P70" i="8"/>
  <c r="Q70" i="8"/>
  <c r="S70" i="8"/>
  <c r="J71" i="8"/>
  <c r="I71" i="8" s="1"/>
  <c r="K71" i="8"/>
  <c r="P71" i="8"/>
  <c r="Q71" i="8"/>
  <c r="S71" i="8"/>
  <c r="I72" i="8"/>
  <c r="I73" i="8"/>
  <c r="I74" i="8"/>
  <c r="O9" i="8" l="1"/>
  <c r="M127" i="8"/>
  <c r="M136" i="8"/>
  <c r="O11" i="8"/>
  <c r="T10" i="8"/>
  <c r="T12" i="8"/>
  <c r="T9" i="8"/>
  <c r="M133" i="8"/>
  <c r="O10" i="8"/>
  <c r="N10" i="8"/>
  <c r="M14" i="8"/>
  <c r="M128" i="8"/>
  <c r="N12" i="8"/>
  <c r="M12" i="8" s="1"/>
  <c r="M126" i="8"/>
  <c r="M355" i="8"/>
  <c r="N11" i="8"/>
  <c r="M11" i="8" s="1"/>
  <c r="M26" i="8"/>
  <c r="M33" i="8"/>
  <c r="M40" i="8"/>
  <c r="N133" i="8"/>
  <c r="M160" i="8"/>
  <c r="M134" i="8" s="1"/>
  <c r="N75" i="8"/>
  <c r="M75" i="8" s="1"/>
  <c r="N347" i="8"/>
  <c r="M347" i="8" s="1"/>
  <c r="N38" i="8"/>
  <c r="M38" i="8" s="1"/>
  <c r="N304" i="8"/>
  <c r="I70" i="8"/>
  <c r="I65" i="8"/>
  <c r="P64" i="8"/>
  <c r="J64" i="8"/>
  <c r="I64" i="8" s="1"/>
  <c r="J307" i="8"/>
  <c r="M304" i="8" l="1"/>
  <c r="N247" i="8"/>
  <c r="M247" i="8" s="1"/>
  <c r="M10" i="8"/>
  <c r="N13" i="8"/>
  <c r="Q374" i="8"/>
  <c r="I374" i="8"/>
  <c r="E374" i="8"/>
  <c r="S363" i="8"/>
  <c r="P363" i="8"/>
  <c r="K363" i="8"/>
  <c r="J363" i="8"/>
  <c r="Q368" i="8"/>
  <c r="I368" i="8"/>
  <c r="E367" i="8"/>
  <c r="E368" i="8"/>
  <c r="G363" i="8"/>
  <c r="H363" i="8"/>
  <c r="F363" i="8"/>
  <c r="I367" i="8"/>
  <c r="Q367" i="8"/>
  <c r="Q354" i="8"/>
  <c r="I354" i="8"/>
  <c r="E354" i="8"/>
  <c r="Q314" i="8"/>
  <c r="I314" i="8"/>
  <c r="E314" i="8"/>
  <c r="G85" i="8"/>
  <c r="H85" i="8"/>
  <c r="K85" i="8"/>
  <c r="P85" i="8"/>
  <c r="S85" i="8"/>
  <c r="J85" i="8"/>
  <c r="Q94" i="8"/>
  <c r="I94" i="8"/>
  <c r="E94" i="8"/>
  <c r="N125" i="8" l="1"/>
  <c r="M125" i="8" s="1"/>
  <c r="N9" i="8"/>
  <c r="M9" i="8" s="1"/>
  <c r="M13" i="8"/>
  <c r="J40" i="8"/>
  <c r="F40" i="8"/>
  <c r="J242" i="8"/>
  <c r="F242" i="8"/>
  <c r="J350" i="8"/>
  <c r="F350" i="8"/>
  <c r="J205" i="8" l="1"/>
  <c r="I315" i="8"/>
  <c r="I316" i="8"/>
  <c r="I317" i="8"/>
  <c r="I318" i="8"/>
  <c r="J295" i="8"/>
  <c r="J226" i="8"/>
  <c r="Q177" i="8" l="1"/>
  <c r="I177" i="8"/>
  <c r="Q147" i="8"/>
  <c r="I147" i="8" l="1"/>
  <c r="Q221" i="8"/>
  <c r="I221" i="8" l="1"/>
  <c r="J168" i="8"/>
  <c r="F25" i="8" l="1"/>
  <c r="G135" i="8"/>
  <c r="H135" i="8"/>
  <c r="J135" i="8"/>
  <c r="K135" i="8"/>
  <c r="P135" i="8"/>
  <c r="S135" i="8"/>
  <c r="G136" i="8"/>
  <c r="H136" i="8"/>
  <c r="J136" i="8"/>
  <c r="K136" i="8"/>
  <c r="P136" i="8"/>
  <c r="S136" i="8"/>
  <c r="F135" i="8"/>
  <c r="F136" i="8"/>
  <c r="F357" i="8"/>
  <c r="G357" i="8"/>
  <c r="H357" i="8"/>
  <c r="J357" i="8"/>
  <c r="K357" i="8"/>
  <c r="P357" i="8"/>
  <c r="S357" i="8"/>
  <c r="F358" i="8"/>
  <c r="G358" i="8"/>
  <c r="H358" i="8"/>
  <c r="J358" i="8"/>
  <c r="K358" i="8"/>
  <c r="P358" i="8"/>
  <c r="S358" i="8"/>
  <c r="E359" i="8"/>
  <c r="F295" i="8" l="1"/>
  <c r="Q261" i="8"/>
  <c r="I261" i="8"/>
  <c r="E261" i="8"/>
  <c r="Q238" i="8"/>
  <c r="I238" i="8"/>
  <c r="F226" i="8"/>
  <c r="E238" i="8"/>
  <c r="E235" i="8"/>
  <c r="E221" i="8"/>
  <c r="E195" i="8"/>
  <c r="F168" i="8"/>
  <c r="E177" i="8"/>
  <c r="J137" i="8"/>
  <c r="G137" i="8"/>
  <c r="H137" i="8"/>
  <c r="F137" i="8"/>
  <c r="E147" i="8"/>
  <c r="F90" i="8" l="1"/>
  <c r="F89" i="8"/>
  <c r="F84" i="8"/>
  <c r="F83" i="8"/>
  <c r="F43" i="8"/>
  <c r="F42" i="8"/>
  <c r="F45" i="8"/>
  <c r="Q32" i="8"/>
  <c r="I32" i="8"/>
  <c r="E32" i="8"/>
  <c r="J24" i="8"/>
  <c r="F24" i="8"/>
  <c r="E387" i="8" l="1"/>
  <c r="E386" i="8"/>
  <c r="H385" i="8"/>
  <c r="G385" i="8"/>
  <c r="F385" i="8"/>
  <c r="H384" i="8"/>
  <c r="G384" i="8"/>
  <c r="Q383" i="8"/>
  <c r="I383" i="8"/>
  <c r="E383" i="8"/>
  <c r="Q382" i="8"/>
  <c r="I382" i="8"/>
  <c r="E382" i="8"/>
  <c r="Q381" i="8"/>
  <c r="I381" i="8"/>
  <c r="E381" i="8"/>
  <c r="Q380" i="8"/>
  <c r="I380" i="8"/>
  <c r="E380" i="8"/>
  <c r="Q379" i="8"/>
  <c r="I379" i="8"/>
  <c r="E379" i="8"/>
  <c r="Q378" i="8"/>
  <c r="I378" i="8"/>
  <c r="E378" i="8"/>
  <c r="Q377" i="8"/>
  <c r="I377" i="8"/>
  <c r="E377" i="8"/>
  <c r="Q376" i="8"/>
  <c r="I376" i="8"/>
  <c r="E376" i="8"/>
  <c r="Q375" i="8"/>
  <c r="I375" i="8"/>
  <c r="E375" i="8"/>
  <c r="S373" i="8"/>
  <c r="P373" i="8"/>
  <c r="P369" i="8" s="1"/>
  <c r="P355" i="8" s="1"/>
  <c r="K373" i="8"/>
  <c r="K369" i="8" s="1"/>
  <c r="J373" i="8"/>
  <c r="H373" i="8"/>
  <c r="G373" i="8"/>
  <c r="F373" i="8"/>
  <c r="F369" i="8" s="1"/>
  <c r="F355" i="8" s="1"/>
  <c r="Q372" i="8"/>
  <c r="I372" i="8"/>
  <c r="E372" i="8"/>
  <c r="Q371" i="8"/>
  <c r="I371" i="8"/>
  <c r="E371" i="8"/>
  <c r="S370" i="8"/>
  <c r="P370" i="8"/>
  <c r="K370" i="8"/>
  <c r="J370" i="8"/>
  <c r="H370" i="8"/>
  <c r="G370" i="8"/>
  <c r="F370" i="8"/>
  <c r="S369" i="8"/>
  <c r="S355" i="8" s="1"/>
  <c r="J369" i="8"/>
  <c r="H369" i="8"/>
  <c r="H355" i="8" s="1"/>
  <c r="G369" i="8"/>
  <c r="G355" i="8" s="1"/>
  <c r="Q366" i="8"/>
  <c r="I366" i="8"/>
  <c r="E366" i="8"/>
  <c r="Q365" i="8"/>
  <c r="I365" i="8"/>
  <c r="E365" i="8"/>
  <c r="S364" i="8"/>
  <c r="P364" i="8"/>
  <c r="K364" i="8"/>
  <c r="J364" i="8"/>
  <c r="H364" i="8"/>
  <c r="G364" i="8"/>
  <c r="F364" i="8"/>
  <c r="Q362" i="8"/>
  <c r="I362" i="8"/>
  <c r="E362" i="8"/>
  <c r="Q361" i="8"/>
  <c r="I361" i="8"/>
  <c r="E361" i="8"/>
  <c r="S360" i="8"/>
  <c r="P360" i="8"/>
  <c r="K360" i="8"/>
  <c r="J360" i="8"/>
  <c r="H360" i="8"/>
  <c r="G360" i="8"/>
  <c r="F360" i="8"/>
  <c r="Q353" i="8"/>
  <c r="I353" i="8"/>
  <c r="E353" i="8"/>
  <c r="Q352" i="8"/>
  <c r="I352" i="8"/>
  <c r="E352" i="8"/>
  <c r="Q351" i="8"/>
  <c r="I351" i="8"/>
  <c r="E351" i="8"/>
  <c r="Q350" i="8"/>
  <c r="J348" i="8"/>
  <c r="E350" i="8"/>
  <c r="Q349" i="8"/>
  <c r="I349" i="8"/>
  <c r="E349" i="8"/>
  <c r="S348" i="8"/>
  <c r="P348" i="8"/>
  <c r="K348" i="8"/>
  <c r="H348" i="8"/>
  <c r="G348" i="8"/>
  <c r="S347" i="8"/>
  <c r="P347" i="8"/>
  <c r="P346" i="8" s="1"/>
  <c r="P342" i="8" s="1"/>
  <c r="K347" i="8"/>
  <c r="K346" i="8" s="1"/>
  <c r="J347" i="8"/>
  <c r="H347" i="8"/>
  <c r="H346" i="8" s="1"/>
  <c r="H342" i="8" s="1"/>
  <c r="G347" i="8"/>
  <c r="G346" i="8" s="1"/>
  <c r="G342" i="8" s="1"/>
  <c r="F347" i="8"/>
  <c r="Q346" i="8"/>
  <c r="Q345" i="8"/>
  <c r="I345" i="8"/>
  <c r="E345" i="8"/>
  <c r="Q344" i="8"/>
  <c r="I344" i="8"/>
  <c r="E344" i="8"/>
  <c r="S343" i="8"/>
  <c r="P343" i="8"/>
  <c r="K343" i="8"/>
  <c r="J343" i="8"/>
  <c r="H343" i="8"/>
  <c r="G343" i="8"/>
  <c r="F343" i="8"/>
  <c r="S342" i="8"/>
  <c r="J342" i="8"/>
  <c r="F342" i="8"/>
  <c r="Q341" i="8"/>
  <c r="I341" i="8"/>
  <c r="E341" i="8"/>
  <c r="Q340" i="8"/>
  <c r="I340" i="8"/>
  <c r="E340" i="8"/>
  <c r="Q339" i="8"/>
  <c r="I339" i="8"/>
  <c r="E339" i="8"/>
  <c r="S338" i="8"/>
  <c r="P338" i="8"/>
  <c r="K338" i="8"/>
  <c r="J338" i="8"/>
  <c r="H338" i="8"/>
  <c r="G338" i="8"/>
  <c r="F338" i="8"/>
  <c r="S337" i="8"/>
  <c r="P337" i="8"/>
  <c r="K337" i="8"/>
  <c r="J337" i="8"/>
  <c r="H337" i="8"/>
  <c r="G337" i="8"/>
  <c r="F337" i="8"/>
  <c r="Q336" i="8"/>
  <c r="I336" i="8"/>
  <c r="E336" i="8"/>
  <c r="Q335" i="8"/>
  <c r="I335" i="8"/>
  <c r="E335" i="8"/>
  <c r="Q334" i="8"/>
  <c r="I334" i="8"/>
  <c r="E334" i="8"/>
  <c r="S333" i="8"/>
  <c r="P333" i="8"/>
  <c r="K333" i="8"/>
  <c r="J333" i="8"/>
  <c r="H333" i="8"/>
  <c r="G333" i="8"/>
  <c r="F333" i="8"/>
  <c r="Q332" i="8"/>
  <c r="J332" i="8"/>
  <c r="I332" i="8" s="1"/>
  <c r="F332" i="8"/>
  <c r="E332" i="8" s="1"/>
  <c r="Q331" i="8"/>
  <c r="I331" i="8"/>
  <c r="E331" i="8"/>
  <c r="Q330" i="8"/>
  <c r="I330" i="8"/>
  <c r="E330" i="8"/>
  <c r="Q329" i="8"/>
  <c r="I329" i="8"/>
  <c r="E329" i="8"/>
  <c r="Q328" i="8"/>
  <c r="I328" i="8"/>
  <c r="E328" i="8"/>
  <c r="S327" i="8"/>
  <c r="P327" i="8"/>
  <c r="K327" i="8"/>
  <c r="J327" i="8"/>
  <c r="H327" i="8"/>
  <c r="G327" i="8"/>
  <c r="F327" i="8"/>
  <c r="S326" i="8"/>
  <c r="P326" i="8"/>
  <c r="K326" i="8"/>
  <c r="J326" i="8"/>
  <c r="H326" i="8"/>
  <c r="G326" i="8"/>
  <c r="F326" i="8"/>
  <c r="Q323" i="8"/>
  <c r="I323" i="8"/>
  <c r="E323" i="8"/>
  <c r="Q322" i="8"/>
  <c r="I322" i="8"/>
  <c r="E322" i="8"/>
  <c r="Q321" i="8"/>
  <c r="I321" i="8"/>
  <c r="E321" i="8"/>
  <c r="S320" i="8"/>
  <c r="P320" i="8"/>
  <c r="K320" i="8"/>
  <c r="J320" i="8"/>
  <c r="H320" i="8"/>
  <c r="G320" i="8"/>
  <c r="F320" i="8"/>
  <c r="S319" i="8"/>
  <c r="P319" i="8"/>
  <c r="K319" i="8"/>
  <c r="J319" i="8"/>
  <c r="H319" i="8"/>
  <c r="G319" i="8"/>
  <c r="F319" i="8"/>
  <c r="U319" i="8" s="1"/>
  <c r="Q318" i="8"/>
  <c r="E318" i="8"/>
  <c r="Q317" i="8"/>
  <c r="E317" i="8"/>
  <c r="Q316" i="8"/>
  <c r="E316" i="8"/>
  <c r="Q315" i="8"/>
  <c r="E315" i="8"/>
  <c r="Q313" i="8"/>
  <c r="I313" i="8"/>
  <c r="E313" i="8"/>
  <c r="Q312" i="8"/>
  <c r="I312" i="8"/>
  <c r="E312" i="8"/>
  <c r="S311" i="8"/>
  <c r="P311" i="8"/>
  <c r="K311" i="8"/>
  <c r="J311" i="8"/>
  <c r="H311" i="8"/>
  <c r="G311" i="8"/>
  <c r="F311" i="8"/>
  <c r="S310" i="8"/>
  <c r="P310" i="8"/>
  <c r="K310" i="8"/>
  <c r="J310" i="8"/>
  <c r="H310" i="8"/>
  <c r="G310" i="8"/>
  <c r="F310" i="8"/>
  <c r="Q309" i="8"/>
  <c r="I309" i="8"/>
  <c r="E309" i="8"/>
  <c r="Q308" i="8"/>
  <c r="I308" i="8"/>
  <c r="E308" i="8"/>
  <c r="Q307" i="8"/>
  <c r="I307" i="8"/>
  <c r="E307" i="8"/>
  <c r="Q306" i="8"/>
  <c r="I306" i="8"/>
  <c r="E306" i="8"/>
  <c r="S305" i="8"/>
  <c r="P305" i="8"/>
  <c r="K305" i="8"/>
  <c r="J305" i="8"/>
  <c r="H305" i="8"/>
  <c r="G305" i="8"/>
  <c r="F305" i="8"/>
  <c r="S304" i="8"/>
  <c r="P304" i="8"/>
  <c r="K304" i="8"/>
  <c r="J304" i="8"/>
  <c r="H304" i="8"/>
  <c r="G304" i="8"/>
  <c r="F304" i="8"/>
  <c r="Q303" i="8"/>
  <c r="I303" i="8"/>
  <c r="E303" i="8"/>
  <c r="Q302" i="8"/>
  <c r="I302" i="8"/>
  <c r="E302" i="8"/>
  <c r="Q301" i="8"/>
  <c r="I301" i="8"/>
  <c r="E301" i="8"/>
  <c r="Q300" i="8"/>
  <c r="I300" i="8"/>
  <c r="E300" i="8"/>
  <c r="Q299" i="8"/>
  <c r="I299" i="8"/>
  <c r="E299" i="8"/>
  <c r="Q298" i="8"/>
  <c r="I298" i="8"/>
  <c r="E298" i="8"/>
  <c r="Q297" i="8"/>
  <c r="I297" i="8"/>
  <c r="E297" i="8"/>
  <c r="S296" i="8"/>
  <c r="P296" i="8"/>
  <c r="K296" i="8"/>
  <c r="J296" i="8"/>
  <c r="H296" i="8"/>
  <c r="G296" i="8"/>
  <c r="F296" i="8"/>
  <c r="S295" i="8"/>
  <c r="P295" i="8"/>
  <c r="K295" i="8"/>
  <c r="H295" i="8"/>
  <c r="G295" i="8"/>
  <c r="Q294" i="8"/>
  <c r="I294" i="8"/>
  <c r="E294" i="8"/>
  <c r="Q293" i="8"/>
  <c r="I293" i="8"/>
  <c r="E293" i="8"/>
  <c r="Q292" i="8"/>
  <c r="I292" i="8"/>
  <c r="E292" i="8"/>
  <c r="Q291" i="8"/>
  <c r="I291" i="8"/>
  <c r="E291" i="8"/>
  <c r="Q290" i="8"/>
  <c r="I290" i="8"/>
  <c r="E290" i="8"/>
  <c r="Q289" i="8"/>
  <c r="I289" i="8"/>
  <c r="E289" i="8"/>
  <c r="S288" i="8"/>
  <c r="P288" i="8"/>
  <c r="K288" i="8"/>
  <c r="J288" i="8"/>
  <c r="H288" i="8"/>
  <c r="G288" i="8"/>
  <c r="F288" i="8"/>
  <c r="S287" i="8"/>
  <c r="P287" i="8"/>
  <c r="K287" i="8"/>
  <c r="J287" i="8"/>
  <c r="H287" i="8"/>
  <c r="G287" i="8"/>
  <c r="F287" i="8"/>
  <c r="Q286" i="8"/>
  <c r="I286" i="8"/>
  <c r="E286" i="8"/>
  <c r="Q285" i="8"/>
  <c r="I285" i="8"/>
  <c r="E285" i="8"/>
  <c r="Q284" i="8"/>
  <c r="I284" i="8"/>
  <c r="E284" i="8"/>
  <c r="Q283" i="8"/>
  <c r="I283" i="8"/>
  <c r="E283" i="8"/>
  <c r="Q282" i="8"/>
  <c r="I282" i="8"/>
  <c r="E282" i="8"/>
  <c r="Q281" i="8"/>
  <c r="I281" i="8"/>
  <c r="E281" i="8"/>
  <c r="Q280" i="8"/>
  <c r="I280" i="8"/>
  <c r="E280" i="8"/>
  <c r="Q279" i="8"/>
  <c r="I279" i="8"/>
  <c r="E279" i="8"/>
  <c r="S278" i="8"/>
  <c r="P278" i="8"/>
  <c r="K278" i="8"/>
  <c r="J278" i="8"/>
  <c r="H278" i="8"/>
  <c r="G278" i="8"/>
  <c r="F278" i="8"/>
  <c r="S277" i="8"/>
  <c r="P277" i="8"/>
  <c r="K277" i="8"/>
  <c r="J277" i="8"/>
  <c r="H277" i="8"/>
  <c r="G277" i="8"/>
  <c r="F277" i="8"/>
  <c r="Q276" i="8"/>
  <c r="I276" i="8"/>
  <c r="E276" i="8"/>
  <c r="Q275" i="8"/>
  <c r="I275" i="8"/>
  <c r="E275" i="8"/>
  <c r="Q274" i="8"/>
  <c r="I274" i="8"/>
  <c r="E274" i="8"/>
  <c r="S273" i="8"/>
  <c r="P273" i="8"/>
  <c r="K273" i="8"/>
  <c r="J273" i="8"/>
  <c r="H273" i="8"/>
  <c r="G273" i="8"/>
  <c r="F273" i="8"/>
  <c r="S272" i="8"/>
  <c r="P272" i="8"/>
  <c r="K272" i="8"/>
  <c r="J272" i="8"/>
  <c r="H272" i="8"/>
  <c r="G272" i="8"/>
  <c r="F272" i="8"/>
  <c r="Q271" i="8"/>
  <c r="I271" i="8"/>
  <c r="E271" i="8"/>
  <c r="Q270" i="8"/>
  <c r="I270" i="8"/>
  <c r="E270" i="8"/>
  <c r="Q269" i="8"/>
  <c r="I269" i="8"/>
  <c r="E269" i="8"/>
  <c r="Q268" i="8"/>
  <c r="I268" i="8"/>
  <c r="E268" i="8"/>
  <c r="Q267" i="8"/>
  <c r="I267" i="8"/>
  <c r="E267" i="8"/>
  <c r="Q266" i="8"/>
  <c r="I266" i="8"/>
  <c r="E266" i="8"/>
  <c r="Q265" i="8"/>
  <c r="I265" i="8"/>
  <c r="E265" i="8"/>
  <c r="S264" i="8"/>
  <c r="P264" i="8"/>
  <c r="K264" i="8"/>
  <c r="J264" i="8"/>
  <c r="H264" i="8"/>
  <c r="G264" i="8"/>
  <c r="F264" i="8"/>
  <c r="S263" i="8"/>
  <c r="P263" i="8"/>
  <c r="K263" i="8"/>
  <c r="H263" i="8"/>
  <c r="G263" i="8"/>
  <c r="F263" i="8"/>
  <c r="Q262" i="8"/>
  <c r="I262" i="8"/>
  <c r="E262" i="8"/>
  <c r="Q260" i="8"/>
  <c r="I260" i="8"/>
  <c r="E260" i="8"/>
  <c r="Q259" i="8"/>
  <c r="I259" i="8"/>
  <c r="E259" i="8"/>
  <c r="Q258" i="8"/>
  <c r="I258" i="8"/>
  <c r="E258" i="8"/>
  <c r="Q257" i="8"/>
  <c r="I257" i="8"/>
  <c r="E257" i="8"/>
  <c r="Q256" i="8"/>
  <c r="I256" i="8"/>
  <c r="E256" i="8"/>
  <c r="Q255" i="8"/>
  <c r="I255" i="8"/>
  <c r="E255" i="8"/>
  <c r="Q254" i="8"/>
  <c r="I254" i="8"/>
  <c r="E254" i="8"/>
  <c r="Q253" i="8"/>
  <c r="I253" i="8"/>
  <c r="E253" i="8"/>
  <c r="S252" i="8"/>
  <c r="P252" i="8"/>
  <c r="K252" i="8"/>
  <c r="J252" i="8"/>
  <c r="H252" i="8"/>
  <c r="G252" i="8"/>
  <c r="F252" i="8"/>
  <c r="S251" i="8"/>
  <c r="P251" i="8"/>
  <c r="K251" i="8"/>
  <c r="J251" i="8"/>
  <c r="H251" i="8"/>
  <c r="G251" i="8"/>
  <c r="F251" i="8"/>
  <c r="S250" i="8"/>
  <c r="P250" i="8"/>
  <c r="P128" i="8" s="1"/>
  <c r="K250" i="8"/>
  <c r="J250" i="8"/>
  <c r="H250" i="8"/>
  <c r="G250" i="8"/>
  <c r="G128" i="8" s="1"/>
  <c r="F250" i="8"/>
  <c r="Q249" i="8"/>
  <c r="I249" i="8"/>
  <c r="E249" i="8"/>
  <c r="S248" i="8"/>
  <c r="P248" i="8"/>
  <c r="K248" i="8"/>
  <c r="J248" i="8"/>
  <c r="H248" i="8"/>
  <c r="G248" i="8"/>
  <c r="F248" i="8"/>
  <c r="Q246" i="8"/>
  <c r="I246" i="8"/>
  <c r="E246" i="8"/>
  <c r="Q245" i="8"/>
  <c r="I245" i="8"/>
  <c r="E245" i="8"/>
  <c r="Q244" i="8"/>
  <c r="I244" i="8"/>
  <c r="E244" i="8"/>
  <c r="Q243" i="8"/>
  <c r="I243" i="8"/>
  <c r="E243" i="8"/>
  <c r="Q242" i="8"/>
  <c r="I242" i="8"/>
  <c r="E242" i="8"/>
  <c r="Q241" i="8"/>
  <c r="I241" i="8"/>
  <c r="E241" i="8"/>
  <c r="S240" i="8"/>
  <c r="P240" i="8"/>
  <c r="K240" i="8"/>
  <c r="H240" i="8"/>
  <c r="G240" i="8"/>
  <c r="F240" i="8"/>
  <c r="S239" i="8"/>
  <c r="P239" i="8"/>
  <c r="K239" i="8"/>
  <c r="H239" i="8"/>
  <c r="G239" i="8"/>
  <c r="F239" i="8"/>
  <c r="Q237" i="8"/>
  <c r="I237" i="8"/>
  <c r="E237" i="8"/>
  <c r="Q236" i="8"/>
  <c r="I236" i="8"/>
  <c r="E236" i="8"/>
  <c r="Q234" i="8"/>
  <c r="I234" i="8"/>
  <c r="E234" i="8"/>
  <c r="Q233" i="8"/>
  <c r="I233" i="8"/>
  <c r="E233" i="8"/>
  <c r="Q232" i="8"/>
  <c r="I232" i="8"/>
  <c r="E232" i="8"/>
  <c r="Q231" i="8"/>
  <c r="I231" i="8"/>
  <c r="E231" i="8"/>
  <c r="Q230" i="8"/>
  <c r="I230" i="8"/>
  <c r="E230" i="8"/>
  <c r="Q229" i="8"/>
  <c r="I229" i="8"/>
  <c r="E229" i="8"/>
  <c r="Q228" i="8"/>
  <c r="I228" i="8"/>
  <c r="E228" i="8"/>
  <c r="S227" i="8"/>
  <c r="P227" i="8"/>
  <c r="K227" i="8"/>
  <c r="J227" i="8"/>
  <c r="H227" i="8"/>
  <c r="G227" i="8"/>
  <c r="F227" i="8"/>
  <c r="S226" i="8"/>
  <c r="P226" i="8"/>
  <c r="K226" i="8"/>
  <c r="H226" i="8"/>
  <c r="G226" i="8"/>
  <c r="Q225" i="8"/>
  <c r="I225" i="8"/>
  <c r="E225" i="8"/>
  <c r="Q224" i="8"/>
  <c r="I224" i="8"/>
  <c r="E224" i="8"/>
  <c r="Q223" i="8"/>
  <c r="I223" i="8"/>
  <c r="E223" i="8"/>
  <c r="Q222" i="8"/>
  <c r="I222" i="8"/>
  <c r="E222" i="8"/>
  <c r="Q220" i="8"/>
  <c r="I220" i="8"/>
  <c r="E220" i="8"/>
  <c r="Q219" i="8"/>
  <c r="I219" i="8"/>
  <c r="E219" i="8"/>
  <c r="Q218" i="8"/>
  <c r="I218" i="8"/>
  <c r="E218" i="8"/>
  <c r="Q217" i="8"/>
  <c r="I217" i="8"/>
  <c r="E217" i="8"/>
  <c r="S216" i="8"/>
  <c r="P216" i="8"/>
  <c r="K216" i="8"/>
  <c r="J216" i="8"/>
  <c r="H216" i="8"/>
  <c r="G216" i="8"/>
  <c r="F216" i="8"/>
  <c r="S215" i="8"/>
  <c r="P215" i="8"/>
  <c r="K215" i="8"/>
  <c r="H215" i="8"/>
  <c r="G215" i="8"/>
  <c r="F215" i="8"/>
  <c r="Q214" i="8"/>
  <c r="I214" i="8"/>
  <c r="E214" i="8"/>
  <c r="Q213" i="8"/>
  <c r="I213" i="8"/>
  <c r="E213" i="8"/>
  <c r="Q212" i="8"/>
  <c r="I212" i="8"/>
  <c r="E212" i="8"/>
  <c r="Q211" i="8"/>
  <c r="I211" i="8"/>
  <c r="E211" i="8"/>
  <c r="Q210" i="8"/>
  <c r="I210" i="8"/>
  <c r="E210" i="8"/>
  <c r="I209" i="8"/>
  <c r="E209" i="8"/>
  <c r="Q208" i="8"/>
  <c r="I208" i="8"/>
  <c r="E208" i="8"/>
  <c r="Q207" i="8"/>
  <c r="I207" i="8"/>
  <c r="E207" i="8"/>
  <c r="S206" i="8"/>
  <c r="P206" i="8"/>
  <c r="K206" i="8"/>
  <c r="J206" i="8"/>
  <c r="H206" i="8"/>
  <c r="G206" i="8"/>
  <c r="F206" i="8"/>
  <c r="S205" i="8"/>
  <c r="P205" i="8"/>
  <c r="K205" i="8"/>
  <c r="H205" i="8"/>
  <c r="G205" i="8"/>
  <c r="F205" i="8"/>
  <c r="Q204" i="8"/>
  <c r="I204" i="8"/>
  <c r="E204" i="8"/>
  <c r="Q203" i="8"/>
  <c r="I203" i="8"/>
  <c r="E203" i="8"/>
  <c r="Q202" i="8"/>
  <c r="I202" i="8"/>
  <c r="E202" i="8"/>
  <c r="Q201" i="8"/>
  <c r="I201" i="8"/>
  <c r="E201" i="8"/>
  <c r="Q200" i="8"/>
  <c r="I200" i="8"/>
  <c r="E200" i="8"/>
  <c r="Q199" i="8"/>
  <c r="I199" i="8"/>
  <c r="E199" i="8"/>
  <c r="Q198" i="8"/>
  <c r="I198" i="8"/>
  <c r="E198" i="8"/>
  <c r="S197" i="8"/>
  <c r="P197" i="8"/>
  <c r="K197" i="8"/>
  <c r="J197" i="8"/>
  <c r="H197" i="8"/>
  <c r="G197" i="8"/>
  <c r="F197" i="8"/>
  <c r="S196" i="8"/>
  <c r="P196" i="8"/>
  <c r="K196" i="8"/>
  <c r="H196" i="8"/>
  <c r="G196" i="8"/>
  <c r="F196" i="8"/>
  <c r="Q194" i="8"/>
  <c r="I194" i="8"/>
  <c r="E194" i="8"/>
  <c r="Q193" i="8"/>
  <c r="I193" i="8"/>
  <c r="E193" i="8"/>
  <c r="Q192" i="8"/>
  <c r="I192" i="8"/>
  <c r="E192" i="8"/>
  <c r="Q191" i="8"/>
  <c r="I191" i="8"/>
  <c r="E191" i="8"/>
  <c r="Q190" i="8"/>
  <c r="I190" i="8"/>
  <c r="E190" i="8"/>
  <c r="Q189" i="8"/>
  <c r="I189" i="8"/>
  <c r="E189" i="8"/>
  <c r="Q188" i="8"/>
  <c r="I188" i="8"/>
  <c r="E188" i="8"/>
  <c r="Q187" i="8"/>
  <c r="I187" i="8"/>
  <c r="E187" i="8"/>
  <c r="Q186" i="8"/>
  <c r="I186" i="8"/>
  <c r="E186" i="8"/>
  <c r="S185" i="8"/>
  <c r="P185" i="8"/>
  <c r="K185" i="8"/>
  <c r="J185" i="8"/>
  <c r="H185" i="8"/>
  <c r="G185" i="8"/>
  <c r="F185" i="8"/>
  <c r="S184" i="8"/>
  <c r="P184" i="8"/>
  <c r="K184" i="8"/>
  <c r="H184" i="8"/>
  <c r="G184" i="8"/>
  <c r="F184" i="8"/>
  <c r="Q183" i="8"/>
  <c r="I183" i="8"/>
  <c r="E183" i="8"/>
  <c r="Q182" i="8"/>
  <c r="I182" i="8"/>
  <c r="E182" i="8"/>
  <c r="Q181" i="8"/>
  <c r="I181" i="8"/>
  <c r="E181" i="8"/>
  <c r="Q180" i="8"/>
  <c r="I180" i="8"/>
  <c r="E180" i="8"/>
  <c r="S179" i="8"/>
  <c r="P179" i="8"/>
  <c r="K179" i="8"/>
  <c r="J179" i="8"/>
  <c r="H179" i="8"/>
  <c r="G179" i="8"/>
  <c r="F179" i="8"/>
  <c r="S178" i="8"/>
  <c r="P178" i="8"/>
  <c r="K178" i="8"/>
  <c r="J178" i="8"/>
  <c r="H178" i="8"/>
  <c r="G178" i="8"/>
  <c r="F178" i="8"/>
  <c r="Q176" i="8"/>
  <c r="I176" i="8"/>
  <c r="E176" i="8"/>
  <c r="Q175" i="8"/>
  <c r="I175" i="8"/>
  <c r="E175" i="8"/>
  <c r="Q172" i="8"/>
  <c r="I172" i="8"/>
  <c r="E172" i="8"/>
  <c r="Q171" i="8"/>
  <c r="I171" i="8"/>
  <c r="E171" i="8"/>
  <c r="Q170" i="8"/>
  <c r="I170" i="8"/>
  <c r="E170" i="8"/>
  <c r="S169" i="8"/>
  <c r="P169" i="8"/>
  <c r="K169" i="8"/>
  <c r="J169" i="8"/>
  <c r="H169" i="8"/>
  <c r="G169" i="8"/>
  <c r="F169" i="8"/>
  <c r="S168" i="8"/>
  <c r="P168" i="8"/>
  <c r="K168" i="8"/>
  <c r="H168" i="8"/>
  <c r="G168" i="8"/>
  <c r="Q167" i="8"/>
  <c r="I167" i="8"/>
  <c r="E167" i="8"/>
  <c r="Q166" i="8"/>
  <c r="I166" i="8"/>
  <c r="E166" i="8"/>
  <c r="Q165" i="8"/>
  <c r="I165" i="8"/>
  <c r="E165" i="8"/>
  <c r="Q164" i="8"/>
  <c r="I164" i="8"/>
  <c r="E164" i="8"/>
  <c r="Q163" i="8"/>
  <c r="I163" i="8"/>
  <c r="E163" i="8"/>
  <c r="Q162" i="8"/>
  <c r="I162" i="8"/>
  <c r="E162" i="8"/>
  <c r="Q161" i="8"/>
  <c r="I161" i="8"/>
  <c r="E161" i="8"/>
  <c r="S160" i="8"/>
  <c r="P160" i="8"/>
  <c r="K160" i="8"/>
  <c r="J160" i="8"/>
  <c r="H160" i="8"/>
  <c r="G160" i="8"/>
  <c r="F160" i="8"/>
  <c r="S159" i="8"/>
  <c r="P159" i="8"/>
  <c r="K159" i="8"/>
  <c r="J159" i="8"/>
  <c r="H159" i="8"/>
  <c r="G159" i="8"/>
  <c r="F159" i="8"/>
  <c r="Q157" i="8"/>
  <c r="I157" i="8"/>
  <c r="E157" i="8"/>
  <c r="Q156" i="8"/>
  <c r="I156" i="8"/>
  <c r="E156" i="8"/>
  <c r="Q155" i="8"/>
  <c r="I155" i="8"/>
  <c r="E155" i="8"/>
  <c r="Q154" i="8"/>
  <c r="I154" i="8"/>
  <c r="E154" i="8"/>
  <c r="Q153" i="8"/>
  <c r="I153" i="8"/>
  <c r="E153" i="8"/>
  <c r="Q152" i="8"/>
  <c r="I152" i="8"/>
  <c r="E152" i="8"/>
  <c r="Q151" i="8"/>
  <c r="I151" i="8"/>
  <c r="E151" i="8"/>
  <c r="Q150" i="8"/>
  <c r="I150" i="8"/>
  <c r="E150" i="8"/>
  <c r="S149" i="8"/>
  <c r="P149" i="8"/>
  <c r="K149" i="8"/>
  <c r="J149" i="8"/>
  <c r="H149" i="8"/>
  <c r="G149" i="8"/>
  <c r="F149" i="8"/>
  <c r="S148" i="8"/>
  <c r="P148" i="8"/>
  <c r="K148" i="8"/>
  <c r="J148" i="8"/>
  <c r="H148" i="8"/>
  <c r="G148" i="8"/>
  <c r="F148" i="8"/>
  <c r="Q146" i="8"/>
  <c r="I146" i="8"/>
  <c r="E146" i="8"/>
  <c r="Q145" i="8"/>
  <c r="I145" i="8"/>
  <c r="E145" i="8"/>
  <c r="Q144" i="8"/>
  <c r="I144" i="8"/>
  <c r="E144" i="8"/>
  <c r="Q143" i="8"/>
  <c r="I143" i="8"/>
  <c r="E143" i="8"/>
  <c r="Q142" i="8"/>
  <c r="I142" i="8"/>
  <c r="E142" i="8"/>
  <c r="Q141" i="8"/>
  <c r="I141" i="8"/>
  <c r="E141" i="8"/>
  <c r="Q140" i="8"/>
  <c r="I140" i="8"/>
  <c r="E140" i="8"/>
  <c r="Q139" i="8"/>
  <c r="I139" i="8"/>
  <c r="E139" i="8"/>
  <c r="S138" i="8"/>
  <c r="P138" i="8"/>
  <c r="K138" i="8"/>
  <c r="J138" i="8"/>
  <c r="H138" i="8"/>
  <c r="G138" i="8"/>
  <c r="F138" i="8"/>
  <c r="S137" i="8"/>
  <c r="P137" i="8"/>
  <c r="K137" i="8"/>
  <c r="E137" i="8"/>
  <c r="S128" i="8"/>
  <c r="K128" i="8"/>
  <c r="H128" i="8"/>
  <c r="E136" i="8"/>
  <c r="E135" i="8"/>
  <c r="Q132" i="8"/>
  <c r="I132" i="8"/>
  <c r="E132" i="8"/>
  <c r="Q131" i="8"/>
  <c r="I131" i="8"/>
  <c r="E131" i="8"/>
  <c r="S130" i="8"/>
  <c r="P130" i="8"/>
  <c r="K130" i="8"/>
  <c r="J130" i="8"/>
  <c r="H130" i="8"/>
  <c r="G130" i="8"/>
  <c r="F130" i="8"/>
  <c r="Q129" i="8"/>
  <c r="I129" i="8"/>
  <c r="E129" i="8"/>
  <c r="J128" i="8"/>
  <c r="S127" i="8"/>
  <c r="P127" i="8"/>
  <c r="K127" i="8"/>
  <c r="J127" i="8"/>
  <c r="H127" i="8"/>
  <c r="G127" i="8"/>
  <c r="F127" i="8"/>
  <c r="Q124" i="8"/>
  <c r="I124" i="8"/>
  <c r="E124" i="8"/>
  <c r="Q123" i="8"/>
  <c r="I123" i="8"/>
  <c r="E123" i="8"/>
  <c r="S122" i="8"/>
  <c r="P122" i="8"/>
  <c r="K122" i="8"/>
  <c r="J122" i="8"/>
  <c r="H122" i="8"/>
  <c r="G122" i="8"/>
  <c r="F122" i="8"/>
  <c r="Q121" i="8"/>
  <c r="I121" i="8"/>
  <c r="E121" i="8"/>
  <c r="Q120" i="8"/>
  <c r="I120" i="8"/>
  <c r="E120" i="8"/>
  <c r="Q119" i="8"/>
  <c r="I119" i="8"/>
  <c r="E119" i="8"/>
  <c r="S118" i="8"/>
  <c r="P118" i="8"/>
  <c r="K118" i="8"/>
  <c r="J118" i="8"/>
  <c r="H118" i="8"/>
  <c r="G118" i="8"/>
  <c r="F118" i="8"/>
  <c r="Q117" i="8"/>
  <c r="I117" i="8"/>
  <c r="E117" i="8"/>
  <c r="Q116" i="8"/>
  <c r="I116" i="8"/>
  <c r="E116" i="8"/>
  <c r="Q115" i="8"/>
  <c r="I115" i="8"/>
  <c r="E115" i="8"/>
  <c r="Q114" i="8"/>
  <c r="I114" i="8"/>
  <c r="E114" i="8"/>
  <c r="Q113" i="8"/>
  <c r="I113" i="8"/>
  <c r="E113" i="8"/>
  <c r="Q112" i="8"/>
  <c r="I112" i="8"/>
  <c r="E112" i="8"/>
  <c r="Q111" i="8"/>
  <c r="I111" i="8"/>
  <c r="E111" i="8"/>
  <c r="Q110" i="8"/>
  <c r="I110" i="8"/>
  <c r="E110" i="8"/>
  <c r="Q109" i="8"/>
  <c r="I109" i="8"/>
  <c r="E109" i="8"/>
  <c r="Q108" i="8"/>
  <c r="I108" i="8"/>
  <c r="E108" i="8"/>
  <c r="Q107" i="8"/>
  <c r="I107" i="8"/>
  <c r="E107" i="8"/>
  <c r="Q106" i="8"/>
  <c r="I106" i="8"/>
  <c r="E106" i="8"/>
  <c r="Q105" i="8"/>
  <c r="I105" i="8"/>
  <c r="E105" i="8"/>
  <c r="Q104" i="8"/>
  <c r="I104" i="8"/>
  <c r="E104" i="8"/>
  <c r="Q103" i="8"/>
  <c r="I103" i="8"/>
  <c r="E103" i="8"/>
  <c r="Q102" i="8"/>
  <c r="I102" i="8"/>
  <c r="E102" i="8"/>
  <c r="Q101" i="8"/>
  <c r="I101" i="8"/>
  <c r="E101" i="8"/>
  <c r="S100" i="8"/>
  <c r="P100" i="8"/>
  <c r="K100" i="8"/>
  <c r="J100" i="8"/>
  <c r="H100" i="8"/>
  <c r="G100" i="8"/>
  <c r="F100" i="8"/>
  <c r="S99" i="8"/>
  <c r="P99" i="8"/>
  <c r="K99" i="8"/>
  <c r="J99" i="8"/>
  <c r="H99" i="8"/>
  <c r="G99" i="8"/>
  <c r="F99" i="8"/>
  <c r="Q98" i="8"/>
  <c r="I98" i="8"/>
  <c r="F98" i="8"/>
  <c r="E98" i="8" s="1"/>
  <c r="Q97" i="8"/>
  <c r="I97" i="8"/>
  <c r="E97" i="8"/>
  <c r="Q96" i="8"/>
  <c r="I96" i="8"/>
  <c r="E96" i="8"/>
  <c r="Q95" i="8"/>
  <c r="I95" i="8"/>
  <c r="E95" i="8"/>
  <c r="Q93" i="8"/>
  <c r="I93" i="8"/>
  <c r="E93" i="8"/>
  <c r="Q92" i="8"/>
  <c r="I92" i="8"/>
  <c r="E92" i="8"/>
  <c r="Q91" i="8"/>
  <c r="I91" i="8"/>
  <c r="E91" i="8"/>
  <c r="Q90" i="8"/>
  <c r="I90" i="8"/>
  <c r="E90" i="8"/>
  <c r="Q89" i="8"/>
  <c r="I89" i="8"/>
  <c r="E89" i="8"/>
  <c r="Q88" i="8"/>
  <c r="I88" i="8"/>
  <c r="E88" i="8"/>
  <c r="Q87" i="8"/>
  <c r="I87" i="8"/>
  <c r="E87" i="8"/>
  <c r="S86" i="8"/>
  <c r="P86" i="8"/>
  <c r="K86" i="8"/>
  <c r="J86" i="8"/>
  <c r="H86" i="8"/>
  <c r="G86" i="8"/>
  <c r="F86" i="8"/>
  <c r="Q84" i="8"/>
  <c r="I84" i="8"/>
  <c r="E84" i="8"/>
  <c r="Q83" i="8"/>
  <c r="I83" i="8"/>
  <c r="E83" i="8"/>
  <c r="Q82" i="8"/>
  <c r="I82" i="8"/>
  <c r="E82" i="8"/>
  <c r="Q81" i="8"/>
  <c r="I81" i="8"/>
  <c r="E81" i="8"/>
  <c r="S80" i="8"/>
  <c r="P80" i="8"/>
  <c r="K80" i="8"/>
  <c r="J80" i="8"/>
  <c r="H80" i="8"/>
  <c r="G80" i="8"/>
  <c r="F80" i="8"/>
  <c r="S79" i="8"/>
  <c r="P79" i="8"/>
  <c r="K79" i="8"/>
  <c r="J79" i="8"/>
  <c r="H79" i="8"/>
  <c r="G79" i="8"/>
  <c r="F79" i="8"/>
  <c r="S78" i="8"/>
  <c r="P78" i="8"/>
  <c r="K78" i="8"/>
  <c r="J78" i="8"/>
  <c r="H78" i="8"/>
  <c r="G78" i="8"/>
  <c r="F78" i="8"/>
  <c r="S77" i="8"/>
  <c r="P77" i="8"/>
  <c r="K77" i="8"/>
  <c r="J77" i="8"/>
  <c r="H77" i="8"/>
  <c r="G77" i="8"/>
  <c r="F77" i="8"/>
  <c r="Q63" i="8"/>
  <c r="I63" i="8"/>
  <c r="E63" i="8"/>
  <c r="Q62" i="8"/>
  <c r="I62" i="8"/>
  <c r="E62" i="8"/>
  <c r="Q61" i="8"/>
  <c r="I61" i="8"/>
  <c r="E61" i="8"/>
  <c r="Q60" i="8"/>
  <c r="I60" i="8"/>
  <c r="E60" i="8"/>
  <c r="Q59" i="8"/>
  <c r="I59" i="8"/>
  <c r="E59" i="8"/>
  <c r="Q58" i="8"/>
  <c r="I58" i="8"/>
  <c r="E58" i="8"/>
  <c r="S57" i="8"/>
  <c r="P57" i="8"/>
  <c r="K57" i="8"/>
  <c r="J57" i="8"/>
  <c r="H57" i="8"/>
  <c r="G57" i="8"/>
  <c r="F57" i="8"/>
  <c r="S56" i="8"/>
  <c r="P56" i="8"/>
  <c r="K56" i="8"/>
  <c r="J56" i="8"/>
  <c r="H56" i="8"/>
  <c r="G56" i="8"/>
  <c r="F56" i="8"/>
  <c r="Q55" i="8"/>
  <c r="I55" i="8"/>
  <c r="E55" i="8"/>
  <c r="Q54" i="8"/>
  <c r="I54" i="8"/>
  <c r="E54" i="8"/>
  <c r="Q53" i="8"/>
  <c r="I53" i="8"/>
  <c r="E53" i="8"/>
  <c r="S52" i="8"/>
  <c r="P52" i="8"/>
  <c r="K52" i="8"/>
  <c r="J52" i="8"/>
  <c r="H52" i="8"/>
  <c r="G52" i="8"/>
  <c r="F52" i="8"/>
  <c r="S51" i="8"/>
  <c r="P51" i="8"/>
  <c r="K51" i="8"/>
  <c r="J51" i="8"/>
  <c r="H51" i="8"/>
  <c r="G51" i="8"/>
  <c r="F51" i="8"/>
  <c r="Q50" i="8"/>
  <c r="I50" i="8"/>
  <c r="E50" i="8"/>
  <c r="Q49" i="8"/>
  <c r="I49" i="8"/>
  <c r="E49" i="8"/>
  <c r="Q48" i="8"/>
  <c r="I48" i="8"/>
  <c r="E48" i="8"/>
  <c r="S47" i="8"/>
  <c r="P47" i="8"/>
  <c r="K47" i="8"/>
  <c r="J47" i="8"/>
  <c r="H47" i="8"/>
  <c r="G47" i="8"/>
  <c r="F47" i="8"/>
  <c r="S46" i="8"/>
  <c r="P46" i="8"/>
  <c r="K46" i="8"/>
  <c r="J46" i="8"/>
  <c r="H46" i="8"/>
  <c r="G46" i="8"/>
  <c r="F46" i="8"/>
  <c r="Q45" i="8"/>
  <c r="J45" i="8"/>
  <c r="I45" i="8" s="1"/>
  <c r="E45" i="8"/>
  <c r="Q44" i="8"/>
  <c r="I44" i="8"/>
  <c r="E44" i="8"/>
  <c r="Q43" i="8"/>
  <c r="I43" i="8"/>
  <c r="E43" i="8"/>
  <c r="Q42" i="8"/>
  <c r="I42" i="8"/>
  <c r="E42" i="8"/>
  <c r="Q41" i="8"/>
  <c r="J41" i="8"/>
  <c r="I41" i="8" s="1"/>
  <c r="E41" i="8"/>
  <c r="Q40" i="8"/>
  <c r="E40" i="8"/>
  <c r="S39" i="8"/>
  <c r="P39" i="8"/>
  <c r="K39" i="8"/>
  <c r="H39" i="8"/>
  <c r="G39" i="8"/>
  <c r="F39" i="8"/>
  <c r="S38" i="8"/>
  <c r="P38" i="8"/>
  <c r="K38" i="8"/>
  <c r="H38" i="8"/>
  <c r="G38" i="8"/>
  <c r="F38" i="8"/>
  <c r="Q37" i="8"/>
  <c r="I37" i="8"/>
  <c r="E37" i="8"/>
  <c r="Q36" i="8"/>
  <c r="I36" i="8"/>
  <c r="E36" i="8"/>
  <c r="Q35" i="8"/>
  <c r="I35" i="8"/>
  <c r="E35" i="8"/>
  <c r="S34" i="8"/>
  <c r="P34" i="8"/>
  <c r="K34" i="8"/>
  <c r="J34" i="8"/>
  <c r="H34" i="8"/>
  <c r="G34" i="8"/>
  <c r="F34" i="8"/>
  <c r="S33" i="8"/>
  <c r="P33" i="8"/>
  <c r="K33" i="8"/>
  <c r="J33" i="8"/>
  <c r="H33" i="8"/>
  <c r="G33" i="8"/>
  <c r="F33" i="8"/>
  <c r="Q31" i="8"/>
  <c r="I31" i="8"/>
  <c r="E31" i="8"/>
  <c r="Q30" i="8"/>
  <c r="I30" i="8"/>
  <c r="E30" i="8"/>
  <c r="Q29" i="8"/>
  <c r="I29" i="8"/>
  <c r="E29" i="8"/>
  <c r="Q28" i="8"/>
  <c r="I28" i="8"/>
  <c r="E28" i="8"/>
  <c r="Q27" i="8"/>
  <c r="J27" i="8"/>
  <c r="I27" i="8" s="1"/>
  <c r="E27" i="8"/>
  <c r="S26" i="8"/>
  <c r="P26" i="8"/>
  <c r="K26" i="8"/>
  <c r="H26" i="8"/>
  <c r="G26" i="8"/>
  <c r="F26" i="8"/>
  <c r="S25" i="8"/>
  <c r="P25" i="8"/>
  <c r="K25" i="8"/>
  <c r="J25" i="8"/>
  <c r="H25" i="8"/>
  <c r="G25" i="8"/>
  <c r="Q24" i="8"/>
  <c r="I24" i="8"/>
  <c r="E24" i="8"/>
  <c r="Q23" i="8"/>
  <c r="I23" i="8"/>
  <c r="E23" i="8"/>
  <c r="Q22" i="8"/>
  <c r="I22" i="8"/>
  <c r="E22" i="8"/>
  <c r="Q21" i="8"/>
  <c r="I21" i="8"/>
  <c r="E21" i="8"/>
  <c r="Q20" i="8"/>
  <c r="J20" i="8"/>
  <c r="I20" i="8" s="1"/>
  <c r="F20" i="8"/>
  <c r="E20" i="8" s="1"/>
  <c r="Q19" i="8"/>
  <c r="I19" i="8"/>
  <c r="E19" i="8"/>
  <c r="S18" i="8"/>
  <c r="P18" i="8"/>
  <c r="K18" i="8"/>
  <c r="H18" i="8"/>
  <c r="G18" i="8"/>
  <c r="S17" i="8"/>
  <c r="P17" i="8"/>
  <c r="K17" i="8"/>
  <c r="J17" i="8"/>
  <c r="H17" i="8"/>
  <c r="G17" i="8"/>
  <c r="F17" i="8"/>
  <c r="S16" i="8"/>
  <c r="P16" i="8"/>
  <c r="K16" i="8"/>
  <c r="H16" i="8"/>
  <c r="G16" i="8"/>
  <c r="S15" i="8"/>
  <c r="P15" i="8"/>
  <c r="K15" i="8"/>
  <c r="H15" i="8"/>
  <c r="G15" i="8"/>
  <c r="F15" i="8"/>
  <c r="H356" i="8" l="1"/>
  <c r="F247" i="8"/>
  <c r="U247" i="8" s="1"/>
  <c r="K356" i="8"/>
  <c r="P356" i="8"/>
  <c r="F133" i="8"/>
  <c r="H247" i="8"/>
  <c r="H125" i="8" s="1"/>
  <c r="S247" i="8"/>
  <c r="G356" i="8"/>
  <c r="I357" i="8"/>
  <c r="H134" i="8"/>
  <c r="H126" i="8" s="1"/>
  <c r="H133" i="8"/>
  <c r="P247" i="8"/>
  <c r="J356" i="8"/>
  <c r="Q358" i="8"/>
  <c r="Q357" i="8"/>
  <c r="I358" i="8"/>
  <c r="F356" i="8"/>
  <c r="E357" i="8"/>
  <c r="E358" i="8"/>
  <c r="P133" i="8"/>
  <c r="I135" i="8"/>
  <c r="K75" i="8"/>
  <c r="G134" i="8"/>
  <c r="G126" i="8" s="1"/>
  <c r="G133" i="8"/>
  <c r="Q209" i="8"/>
  <c r="Q205" i="8"/>
  <c r="K133" i="8"/>
  <c r="S133" i="8"/>
  <c r="S125" i="8" s="1"/>
  <c r="S134" i="8"/>
  <c r="S126" i="8" s="1"/>
  <c r="F134" i="8"/>
  <c r="F126" i="8" s="1"/>
  <c r="Q135" i="8"/>
  <c r="S356" i="8"/>
  <c r="F16" i="8"/>
  <c r="E16" i="8" s="1"/>
  <c r="F18" i="8"/>
  <c r="H75" i="8"/>
  <c r="S75" i="8"/>
  <c r="H76" i="8"/>
  <c r="S76" i="8"/>
  <c r="K134" i="8"/>
  <c r="K126" i="8" s="1"/>
  <c r="P134" i="8"/>
  <c r="P126" i="8" s="1"/>
  <c r="F85" i="8"/>
  <c r="Q136" i="8"/>
  <c r="I136" i="8"/>
  <c r="G247" i="8"/>
  <c r="G125" i="8" s="1"/>
  <c r="G13" i="8"/>
  <c r="Q138" i="8"/>
  <c r="Q128" i="8"/>
  <c r="I138" i="8"/>
  <c r="K14" i="8"/>
  <c r="P14" i="8"/>
  <c r="E79" i="8"/>
  <c r="P75" i="8"/>
  <c r="E80" i="8"/>
  <c r="K76" i="8"/>
  <c r="P76" i="8"/>
  <c r="G75" i="8"/>
  <c r="I99" i="8"/>
  <c r="I100" i="8"/>
  <c r="I118" i="8"/>
  <c r="I122" i="8"/>
  <c r="E149" i="8"/>
  <c r="E159" i="8"/>
  <c r="E160" i="8"/>
  <c r="S14" i="8"/>
  <c r="H14" i="8"/>
  <c r="G76" i="8"/>
  <c r="Q184" i="8"/>
  <c r="J263" i="8"/>
  <c r="I263" i="8" s="1"/>
  <c r="E169" i="8"/>
  <c r="E179" i="8"/>
  <c r="Q185" i="8"/>
  <c r="Q360" i="8"/>
  <c r="E364" i="8"/>
  <c r="E52" i="8"/>
  <c r="E168" i="8"/>
  <c r="Q239" i="8"/>
  <c r="G14" i="8"/>
  <c r="K13" i="8"/>
  <c r="P13" i="8"/>
  <c r="Q39" i="8"/>
  <c r="J15" i="8"/>
  <c r="I15" i="8" s="1"/>
  <c r="I296" i="8"/>
  <c r="I347" i="8"/>
  <c r="Q373" i="8"/>
  <c r="I85" i="8"/>
  <c r="Q99" i="8"/>
  <c r="Q100" i="8"/>
  <c r="Q118" i="8"/>
  <c r="Q122" i="8"/>
  <c r="E296" i="8"/>
  <c r="I25" i="8"/>
  <c r="J26" i="8"/>
  <c r="I26" i="8" s="1"/>
  <c r="H13" i="8"/>
  <c r="S13" i="8"/>
  <c r="Q26" i="8"/>
  <c r="F128" i="8"/>
  <c r="E128" i="8" s="1"/>
  <c r="I137" i="8"/>
  <c r="E216" i="8"/>
  <c r="I216" i="8"/>
  <c r="E226" i="8"/>
  <c r="E227" i="8"/>
  <c r="E272" i="8"/>
  <c r="E273" i="8"/>
  <c r="E277" i="8"/>
  <c r="E278" i="8"/>
  <c r="E287" i="8"/>
  <c r="E288" i="8"/>
  <c r="E295" i="8"/>
  <c r="Q296" i="8"/>
  <c r="E333" i="8"/>
  <c r="E337" i="8"/>
  <c r="E338" i="8"/>
  <c r="J16" i="8"/>
  <c r="J12" i="8" s="1"/>
  <c r="I17" i="8"/>
  <c r="J18" i="8"/>
  <c r="I18" i="8" s="1"/>
  <c r="Q33" i="8"/>
  <c r="Q34" i="8"/>
  <c r="Q130" i="8"/>
  <c r="E138" i="8"/>
  <c r="Q148" i="8"/>
  <c r="Q149" i="8"/>
  <c r="Q159" i="8"/>
  <c r="Q160" i="8"/>
  <c r="Q168" i="8"/>
  <c r="Q169" i="8"/>
  <c r="Q178" i="8"/>
  <c r="Q179" i="8"/>
  <c r="Q226" i="8"/>
  <c r="Q227" i="8"/>
  <c r="E239" i="8"/>
  <c r="I248" i="8"/>
  <c r="I250" i="8"/>
  <c r="I251" i="8"/>
  <c r="I252" i="8"/>
  <c r="I264" i="8"/>
  <c r="I287" i="8"/>
  <c r="I288" i="8"/>
  <c r="I295" i="8"/>
  <c r="I304" i="8"/>
  <c r="I305" i="8"/>
  <c r="I310" i="8"/>
  <c r="I311" i="8"/>
  <c r="I319" i="8"/>
  <c r="I320" i="8"/>
  <c r="I326" i="8"/>
  <c r="I327" i="8"/>
  <c r="I350" i="8"/>
  <c r="Q16" i="8"/>
  <c r="Q18" i="8"/>
  <c r="J38" i="8"/>
  <c r="J13" i="8" s="1"/>
  <c r="E86" i="8"/>
  <c r="I130" i="8"/>
  <c r="Q196" i="8"/>
  <c r="Q197" i="8"/>
  <c r="Q206" i="8"/>
  <c r="I226" i="8"/>
  <c r="I227" i="8"/>
  <c r="E240" i="8"/>
  <c r="Q333" i="8"/>
  <c r="Q337" i="8"/>
  <c r="Q338" i="8"/>
  <c r="I343" i="8"/>
  <c r="I359" i="8"/>
  <c r="Q359" i="8"/>
  <c r="Q363" i="8"/>
  <c r="Q364" i="8"/>
  <c r="I369" i="8"/>
  <c r="E384" i="8"/>
  <c r="E15" i="8"/>
  <c r="E17" i="8"/>
  <c r="E18" i="8"/>
  <c r="E33" i="8"/>
  <c r="E34" i="8"/>
  <c r="E38" i="8"/>
  <c r="E39" i="8"/>
  <c r="I40" i="8"/>
  <c r="J39" i="8"/>
  <c r="I39" i="8" s="1"/>
  <c r="Q17" i="8"/>
  <c r="E25" i="8"/>
  <c r="E26" i="8"/>
  <c r="E46" i="8"/>
  <c r="E47" i="8"/>
  <c r="E51" i="8"/>
  <c r="Q25" i="8"/>
  <c r="I33" i="8"/>
  <c r="I34" i="8"/>
  <c r="E56" i="8"/>
  <c r="E57" i="8"/>
  <c r="I148" i="8"/>
  <c r="I149" i="8"/>
  <c r="I159" i="8"/>
  <c r="I160" i="8"/>
  <c r="I168" i="8"/>
  <c r="I169" i="8"/>
  <c r="I178" i="8"/>
  <c r="I179" i="8"/>
  <c r="J184" i="8"/>
  <c r="I184" i="8" s="1"/>
  <c r="I185" i="8"/>
  <c r="E197" i="8"/>
  <c r="E205" i="8"/>
  <c r="E206" i="8"/>
  <c r="Q216" i="8"/>
  <c r="Q248" i="8"/>
  <c r="Q250" i="8"/>
  <c r="Q251" i="8"/>
  <c r="Q263" i="8"/>
  <c r="Q264" i="8"/>
  <c r="Q304" i="8"/>
  <c r="Q305" i="8"/>
  <c r="Q310" i="8"/>
  <c r="Q311" i="8"/>
  <c r="Q319" i="8"/>
  <c r="Q320" i="8"/>
  <c r="Q326" i="8"/>
  <c r="Q327" i="8"/>
  <c r="I333" i="8"/>
  <c r="I337" i="8"/>
  <c r="I338" i="8"/>
  <c r="Q343" i="8"/>
  <c r="Q347" i="8"/>
  <c r="E360" i="8"/>
  <c r="Q369" i="8"/>
  <c r="Q370" i="8"/>
  <c r="E385" i="8"/>
  <c r="Q46" i="8"/>
  <c r="Q47" i="8"/>
  <c r="Q51" i="8"/>
  <c r="Q52" i="8"/>
  <c r="Q56" i="8"/>
  <c r="Q57" i="8"/>
  <c r="G11" i="8"/>
  <c r="G12" i="8"/>
  <c r="Q79" i="8"/>
  <c r="Q80" i="8"/>
  <c r="I86" i="8"/>
  <c r="E99" i="8"/>
  <c r="E100" i="8"/>
  <c r="E118" i="8"/>
  <c r="E122" i="8"/>
  <c r="E127" i="8"/>
  <c r="E130" i="8"/>
  <c r="E178" i="8"/>
  <c r="E184" i="8"/>
  <c r="E185" i="8"/>
  <c r="E196" i="8"/>
  <c r="E215" i="8"/>
  <c r="K247" i="8"/>
  <c r="H11" i="8"/>
  <c r="I370" i="8"/>
  <c r="I373" i="8"/>
  <c r="I46" i="8"/>
  <c r="I47" i="8"/>
  <c r="I51" i="8"/>
  <c r="I52" i="8"/>
  <c r="I56" i="8"/>
  <c r="I57" i="8"/>
  <c r="I79" i="8"/>
  <c r="I80" i="8"/>
  <c r="Q85" i="8"/>
  <c r="Q86" i="8"/>
  <c r="I197" i="8"/>
  <c r="I205" i="8"/>
  <c r="I206" i="8"/>
  <c r="E248" i="8"/>
  <c r="E250" i="8"/>
  <c r="E251" i="8"/>
  <c r="E252" i="8"/>
  <c r="E263" i="8"/>
  <c r="E264" i="8"/>
  <c r="Q287" i="8"/>
  <c r="Q288" i="8"/>
  <c r="E304" i="8"/>
  <c r="E305" i="8"/>
  <c r="E310" i="8"/>
  <c r="E311" i="8"/>
  <c r="E319" i="8"/>
  <c r="E320" i="8"/>
  <c r="E326" i="8"/>
  <c r="E327" i="8"/>
  <c r="E343" i="8"/>
  <c r="E346" i="8"/>
  <c r="E347" i="8"/>
  <c r="F348" i="8"/>
  <c r="E348" i="8" s="1"/>
  <c r="I348" i="8"/>
  <c r="I360" i="8"/>
  <c r="I364" i="8"/>
  <c r="E370" i="8"/>
  <c r="E373" i="8"/>
  <c r="Q77" i="8"/>
  <c r="Q78" i="8"/>
  <c r="E148" i="8"/>
  <c r="Q127" i="8"/>
  <c r="R11" i="8"/>
  <c r="K11" i="8"/>
  <c r="P11" i="8"/>
  <c r="K12" i="8"/>
  <c r="P12" i="8"/>
  <c r="I77" i="8"/>
  <c r="I78" i="8"/>
  <c r="S11" i="8"/>
  <c r="H12" i="8"/>
  <c r="S12" i="8"/>
  <c r="E77" i="8"/>
  <c r="E78" i="8"/>
  <c r="I127" i="8"/>
  <c r="I128" i="8"/>
  <c r="F14" i="8"/>
  <c r="F13" i="8"/>
  <c r="F11" i="8"/>
  <c r="Q15" i="8"/>
  <c r="J75" i="8"/>
  <c r="F76" i="8"/>
  <c r="J76" i="8"/>
  <c r="Q137" i="8"/>
  <c r="J239" i="8"/>
  <c r="J240" i="8"/>
  <c r="I240" i="8" s="1"/>
  <c r="Q240" i="8"/>
  <c r="Q272" i="8"/>
  <c r="Q273" i="8"/>
  <c r="Q277" i="8"/>
  <c r="Q278" i="8"/>
  <c r="E342" i="8"/>
  <c r="J215" i="8"/>
  <c r="I215" i="8" s="1"/>
  <c r="J196" i="8"/>
  <c r="I196" i="8" s="1"/>
  <c r="Q252" i="8"/>
  <c r="I272" i="8"/>
  <c r="I273" i="8"/>
  <c r="I277" i="8"/>
  <c r="I278" i="8"/>
  <c r="K342" i="8"/>
  <c r="I346" i="8"/>
  <c r="E363" i="8"/>
  <c r="K355" i="8"/>
  <c r="E369" i="8"/>
  <c r="Q348" i="8"/>
  <c r="E335" i="7"/>
  <c r="E345" i="7"/>
  <c r="I352" i="7"/>
  <c r="E352" i="7"/>
  <c r="E364" i="7"/>
  <c r="Q368" i="7"/>
  <c r="M368" i="7"/>
  <c r="I368" i="7"/>
  <c r="AA13" i="8" l="1"/>
  <c r="U13" i="8"/>
  <c r="F125" i="8"/>
  <c r="U133" i="8"/>
  <c r="H10" i="8"/>
  <c r="I16" i="8"/>
  <c r="P125" i="8"/>
  <c r="E134" i="8"/>
  <c r="J11" i="8"/>
  <c r="E133" i="8"/>
  <c r="E247" i="8"/>
  <c r="I38" i="8"/>
  <c r="Q38" i="8"/>
  <c r="E13" i="8"/>
  <c r="E14" i="8"/>
  <c r="S9" i="8"/>
  <c r="I13" i="8"/>
  <c r="K10" i="8"/>
  <c r="I356" i="8"/>
  <c r="P10" i="8"/>
  <c r="G10" i="8"/>
  <c r="E355" i="8"/>
  <c r="E356" i="8"/>
  <c r="Q355" i="8"/>
  <c r="E126" i="8"/>
  <c r="Q356" i="8"/>
  <c r="P9" i="8"/>
  <c r="Q14" i="8"/>
  <c r="J14" i="8"/>
  <c r="I14" i="8" s="1"/>
  <c r="Q126" i="8"/>
  <c r="I134" i="8"/>
  <c r="J134" i="8"/>
  <c r="J126" i="8" s="1"/>
  <c r="I126" i="8" s="1"/>
  <c r="Q134" i="8"/>
  <c r="I12" i="8"/>
  <c r="I239" i="8"/>
  <c r="I133" i="8" s="1"/>
  <c r="J133" i="8"/>
  <c r="J247" i="8"/>
  <c r="I247" i="8" s="1"/>
  <c r="R12" i="8"/>
  <c r="Q12" i="8" s="1"/>
  <c r="Q215" i="8"/>
  <c r="Q133" i="8" s="1"/>
  <c r="E125" i="8"/>
  <c r="S10" i="8"/>
  <c r="F12" i="8"/>
  <c r="E12" i="8" s="1"/>
  <c r="Q75" i="8"/>
  <c r="H9" i="8"/>
  <c r="Q13" i="8"/>
  <c r="G9" i="8"/>
  <c r="E11" i="8"/>
  <c r="Q295" i="8"/>
  <c r="Q247" i="8"/>
  <c r="I11" i="8"/>
  <c r="Q11" i="8"/>
  <c r="K125" i="8"/>
  <c r="I75" i="8"/>
  <c r="I342" i="8"/>
  <c r="I76" i="8"/>
  <c r="E85" i="8"/>
  <c r="F75" i="8"/>
  <c r="E76" i="8"/>
  <c r="F10" i="8"/>
  <c r="I363" i="8"/>
  <c r="I355" i="8" s="1"/>
  <c r="Q342" i="8"/>
  <c r="Q76" i="8"/>
  <c r="R64" i="7"/>
  <c r="R65" i="7"/>
  <c r="N64" i="7"/>
  <c r="N65" i="7"/>
  <c r="R66" i="7"/>
  <c r="N66" i="7"/>
  <c r="J64" i="7"/>
  <c r="J65" i="7"/>
  <c r="F64" i="7"/>
  <c r="F65" i="7"/>
  <c r="J66" i="7"/>
  <c r="F66" i="7"/>
  <c r="AA125" i="8" l="1"/>
  <c r="U125" i="8"/>
  <c r="U9" i="8" s="1"/>
  <c r="E10" i="8"/>
  <c r="R10" i="8"/>
  <c r="Q10" i="8" s="1"/>
  <c r="J10" i="8"/>
  <c r="I10" i="8" s="1"/>
  <c r="J125" i="8"/>
  <c r="E75" i="8"/>
  <c r="F9" i="8"/>
  <c r="K9" i="8"/>
  <c r="N105" i="7"/>
  <c r="N85" i="7"/>
  <c r="R105" i="7"/>
  <c r="R85" i="7"/>
  <c r="J85" i="7"/>
  <c r="R44" i="7"/>
  <c r="N44" i="7"/>
  <c r="J44" i="7"/>
  <c r="R40" i="7"/>
  <c r="R39" i="7"/>
  <c r="N40" i="7"/>
  <c r="N39" i="7"/>
  <c r="J40" i="7"/>
  <c r="J39" i="7"/>
  <c r="F44" i="7"/>
  <c r="F40" i="7"/>
  <c r="F39" i="7"/>
  <c r="E9" i="8" l="1"/>
  <c r="I125" i="8"/>
  <c r="J9" i="8"/>
  <c r="Q125" i="8"/>
  <c r="R9" i="8"/>
  <c r="J110" i="7"/>
  <c r="J106" i="7"/>
  <c r="J95" i="7"/>
  <c r="J88" i="7"/>
  <c r="J87" i="7"/>
  <c r="F85" i="7"/>
  <c r="Q60" i="7"/>
  <c r="Q61" i="7"/>
  <c r="Q62" i="7"/>
  <c r="M60" i="7"/>
  <c r="M61" i="7"/>
  <c r="M62" i="7"/>
  <c r="I60" i="7"/>
  <c r="I61" i="7"/>
  <c r="I62" i="7"/>
  <c r="E61" i="7"/>
  <c r="E62" i="7"/>
  <c r="E60" i="7"/>
  <c r="R20" i="7"/>
  <c r="N20" i="7"/>
  <c r="J20" i="7"/>
  <c r="F20" i="7"/>
  <c r="Q9" i="8" l="1"/>
  <c r="I9" i="8"/>
  <c r="R19" i="7"/>
  <c r="N19" i="7"/>
  <c r="J19" i="7"/>
  <c r="F19" i="7"/>
  <c r="T355" i="7" l="1"/>
  <c r="T12" i="7" s="1"/>
  <c r="S355" i="7"/>
  <c r="S12" i="7" s="1"/>
  <c r="R355" i="7"/>
  <c r="T354" i="7"/>
  <c r="T11" i="7" s="1"/>
  <c r="S354" i="7"/>
  <c r="S11" i="7" s="1"/>
  <c r="R354" i="7"/>
  <c r="P355" i="7"/>
  <c r="P12" i="7" s="1"/>
  <c r="O355" i="7"/>
  <c r="O12" i="7" s="1"/>
  <c r="N355" i="7"/>
  <c r="P354" i="7"/>
  <c r="P11" i="7" s="1"/>
  <c r="O354" i="7"/>
  <c r="O11" i="7" s="1"/>
  <c r="N354" i="7"/>
  <c r="L355" i="7"/>
  <c r="L12" i="7" s="1"/>
  <c r="K355" i="7"/>
  <c r="K12" i="7" s="1"/>
  <c r="J355" i="7"/>
  <c r="L354" i="7"/>
  <c r="L11" i="7" s="1"/>
  <c r="K354" i="7"/>
  <c r="K11" i="7" s="1"/>
  <c r="J354" i="7"/>
  <c r="G354" i="7"/>
  <c r="G11" i="7" s="1"/>
  <c r="H354" i="7"/>
  <c r="H11" i="7" s="1"/>
  <c r="G355" i="7"/>
  <c r="H355" i="7"/>
  <c r="H12" i="7" s="1"/>
  <c r="F354" i="7"/>
  <c r="F355" i="7"/>
  <c r="Q373" i="7"/>
  <c r="Q374" i="7"/>
  <c r="Q375" i="7"/>
  <c r="Q376" i="7"/>
  <c r="Q377" i="7"/>
  <c r="Q378" i="7"/>
  <c r="Q379" i="7"/>
  <c r="Q380" i="7"/>
  <c r="Q381" i="7"/>
  <c r="M373" i="7"/>
  <c r="M374" i="7"/>
  <c r="M375" i="7"/>
  <c r="M376" i="7"/>
  <c r="M377" i="7"/>
  <c r="M378" i="7"/>
  <c r="M379" i="7"/>
  <c r="M380" i="7"/>
  <c r="M381" i="7"/>
  <c r="I373" i="7"/>
  <c r="I374" i="7"/>
  <c r="I375" i="7"/>
  <c r="I376" i="7"/>
  <c r="I377" i="7"/>
  <c r="I378" i="7"/>
  <c r="I379" i="7"/>
  <c r="I380" i="7"/>
  <c r="I381" i="7"/>
  <c r="E373" i="7"/>
  <c r="E374" i="7"/>
  <c r="E375" i="7"/>
  <c r="E376" i="7"/>
  <c r="E377" i="7"/>
  <c r="E378" i="7"/>
  <c r="E379" i="7"/>
  <c r="E380" i="7"/>
  <c r="E381" i="7"/>
  <c r="T372" i="7"/>
  <c r="S372" i="7"/>
  <c r="S368" i="7" s="1"/>
  <c r="S360" i="7" s="1"/>
  <c r="R372" i="7"/>
  <c r="R368" i="7" s="1"/>
  <c r="R352" i="7" s="1"/>
  <c r="P372" i="7"/>
  <c r="P368" i="7" s="1"/>
  <c r="P360" i="7" s="1"/>
  <c r="O372" i="7"/>
  <c r="O368" i="7" s="1"/>
  <c r="O360" i="7" s="1"/>
  <c r="N372" i="7"/>
  <c r="G372" i="7"/>
  <c r="G368" i="7" s="1"/>
  <c r="H372" i="7"/>
  <c r="L372" i="7"/>
  <c r="K372" i="7"/>
  <c r="K368" i="7" s="1"/>
  <c r="K360" i="7" s="1"/>
  <c r="J372" i="7"/>
  <c r="J368" i="7" s="1"/>
  <c r="T368" i="7"/>
  <c r="T360" i="7" s="1"/>
  <c r="N368" i="7"/>
  <c r="N352" i="7" s="1"/>
  <c r="L368" i="7"/>
  <c r="H368" i="7"/>
  <c r="F372" i="7"/>
  <c r="F368" i="7" s="1"/>
  <c r="F352" i="7" s="1"/>
  <c r="Q371" i="7"/>
  <c r="M371" i="7"/>
  <c r="I371" i="7"/>
  <c r="E371" i="7"/>
  <c r="Q370" i="7"/>
  <c r="M370" i="7"/>
  <c r="I370" i="7"/>
  <c r="E370" i="7"/>
  <c r="T369" i="7"/>
  <c r="S369" i="7"/>
  <c r="R369" i="7"/>
  <c r="Q369" i="7" s="1"/>
  <c r="P369" i="7"/>
  <c r="O369" i="7"/>
  <c r="M369" i="7" s="1"/>
  <c r="N369" i="7"/>
  <c r="L369" i="7"/>
  <c r="K369" i="7"/>
  <c r="J369" i="7"/>
  <c r="I369" i="7" s="1"/>
  <c r="H369" i="7"/>
  <c r="G369" i="7"/>
  <c r="F369" i="7"/>
  <c r="E369" i="7" s="1"/>
  <c r="Q367" i="7"/>
  <c r="M367" i="7"/>
  <c r="I367" i="7"/>
  <c r="E367" i="7"/>
  <c r="Q366" i="7"/>
  <c r="M366" i="7"/>
  <c r="I366" i="7"/>
  <c r="E366" i="7"/>
  <c r="T365" i="7"/>
  <c r="S365" i="7"/>
  <c r="Q365" i="7" s="1"/>
  <c r="R365" i="7"/>
  <c r="P365" i="7"/>
  <c r="O365" i="7"/>
  <c r="M365" i="7" s="1"/>
  <c r="N365" i="7"/>
  <c r="L365" i="7"/>
  <c r="K365" i="7"/>
  <c r="J365" i="7"/>
  <c r="I365" i="7" s="1"/>
  <c r="H365" i="7"/>
  <c r="G365" i="7"/>
  <c r="F365" i="7"/>
  <c r="E365" i="7" s="1"/>
  <c r="T364" i="7"/>
  <c r="S364" i="7"/>
  <c r="Q364" i="7" s="1"/>
  <c r="P364" i="7"/>
  <c r="O364" i="7"/>
  <c r="O356" i="7" s="1"/>
  <c r="O352" i="7" s="1"/>
  <c r="O9" i="7" s="1"/>
  <c r="L364" i="7"/>
  <c r="L356" i="7" s="1"/>
  <c r="L352" i="7" s="1"/>
  <c r="K364" i="7"/>
  <c r="H364" i="7"/>
  <c r="G364" i="7"/>
  <c r="L360" i="7"/>
  <c r="H360" i="7"/>
  <c r="Q363" i="7"/>
  <c r="M363" i="7"/>
  <c r="I363" i="7"/>
  <c r="E363" i="7"/>
  <c r="Q362" i="7"/>
  <c r="M362" i="7"/>
  <c r="I362" i="7"/>
  <c r="E362" i="7"/>
  <c r="T361" i="7"/>
  <c r="S361" i="7"/>
  <c r="R361" i="7"/>
  <c r="P361" i="7"/>
  <c r="O361" i="7"/>
  <c r="N361" i="7"/>
  <c r="L361" i="7"/>
  <c r="K361" i="7"/>
  <c r="J361" i="7"/>
  <c r="H361" i="7"/>
  <c r="G361" i="7"/>
  <c r="F361" i="7"/>
  <c r="Q385" i="7"/>
  <c r="M385" i="7"/>
  <c r="I385" i="7"/>
  <c r="E385" i="7"/>
  <c r="Q384" i="7"/>
  <c r="M384" i="7"/>
  <c r="I384" i="7"/>
  <c r="E384" i="7"/>
  <c r="T383" i="7"/>
  <c r="T353" i="7" s="1"/>
  <c r="T10" i="7" s="1"/>
  <c r="S383" i="7"/>
  <c r="S353" i="7" s="1"/>
  <c r="S10" i="7" s="1"/>
  <c r="R383" i="7"/>
  <c r="R353" i="7" s="1"/>
  <c r="P383" i="7"/>
  <c r="P353" i="7" s="1"/>
  <c r="P10" i="7" s="1"/>
  <c r="O383" i="7"/>
  <c r="O353" i="7" s="1"/>
  <c r="O10" i="7" s="1"/>
  <c r="N383" i="7"/>
  <c r="N353" i="7" s="1"/>
  <c r="L383" i="7"/>
  <c r="L353" i="7" s="1"/>
  <c r="L10" i="7" s="1"/>
  <c r="K383" i="7"/>
  <c r="K353" i="7" s="1"/>
  <c r="K10" i="7" s="1"/>
  <c r="J383" i="7"/>
  <c r="J353" i="7" s="1"/>
  <c r="H383" i="7"/>
  <c r="H353" i="7" s="1"/>
  <c r="H10" i="7" s="1"/>
  <c r="G383" i="7"/>
  <c r="G353" i="7" s="1"/>
  <c r="G10" i="7" s="1"/>
  <c r="F383" i="7"/>
  <c r="F353" i="7" s="1"/>
  <c r="T382" i="7"/>
  <c r="S382" i="7"/>
  <c r="Q382" i="7" s="1"/>
  <c r="P382" i="7"/>
  <c r="O382" i="7"/>
  <c r="M382" i="7" s="1"/>
  <c r="L382" i="7"/>
  <c r="K382" i="7"/>
  <c r="I382" i="7" s="1"/>
  <c r="H382" i="7"/>
  <c r="G382" i="7"/>
  <c r="E382" i="7" s="1"/>
  <c r="Q359" i="7"/>
  <c r="M359" i="7"/>
  <c r="I359" i="7"/>
  <c r="E359" i="7"/>
  <c r="Q358" i="7"/>
  <c r="M358" i="7"/>
  <c r="I358" i="7"/>
  <c r="E358" i="7"/>
  <c r="T357" i="7"/>
  <c r="S357" i="7"/>
  <c r="R357" i="7"/>
  <c r="P357" i="7"/>
  <c r="O357" i="7"/>
  <c r="N357" i="7"/>
  <c r="L357" i="7"/>
  <c r="K357" i="7"/>
  <c r="J357" i="7"/>
  <c r="H357" i="7"/>
  <c r="G357" i="7"/>
  <c r="F357" i="7"/>
  <c r="T16" i="7"/>
  <c r="S16" i="7"/>
  <c r="R16" i="7"/>
  <c r="T15" i="7"/>
  <c r="S15" i="7"/>
  <c r="P16" i="7"/>
  <c r="O16" i="7"/>
  <c r="N16" i="7"/>
  <c r="N12" i="7" s="1"/>
  <c r="P15" i="7"/>
  <c r="O15" i="7"/>
  <c r="K15" i="7"/>
  <c r="L15" i="7"/>
  <c r="K16" i="7"/>
  <c r="L16" i="7"/>
  <c r="G15" i="7"/>
  <c r="H15" i="7"/>
  <c r="G16" i="7"/>
  <c r="H16" i="7"/>
  <c r="J16" i="7"/>
  <c r="F16" i="7"/>
  <c r="T55" i="7"/>
  <c r="S55" i="7"/>
  <c r="R55" i="7"/>
  <c r="P55" i="7"/>
  <c r="O55" i="7"/>
  <c r="N55" i="7"/>
  <c r="L55" i="7"/>
  <c r="K55" i="7"/>
  <c r="J55" i="7"/>
  <c r="G55" i="7"/>
  <c r="H55" i="7"/>
  <c r="R56" i="7"/>
  <c r="N56" i="7"/>
  <c r="J56" i="7"/>
  <c r="F55" i="7"/>
  <c r="Q59" i="7"/>
  <c r="M59" i="7"/>
  <c r="I59" i="7"/>
  <c r="E59" i="7"/>
  <c r="Q58" i="7"/>
  <c r="M58" i="7"/>
  <c r="I58" i="7"/>
  <c r="E58" i="7"/>
  <c r="Q57" i="7"/>
  <c r="M57" i="7"/>
  <c r="I57" i="7"/>
  <c r="E57" i="7"/>
  <c r="T56" i="7"/>
  <c r="S56" i="7"/>
  <c r="P56" i="7"/>
  <c r="O56" i="7"/>
  <c r="L56" i="7"/>
  <c r="K56" i="7"/>
  <c r="H56" i="7"/>
  <c r="G56" i="7"/>
  <c r="F56" i="7"/>
  <c r="G65" i="7"/>
  <c r="H65" i="7"/>
  <c r="K65" i="7"/>
  <c r="L65" i="7"/>
  <c r="O65" i="7"/>
  <c r="P65" i="7"/>
  <c r="S65" i="7"/>
  <c r="T65" i="7"/>
  <c r="G66" i="7"/>
  <c r="H66" i="7"/>
  <c r="K66" i="7"/>
  <c r="L66" i="7"/>
  <c r="O66" i="7"/>
  <c r="P66" i="7"/>
  <c r="S66" i="7"/>
  <c r="T66" i="7"/>
  <c r="T356" i="7"/>
  <c r="T352" i="7" s="1"/>
  <c r="T9" i="7" s="1"/>
  <c r="P356" i="7"/>
  <c r="P352" i="7" s="1"/>
  <c r="P9" i="7" s="1"/>
  <c r="H356" i="7"/>
  <c r="H352" i="7" s="1"/>
  <c r="H9" i="7" s="1"/>
  <c r="T37" i="7"/>
  <c r="S37" i="7"/>
  <c r="R37" i="7"/>
  <c r="P37" i="7"/>
  <c r="O37" i="7"/>
  <c r="N37" i="7"/>
  <c r="L37" i="7"/>
  <c r="K37" i="7"/>
  <c r="J37" i="7"/>
  <c r="G37" i="7"/>
  <c r="H37" i="7"/>
  <c r="F37" i="7"/>
  <c r="Q44" i="7"/>
  <c r="M44" i="7"/>
  <c r="I44" i="7"/>
  <c r="E44" i="7"/>
  <c r="S17" i="7"/>
  <c r="T17" i="7"/>
  <c r="R17" i="7"/>
  <c r="O17" i="7"/>
  <c r="P17" i="7"/>
  <c r="N17" i="7"/>
  <c r="K17" i="7"/>
  <c r="L17" i="7"/>
  <c r="J17" i="7"/>
  <c r="G17" i="7"/>
  <c r="H17" i="7"/>
  <c r="Q351" i="7"/>
  <c r="M351" i="7"/>
  <c r="I351" i="7"/>
  <c r="E351" i="7"/>
  <c r="Q350" i="7"/>
  <c r="M350" i="7"/>
  <c r="I350" i="7"/>
  <c r="E350" i="7"/>
  <c r="Q349" i="7"/>
  <c r="M349" i="7"/>
  <c r="I349" i="7"/>
  <c r="E349" i="7"/>
  <c r="R348" i="7"/>
  <c r="R346" i="7" s="1"/>
  <c r="N348" i="7"/>
  <c r="M348" i="7" s="1"/>
  <c r="J348" i="7"/>
  <c r="J346" i="7" s="1"/>
  <c r="F348" i="7"/>
  <c r="E348" i="7" s="1"/>
  <c r="Q347" i="7"/>
  <c r="M347" i="7"/>
  <c r="I347" i="7"/>
  <c r="E347" i="7"/>
  <c r="T346" i="7"/>
  <c r="S346" i="7"/>
  <c r="P346" i="7"/>
  <c r="O346" i="7"/>
  <c r="L346" i="7"/>
  <c r="K346" i="7"/>
  <c r="H346" i="7"/>
  <c r="G346" i="7"/>
  <c r="T345" i="7"/>
  <c r="S345" i="7"/>
  <c r="R345" i="7"/>
  <c r="P345" i="7"/>
  <c r="P344" i="7" s="1"/>
  <c r="P340" i="7" s="1"/>
  <c r="O345" i="7"/>
  <c r="O344" i="7" s="1"/>
  <c r="N345" i="7"/>
  <c r="L345" i="7"/>
  <c r="L344" i="7" s="1"/>
  <c r="L340" i="7" s="1"/>
  <c r="K345" i="7"/>
  <c r="K344" i="7" s="1"/>
  <c r="J345" i="7"/>
  <c r="H345" i="7"/>
  <c r="H344" i="7" s="1"/>
  <c r="H340" i="7" s="1"/>
  <c r="G345" i="7"/>
  <c r="G344" i="7" s="1"/>
  <c r="G340" i="7" s="1"/>
  <c r="F345" i="7"/>
  <c r="T344" i="7"/>
  <c r="Q344" i="7" s="1"/>
  <c r="Q343" i="7"/>
  <c r="M343" i="7"/>
  <c r="I343" i="7"/>
  <c r="E343" i="7"/>
  <c r="Q342" i="7"/>
  <c r="M342" i="7"/>
  <c r="I342" i="7"/>
  <c r="E342" i="7"/>
  <c r="T341" i="7"/>
  <c r="S341" i="7"/>
  <c r="R341" i="7"/>
  <c r="P341" i="7"/>
  <c r="O341" i="7"/>
  <c r="N341" i="7"/>
  <c r="L341" i="7"/>
  <c r="K341" i="7"/>
  <c r="J341" i="7"/>
  <c r="H341" i="7"/>
  <c r="G341" i="7"/>
  <c r="F341" i="7"/>
  <c r="S340" i="7"/>
  <c r="R340" i="7"/>
  <c r="N340" i="7"/>
  <c r="J340" i="7"/>
  <c r="F340" i="7"/>
  <c r="Q339" i="7"/>
  <c r="M339" i="7"/>
  <c r="I339" i="7"/>
  <c r="E339" i="7"/>
  <c r="Q338" i="7"/>
  <c r="M338" i="7"/>
  <c r="I338" i="7"/>
  <c r="E338" i="7"/>
  <c r="Q337" i="7"/>
  <c r="M337" i="7"/>
  <c r="I337" i="7"/>
  <c r="E337" i="7"/>
  <c r="T336" i="7"/>
  <c r="S336" i="7"/>
  <c r="R336" i="7"/>
  <c r="P336" i="7"/>
  <c r="O336" i="7"/>
  <c r="N336" i="7"/>
  <c r="L336" i="7"/>
  <c r="K336" i="7"/>
  <c r="J336" i="7"/>
  <c r="H336" i="7"/>
  <c r="G336" i="7"/>
  <c r="F336" i="7"/>
  <c r="T335" i="7"/>
  <c r="S335" i="7"/>
  <c r="R335" i="7"/>
  <c r="P335" i="7"/>
  <c r="O335" i="7"/>
  <c r="N335" i="7"/>
  <c r="L335" i="7"/>
  <c r="K335" i="7"/>
  <c r="J335" i="7"/>
  <c r="H335" i="7"/>
  <c r="G335" i="7"/>
  <c r="F335" i="7"/>
  <c r="Q334" i="7"/>
  <c r="M334" i="7"/>
  <c r="I334" i="7"/>
  <c r="E334" i="7"/>
  <c r="Q333" i="7"/>
  <c r="M333" i="7"/>
  <c r="I333" i="7"/>
  <c r="E333" i="7"/>
  <c r="Q332" i="7"/>
  <c r="M332" i="7"/>
  <c r="I332" i="7"/>
  <c r="E332" i="7"/>
  <c r="Q331" i="7"/>
  <c r="M331" i="7"/>
  <c r="I331" i="7"/>
  <c r="E331" i="7"/>
  <c r="Q330" i="7"/>
  <c r="M330" i="7"/>
  <c r="I330" i="7"/>
  <c r="E330" i="7"/>
  <c r="Q329" i="7"/>
  <c r="M329" i="7"/>
  <c r="I329" i="7"/>
  <c r="E329" i="7"/>
  <c r="Q328" i="7"/>
  <c r="M328" i="7"/>
  <c r="I328" i="7"/>
  <c r="E328" i="7"/>
  <c r="T327" i="7"/>
  <c r="S327" i="7"/>
  <c r="R327" i="7"/>
  <c r="P327" i="7"/>
  <c r="O327" i="7"/>
  <c r="N327" i="7"/>
  <c r="L327" i="7"/>
  <c r="K327" i="7"/>
  <c r="J327" i="7"/>
  <c r="H327" i="7"/>
  <c r="G327" i="7"/>
  <c r="F327" i="7"/>
  <c r="R326" i="7"/>
  <c r="Q326" i="7" s="1"/>
  <c r="N326" i="7"/>
  <c r="M326" i="7" s="1"/>
  <c r="J326" i="7"/>
  <c r="I326" i="7" s="1"/>
  <c r="F326" i="7"/>
  <c r="E326" i="7" s="1"/>
  <c r="Q325" i="7"/>
  <c r="M325" i="7"/>
  <c r="I325" i="7"/>
  <c r="E325" i="7"/>
  <c r="Q324" i="7"/>
  <c r="M324" i="7"/>
  <c r="I324" i="7"/>
  <c r="E324" i="7"/>
  <c r="Q323" i="7"/>
  <c r="M323" i="7"/>
  <c r="I323" i="7"/>
  <c r="E323" i="7"/>
  <c r="Q322" i="7"/>
  <c r="M322" i="7"/>
  <c r="I322" i="7"/>
  <c r="E322" i="7"/>
  <c r="T321" i="7"/>
  <c r="S321" i="7"/>
  <c r="R321" i="7"/>
  <c r="P321" i="7"/>
  <c r="O321" i="7"/>
  <c r="N321" i="7"/>
  <c r="L321" i="7"/>
  <c r="K321" i="7"/>
  <c r="J321" i="7"/>
  <c r="H321" i="7"/>
  <c r="G321" i="7"/>
  <c r="F321" i="7"/>
  <c r="T320" i="7"/>
  <c r="S320" i="7"/>
  <c r="R320" i="7"/>
  <c r="P320" i="7"/>
  <c r="O320" i="7"/>
  <c r="N320" i="7"/>
  <c r="L320" i="7"/>
  <c r="K320" i="7"/>
  <c r="J320" i="7"/>
  <c r="H320" i="7"/>
  <c r="G320" i="7"/>
  <c r="F320" i="7"/>
  <c r="Q319" i="7"/>
  <c r="M319" i="7"/>
  <c r="I319" i="7"/>
  <c r="E319" i="7"/>
  <c r="Q318" i="7"/>
  <c r="M318" i="7"/>
  <c r="I318" i="7"/>
  <c r="E318" i="7"/>
  <c r="Q317" i="7"/>
  <c r="M317" i="7"/>
  <c r="I317" i="7"/>
  <c r="E317" i="7"/>
  <c r="Q316" i="7"/>
  <c r="M316" i="7"/>
  <c r="I316" i="7"/>
  <c r="E316" i="7"/>
  <c r="T315" i="7"/>
  <c r="S315" i="7"/>
  <c r="R315" i="7"/>
  <c r="P315" i="7"/>
  <c r="O315" i="7"/>
  <c r="N315" i="7"/>
  <c r="L315" i="7"/>
  <c r="K315" i="7"/>
  <c r="J315" i="7"/>
  <c r="H315" i="7"/>
  <c r="G315" i="7"/>
  <c r="F315" i="7"/>
  <c r="T314" i="7"/>
  <c r="S314" i="7"/>
  <c r="R314" i="7"/>
  <c r="P314" i="7"/>
  <c r="O314" i="7"/>
  <c r="N314" i="7"/>
  <c r="L314" i="7"/>
  <c r="K314" i="7"/>
  <c r="J314" i="7"/>
  <c r="H314" i="7"/>
  <c r="G314" i="7"/>
  <c r="F314" i="7"/>
  <c r="Q313" i="7"/>
  <c r="M313" i="7"/>
  <c r="I313" i="7"/>
  <c r="E313" i="7"/>
  <c r="Q312" i="7"/>
  <c r="M312" i="7"/>
  <c r="I312" i="7"/>
  <c r="E312" i="7"/>
  <c r="Q311" i="7"/>
  <c r="M311" i="7"/>
  <c r="I311" i="7"/>
  <c r="E311" i="7"/>
  <c r="Q310" i="7"/>
  <c r="M310" i="7"/>
  <c r="I310" i="7"/>
  <c r="E310" i="7"/>
  <c r="Q309" i="7"/>
  <c r="M309" i="7"/>
  <c r="I309" i="7"/>
  <c r="E309" i="7"/>
  <c r="Q308" i="7"/>
  <c r="M308" i="7"/>
  <c r="I308" i="7"/>
  <c r="E308" i="7"/>
  <c r="T307" i="7"/>
  <c r="S307" i="7"/>
  <c r="R307" i="7"/>
  <c r="P307" i="7"/>
  <c r="O307" i="7"/>
  <c r="N307" i="7"/>
  <c r="L307" i="7"/>
  <c r="K307" i="7"/>
  <c r="J307" i="7"/>
  <c r="H307" i="7"/>
  <c r="G307" i="7"/>
  <c r="F307" i="7"/>
  <c r="T306" i="7"/>
  <c r="S306" i="7"/>
  <c r="R306" i="7"/>
  <c r="P306" i="7"/>
  <c r="O306" i="7"/>
  <c r="N306" i="7"/>
  <c r="L306" i="7"/>
  <c r="K306" i="7"/>
  <c r="J306" i="7"/>
  <c r="H306" i="7"/>
  <c r="G306" i="7"/>
  <c r="F306" i="7"/>
  <c r="Q305" i="7"/>
  <c r="M305" i="7"/>
  <c r="I305" i="7"/>
  <c r="E305" i="7"/>
  <c r="Q304" i="7"/>
  <c r="M304" i="7"/>
  <c r="I304" i="7"/>
  <c r="E304" i="7"/>
  <c r="Q303" i="7"/>
  <c r="M303" i="7"/>
  <c r="I303" i="7"/>
  <c r="E303" i="7"/>
  <c r="Q302" i="7"/>
  <c r="M302" i="7"/>
  <c r="I302" i="7"/>
  <c r="E302" i="7"/>
  <c r="T301" i="7"/>
  <c r="S301" i="7"/>
  <c r="R301" i="7"/>
  <c r="P301" i="7"/>
  <c r="O301" i="7"/>
  <c r="N301" i="7"/>
  <c r="L301" i="7"/>
  <c r="K301" i="7"/>
  <c r="J301" i="7"/>
  <c r="H301" i="7"/>
  <c r="G301" i="7"/>
  <c r="F301" i="7"/>
  <c r="T300" i="7"/>
  <c r="S300" i="7"/>
  <c r="R300" i="7"/>
  <c r="P300" i="7"/>
  <c r="O300" i="7"/>
  <c r="N300" i="7"/>
  <c r="L300" i="7"/>
  <c r="K300" i="7"/>
  <c r="J300" i="7"/>
  <c r="H300" i="7"/>
  <c r="G300" i="7"/>
  <c r="F300" i="7"/>
  <c r="Q299" i="7"/>
  <c r="M299" i="7"/>
  <c r="I299" i="7"/>
  <c r="E299" i="7"/>
  <c r="Q298" i="7"/>
  <c r="M298" i="7"/>
  <c r="I298" i="7"/>
  <c r="E298" i="7"/>
  <c r="Q297" i="7"/>
  <c r="M297" i="7"/>
  <c r="I297" i="7"/>
  <c r="E297" i="7"/>
  <c r="R296" i="7"/>
  <c r="N296" i="7"/>
  <c r="N284" i="7" s="1"/>
  <c r="J296" i="7"/>
  <c r="E296" i="7"/>
  <c r="Q295" i="7"/>
  <c r="M295" i="7"/>
  <c r="I295" i="7"/>
  <c r="E295" i="7"/>
  <c r="Q294" i="7"/>
  <c r="M294" i="7"/>
  <c r="I294" i="7"/>
  <c r="E294" i="7"/>
  <c r="Q293" i="7"/>
  <c r="M293" i="7"/>
  <c r="I293" i="7"/>
  <c r="E293" i="7"/>
  <c r="Q292" i="7"/>
  <c r="M292" i="7"/>
  <c r="I292" i="7"/>
  <c r="E292" i="7"/>
  <c r="Q291" i="7"/>
  <c r="M291" i="7"/>
  <c r="I291" i="7"/>
  <c r="E291" i="7"/>
  <c r="Q290" i="7"/>
  <c r="M290" i="7"/>
  <c r="I290" i="7"/>
  <c r="E290" i="7"/>
  <c r="Q289" i="7"/>
  <c r="M289" i="7"/>
  <c r="I289" i="7"/>
  <c r="E289" i="7"/>
  <c r="Q288" i="7"/>
  <c r="M288" i="7"/>
  <c r="I288" i="7"/>
  <c r="E288" i="7"/>
  <c r="Q287" i="7"/>
  <c r="M287" i="7"/>
  <c r="I287" i="7"/>
  <c r="E287" i="7"/>
  <c r="Q286" i="7"/>
  <c r="M286" i="7"/>
  <c r="I286" i="7"/>
  <c r="E286" i="7"/>
  <c r="T285" i="7"/>
  <c r="S285" i="7"/>
  <c r="R285" i="7"/>
  <c r="P285" i="7"/>
  <c r="O285" i="7"/>
  <c r="N285" i="7"/>
  <c r="L285" i="7"/>
  <c r="K285" i="7"/>
  <c r="J285" i="7"/>
  <c r="H285" i="7"/>
  <c r="G285" i="7"/>
  <c r="F285" i="7"/>
  <c r="T284" i="7"/>
  <c r="S284" i="7"/>
  <c r="P284" i="7"/>
  <c r="O284" i="7"/>
  <c r="L284" i="7"/>
  <c r="K284" i="7"/>
  <c r="H284" i="7"/>
  <c r="G284" i="7"/>
  <c r="F284" i="7"/>
  <c r="Q283" i="7"/>
  <c r="M283" i="7"/>
  <c r="I283" i="7"/>
  <c r="E283" i="7"/>
  <c r="Q282" i="7"/>
  <c r="M282" i="7"/>
  <c r="I282" i="7"/>
  <c r="E282" i="7"/>
  <c r="Q281" i="7"/>
  <c r="M281" i="7"/>
  <c r="I281" i="7"/>
  <c r="E281" i="7"/>
  <c r="Q280" i="7"/>
  <c r="M280" i="7"/>
  <c r="I280" i="7"/>
  <c r="E280" i="7"/>
  <c r="Q279" i="7"/>
  <c r="M279" i="7"/>
  <c r="I279" i="7"/>
  <c r="E279" i="7"/>
  <c r="Q278" i="7"/>
  <c r="M278" i="7"/>
  <c r="I278" i="7"/>
  <c r="E278" i="7"/>
  <c r="T277" i="7"/>
  <c r="S277" i="7"/>
  <c r="R277" i="7"/>
  <c r="P277" i="7"/>
  <c r="O277" i="7"/>
  <c r="N277" i="7"/>
  <c r="L277" i="7"/>
  <c r="K277" i="7"/>
  <c r="J277" i="7"/>
  <c r="H277" i="7"/>
  <c r="G277" i="7"/>
  <c r="F277" i="7"/>
  <c r="T276" i="7"/>
  <c r="S276" i="7"/>
  <c r="R276" i="7"/>
  <c r="P276" i="7"/>
  <c r="O276" i="7"/>
  <c r="N276" i="7"/>
  <c r="L276" i="7"/>
  <c r="K276" i="7"/>
  <c r="J276" i="7"/>
  <c r="H276" i="7"/>
  <c r="G276" i="7"/>
  <c r="F276" i="7"/>
  <c r="Q275" i="7"/>
  <c r="M275" i="7"/>
  <c r="I275" i="7"/>
  <c r="E275" i="7"/>
  <c r="Q274" i="7"/>
  <c r="M274" i="7"/>
  <c r="I274" i="7"/>
  <c r="E274" i="7"/>
  <c r="Q273" i="7"/>
  <c r="M273" i="7"/>
  <c r="I273" i="7"/>
  <c r="E273" i="7"/>
  <c r="Q272" i="7"/>
  <c r="M272" i="7"/>
  <c r="I272" i="7"/>
  <c r="E272" i="7"/>
  <c r="Q271" i="7"/>
  <c r="M271" i="7"/>
  <c r="I271" i="7"/>
  <c r="E271" i="7"/>
  <c r="Q270" i="7"/>
  <c r="N270" i="7"/>
  <c r="M270" i="7" s="1"/>
  <c r="I270" i="7"/>
  <c r="E270" i="7"/>
  <c r="Q269" i="7"/>
  <c r="M269" i="7"/>
  <c r="I269" i="7"/>
  <c r="E269" i="7"/>
  <c r="Q268" i="7"/>
  <c r="M268" i="7"/>
  <c r="I268" i="7"/>
  <c r="E268" i="7"/>
  <c r="T267" i="7"/>
  <c r="S267" i="7"/>
  <c r="R267" i="7"/>
  <c r="P267" i="7"/>
  <c r="O267" i="7"/>
  <c r="N267" i="7"/>
  <c r="L267" i="7"/>
  <c r="K267" i="7"/>
  <c r="J267" i="7"/>
  <c r="H267" i="7"/>
  <c r="G267" i="7"/>
  <c r="F267" i="7"/>
  <c r="T266" i="7"/>
  <c r="S266" i="7"/>
  <c r="R266" i="7"/>
  <c r="P266" i="7"/>
  <c r="O266" i="7"/>
  <c r="N266" i="7"/>
  <c r="L266" i="7"/>
  <c r="K266" i="7"/>
  <c r="J266" i="7"/>
  <c r="H266" i="7"/>
  <c r="G266" i="7"/>
  <c r="F266" i="7"/>
  <c r="Q265" i="7"/>
  <c r="M265" i="7"/>
  <c r="I265" i="7"/>
  <c r="E265" i="7"/>
  <c r="Q264" i="7"/>
  <c r="M264" i="7"/>
  <c r="I264" i="7"/>
  <c r="E264" i="7"/>
  <c r="Q263" i="7"/>
  <c r="M263" i="7"/>
  <c r="I263" i="7"/>
  <c r="E263" i="7"/>
  <c r="T262" i="7"/>
  <c r="S262" i="7"/>
  <c r="R262" i="7"/>
  <c r="P262" i="7"/>
  <c r="O262" i="7"/>
  <c r="N262" i="7"/>
  <c r="L262" i="7"/>
  <c r="K262" i="7"/>
  <c r="J262" i="7"/>
  <c r="H262" i="7"/>
  <c r="G262" i="7"/>
  <c r="F262" i="7"/>
  <c r="T261" i="7"/>
  <c r="S261" i="7"/>
  <c r="R261" i="7"/>
  <c r="P261" i="7"/>
  <c r="O261" i="7"/>
  <c r="N261" i="7"/>
  <c r="L261" i="7"/>
  <c r="K261" i="7"/>
  <c r="J261" i="7"/>
  <c r="H261" i="7"/>
  <c r="G261" i="7"/>
  <c r="F261" i="7"/>
  <c r="Q260" i="7"/>
  <c r="M260" i="7"/>
  <c r="I260" i="7"/>
  <c r="E260" i="7"/>
  <c r="Q259" i="7"/>
  <c r="M259" i="7"/>
  <c r="I259" i="7"/>
  <c r="E259" i="7"/>
  <c r="Q258" i="7"/>
  <c r="M258" i="7"/>
  <c r="I258" i="7"/>
  <c r="E258" i="7"/>
  <c r="R257" i="7"/>
  <c r="N257" i="7"/>
  <c r="N252" i="7" s="1"/>
  <c r="J257" i="7"/>
  <c r="E257" i="7"/>
  <c r="Q256" i="7"/>
  <c r="M256" i="7"/>
  <c r="I256" i="7"/>
  <c r="E256" i="7"/>
  <c r="Q255" i="7"/>
  <c r="M255" i="7"/>
  <c r="I255" i="7"/>
  <c r="E255" i="7"/>
  <c r="Q254" i="7"/>
  <c r="M254" i="7"/>
  <c r="I254" i="7"/>
  <c r="E254" i="7"/>
  <c r="T253" i="7"/>
  <c r="S253" i="7"/>
  <c r="R253" i="7"/>
  <c r="P253" i="7"/>
  <c r="O253" i="7"/>
  <c r="N253" i="7"/>
  <c r="L253" i="7"/>
  <c r="K253" i="7"/>
  <c r="J253" i="7"/>
  <c r="H253" i="7"/>
  <c r="G253" i="7"/>
  <c r="F253" i="7"/>
  <c r="T252" i="7"/>
  <c r="S252" i="7"/>
  <c r="P252" i="7"/>
  <c r="O252" i="7"/>
  <c r="L252" i="7"/>
  <c r="K252" i="7"/>
  <c r="H252" i="7"/>
  <c r="G252" i="7"/>
  <c r="F252" i="7"/>
  <c r="Q251" i="7"/>
  <c r="M251" i="7"/>
  <c r="I251" i="7"/>
  <c r="E251" i="7"/>
  <c r="Q250" i="7"/>
  <c r="M250" i="7"/>
  <c r="I250" i="7"/>
  <c r="E250" i="7"/>
  <c r="Q249" i="7"/>
  <c r="I249" i="7"/>
  <c r="E249" i="7"/>
  <c r="Q248" i="7"/>
  <c r="M248" i="7"/>
  <c r="I248" i="7"/>
  <c r="E248" i="7"/>
  <c r="Q247" i="7"/>
  <c r="M247" i="7"/>
  <c r="I247" i="7"/>
  <c r="E247" i="7"/>
  <c r="Q246" i="7"/>
  <c r="M246" i="7"/>
  <c r="I246" i="7"/>
  <c r="E246" i="7"/>
  <c r="Q245" i="7"/>
  <c r="M245" i="7"/>
  <c r="I245" i="7"/>
  <c r="E245" i="7"/>
  <c r="Q244" i="7"/>
  <c r="M244" i="7"/>
  <c r="I244" i="7"/>
  <c r="F244" i="7"/>
  <c r="F240" i="7" s="1"/>
  <c r="Q243" i="7"/>
  <c r="M243" i="7"/>
  <c r="I243" i="7"/>
  <c r="E243" i="7"/>
  <c r="Q242" i="7"/>
  <c r="M242" i="7"/>
  <c r="I242" i="7"/>
  <c r="E242" i="7"/>
  <c r="T241" i="7"/>
  <c r="S241" i="7"/>
  <c r="R241" i="7"/>
  <c r="P241" i="7"/>
  <c r="O241" i="7"/>
  <c r="N241" i="7"/>
  <c r="L241" i="7"/>
  <c r="K241" i="7"/>
  <c r="J241" i="7"/>
  <c r="H241" i="7"/>
  <c r="G241" i="7"/>
  <c r="F241" i="7"/>
  <c r="T240" i="7"/>
  <c r="S240" i="7"/>
  <c r="R240" i="7"/>
  <c r="P240" i="7"/>
  <c r="O240" i="7"/>
  <c r="L240" i="7"/>
  <c r="K240" i="7"/>
  <c r="J240" i="7"/>
  <c r="H240" i="7"/>
  <c r="G240" i="7"/>
  <c r="T239" i="7"/>
  <c r="S239" i="7"/>
  <c r="S237" i="7" s="1"/>
  <c r="R239" i="7"/>
  <c r="R237" i="7" s="1"/>
  <c r="P239" i="7"/>
  <c r="P237" i="7" s="1"/>
  <c r="O239" i="7"/>
  <c r="O237" i="7" s="1"/>
  <c r="N239" i="7"/>
  <c r="N237" i="7" s="1"/>
  <c r="L239" i="7"/>
  <c r="L237" i="7" s="1"/>
  <c r="K239" i="7"/>
  <c r="K237" i="7" s="1"/>
  <c r="J239" i="7"/>
  <c r="J237" i="7" s="1"/>
  <c r="H239" i="7"/>
  <c r="G239" i="7"/>
  <c r="G237" i="7" s="1"/>
  <c r="F239" i="7"/>
  <c r="F237" i="7" s="1"/>
  <c r="Q238" i="7"/>
  <c r="M238" i="7"/>
  <c r="I238" i="7"/>
  <c r="E238" i="7"/>
  <c r="T237" i="7"/>
  <c r="H237" i="7"/>
  <c r="Q235" i="7"/>
  <c r="M235" i="7"/>
  <c r="I235" i="7"/>
  <c r="E235" i="7"/>
  <c r="Q234" i="7"/>
  <c r="M234" i="7"/>
  <c r="I234" i="7"/>
  <c r="E234" i="7"/>
  <c r="Q233" i="7"/>
  <c r="N233" i="7"/>
  <c r="J233" i="7"/>
  <c r="F233" i="7"/>
  <c r="F228" i="7" s="1"/>
  <c r="Q232" i="7"/>
  <c r="M232" i="7"/>
  <c r="I232" i="7"/>
  <c r="E232" i="7"/>
  <c r="R231" i="7"/>
  <c r="Q231" i="7" s="1"/>
  <c r="N231" i="7"/>
  <c r="N229" i="7" s="1"/>
  <c r="J231" i="7"/>
  <c r="J124" i="7" s="1"/>
  <c r="F231" i="7"/>
  <c r="E231" i="7" s="1"/>
  <c r="Q230" i="7"/>
  <c r="M230" i="7"/>
  <c r="I230" i="7"/>
  <c r="E230" i="7"/>
  <c r="T229" i="7"/>
  <c r="S229" i="7"/>
  <c r="P229" i="7"/>
  <c r="O229" i="7"/>
  <c r="L229" i="7"/>
  <c r="K229" i="7"/>
  <c r="H229" i="7"/>
  <c r="G229" i="7"/>
  <c r="T228" i="7"/>
  <c r="S228" i="7"/>
  <c r="R228" i="7"/>
  <c r="P228" i="7"/>
  <c r="O228" i="7"/>
  <c r="L228" i="7"/>
  <c r="K228" i="7"/>
  <c r="H228" i="7"/>
  <c r="G228" i="7"/>
  <c r="Q227" i="7"/>
  <c r="M227" i="7"/>
  <c r="I227" i="7"/>
  <c r="E227" i="7"/>
  <c r="Q226" i="7"/>
  <c r="M226" i="7"/>
  <c r="I226" i="7"/>
  <c r="E226" i="7"/>
  <c r="Q225" i="7"/>
  <c r="M225" i="7"/>
  <c r="I225" i="7"/>
  <c r="E225" i="7"/>
  <c r="Q224" i="7"/>
  <c r="M224" i="7"/>
  <c r="I224" i="7"/>
  <c r="E224" i="7"/>
  <c r="Q223" i="7"/>
  <c r="M223" i="7"/>
  <c r="I223" i="7"/>
  <c r="E223" i="7"/>
  <c r="Q222" i="7"/>
  <c r="M222" i="7"/>
  <c r="I222" i="7"/>
  <c r="E222" i="7"/>
  <c r="Q221" i="7"/>
  <c r="M221" i="7"/>
  <c r="I221" i="7"/>
  <c r="E221" i="7"/>
  <c r="Q220" i="7"/>
  <c r="M220" i="7"/>
  <c r="I220" i="7"/>
  <c r="E220" i="7"/>
  <c r="Q219" i="7"/>
  <c r="M219" i="7"/>
  <c r="I219" i="7"/>
  <c r="E219" i="7"/>
  <c r="T218" i="7"/>
  <c r="S218" i="7"/>
  <c r="R218" i="7"/>
  <c r="P218" i="7"/>
  <c r="O218" i="7"/>
  <c r="N218" i="7"/>
  <c r="L218" i="7"/>
  <c r="K218" i="7"/>
  <c r="J218" i="7"/>
  <c r="H218" i="7"/>
  <c r="G218" i="7"/>
  <c r="F218" i="7"/>
  <c r="T217" i="7"/>
  <c r="S217" i="7"/>
  <c r="R217" i="7"/>
  <c r="P217" i="7"/>
  <c r="O217" i="7"/>
  <c r="N217" i="7"/>
  <c r="L217" i="7"/>
  <c r="K217" i="7"/>
  <c r="J217" i="7"/>
  <c r="H217" i="7"/>
  <c r="G217" i="7"/>
  <c r="F217" i="7"/>
  <c r="Q216" i="7"/>
  <c r="M216" i="7"/>
  <c r="I216" i="7"/>
  <c r="E216" i="7"/>
  <c r="Q215" i="7"/>
  <c r="M215" i="7"/>
  <c r="I215" i="7"/>
  <c r="E215" i="7"/>
  <c r="Q214" i="7"/>
  <c r="M214" i="7"/>
  <c r="I214" i="7"/>
  <c r="E214" i="7"/>
  <c r="Q213" i="7"/>
  <c r="M213" i="7"/>
  <c r="I213" i="7"/>
  <c r="E213" i="7"/>
  <c r="Q212" i="7"/>
  <c r="M212" i="7"/>
  <c r="I212" i="7"/>
  <c r="E212" i="7"/>
  <c r="R211" i="7"/>
  <c r="N211" i="7"/>
  <c r="J211" i="7"/>
  <c r="E211" i="7"/>
  <c r="Q210" i="7"/>
  <c r="M210" i="7"/>
  <c r="I210" i="7"/>
  <c r="E210" i="7"/>
  <c r="Q209" i="7"/>
  <c r="M209" i="7"/>
  <c r="I209" i="7"/>
  <c r="E209" i="7"/>
  <c r="Q208" i="7"/>
  <c r="M208" i="7"/>
  <c r="I208" i="7"/>
  <c r="E208" i="7"/>
  <c r="T207" i="7"/>
  <c r="S207" i="7"/>
  <c r="R207" i="7"/>
  <c r="P207" i="7"/>
  <c r="O207" i="7"/>
  <c r="N207" i="7"/>
  <c r="L207" i="7"/>
  <c r="K207" i="7"/>
  <c r="J207" i="7"/>
  <c r="H207" i="7"/>
  <c r="G207" i="7"/>
  <c r="F207" i="7"/>
  <c r="T206" i="7"/>
  <c r="S206" i="7"/>
  <c r="P206" i="7"/>
  <c r="O206" i="7"/>
  <c r="L206" i="7"/>
  <c r="K206" i="7"/>
  <c r="H206" i="7"/>
  <c r="G206" i="7"/>
  <c r="F206" i="7"/>
  <c r="Q205" i="7"/>
  <c r="M205" i="7"/>
  <c r="I205" i="7"/>
  <c r="E205" i="7"/>
  <c r="Q204" i="7"/>
  <c r="M204" i="7"/>
  <c r="I204" i="7"/>
  <c r="E204" i="7"/>
  <c r="Q203" i="7"/>
  <c r="M203" i="7"/>
  <c r="I203" i="7"/>
  <c r="E203" i="7"/>
  <c r="Q202" i="7"/>
  <c r="M202" i="7"/>
  <c r="I202" i="7"/>
  <c r="E202" i="7"/>
  <c r="Q201" i="7"/>
  <c r="M201" i="7"/>
  <c r="I201" i="7"/>
  <c r="E201" i="7"/>
  <c r="R200" i="7"/>
  <c r="R196" i="7" s="1"/>
  <c r="N200" i="7"/>
  <c r="M200" i="7" s="1"/>
  <c r="I200" i="7"/>
  <c r="E200" i="7"/>
  <c r="Q199" i="7"/>
  <c r="M199" i="7"/>
  <c r="I199" i="7"/>
  <c r="E199" i="7"/>
  <c r="Q198" i="7"/>
  <c r="M198" i="7"/>
  <c r="I198" i="7"/>
  <c r="E198" i="7"/>
  <c r="T197" i="7"/>
  <c r="S197" i="7"/>
  <c r="R197" i="7"/>
  <c r="P197" i="7"/>
  <c r="O197" i="7"/>
  <c r="N197" i="7"/>
  <c r="L197" i="7"/>
  <c r="K197" i="7"/>
  <c r="J197" i="7"/>
  <c r="H197" i="7"/>
  <c r="G197" i="7"/>
  <c r="F197" i="7"/>
  <c r="T196" i="7"/>
  <c r="S196" i="7"/>
  <c r="P196" i="7"/>
  <c r="O196" i="7"/>
  <c r="L196" i="7"/>
  <c r="K196" i="7"/>
  <c r="J196" i="7"/>
  <c r="H196" i="7"/>
  <c r="G196" i="7"/>
  <c r="F196" i="7"/>
  <c r="Q195" i="7"/>
  <c r="M195" i="7"/>
  <c r="J195" i="7"/>
  <c r="J185" i="7" s="1"/>
  <c r="E195" i="7"/>
  <c r="Q194" i="7"/>
  <c r="M194" i="7"/>
  <c r="I194" i="7"/>
  <c r="E194" i="7"/>
  <c r="Q193" i="7"/>
  <c r="M193" i="7"/>
  <c r="I193" i="7"/>
  <c r="E193" i="7"/>
  <c r="Q192" i="7"/>
  <c r="M192" i="7"/>
  <c r="I192" i="7"/>
  <c r="E192" i="7"/>
  <c r="Q191" i="7"/>
  <c r="M191" i="7"/>
  <c r="I191" i="7"/>
  <c r="E191" i="7"/>
  <c r="Q190" i="7"/>
  <c r="M190" i="7"/>
  <c r="I190" i="7"/>
  <c r="E190" i="7"/>
  <c r="Q189" i="7"/>
  <c r="M189" i="7"/>
  <c r="I189" i="7"/>
  <c r="E189" i="7"/>
  <c r="Q188" i="7"/>
  <c r="M188" i="7"/>
  <c r="I188" i="7"/>
  <c r="E188" i="7"/>
  <c r="Q187" i="7"/>
  <c r="M187" i="7"/>
  <c r="I187" i="7"/>
  <c r="E187" i="7"/>
  <c r="T186" i="7"/>
  <c r="S186" i="7"/>
  <c r="R186" i="7"/>
  <c r="P186" i="7"/>
  <c r="O186" i="7"/>
  <c r="N186" i="7"/>
  <c r="L186" i="7"/>
  <c r="K186" i="7"/>
  <c r="J186" i="7"/>
  <c r="H186" i="7"/>
  <c r="G186" i="7"/>
  <c r="F186" i="7"/>
  <c r="T185" i="7"/>
  <c r="S185" i="7"/>
  <c r="R185" i="7"/>
  <c r="P185" i="7"/>
  <c r="O185" i="7"/>
  <c r="N185" i="7"/>
  <c r="L185" i="7"/>
  <c r="K185" i="7"/>
  <c r="H185" i="7"/>
  <c r="G185" i="7"/>
  <c r="F185" i="7"/>
  <c r="Q184" i="7"/>
  <c r="M184" i="7"/>
  <c r="I184" i="7"/>
  <c r="E184" i="7"/>
  <c r="Q183" i="7"/>
  <c r="M183" i="7"/>
  <c r="I183" i="7"/>
  <c r="E183" i="7"/>
  <c r="Q182" i="7"/>
  <c r="M182" i="7"/>
  <c r="I182" i="7"/>
  <c r="E182" i="7"/>
  <c r="Q181" i="7"/>
  <c r="M181" i="7"/>
  <c r="J181" i="7"/>
  <c r="I181" i="7" s="1"/>
  <c r="E181" i="7"/>
  <c r="Q180" i="7"/>
  <c r="M180" i="7"/>
  <c r="I180" i="7"/>
  <c r="E180" i="7"/>
  <c r="Q179" i="7"/>
  <c r="M179" i="7"/>
  <c r="I179" i="7"/>
  <c r="E179" i="7"/>
  <c r="Q178" i="7"/>
  <c r="M178" i="7"/>
  <c r="I178" i="7"/>
  <c r="E178" i="7"/>
  <c r="R177" i="7"/>
  <c r="Q177" i="7" s="1"/>
  <c r="N177" i="7"/>
  <c r="M177" i="7" s="1"/>
  <c r="I177" i="7"/>
  <c r="E177" i="7"/>
  <c r="Q176" i="7"/>
  <c r="M176" i="7"/>
  <c r="I176" i="7"/>
  <c r="E176" i="7"/>
  <c r="Q175" i="7"/>
  <c r="M175" i="7"/>
  <c r="I175" i="7"/>
  <c r="E175" i="7"/>
  <c r="Q174" i="7"/>
  <c r="M174" i="7"/>
  <c r="I174" i="7"/>
  <c r="E174" i="7"/>
  <c r="T173" i="7"/>
  <c r="S173" i="7"/>
  <c r="R173" i="7"/>
  <c r="P173" i="7"/>
  <c r="O173" i="7"/>
  <c r="N173" i="7"/>
  <c r="L173" i="7"/>
  <c r="K173" i="7"/>
  <c r="J173" i="7"/>
  <c r="H173" i="7"/>
  <c r="G173" i="7"/>
  <c r="F173" i="7"/>
  <c r="T172" i="7"/>
  <c r="S172" i="7"/>
  <c r="P172" i="7"/>
  <c r="O172" i="7"/>
  <c r="L172" i="7"/>
  <c r="K172" i="7"/>
  <c r="H172" i="7"/>
  <c r="G172" i="7"/>
  <c r="F172" i="7"/>
  <c r="Q171" i="7"/>
  <c r="M171" i="7"/>
  <c r="I171" i="7"/>
  <c r="E171" i="7"/>
  <c r="Q170" i="7"/>
  <c r="M170" i="7"/>
  <c r="I170" i="7"/>
  <c r="E170" i="7"/>
  <c r="Q169" i="7"/>
  <c r="M169" i="7"/>
  <c r="I169" i="7"/>
  <c r="E169" i="7"/>
  <c r="T168" i="7"/>
  <c r="S168" i="7"/>
  <c r="R168" i="7"/>
  <c r="P168" i="7"/>
  <c r="O168" i="7"/>
  <c r="N168" i="7"/>
  <c r="L168" i="7"/>
  <c r="K168" i="7"/>
  <c r="J168" i="7"/>
  <c r="H168" i="7"/>
  <c r="G168" i="7"/>
  <c r="F168" i="7"/>
  <c r="T167" i="7"/>
  <c r="S167" i="7"/>
  <c r="R167" i="7"/>
  <c r="P167" i="7"/>
  <c r="O167" i="7"/>
  <c r="N167" i="7"/>
  <c r="L167" i="7"/>
  <c r="K167" i="7"/>
  <c r="J167" i="7"/>
  <c r="H167" i="7"/>
  <c r="G167" i="7"/>
  <c r="F167" i="7"/>
  <c r="Q166" i="7"/>
  <c r="M166" i="7"/>
  <c r="I166" i="7"/>
  <c r="E166" i="7"/>
  <c r="Q165" i="7"/>
  <c r="M165" i="7"/>
  <c r="I165" i="7"/>
  <c r="E165" i="7"/>
  <c r="Q164" i="7"/>
  <c r="M164" i="7"/>
  <c r="I164" i="7"/>
  <c r="E164" i="7"/>
  <c r="Q163" i="7"/>
  <c r="M163" i="7"/>
  <c r="I163" i="7"/>
  <c r="E163" i="7"/>
  <c r="T162" i="7"/>
  <c r="S162" i="7"/>
  <c r="R162" i="7"/>
  <c r="P162" i="7"/>
  <c r="O162" i="7"/>
  <c r="N162" i="7"/>
  <c r="L162" i="7"/>
  <c r="K162" i="7"/>
  <c r="J162" i="7"/>
  <c r="H162" i="7"/>
  <c r="G162" i="7"/>
  <c r="F162" i="7"/>
  <c r="T161" i="7"/>
  <c r="S161" i="7"/>
  <c r="R161" i="7"/>
  <c r="P161" i="7"/>
  <c r="O161" i="7"/>
  <c r="N161" i="7"/>
  <c r="L161" i="7"/>
  <c r="K161" i="7"/>
  <c r="J161" i="7"/>
  <c r="H161" i="7"/>
  <c r="G161" i="7"/>
  <c r="F161" i="7"/>
  <c r="Q160" i="7"/>
  <c r="M160" i="7"/>
  <c r="I160" i="7"/>
  <c r="E160" i="7"/>
  <c r="Q159" i="7"/>
  <c r="M159" i="7"/>
  <c r="I159" i="7"/>
  <c r="E159" i="7"/>
  <c r="Q158" i="7"/>
  <c r="M158" i="7"/>
  <c r="I158" i="7"/>
  <c r="E158" i="7"/>
  <c r="Q157" i="7"/>
  <c r="M157" i="7"/>
  <c r="I157" i="7"/>
  <c r="E157" i="7"/>
  <c r="Q156" i="7"/>
  <c r="M156" i="7"/>
  <c r="I156" i="7"/>
  <c r="E156" i="7"/>
  <c r="T155" i="7"/>
  <c r="S155" i="7"/>
  <c r="R155" i="7"/>
  <c r="P155" i="7"/>
  <c r="O155" i="7"/>
  <c r="N155" i="7"/>
  <c r="L155" i="7"/>
  <c r="K155" i="7"/>
  <c r="J155" i="7"/>
  <c r="H155" i="7"/>
  <c r="G155" i="7"/>
  <c r="F155" i="7"/>
  <c r="T154" i="7"/>
  <c r="S154" i="7"/>
  <c r="R154" i="7"/>
  <c r="P154" i="7"/>
  <c r="O154" i="7"/>
  <c r="N154" i="7"/>
  <c r="L154" i="7"/>
  <c r="K154" i="7"/>
  <c r="J154" i="7"/>
  <c r="H154" i="7"/>
  <c r="G154" i="7"/>
  <c r="F154" i="7"/>
  <c r="Q153" i="7"/>
  <c r="M153" i="7"/>
  <c r="I153" i="7"/>
  <c r="E153" i="7"/>
  <c r="Q152" i="7"/>
  <c r="M152" i="7"/>
  <c r="I152" i="7"/>
  <c r="E152" i="7"/>
  <c r="Q151" i="7"/>
  <c r="M151" i="7"/>
  <c r="I151" i="7"/>
  <c r="E151" i="7"/>
  <c r="Q150" i="7"/>
  <c r="M150" i="7"/>
  <c r="I150" i="7"/>
  <c r="E150" i="7"/>
  <c r="Q149" i="7"/>
  <c r="M149" i="7"/>
  <c r="I149" i="7"/>
  <c r="E149" i="7"/>
  <c r="Q148" i="7"/>
  <c r="M148" i="7"/>
  <c r="I148" i="7"/>
  <c r="E148" i="7"/>
  <c r="Q147" i="7"/>
  <c r="M147" i="7"/>
  <c r="I147" i="7"/>
  <c r="E147" i="7"/>
  <c r="T146" i="7"/>
  <c r="S146" i="7"/>
  <c r="R146" i="7"/>
  <c r="P146" i="7"/>
  <c r="O146" i="7"/>
  <c r="N146" i="7"/>
  <c r="L146" i="7"/>
  <c r="K146" i="7"/>
  <c r="J146" i="7"/>
  <c r="H146" i="7"/>
  <c r="G146" i="7"/>
  <c r="F146" i="7"/>
  <c r="T145" i="7"/>
  <c r="S145" i="7"/>
  <c r="R145" i="7"/>
  <c r="P145" i="7"/>
  <c r="O145" i="7"/>
  <c r="N145" i="7"/>
  <c r="L145" i="7"/>
  <c r="K145" i="7"/>
  <c r="J145" i="7"/>
  <c r="H145" i="7"/>
  <c r="G145" i="7"/>
  <c r="F145" i="7"/>
  <c r="Q144" i="7"/>
  <c r="M144" i="7"/>
  <c r="I144" i="7"/>
  <c r="E144" i="7"/>
  <c r="Q143" i="7"/>
  <c r="M143" i="7"/>
  <c r="I143" i="7"/>
  <c r="E143" i="7"/>
  <c r="Q142" i="7"/>
  <c r="M142" i="7"/>
  <c r="I142" i="7"/>
  <c r="E142" i="7"/>
  <c r="Q141" i="7"/>
  <c r="M141" i="7"/>
  <c r="I141" i="7"/>
  <c r="E141" i="7"/>
  <c r="Q140" i="7"/>
  <c r="M140" i="7"/>
  <c r="I140" i="7"/>
  <c r="E140" i="7"/>
  <c r="Q139" i="7"/>
  <c r="M139" i="7"/>
  <c r="I139" i="7"/>
  <c r="E139" i="7"/>
  <c r="Q138" i="7"/>
  <c r="M138" i="7"/>
  <c r="I138" i="7"/>
  <c r="E138" i="7"/>
  <c r="Q137" i="7"/>
  <c r="M137" i="7"/>
  <c r="I137" i="7"/>
  <c r="E137" i="7"/>
  <c r="T136" i="7"/>
  <c r="S136" i="7"/>
  <c r="R136" i="7"/>
  <c r="P136" i="7"/>
  <c r="O136" i="7"/>
  <c r="N136" i="7"/>
  <c r="L136" i="7"/>
  <c r="K136" i="7"/>
  <c r="J136" i="7"/>
  <c r="H136" i="7"/>
  <c r="G136" i="7"/>
  <c r="F136" i="7"/>
  <c r="T135" i="7"/>
  <c r="S135" i="7"/>
  <c r="R135" i="7"/>
  <c r="P135" i="7"/>
  <c r="O135" i="7"/>
  <c r="N135" i="7"/>
  <c r="L135" i="7"/>
  <c r="K135" i="7"/>
  <c r="J135" i="7"/>
  <c r="H135" i="7"/>
  <c r="G135" i="7"/>
  <c r="F135" i="7"/>
  <c r="Q134" i="7"/>
  <c r="M134" i="7"/>
  <c r="I134" i="7"/>
  <c r="E134" i="7"/>
  <c r="Q133" i="7"/>
  <c r="M133" i="7"/>
  <c r="I133" i="7"/>
  <c r="E133" i="7"/>
  <c r="Q132" i="7"/>
  <c r="M132" i="7"/>
  <c r="I132" i="7"/>
  <c r="E132" i="7"/>
  <c r="Q131" i="7"/>
  <c r="M131" i="7"/>
  <c r="I131" i="7"/>
  <c r="E131" i="7"/>
  <c r="Q130" i="7"/>
  <c r="M130" i="7"/>
  <c r="I130" i="7"/>
  <c r="E130" i="7"/>
  <c r="Q129" i="7"/>
  <c r="M129" i="7"/>
  <c r="I129" i="7"/>
  <c r="E129" i="7"/>
  <c r="Q128" i="7"/>
  <c r="M128" i="7"/>
  <c r="I128" i="7"/>
  <c r="E128" i="7"/>
  <c r="Q127" i="7"/>
  <c r="M127" i="7"/>
  <c r="I127" i="7"/>
  <c r="E127" i="7"/>
  <c r="T126" i="7"/>
  <c r="S126" i="7"/>
  <c r="R126" i="7"/>
  <c r="P126" i="7"/>
  <c r="O126" i="7"/>
  <c r="N126" i="7"/>
  <c r="L126" i="7"/>
  <c r="K126" i="7"/>
  <c r="J126" i="7"/>
  <c r="H126" i="7"/>
  <c r="G126" i="7"/>
  <c r="F126" i="7"/>
  <c r="T125" i="7"/>
  <c r="S125" i="7"/>
  <c r="R125" i="7"/>
  <c r="P125" i="7"/>
  <c r="O125" i="7"/>
  <c r="N125" i="7"/>
  <c r="L125" i="7"/>
  <c r="K125" i="7"/>
  <c r="J125" i="7"/>
  <c r="H125" i="7"/>
  <c r="G125" i="7"/>
  <c r="F125" i="7"/>
  <c r="T124" i="7"/>
  <c r="T122" i="7" s="1"/>
  <c r="S124" i="7"/>
  <c r="S122" i="7" s="1"/>
  <c r="P124" i="7"/>
  <c r="P122" i="7" s="1"/>
  <c r="O124" i="7"/>
  <c r="O122" i="7" s="1"/>
  <c r="L124" i="7"/>
  <c r="K124" i="7"/>
  <c r="K122" i="7" s="1"/>
  <c r="H124" i="7"/>
  <c r="H122" i="7" s="1"/>
  <c r="G124" i="7"/>
  <c r="Q123" i="7"/>
  <c r="M123" i="7"/>
  <c r="I123" i="7"/>
  <c r="E123" i="7"/>
  <c r="Q120" i="7"/>
  <c r="M120" i="7"/>
  <c r="I120" i="7"/>
  <c r="E120" i="7"/>
  <c r="Q119" i="7"/>
  <c r="M119" i="7"/>
  <c r="I119" i="7"/>
  <c r="E119" i="7"/>
  <c r="T118" i="7"/>
  <c r="S118" i="7"/>
  <c r="R118" i="7"/>
  <c r="P118" i="7"/>
  <c r="O118" i="7"/>
  <c r="N118" i="7"/>
  <c r="L118" i="7"/>
  <c r="K118" i="7"/>
  <c r="J118" i="7"/>
  <c r="H118" i="7"/>
  <c r="G118" i="7"/>
  <c r="F118" i="7"/>
  <c r="Q117" i="7"/>
  <c r="M117" i="7"/>
  <c r="I117" i="7"/>
  <c r="E117" i="7"/>
  <c r="T115" i="7"/>
  <c r="S115" i="7"/>
  <c r="R115" i="7"/>
  <c r="P115" i="7"/>
  <c r="O115" i="7"/>
  <c r="N115" i="7"/>
  <c r="L115" i="7"/>
  <c r="K115" i="7"/>
  <c r="J115" i="7"/>
  <c r="H115" i="7"/>
  <c r="G115" i="7"/>
  <c r="F115" i="7"/>
  <c r="Q112" i="7"/>
  <c r="M112" i="7"/>
  <c r="I112" i="7"/>
  <c r="E112" i="7"/>
  <c r="Q111" i="7"/>
  <c r="M111" i="7"/>
  <c r="I111" i="7"/>
  <c r="E111" i="7"/>
  <c r="T110" i="7"/>
  <c r="S110" i="7"/>
  <c r="R110" i="7"/>
  <c r="P110" i="7"/>
  <c r="O110" i="7"/>
  <c r="N110" i="7"/>
  <c r="L110" i="7"/>
  <c r="K110" i="7"/>
  <c r="H110" i="7"/>
  <c r="G110" i="7"/>
  <c r="F110" i="7"/>
  <c r="Q109" i="7"/>
  <c r="M109" i="7"/>
  <c r="I109" i="7"/>
  <c r="E109" i="7"/>
  <c r="Q108" i="7"/>
  <c r="M108" i="7"/>
  <c r="I108" i="7"/>
  <c r="E108" i="7"/>
  <c r="Q107" i="7"/>
  <c r="M107" i="7"/>
  <c r="I107" i="7"/>
  <c r="E107" i="7"/>
  <c r="T106" i="7"/>
  <c r="S106" i="7"/>
  <c r="R106" i="7"/>
  <c r="P106" i="7"/>
  <c r="O106" i="7"/>
  <c r="N106" i="7"/>
  <c r="L106" i="7"/>
  <c r="K106" i="7"/>
  <c r="H106" i="7"/>
  <c r="G106" i="7"/>
  <c r="F106" i="7"/>
  <c r="Q105" i="7"/>
  <c r="M105" i="7"/>
  <c r="I105" i="7"/>
  <c r="E105" i="7"/>
  <c r="Q104" i="7"/>
  <c r="M104" i="7"/>
  <c r="I104" i="7"/>
  <c r="E104" i="7"/>
  <c r="Q103" i="7"/>
  <c r="M103" i="7"/>
  <c r="I103" i="7"/>
  <c r="E103" i="7"/>
  <c r="Q102" i="7"/>
  <c r="M102" i="7"/>
  <c r="I102" i="7"/>
  <c r="E102" i="7"/>
  <c r="Q101" i="7"/>
  <c r="M101" i="7"/>
  <c r="I101" i="7"/>
  <c r="E101" i="7"/>
  <c r="Q100" i="7"/>
  <c r="M100" i="7"/>
  <c r="I100" i="7"/>
  <c r="E100" i="7"/>
  <c r="Q99" i="7"/>
  <c r="M99" i="7"/>
  <c r="I99" i="7"/>
  <c r="E99" i="7"/>
  <c r="Q98" i="7"/>
  <c r="M98" i="7"/>
  <c r="I98" i="7"/>
  <c r="E98" i="7"/>
  <c r="Q97" i="7"/>
  <c r="M97" i="7"/>
  <c r="I97" i="7"/>
  <c r="E97" i="7"/>
  <c r="Q96" i="7"/>
  <c r="M96" i="7"/>
  <c r="I96" i="7"/>
  <c r="E96" i="7"/>
  <c r="Q95" i="7"/>
  <c r="M95" i="7"/>
  <c r="I95" i="7"/>
  <c r="F95" i="7"/>
  <c r="E95" i="7" s="1"/>
  <c r="Q94" i="7"/>
  <c r="M94" i="7"/>
  <c r="I94" i="7"/>
  <c r="E94" i="7"/>
  <c r="Q93" i="7"/>
  <c r="M93" i="7"/>
  <c r="I93" i="7"/>
  <c r="E93" i="7"/>
  <c r="Q92" i="7"/>
  <c r="M92" i="7"/>
  <c r="I92" i="7"/>
  <c r="E92" i="7"/>
  <c r="Q91" i="7"/>
  <c r="M91" i="7"/>
  <c r="I91" i="7"/>
  <c r="E91" i="7"/>
  <c r="Q90" i="7"/>
  <c r="M90" i="7"/>
  <c r="I90" i="7"/>
  <c r="E90" i="7"/>
  <c r="Q89" i="7"/>
  <c r="M89" i="7"/>
  <c r="I89" i="7"/>
  <c r="E89" i="7"/>
  <c r="T88" i="7"/>
  <c r="S88" i="7"/>
  <c r="R88" i="7"/>
  <c r="P88" i="7"/>
  <c r="O88" i="7"/>
  <c r="N88" i="7"/>
  <c r="L88" i="7"/>
  <c r="K88" i="7"/>
  <c r="H88" i="7"/>
  <c r="G88" i="7"/>
  <c r="F88" i="7"/>
  <c r="T87" i="7"/>
  <c r="S87" i="7"/>
  <c r="R87" i="7"/>
  <c r="P87" i="7"/>
  <c r="O87" i="7"/>
  <c r="N87" i="7"/>
  <c r="L87" i="7"/>
  <c r="K87" i="7"/>
  <c r="H87" i="7"/>
  <c r="G87" i="7"/>
  <c r="F87" i="7"/>
  <c r="Q86" i="7"/>
  <c r="M86" i="7"/>
  <c r="I86" i="7"/>
  <c r="E86" i="7"/>
  <c r="Q85" i="7"/>
  <c r="M85" i="7"/>
  <c r="I85" i="7"/>
  <c r="E85" i="7"/>
  <c r="Q84" i="7"/>
  <c r="M84" i="7"/>
  <c r="I84" i="7"/>
  <c r="E84" i="7"/>
  <c r="Q83" i="7"/>
  <c r="M83" i="7"/>
  <c r="I83" i="7"/>
  <c r="E83" i="7"/>
  <c r="Q82" i="7"/>
  <c r="M82" i="7"/>
  <c r="I82" i="7"/>
  <c r="E82" i="7"/>
  <c r="Q81" i="7"/>
  <c r="N81" i="7"/>
  <c r="I81" i="7"/>
  <c r="E81" i="7"/>
  <c r="Q80" i="7"/>
  <c r="M80" i="7"/>
  <c r="I80" i="7"/>
  <c r="E80" i="7"/>
  <c r="Q79" i="7"/>
  <c r="M79" i="7"/>
  <c r="I79" i="7"/>
  <c r="E79" i="7"/>
  <c r="Q78" i="7"/>
  <c r="M78" i="7"/>
  <c r="I78" i="7"/>
  <c r="E78" i="7"/>
  <c r="Q77" i="7"/>
  <c r="M77" i="7"/>
  <c r="I77" i="7"/>
  <c r="E77" i="7"/>
  <c r="Q76" i="7"/>
  <c r="M76" i="7"/>
  <c r="I76" i="7"/>
  <c r="E76" i="7"/>
  <c r="Q75" i="7"/>
  <c r="M75" i="7"/>
  <c r="I75" i="7"/>
  <c r="E75" i="7"/>
  <c r="T74" i="7"/>
  <c r="S74" i="7"/>
  <c r="R74" i="7"/>
  <c r="P74" i="7"/>
  <c r="O74" i="7"/>
  <c r="N74" i="7"/>
  <c r="L74" i="7"/>
  <c r="K74" i="7"/>
  <c r="J74" i="7"/>
  <c r="H74" i="7"/>
  <c r="G74" i="7"/>
  <c r="F74" i="7"/>
  <c r="T73" i="7"/>
  <c r="S73" i="7"/>
  <c r="R73" i="7"/>
  <c r="P73" i="7"/>
  <c r="O73" i="7"/>
  <c r="L73" i="7"/>
  <c r="K73" i="7"/>
  <c r="J73" i="7"/>
  <c r="H73" i="7"/>
  <c r="G73" i="7"/>
  <c r="F73" i="7"/>
  <c r="Q72" i="7"/>
  <c r="M72" i="7"/>
  <c r="I72" i="7"/>
  <c r="E72" i="7"/>
  <c r="Q71" i="7"/>
  <c r="M71" i="7"/>
  <c r="I71" i="7"/>
  <c r="E71" i="7"/>
  <c r="Q70" i="7"/>
  <c r="M70" i="7"/>
  <c r="I70" i="7"/>
  <c r="E70" i="7"/>
  <c r="Q69" i="7"/>
  <c r="M69" i="7"/>
  <c r="I69" i="7"/>
  <c r="E69" i="7"/>
  <c r="T68" i="7"/>
  <c r="S68" i="7"/>
  <c r="R68" i="7"/>
  <c r="P68" i="7"/>
  <c r="O68" i="7"/>
  <c r="N68" i="7"/>
  <c r="L68" i="7"/>
  <c r="K68" i="7"/>
  <c r="J68" i="7"/>
  <c r="H68" i="7"/>
  <c r="G68" i="7"/>
  <c r="F68" i="7"/>
  <c r="T67" i="7"/>
  <c r="S67" i="7"/>
  <c r="R67" i="7"/>
  <c r="P67" i="7"/>
  <c r="O67" i="7"/>
  <c r="N67" i="7"/>
  <c r="L67" i="7"/>
  <c r="K67" i="7"/>
  <c r="J67" i="7"/>
  <c r="H67" i="7"/>
  <c r="G67" i="7"/>
  <c r="F67" i="7"/>
  <c r="Q54" i="7"/>
  <c r="M54" i="7"/>
  <c r="I54" i="7"/>
  <c r="E54" i="7"/>
  <c r="Q53" i="7"/>
  <c r="M53" i="7"/>
  <c r="I53" i="7"/>
  <c r="E53" i="7"/>
  <c r="Q52" i="7"/>
  <c r="M52" i="7"/>
  <c r="I52" i="7"/>
  <c r="E52" i="7"/>
  <c r="T51" i="7"/>
  <c r="S51" i="7"/>
  <c r="R51" i="7"/>
  <c r="P51" i="7"/>
  <c r="O51" i="7"/>
  <c r="N51" i="7"/>
  <c r="L51" i="7"/>
  <c r="K51" i="7"/>
  <c r="J51" i="7"/>
  <c r="H51" i="7"/>
  <c r="G51" i="7"/>
  <c r="F51" i="7"/>
  <c r="T50" i="7"/>
  <c r="S50" i="7"/>
  <c r="R50" i="7"/>
  <c r="P50" i="7"/>
  <c r="O50" i="7"/>
  <c r="N50" i="7"/>
  <c r="L50" i="7"/>
  <c r="K50" i="7"/>
  <c r="J50" i="7"/>
  <c r="H50" i="7"/>
  <c r="G50" i="7"/>
  <c r="F50" i="7"/>
  <c r="Q49" i="7"/>
  <c r="M49" i="7"/>
  <c r="I49" i="7"/>
  <c r="E49" i="7"/>
  <c r="Q48" i="7"/>
  <c r="M48" i="7"/>
  <c r="I48" i="7"/>
  <c r="E48" i="7"/>
  <c r="Q47" i="7"/>
  <c r="M47" i="7"/>
  <c r="I47" i="7"/>
  <c r="E47" i="7"/>
  <c r="T46" i="7"/>
  <c r="S46" i="7"/>
  <c r="R46" i="7"/>
  <c r="P46" i="7"/>
  <c r="O46" i="7"/>
  <c r="N46" i="7"/>
  <c r="L46" i="7"/>
  <c r="K46" i="7"/>
  <c r="J46" i="7"/>
  <c r="H46" i="7"/>
  <c r="G46" i="7"/>
  <c r="F46" i="7"/>
  <c r="T45" i="7"/>
  <c r="S45" i="7"/>
  <c r="R45" i="7"/>
  <c r="P45" i="7"/>
  <c r="O45" i="7"/>
  <c r="N45" i="7"/>
  <c r="L45" i="7"/>
  <c r="K45" i="7"/>
  <c r="J45" i="7"/>
  <c r="H45" i="7"/>
  <c r="G45" i="7"/>
  <c r="F45" i="7"/>
  <c r="Q43" i="7"/>
  <c r="M43" i="7"/>
  <c r="I43" i="7"/>
  <c r="E43" i="7"/>
  <c r="Q42" i="7"/>
  <c r="M42" i="7"/>
  <c r="I42" i="7"/>
  <c r="E42" i="7"/>
  <c r="Q41" i="7"/>
  <c r="M41" i="7"/>
  <c r="I41" i="7"/>
  <c r="E41" i="7"/>
  <c r="Q40" i="7"/>
  <c r="M40" i="7"/>
  <c r="I40" i="7"/>
  <c r="E40" i="7"/>
  <c r="Q39" i="7"/>
  <c r="M39" i="7"/>
  <c r="I39" i="7"/>
  <c r="E39" i="7"/>
  <c r="T38" i="7"/>
  <c r="S38" i="7"/>
  <c r="R38" i="7"/>
  <c r="P38" i="7"/>
  <c r="O38" i="7"/>
  <c r="N38" i="7"/>
  <c r="L38" i="7"/>
  <c r="K38" i="7"/>
  <c r="J38" i="7"/>
  <c r="H38" i="7"/>
  <c r="G38" i="7"/>
  <c r="F38" i="7"/>
  <c r="Q36" i="7"/>
  <c r="M36" i="7"/>
  <c r="I36" i="7"/>
  <c r="E36" i="7"/>
  <c r="Q35" i="7"/>
  <c r="M35" i="7"/>
  <c r="I35" i="7"/>
  <c r="E35" i="7"/>
  <c r="Q34" i="7"/>
  <c r="M34" i="7"/>
  <c r="I34" i="7"/>
  <c r="E34" i="7"/>
  <c r="T33" i="7"/>
  <c r="S33" i="7"/>
  <c r="R33" i="7"/>
  <c r="P33" i="7"/>
  <c r="O33" i="7"/>
  <c r="N33" i="7"/>
  <c r="L33" i="7"/>
  <c r="K33" i="7"/>
  <c r="J33" i="7"/>
  <c r="H33" i="7"/>
  <c r="G33" i="7"/>
  <c r="F33" i="7"/>
  <c r="T32" i="7"/>
  <c r="S32" i="7"/>
  <c r="R32" i="7"/>
  <c r="P32" i="7"/>
  <c r="O32" i="7"/>
  <c r="N32" i="7"/>
  <c r="L32" i="7"/>
  <c r="K32" i="7"/>
  <c r="J32" i="7"/>
  <c r="H32" i="7"/>
  <c r="G32" i="7"/>
  <c r="F32" i="7"/>
  <c r="Q31" i="7"/>
  <c r="M31" i="7"/>
  <c r="I31" i="7"/>
  <c r="E31" i="7"/>
  <c r="Q30" i="7"/>
  <c r="M30" i="7"/>
  <c r="I30" i="7"/>
  <c r="E30" i="7"/>
  <c r="Q29" i="7"/>
  <c r="M29" i="7"/>
  <c r="I29" i="7"/>
  <c r="E29" i="7"/>
  <c r="Q28" i="7"/>
  <c r="M28" i="7"/>
  <c r="I28" i="7"/>
  <c r="E28" i="7"/>
  <c r="R27" i="7"/>
  <c r="Q27" i="7" s="1"/>
  <c r="N27" i="7"/>
  <c r="M27" i="7" s="1"/>
  <c r="J27" i="7"/>
  <c r="I27" i="7" s="1"/>
  <c r="F27" i="7"/>
  <c r="F26" i="7" s="1"/>
  <c r="T26" i="7"/>
  <c r="S26" i="7"/>
  <c r="P26" i="7"/>
  <c r="O26" i="7"/>
  <c r="L26" i="7"/>
  <c r="K26" i="7"/>
  <c r="H26" i="7"/>
  <c r="G26" i="7"/>
  <c r="T25" i="7"/>
  <c r="S25" i="7"/>
  <c r="R25" i="7"/>
  <c r="P25" i="7"/>
  <c r="O25" i="7"/>
  <c r="N25" i="7"/>
  <c r="L25" i="7"/>
  <c r="K25" i="7"/>
  <c r="J25" i="7"/>
  <c r="H25" i="7"/>
  <c r="G25" i="7"/>
  <c r="F25" i="7"/>
  <c r="Q24" i="7"/>
  <c r="M24" i="7"/>
  <c r="I24" i="7"/>
  <c r="E24" i="7"/>
  <c r="Q23" i="7"/>
  <c r="M23" i="7"/>
  <c r="I23" i="7"/>
  <c r="E23" i="7"/>
  <c r="Q22" i="7"/>
  <c r="M22" i="7"/>
  <c r="I22" i="7"/>
  <c r="E22" i="7"/>
  <c r="Q21" i="7"/>
  <c r="M21" i="7"/>
  <c r="I21" i="7"/>
  <c r="E21" i="7"/>
  <c r="Q20" i="7"/>
  <c r="M20" i="7"/>
  <c r="I20" i="7"/>
  <c r="E20" i="7"/>
  <c r="Q19" i="7"/>
  <c r="M19" i="7"/>
  <c r="I19" i="7"/>
  <c r="E19" i="7"/>
  <c r="T18" i="7"/>
  <c r="S18" i="7"/>
  <c r="R18" i="7"/>
  <c r="P18" i="7"/>
  <c r="O18" i="7"/>
  <c r="N18" i="7"/>
  <c r="L18" i="7"/>
  <c r="K18" i="7"/>
  <c r="J18" i="7"/>
  <c r="H18" i="7"/>
  <c r="G18" i="7"/>
  <c r="F18" i="7"/>
  <c r="F14" i="7" s="1"/>
  <c r="F17" i="7"/>
  <c r="Q354" i="7" l="1"/>
  <c r="R12" i="7"/>
  <c r="E355" i="7"/>
  <c r="G12" i="7"/>
  <c r="Q355" i="7"/>
  <c r="I355" i="7"/>
  <c r="M355" i="7"/>
  <c r="E354" i="7"/>
  <c r="M354" i="7"/>
  <c r="J12" i="7"/>
  <c r="I354" i="7"/>
  <c r="F12" i="7"/>
  <c r="M352" i="7"/>
  <c r="Q383" i="7"/>
  <c r="I383" i="7"/>
  <c r="M383" i="7"/>
  <c r="E383" i="7"/>
  <c r="E368" i="7"/>
  <c r="J352" i="7"/>
  <c r="M372" i="7"/>
  <c r="I364" i="7"/>
  <c r="E372" i="7"/>
  <c r="Q372" i="7"/>
  <c r="I372" i="7"/>
  <c r="Q360" i="7"/>
  <c r="M360" i="7"/>
  <c r="G360" i="7"/>
  <c r="E360" i="7" s="1"/>
  <c r="I360" i="7"/>
  <c r="G356" i="7"/>
  <c r="G352" i="7" s="1"/>
  <c r="M364" i="7"/>
  <c r="K356" i="7"/>
  <c r="S356" i="7"/>
  <c r="S352" i="7" s="1"/>
  <c r="I361" i="7"/>
  <c r="Q361" i="7"/>
  <c r="E361" i="7"/>
  <c r="M55" i="7"/>
  <c r="M361" i="7"/>
  <c r="E357" i="7"/>
  <c r="P14" i="7"/>
  <c r="F124" i="7"/>
  <c r="F116" i="7" s="1"/>
  <c r="Q357" i="7"/>
  <c r="H14" i="7"/>
  <c r="H63" i="7"/>
  <c r="S63" i="7"/>
  <c r="H64" i="7"/>
  <c r="S64" i="7"/>
  <c r="M357" i="7"/>
  <c r="J63" i="7"/>
  <c r="T63" i="7"/>
  <c r="O64" i="7"/>
  <c r="T64" i="7"/>
  <c r="K116" i="7"/>
  <c r="I357" i="7"/>
  <c r="I38" i="7"/>
  <c r="I45" i="7"/>
  <c r="I46" i="7"/>
  <c r="I50" i="7"/>
  <c r="F63" i="7"/>
  <c r="K63" i="7"/>
  <c r="P63" i="7"/>
  <c r="F10" i="7"/>
  <c r="K64" i="7"/>
  <c r="P64" i="7"/>
  <c r="G63" i="7"/>
  <c r="L116" i="7"/>
  <c r="H13" i="7"/>
  <c r="R13" i="7"/>
  <c r="Q66" i="7"/>
  <c r="Q65" i="7"/>
  <c r="I56" i="7"/>
  <c r="J15" i="7"/>
  <c r="J11" i="7" s="1"/>
  <c r="K14" i="7"/>
  <c r="P13" i="7"/>
  <c r="S14" i="7"/>
  <c r="L63" i="7"/>
  <c r="R63" i="7"/>
  <c r="G64" i="7"/>
  <c r="L64" i="7"/>
  <c r="G13" i="7"/>
  <c r="N13" i="7"/>
  <c r="T13" i="7"/>
  <c r="E56" i="7"/>
  <c r="E55" i="7"/>
  <c r="Q55" i="7"/>
  <c r="K13" i="7"/>
  <c r="G14" i="7"/>
  <c r="E51" i="7"/>
  <c r="O63" i="7"/>
  <c r="F229" i="7"/>
  <c r="E229" i="7" s="1"/>
  <c r="T340" i="7"/>
  <c r="Q340" i="7" s="1"/>
  <c r="J13" i="7"/>
  <c r="S13" i="7"/>
  <c r="I66" i="7"/>
  <c r="I65" i="7"/>
  <c r="F13" i="7"/>
  <c r="O14" i="7"/>
  <c r="T14" i="7"/>
  <c r="L13" i="7"/>
  <c r="L9" i="7" s="1"/>
  <c r="O13" i="7"/>
  <c r="Q56" i="7"/>
  <c r="L14" i="7"/>
  <c r="Q17" i="7"/>
  <c r="M32" i="7"/>
  <c r="M33" i="7"/>
  <c r="G116" i="7"/>
  <c r="I197" i="7"/>
  <c r="E66" i="7"/>
  <c r="E65" i="7"/>
  <c r="F15" i="7"/>
  <c r="N15" i="7"/>
  <c r="R229" i="7"/>
  <c r="Q240" i="7"/>
  <c r="Q241" i="7"/>
  <c r="R15" i="7"/>
  <c r="R11" i="7" s="1"/>
  <c r="E32" i="7"/>
  <c r="E33" i="7"/>
  <c r="R124" i="7"/>
  <c r="R116" i="7" s="1"/>
  <c r="I195" i="7"/>
  <c r="I196" i="7"/>
  <c r="Q197" i="7"/>
  <c r="N346" i="7"/>
  <c r="M346" i="7" s="1"/>
  <c r="I17" i="7"/>
  <c r="E37" i="7"/>
  <c r="I37" i="7"/>
  <c r="M37" i="7"/>
  <c r="E353" i="7"/>
  <c r="M66" i="7"/>
  <c r="M65" i="7"/>
  <c r="M56" i="7"/>
  <c r="E356" i="7"/>
  <c r="I55" i="7"/>
  <c r="E196" i="7"/>
  <c r="M197" i="7"/>
  <c r="Q196" i="7"/>
  <c r="E239" i="7"/>
  <c r="G236" i="7"/>
  <c r="M241" i="7"/>
  <c r="I348" i="7"/>
  <c r="I106" i="7"/>
  <c r="I110" i="7"/>
  <c r="E237" i="7"/>
  <c r="I241" i="7"/>
  <c r="F346" i="7"/>
  <c r="E346" i="7" s="1"/>
  <c r="M17" i="7"/>
  <c r="H116" i="7"/>
  <c r="S114" i="7"/>
  <c r="N172" i="7"/>
  <c r="M172" i="7" s="1"/>
  <c r="I173" i="7"/>
  <c r="E197" i="7"/>
  <c r="J116" i="7"/>
  <c r="E241" i="7"/>
  <c r="I253" i="7"/>
  <c r="M284" i="7"/>
  <c r="Q345" i="7"/>
  <c r="Q18" i="7"/>
  <c r="Q25" i="7"/>
  <c r="Q50" i="7"/>
  <c r="Q51" i="7"/>
  <c r="M67" i="7"/>
  <c r="M68" i="7"/>
  <c r="I74" i="7"/>
  <c r="I115" i="7"/>
  <c r="T116" i="7"/>
  <c r="L122" i="7"/>
  <c r="L114" i="7" s="1"/>
  <c r="N124" i="7"/>
  <c r="N122" i="7" s="1"/>
  <c r="M122" i="7" s="1"/>
  <c r="Q200" i="7"/>
  <c r="I207" i="7"/>
  <c r="I217" i="7"/>
  <c r="I218" i="7"/>
  <c r="M231" i="7"/>
  <c r="E341" i="7"/>
  <c r="Q348" i="7"/>
  <c r="Q37" i="7"/>
  <c r="Q356" i="7"/>
  <c r="Q353" i="7"/>
  <c r="M327" i="7"/>
  <c r="M335" i="7"/>
  <c r="M336" i="7"/>
  <c r="M356" i="7"/>
  <c r="M51" i="7"/>
  <c r="O121" i="7"/>
  <c r="Q185" i="7"/>
  <c r="Q186" i="7"/>
  <c r="I51" i="7"/>
  <c r="P116" i="7"/>
  <c r="K121" i="7"/>
  <c r="E161" i="7"/>
  <c r="E162" i="7"/>
  <c r="E167" i="7"/>
  <c r="E168" i="7"/>
  <c r="E172" i="7"/>
  <c r="M173" i="7"/>
  <c r="N196" i="7"/>
  <c r="M196" i="7" s="1"/>
  <c r="O116" i="7"/>
  <c r="E244" i="7"/>
  <c r="S236" i="7"/>
  <c r="M257" i="7"/>
  <c r="I261" i="7"/>
  <c r="I262" i="7"/>
  <c r="I266" i="7"/>
  <c r="I267" i="7"/>
  <c r="I276" i="7"/>
  <c r="I277" i="7"/>
  <c r="Q285" i="7"/>
  <c r="I300" i="7"/>
  <c r="I301" i="7"/>
  <c r="I306" i="7"/>
  <c r="I307" i="7"/>
  <c r="I314" i="7"/>
  <c r="I315" i="7"/>
  <c r="I320" i="7"/>
  <c r="I321" i="7"/>
  <c r="I327" i="7"/>
  <c r="I335" i="7"/>
  <c r="I336" i="7"/>
  <c r="E240" i="7"/>
  <c r="I16" i="7"/>
  <c r="M18" i="7"/>
  <c r="M25" i="7"/>
  <c r="I32" i="7"/>
  <c r="I33" i="7"/>
  <c r="E38" i="7"/>
  <c r="E45" i="7"/>
  <c r="E46" i="7"/>
  <c r="E50" i="7"/>
  <c r="Q118" i="7"/>
  <c r="G122" i="7"/>
  <c r="L121" i="7"/>
  <c r="Q237" i="7"/>
  <c r="Q239" i="7"/>
  <c r="E253" i="7"/>
  <c r="M345" i="7"/>
  <c r="E16" i="7"/>
  <c r="I18" i="7"/>
  <c r="I25" i="7"/>
  <c r="E26" i="7"/>
  <c r="N26" i="7"/>
  <c r="N14" i="7" s="1"/>
  <c r="N10" i="7" s="1"/>
  <c r="N73" i="7"/>
  <c r="N63" i="7" s="1"/>
  <c r="M81" i="7"/>
  <c r="M87" i="7"/>
  <c r="M106" i="7"/>
  <c r="M110" i="7"/>
  <c r="E125" i="7"/>
  <c r="E126" i="7"/>
  <c r="E135" i="7"/>
  <c r="E136" i="7"/>
  <c r="E145" i="7"/>
  <c r="E146" i="7"/>
  <c r="E154" i="7"/>
  <c r="E155" i="7"/>
  <c r="G121" i="7"/>
  <c r="M237" i="7"/>
  <c r="M239" i="7"/>
  <c r="I240" i="7"/>
  <c r="Q253" i="7"/>
  <c r="H114" i="7"/>
  <c r="I345" i="7"/>
  <c r="Q346" i="7"/>
  <c r="E25" i="7"/>
  <c r="E27" i="7"/>
  <c r="Q67" i="7"/>
  <c r="Q68" i="7"/>
  <c r="M74" i="7"/>
  <c r="I124" i="7"/>
  <c r="J122" i="7"/>
  <c r="E228" i="7"/>
  <c r="I237" i="7"/>
  <c r="I239" i="7"/>
  <c r="M253" i="7"/>
  <c r="K340" i="7"/>
  <c r="I340" i="7" s="1"/>
  <c r="I344" i="7"/>
  <c r="I346" i="7"/>
  <c r="E207" i="7"/>
  <c r="E217" i="7"/>
  <c r="E218" i="7"/>
  <c r="Q229" i="7"/>
  <c r="E261" i="7"/>
  <c r="E262" i="7"/>
  <c r="E266" i="7"/>
  <c r="E267" i="7"/>
  <c r="E276" i="7"/>
  <c r="E277" i="7"/>
  <c r="E284" i="7"/>
  <c r="O236" i="7"/>
  <c r="M285" i="7"/>
  <c r="T114" i="7"/>
  <c r="Q341" i="7"/>
  <c r="Q32" i="7"/>
  <c r="Q33" i="7"/>
  <c r="Q38" i="7"/>
  <c r="Q45" i="7"/>
  <c r="Q46" i="7"/>
  <c r="I67" i="7"/>
  <c r="I73" i="7"/>
  <c r="E74" i="7"/>
  <c r="O114" i="7"/>
  <c r="S116" i="7"/>
  <c r="M125" i="7"/>
  <c r="S121" i="7"/>
  <c r="M126" i="7"/>
  <c r="M135" i="7"/>
  <c r="M136" i="7"/>
  <c r="M145" i="7"/>
  <c r="M146" i="7"/>
  <c r="M154" i="7"/>
  <c r="M155" i="7"/>
  <c r="M161" i="7"/>
  <c r="M162" i="7"/>
  <c r="M167" i="7"/>
  <c r="M168" i="7"/>
  <c r="E173" i="7"/>
  <c r="Q207" i="7"/>
  <c r="Q217" i="7"/>
  <c r="Q218" i="7"/>
  <c r="M229" i="7"/>
  <c r="E252" i="7"/>
  <c r="Q261" i="7"/>
  <c r="Q262" i="7"/>
  <c r="Q266" i="7"/>
  <c r="Q267" i="7"/>
  <c r="Q276" i="7"/>
  <c r="Q277" i="7"/>
  <c r="I285" i="7"/>
  <c r="E327" i="7"/>
  <c r="E336" i="7"/>
  <c r="P114" i="7"/>
  <c r="E340" i="7"/>
  <c r="M341" i="7"/>
  <c r="M353" i="7"/>
  <c r="M38" i="7"/>
  <c r="M45" i="7"/>
  <c r="M46" i="7"/>
  <c r="M50" i="7"/>
  <c r="Q73" i="7"/>
  <c r="Q74" i="7"/>
  <c r="Q106" i="7"/>
  <c r="Q110" i="7"/>
  <c r="E118" i="7"/>
  <c r="K114" i="7"/>
  <c r="I126" i="7"/>
  <c r="I135" i="7"/>
  <c r="I136" i="7"/>
  <c r="I145" i="7"/>
  <c r="I146" i="7"/>
  <c r="I154" i="7"/>
  <c r="I155" i="7"/>
  <c r="I161" i="7"/>
  <c r="I162" i="7"/>
  <c r="I167" i="7"/>
  <c r="I168" i="7"/>
  <c r="E206" i="7"/>
  <c r="M207" i="7"/>
  <c r="M217" i="7"/>
  <c r="M218" i="7"/>
  <c r="Q228" i="7"/>
  <c r="P236" i="7"/>
  <c r="F236" i="7"/>
  <c r="M261" i="7"/>
  <c r="M262" i="7"/>
  <c r="M266" i="7"/>
  <c r="M267" i="7"/>
  <c r="M276" i="7"/>
  <c r="M277" i="7"/>
  <c r="E285" i="7"/>
  <c r="M300" i="7"/>
  <c r="M301" i="7"/>
  <c r="M306" i="7"/>
  <c r="M307" i="7"/>
  <c r="M314" i="7"/>
  <c r="M315" i="7"/>
  <c r="M320" i="7"/>
  <c r="M321" i="7"/>
  <c r="Q327" i="7"/>
  <c r="Q335" i="7"/>
  <c r="Q336" i="7"/>
  <c r="I341" i="7"/>
  <c r="I353" i="7"/>
  <c r="Q115" i="7"/>
  <c r="J26" i="7"/>
  <c r="J14" i="7" s="1"/>
  <c r="J10" i="7" s="1"/>
  <c r="M16" i="7"/>
  <c r="Q16" i="7"/>
  <c r="E17" i="7"/>
  <c r="E18" i="7"/>
  <c r="R26" i="7"/>
  <c r="R14" i="7" s="1"/>
  <c r="R10" i="7" s="1"/>
  <c r="Q87" i="7"/>
  <c r="Q88" i="7"/>
  <c r="I118" i="7"/>
  <c r="N206" i="7"/>
  <c r="M206" i="7" s="1"/>
  <c r="M211" i="7"/>
  <c r="Q257" i="7"/>
  <c r="R252" i="7"/>
  <c r="M344" i="7"/>
  <c r="O340" i="7"/>
  <c r="M340" i="7" s="1"/>
  <c r="M88" i="7"/>
  <c r="E115" i="7"/>
  <c r="F121" i="7"/>
  <c r="I125" i="7"/>
  <c r="J172" i="7"/>
  <c r="I172" i="7" s="1"/>
  <c r="Q211" i="7"/>
  <c r="R206" i="7"/>
  <c r="Q206" i="7" s="1"/>
  <c r="I233" i="7"/>
  <c r="J228" i="7"/>
  <c r="I228" i="7" s="1"/>
  <c r="L236" i="7"/>
  <c r="I257" i="7"/>
  <c r="J252" i="7"/>
  <c r="Q296" i="7"/>
  <c r="R284" i="7"/>
  <c r="Q284" i="7" s="1"/>
  <c r="I68" i="7"/>
  <c r="I87" i="7"/>
  <c r="I88" i="7"/>
  <c r="I185" i="7"/>
  <c r="T121" i="7"/>
  <c r="I186" i="7"/>
  <c r="M233" i="7"/>
  <c r="N228" i="7"/>
  <c r="M228" i="7" s="1"/>
  <c r="M252" i="7"/>
  <c r="E300" i="7"/>
  <c r="E301" i="7"/>
  <c r="E306" i="7"/>
  <c r="E307" i="7"/>
  <c r="E314" i="7"/>
  <c r="E315" i="7"/>
  <c r="E320" i="7"/>
  <c r="E321" i="7"/>
  <c r="E67" i="7"/>
  <c r="E68" i="7"/>
  <c r="E73" i="7"/>
  <c r="E106" i="7"/>
  <c r="E110" i="7"/>
  <c r="M115" i="7"/>
  <c r="M118" i="7"/>
  <c r="Q125" i="7"/>
  <c r="Q126" i="7"/>
  <c r="Q135" i="7"/>
  <c r="Q136" i="7"/>
  <c r="Q145" i="7"/>
  <c r="Q146" i="7"/>
  <c r="Q154" i="7"/>
  <c r="Q155" i="7"/>
  <c r="Q161" i="7"/>
  <c r="Q162" i="7"/>
  <c r="Q167" i="7"/>
  <c r="Q168" i="7"/>
  <c r="R172" i="7"/>
  <c r="Q173" i="7"/>
  <c r="E185" i="7"/>
  <c r="P121" i="7"/>
  <c r="E186" i="7"/>
  <c r="I211" i="7"/>
  <c r="J206" i="7"/>
  <c r="I206" i="7" s="1"/>
  <c r="I231" i="7"/>
  <c r="J229" i="7"/>
  <c r="I229" i="7" s="1"/>
  <c r="E233" i="7"/>
  <c r="K236" i="7"/>
  <c r="M249" i="7"/>
  <c r="N240" i="7"/>
  <c r="H236" i="7"/>
  <c r="M296" i="7"/>
  <c r="Q300" i="7"/>
  <c r="Q301" i="7"/>
  <c r="Q306" i="7"/>
  <c r="Q307" i="7"/>
  <c r="Q314" i="7"/>
  <c r="Q315" i="7"/>
  <c r="Q320" i="7"/>
  <c r="Q321" i="7"/>
  <c r="E344" i="7"/>
  <c r="E87" i="7"/>
  <c r="E88" i="7"/>
  <c r="H121" i="7"/>
  <c r="M185" i="7"/>
  <c r="M186" i="7"/>
  <c r="T236" i="7"/>
  <c r="I296" i="7"/>
  <c r="J284" i="7"/>
  <c r="I284" i="7" s="1"/>
  <c r="I63" i="7" l="1"/>
  <c r="G9" i="7"/>
  <c r="Q352" i="7"/>
  <c r="S9" i="7"/>
  <c r="M15" i="7"/>
  <c r="N11" i="7"/>
  <c r="M11" i="7" s="1"/>
  <c r="E15" i="7"/>
  <c r="F11" i="7"/>
  <c r="E11" i="7" s="1"/>
  <c r="E124" i="7"/>
  <c r="I356" i="7"/>
  <c r="K352" i="7"/>
  <c r="K9" i="7" s="1"/>
  <c r="I122" i="7"/>
  <c r="K113" i="7"/>
  <c r="M63" i="7"/>
  <c r="F122" i="7"/>
  <c r="F114" i="7" s="1"/>
  <c r="I64" i="7"/>
  <c r="M64" i="7"/>
  <c r="Q124" i="7"/>
  <c r="Q63" i="7"/>
  <c r="E64" i="7"/>
  <c r="Q64" i="7"/>
  <c r="R122" i="7"/>
  <c r="R114" i="7" s="1"/>
  <c r="Q114" i="7" s="1"/>
  <c r="E13" i="7"/>
  <c r="N114" i="7"/>
  <c r="M73" i="7"/>
  <c r="I116" i="7"/>
  <c r="E63" i="7"/>
  <c r="E116" i="7"/>
  <c r="J114" i="7"/>
  <c r="I114" i="7" s="1"/>
  <c r="G113" i="7"/>
  <c r="O113" i="7"/>
  <c r="E236" i="7"/>
  <c r="E12" i="7"/>
  <c r="Q13" i="7"/>
  <c r="P113" i="7"/>
  <c r="Q116" i="7"/>
  <c r="N116" i="7"/>
  <c r="M116" i="7" s="1"/>
  <c r="M124" i="7"/>
  <c r="M14" i="7"/>
  <c r="E14" i="7"/>
  <c r="L113" i="7"/>
  <c r="I12" i="7"/>
  <c r="S113" i="7"/>
  <c r="M26" i="7"/>
  <c r="Q12" i="7"/>
  <c r="G114" i="7"/>
  <c r="Q26" i="7"/>
  <c r="I11" i="7"/>
  <c r="I15" i="7"/>
  <c r="H113" i="7"/>
  <c r="M240" i="7"/>
  <c r="N236" i="7"/>
  <c r="M236" i="7" s="1"/>
  <c r="Q172" i="7"/>
  <c r="R121" i="7"/>
  <c r="T113" i="7"/>
  <c r="E121" i="7"/>
  <c r="F113" i="7"/>
  <c r="F9" i="7" s="1"/>
  <c r="E9" i="7" s="1"/>
  <c r="I26" i="7"/>
  <c r="I252" i="7"/>
  <c r="J236" i="7"/>
  <c r="I236" i="7" s="1"/>
  <c r="R236" i="7"/>
  <c r="Q236" i="7" s="1"/>
  <c r="Q252" i="7"/>
  <c r="I13" i="7"/>
  <c r="N121" i="7"/>
  <c r="J121" i="7"/>
  <c r="Q11" i="7"/>
  <c r="Q15" i="7"/>
  <c r="M13" i="7"/>
  <c r="E114" i="7" l="1"/>
  <c r="E122" i="7"/>
  <c r="M12" i="7"/>
  <c r="M114" i="7"/>
  <c r="Q122" i="7"/>
  <c r="E10" i="7"/>
  <c r="M10" i="7"/>
  <c r="E113" i="7"/>
  <c r="M121" i="7"/>
  <c r="N113" i="7"/>
  <c r="N9" i="7" s="1"/>
  <c r="M9" i="7" s="1"/>
  <c r="J113" i="7"/>
  <c r="J9" i="7" s="1"/>
  <c r="I9" i="7" s="1"/>
  <c r="I121" i="7"/>
  <c r="I10" i="7"/>
  <c r="I14" i="7"/>
  <c r="Q121" i="7"/>
  <c r="R113" i="7"/>
  <c r="R9" i="7" s="1"/>
  <c r="Q9" i="7" s="1"/>
  <c r="Q10" i="7"/>
  <c r="Q14" i="7"/>
  <c r="Q113" i="7" l="1"/>
  <c r="M113" i="7"/>
  <c r="I113" i="7"/>
</calcChain>
</file>

<file path=xl/comments1.xml><?xml version="1.0" encoding="utf-8"?>
<comments xmlns="http://schemas.openxmlformats.org/spreadsheetml/2006/main">
  <authors>
    <author>Darejan Iakobishvili</author>
  </authors>
  <commentList>
    <comment ref="C204" authorId="0" shapeId="0">
      <text>
        <r>
          <rPr>
            <b/>
            <sz val="9"/>
            <color indexed="81"/>
            <rFont val="Tahoma"/>
            <family val="2"/>
            <charset val="204"/>
          </rPr>
          <t>Darejan Iakobishvili:</t>
        </r>
        <r>
          <rPr>
            <sz val="9"/>
            <color indexed="81"/>
            <rFont val="Tahoma"/>
            <family val="2"/>
            <charset val="204"/>
          </rPr>
          <t xml:space="preserve">
ესენი წავსალოთ თუ შემდეგ წლებში იქნება?</t>
        </r>
      </text>
    </comment>
  </commentList>
</comments>
</file>

<file path=xl/sharedStrings.xml><?xml version="1.0" encoding="utf-8"?>
<sst xmlns="http://schemas.openxmlformats.org/spreadsheetml/2006/main" count="1349" uniqueCount="646">
  <si>
    <t>პროგრამული კოდი</t>
  </si>
  <si>
    <t>N</t>
  </si>
  <si>
    <t>პრიორიტეტებისა და მათ ფარგლებში განხორციელებული პროგრამის/ქვეპროგრამისა და ღონისძიების დასახელება</t>
  </si>
  <si>
    <t>2019 წელი</t>
  </si>
  <si>
    <t>1.1</t>
  </si>
  <si>
    <t>1.2</t>
  </si>
  <si>
    <t>1.3</t>
  </si>
  <si>
    <t>35 01</t>
  </si>
  <si>
    <t>35 01 01</t>
  </si>
  <si>
    <t>სულ</t>
  </si>
  <si>
    <t>მ.შ. სახელმწიფო ბიუჯეტი</t>
  </si>
  <si>
    <t>მ.შ. დონორები</t>
  </si>
  <si>
    <t>მ.შ. კანონმდებლობით ნებადართული სხვა შემოსავლები</t>
  </si>
  <si>
    <t>მოსახლეობის ჯანმრთელობის დაცვის სფეროში პოლიტიკის შემუშავება</t>
  </si>
  <si>
    <t>მოსახლეობის სოციალური დაცვისა და საპენსიო უზრუნველყოფის სფეროში პოლიტიკის შემუშავება</t>
  </si>
  <si>
    <t>შრომისა და დასაქმების სისტემის რეფორმების მართვა</t>
  </si>
  <si>
    <t>35 01 02</t>
  </si>
  <si>
    <t>პრიორიტეტი - ხელმისაწვდომი ხარისხიანი ჯანდაცვა, სოციალური უზრუნველყოფა და შრომის დაცვა</t>
  </si>
  <si>
    <t>2.1</t>
  </si>
  <si>
    <t>2.2</t>
  </si>
  <si>
    <t>2.3</t>
  </si>
  <si>
    <t>35 01 03</t>
  </si>
  <si>
    <t>სამედიცინო საქმიანობის რეგულირების პროგრამა</t>
  </si>
  <si>
    <t>სამედიცინო საქმიანობის რეგულირების მართვა</t>
  </si>
  <si>
    <t>სამედიცინო-სოციალური ექსპერტიზა და კონტროლის მართვა</t>
  </si>
  <si>
    <t>სამკურნალო საშუალებების ხარისხის სახელმწიფო კონტროლის მართვა</t>
  </si>
  <si>
    <t>5.1</t>
  </si>
  <si>
    <t>35 01 05</t>
  </si>
  <si>
    <t>ადამიანით ვაჭრობის (ტრეფიკინგის) მსხვერპლთა დაცვისა და დახმარების პროგრამის მართვა</t>
  </si>
  <si>
    <t>სასწრაფო გადაუდებელი დახმარება და სამედიცინო ტრანსპორტირება</t>
  </si>
  <si>
    <t>დაავადებათა კონტროლისა და ეპიდემიოლოგიური უსაფრთხოების პროგრამის მართვა</t>
  </si>
  <si>
    <t>საზოგადოებრივი ჯანმრთელობის დაცვა</t>
  </si>
  <si>
    <t>35 01 04</t>
  </si>
  <si>
    <t>მოსახლეობის სოციალური დაცვა. სოციალური დახმარებების, პენსიებისა და სხვადასხვა ფულადი თუ არაფულადი სახელმწიფო ბენეფიტების მიმღებთა გამოვლენა, დადგენა, აღრიცხვა, დახმარების დანიშვნა და გაცემის ორგანიზება;</t>
  </si>
  <si>
    <t>სამუშაოს მაძიებელთა რეგისტრაცია-კონსულტირება. სამუშაოს მაძიებელთა პროფესიული უნარების შეძენა-გაუმჯობესება, მათი თანხვედრა შრომის ბაზრის მოთხოვნებთან, სამუშაოს მაძიებელთა დასაქმების ხელშეწყობა.</t>
  </si>
  <si>
    <t>სოციალური და ჯანმრთელობის დაცვის პროგრამების მართვა</t>
  </si>
  <si>
    <t>მოსახლეობის ჯანმრთელობის დაცვა. სახელმწიფოს მიერ მოსახლეობის მედიცინო მომსახურებით უზრუნველყოფა. ჯანმრთელობის დაცვის სერვისებზე მოსახლეობის ფინანსური და გეოგრაფიული ხელმისაწვდომობა</t>
  </si>
  <si>
    <t>3.1</t>
  </si>
  <si>
    <t>4.1</t>
  </si>
  <si>
    <t>4.2</t>
  </si>
  <si>
    <t>4.3</t>
  </si>
  <si>
    <t>35 01 06</t>
  </si>
  <si>
    <t>6.1</t>
  </si>
  <si>
    <t>35 02</t>
  </si>
  <si>
    <t>მოსახლეობის სოციალური დაცვა</t>
  </si>
  <si>
    <t>35 02 01</t>
  </si>
  <si>
    <t>მოსახლეობის საპენსიო უზრუნველყოფა</t>
  </si>
  <si>
    <t>საპენსიო ასაკის მოსახლეობის პენსიით (ქალები 60 წელი, მამაკაცები 65 წელი) უზრუნველყოფა</t>
  </si>
  <si>
    <t>35 02 02</t>
  </si>
  <si>
    <t>მოსახლეობის მიზნობრივი ჯგუფების სოციალური დახმარება</t>
  </si>
  <si>
    <t xml:space="preserve">სიღარიბის ზღვარს ქვემოთ მყოფი ოჯახებისათვის საარსებო შემწეობები </t>
  </si>
  <si>
    <t>დემოგრაფიული მდგომარეობის გაუმჯობესების დახმარება</t>
  </si>
  <si>
    <t>საყოფაცხოვრებო სუბსიდია</t>
  </si>
  <si>
    <t>9 მაისის ერთჯერადი დახმარება</t>
  </si>
  <si>
    <t>2.2.1</t>
  </si>
  <si>
    <t>2.2.2</t>
  </si>
  <si>
    <t>2.2.3</t>
  </si>
  <si>
    <t>2.2.4</t>
  </si>
  <si>
    <t>2.2.5</t>
  </si>
  <si>
    <t>2.2.6</t>
  </si>
  <si>
    <t>2.2.7</t>
  </si>
  <si>
    <t>2.2.8</t>
  </si>
  <si>
    <t>2.2.9</t>
  </si>
  <si>
    <t>2.1.2</t>
  </si>
  <si>
    <t>2.1.1</t>
  </si>
  <si>
    <t>35 02 03</t>
  </si>
  <si>
    <t>სოციალური რეაბილიტაცია და ბავშვზე ზრუნვა</t>
  </si>
  <si>
    <t xml:space="preserve">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t>
  </si>
  <si>
    <t>ორსულობის, მშობიარობის და ბავშვთა მოვლი,ს ასევე ახალშობილის შვილად აყვანის დახმარება</t>
  </si>
  <si>
    <t>რეინტეგრაციის შემწეობა</t>
  </si>
  <si>
    <t>ლტოლვილთა-დევნილთა და ჰუმანიტარული სტატუსის მქონე პირთა შემწეობები</t>
  </si>
  <si>
    <t>მიზნობრივი ჯგუფებისთვის სოციალური პაკეტი</t>
  </si>
  <si>
    <t>2.3.1</t>
  </si>
  <si>
    <t>2.3.2</t>
  </si>
  <si>
    <t>2.3.3</t>
  </si>
  <si>
    <t>2.3.4</t>
  </si>
  <si>
    <t>2.3.5</t>
  </si>
  <si>
    <t>2.3.6</t>
  </si>
  <si>
    <t>2.3.7</t>
  </si>
  <si>
    <t>2.3.8</t>
  </si>
  <si>
    <t>2.3.9</t>
  </si>
  <si>
    <t>2.3.10</t>
  </si>
  <si>
    <t>2.3.11</t>
  </si>
  <si>
    <t>2.3.12</t>
  </si>
  <si>
    <t>2.3.13</t>
  </si>
  <si>
    <t>2.3.14</t>
  </si>
  <si>
    <t>35 03</t>
  </si>
  <si>
    <t>მოსახლეობის ჯანმრთელობის დაცვა</t>
  </si>
  <si>
    <t>35 03 01</t>
  </si>
  <si>
    <t>მოსახლეობის საყოველთაო ჯანმრთელობის დაცვა</t>
  </si>
  <si>
    <t>35 03 02</t>
  </si>
  <si>
    <t>35 03 02 01</t>
  </si>
  <si>
    <t>დაავადებათა ადრეული გამოვლენა და სკრინინგი</t>
  </si>
  <si>
    <t xml:space="preserve">იმუნიზაცია </t>
  </si>
  <si>
    <t>35 03 02 02</t>
  </si>
  <si>
    <t>ეპიდზედამხედველობა</t>
  </si>
  <si>
    <t>35 03 02 03</t>
  </si>
  <si>
    <t>უსაფრთხო სისხლი</t>
  </si>
  <si>
    <t>35 03 02 04</t>
  </si>
  <si>
    <t>35 03 02 05</t>
  </si>
  <si>
    <t>35 03 02 06</t>
  </si>
  <si>
    <t>ინფექციური დაავადებების მართვა</t>
  </si>
  <si>
    <t>35 03 02 07</t>
  </si>
  <si>
    <t>ტუბერკულოზის მართვა</t>
  </si>
  <si>
    <t>აივ ინფექცია/შიდსის მართვა</t>
  </si>
  <si>
    <t>35 03 02 08</t>
  </si>
  <si>
    <t>დედათა და ბავშვთა ჯანმრთელობა</t>
  </si>
  <si>
    <t>35 03 02 09</t>
  </si>
  <si>
    <t>35 03 02 10</t>
  </si>
  <si>
    <t>ნარკომანიით დაავადებულ პაციენტთა მკურნალობა</t>
  </si>
  <si>
    <t>ჯანმრთელობის ხელშეწყობა</t>
  </si>
  <si>
    <t>35 03 02 11</t>
  </si>
  <si>
    <t>35 03 02 12</t>
  </si>
  <si>
    <t>C ჰეპატიტის მართვა</t>
  </si>
  <si>
    <t>35 03 03</t>
  </si>
  <si>
    <t>მოსახლეობის სამედიცინო მომსახურების მიწოდება პრიორიტეტულ სფეროებში</t>
  </si>
  <si>
    <t xml:space="preserve">ფსიქიკური ჯანმრთელობა </t>
  </si>
  <si>
    <t>35 03 03 01</t>
  </si>
  <si>
    <t>35 03 03 02</t>
  </si>
  <si>
    <t>დიაბეტის მართვა</t>
  </si>
  <si>
    <t>35 03 03 03</t>
  </si>
  <si>
    <t>ბავშვთა ონკოჰემატოლოგიური მომსახურება</t>
  </si>
  <si>
    <t>დიალიზი და თირკმლის ტრანსპლანტაცია</t>
  </si>
  <si>
    <t>35 03 03 04</t>
  </si>
  <si>
    <t>35 03 03 05</t>
  </si>
  <si>
    <t>ინკურაბელურ პაციენტთა პალიატიური მზრუნველობა</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</si>
  <si>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</si>
  <si>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</si>
  <si>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35 03 03 07</t>
  </si>
  <si>
    <t>სოფლის ექიმი</t>
  </si>
  <si>
    <t>35 03 03 08</t>
  </si>
  <si>
    <t>რეფერალური მომსახურება</t>
  </si>
  <si>
    <t>35 03 03 09</t>
  </si>
  <si>
    <t>სამხედრო ძალებში გასაწვევ მოქალაქეთა სამედიცინო შემოწმება</t>
  </si>
  <si>
    <t>35 03 03 10</t>
  </si>
  <si>
    <t>35 03 04</t>
  </si>
  <si>
    <t>დიპლომისშემდგომი სამედიცინო განათლების პროგრამა</t>
  </si>
  <si>
    <t>35 04</t>
  </si>
  <si>
    <t>სამედიცინო დაწესებულებათა რეაბილიტაცია და აღჭურვა</t>
  </si>
  <si>
    <t>35 05</t>
  </si>
  <si>
    <t>შრომისა და დასაქმების სისტემის რეფორმების პროგრამა</t>
  </si>
  <si>
    <t>დასაქმების ხელშეწყობის მომსახურებათა განვითარება</t>
  </si>
  <si>
    <t>შრომის პირობების ინსპექტირება</t>
  </si>
  <si>
    <t>სამუშაოს მაძიებელთა პროფესიული მომზადება-გადამზადება და კვალიფიკაციის ამაღლება</t>
  </si>
  <si>
    <t>5.2</t>
  </si>
  <si>
    <t>5.3</t>
  </si>
  <si>
    <t>სამედიცინო დაწესებულებათა მშენებლობა, აღჭურვა და  ფუნქციონირების ხელშეწყობა</t>
  </si>
  <si>
    <t>2020 წელი</t>
  </si>
  <si>
    <t>1</t>
  </si>
  <si>
    <t>35 02 04</t>
  </si>
  <si>
    <t>სოციალური შეღავათები მაღალმთიან დასახლებაში</t>
  </si>
  <si>
    <t>სულ მომუშავეთა რიცხოვნობა</t>
  </si>
  <si>
    <t>მ.შ. შტატით გათვალისწინებული</t>
  </si>
  <si>
    <t>მ.შ. შტატგარეშე მომუშავე</t>
  </si>
  <si>
    <t>2021 წელი</t>
  </si>
  <si>
    <t>შტატგარეშე მომუშავეთა რიცხოვნობა</t>
  </si>
  <si>
    <t>სპეციფიკური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t>
  </si>
  <si>
    <t>3.2.1.1</t>
  </si>
  <si>
    <t>კიბოს სკრინინგის კომპონენტი</t>
  </si>
  <si>
    <t>3.2.1.2</t>
  </si>
  <si>
    <t>3.2.1.3</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</si>
  <si>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</si>
  <si>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3.2.1.4</t>
  </si>
  <si>
    <t>ეპილეფსიის დიაგნოსტიკა და ზედამხედველობა</t>
  </si>
  <si>
    <t>3.2.15</t>
  </si>
  <si>
    <t>დღენაკლულთა რეტინოპათიის სკრინინგის პილოტი</t>
  </si>
  <si>
    <t>3.2.2.1</t>
  </si>
  <si>
    <t>ვაქცინებისა და ასაცრელი მასალების შესყიდვა</t>
  </si>
  <si>
    <t>3.2.2.2</t>
  </si>
  <si>
    <t>სპეციფიკური შრატებისა და ვაქცინების შესყიდვა</t>
  </si>
  <si>
    <t>3.2.2.3</t>
  </si>
  <si>
    <t>ანტირაბიული სამკურნალო საშუალებებით უზრუნველყოფა</t>
  </si>
  <si>
    <t>3.2.2.4</t>
  </si>
  <si>
    <t>აცრა-ვიზიტისა და ექიმის კონსულტაციის მომსახურება</t>
  </si>
  <si>
    <t>3.2.2.5</t>
  </si>
  <si>
    <t>გრიპის საწინააღმდეგო ვაქცინის შესყიდვა</t>
  </si>
  <si>
    <t>3.2.3.1</t>
  </si>
  <si>
    <t>3.2.3.2</t>
  </si>
  <si>
    <t>3.2.3.3</t>
  </si>
  <si>
    <t>ნოზოკომიური ინფექციების ეპიდზედამხედველობა</t>
  </si>
  <si>
    <t>3.2.3.4</t>
  </si>
  <si>
    <t>ვირუსული დიარეების კვლევა</t>
  </si>
  <si>
    <t>3.2.3.5</t>
  </si>
  <si>
    <t>3.2.4.1</t>
  </si>
  <si>
    <t>3.2.4.2</t>
  </si>
  <si>
    <t>ხარისხის გარე კონტროლის და მონიტორინგის უზრუნველყოფა (მ.შ. სისხლის დონორთა ერთიანი ეროვნული ელექტრონული ბაზის ადმინისტრირება და სრულყოფა)</t>
  </si>
  <si>
    <t>3.2.4.3</t>
  </si>
  <si>
    <t>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მათ შორის  "უანგარო დონორთა მსოფლიო დღესთან" დაკავშირებული ღონისძიებების მხარდაჭერა</t>
  </si>
  <si>
    <t>3.2.6.1</t>
  </si>
  <si>
    <t>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t>
  </si>
  <si>
    <t>3.2.7.1</t>
  </si>
  <si>
    <t>ამბულატორიული მომსახურება (მათ შორის,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 12 500 ლარი თვეში)</t>
  </si>
  <si>
    <t>3.2.7.2</t>
  </si>
  <si>
    <t>ლაბორატორიული კონტროლი და ნახველის ლოჯისტიკა</t>
  </si>
  <si>
    <t>3.2.7.3</t>
  </si>
  <si>
    <t>სტაციონარული მომსახურება</t>
  </si>
  <si>
    <t>3.2.7.4</t>
  </si>
  <si>
    <t>3.2.7.5</t>
  </si>
  <si>
    <t>ტუბერკულოზის პროგრამის რეგიონალური მართვა და მონიტორინგი</t>
  </si>
  <si>
    <t>3.2.7.6</t>
  </si>
  <si>
    <t>3.2.8.1</t>
  </si>
  <si>
    <t>3.2.8.2</t>
  </si>
  <si>
    <t>აივ-ინფექცია/შიდსით დაავადებულთა ამბულატორიული მომსახურებით უზრუნველყოფა</t>
  </si>
  <si>
    <t>3.2.8.3</t>
  </si>
  <si>
    <t>აივ-ინფექცია/შიდსით დაავადებულთა სტაციონარული მომსახურებით უზრუნველყოფა</t>
  </si>
  <si>
    <t>3.2.8.4</t>
  </si>
  <si>
    <t>3.2.9.1</t>
  </si>
  <si>
    <t>3.2.9.2</t>
  </si>
  <si>
    <t>3.2.9.3</t>
  </si>
  <si>
    <t>გენეტიკური პათოლოგიების ადრეული გამოვლენა</t>
  </si>
  <si>
    <t>3.2.9.4</t>
  </si>
  <si>
    <t>ორსულებში B და C ჰეპატიტების, აივ-ინფექციის/შიდსის და სიფილისის განსაზღვრისათვის საჭირო ტესტებითა და სახარჯი მასალებით უზრუნველყოფა</t>
  </si>
  <si>
    <t>3.2.9.5</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</si>
  <si>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</si>
  <si>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3.2.9.6</t>
  </si>
  <si>
    <t>ახალშობილთა სმენის სკრინინგული გამოკვლევა</t>
  </si>
  <si>
    <t>3.2.10.1</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</si>
  <si>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</si>
  <si>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3.2.10.2</t>
  </si>
  <si>
    <t>3.2.10.3</t>
  </si>
  <si>
    <t>ჩამანაცვლებელი ფარმაცევტული პროდუქტის შესყიდვა</t>
  </si>
  <si>
    <t>3.2.10.4</t>
  </si>
  <si>
    <t>ჩამანაცვლებელი ფარმაცევტული პროდუქტის ტრანსპორტირება, შენახვა და გაცემა</t>
  </si>
  <si>
    <t>3.2.10.5</t>
  </si>
  <si>
    <t>ეფექტურობის შეფასების კომპონენტი</t>
  </si>
  <si>
    <t>3.2.10.6</t>
  </si>
  <si>
    <t>ალკოჰოლის მიღებით გამოწვეული ფსიქიკური და ქცევითი აშლილობების სტაციონარული მომსახურება</t>
  </si>
  <si>
    <t>3.2.11.1</t>
  </si>
  <si>
    <t>თამბაქოს მოხმარების კონტროლის გაძლიერება</t>
  </si>
  <si>
    <t>3.2.11.2</t>
  </si>
  <si>
    <t>3.2.11.3</t>
  </si>
  <si>
    <t>ფიზიკური აქტივობის ხელშეწყობა</t>
  </si>
  <si>
    <t>3.2.11.4</t>
  </si>
  <si>
    <t>C ჰეპატიტის პრევენცია და მოსახლეობის განათლების ხელშეწყობა</t>
  </si>
  <si>
    <t>3.2.11.5</t>
  </si>
  <si>
    <t>ჯანმრთელობის ხელშეწყობის პოპულარიზაცია და გაძლიერება</t>
  </si>
  <si>
    <t>3.2.11.6</t>
  </si>
  <si>
    <t>ფსიქიკური ჯანმრთელობის ხელშეწყობა და ნივთიერებადამოკიდებულების პრევენცია</t>
  </si>
  <si>
    <t>3.2.12.1</t>
  </si>
  <si>
    <t xml:space="preserve">C ჰეპატიტით დაავადებულ პირთა დიაგნოსტიკა </t>
  </si>
  <si>
    <t>3.2.12.2</t>
  </si>
  <si>
    <t xml:space="preserve">C ჰეპატიტით დაავადებულ პირთა C ჰეპატიტის სამკურნალო ფარმაცევტული პროდუქტით უზრუნველყოფა </t>
  </si>
  <si>
    <t>3.2.12.3</t>
  </si>
  <si>
    <t>მედიკამენტების ლოჯისტიკა</t>
  </si>
  <si>
    <t>3.3.1.1</t>
  </si>
  <si>
    <t>3.3.1.2</t>
  </si>
  <si>
    <t>ფსიქოსოციალური რეაბილიტაცია</t>
  </si>
  <si>
    <t>3.3.1.3</t>
  </si>
  <si>
    <t>ბავშვთა ფსიქიკური ჯანმრთელობა</t>
  </si>
  <si>
    <t>3.3.1.4</t>
  </si>
  <si>
    <t>3.3.1.5</t>
  </si>
  <si>
    <t>თემზე დაფუძნებული მობილური გუნდის მომსახურება</t>
  </si>
  <si>
    <t>3.3.1.6</t>
  </si>
  <si>
    <t>3.3.1.7</t>
  </si>
  <si>
    <t>3.3.2.1</t>
  </si>
  <si>
    <t>შაქრიანი დიაბეტით დაავადებულ ბავშვთა მომსახურება</t>
  </si>
  <si>
    <t>3.3.2.2</t>
  </si>
  <si>
    <t>სპეციალიზებული ამბულატორიული დახმარება</t>
  </si>
  <si>
    <t>3.3.2.3</t>
  </si>
  <si>
    <t>შაქრიანი დიაბეტით დაავადებულ პაციენტთა მედიკამენტებით უზრუნველყოფა</t>
  </si>
  <si>
    <t>3.3.2.4</t>
  </si>
  <si>
    <t>უშაქრო დიაბეტით დაავადებულთა მედიკამენტებით უზრუნველყოფა</t>
  </si>
  <si>
    <t>3.3.2.5</t>
  </si>
  <si>
    <t>სპეციალურ სამკურნალო საშუალებათა ტრანსპორტირების, შენახვისა და გაცემის ხარჯები</t>
  </si>
  <si>
    <t>3.3.3.1</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</si>
  <si>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</si>
  <si>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3.3.4.1</t>
  </si>
  <si>
    <t>ჰემოდიალიზით უზრუნველყოფა</t>
  </si>
  <si>
    <t>3.3.4.2</t>
  </si>
  <si>
    <t>პერიტონეული დიალიზით უზრუნველყოფა</t>
  </si>
  <si>
    <t>3.3.4.3</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</si>
  <si>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</si>
  <si>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3.3.4.4</t>
  </si>
  <si>
    <t>თირკმლის ტრანსპლანტაცია</t>
  </si>
  <si>
    <t>3.3.4.5</t>
  </si>
  <si>
    <t>ორგანოგადანერგილთა იმუნოსუპრესული მედიკამენტებით უზრუნველყოფა</t>
  </si>
  <si>
    <t>3.3.4.6</t>
  </si>
  <si>
    <t>სამკურნალო საშუალებათა ტრანსპორტირება, შენახვა და გაცემა</t>
  </si>
  <si>
    <t>3.3.5.1</t>
  </si>
  <si>
    <t>ინკურაბელურ პაციენტთა ამბულატორიული პალიატიური მზრუნველობა</t>
  </si>
  <si>
    <t>3.3.5.2</t>
  </si>
  <si>
    <t>ინკურაბელურ პაციენტთა სტაციონარული პალიატიური მზრუნველობა</t>
  </si>
  <si>
    <t>3.3.5.3</t>
  </si>
  <si>
    <t>ინკურაბელურ პაციენტთა მედიკამენტებით უზრუნველყოფა</t>
  </si>
  <si>
    <t>3.3.5.4</t>
  </si>
  <si>
    <t>3.3.6.1</t>
  </si>
  <si>
    <t>იშვიათი დაავადებების მქონე  18 წლამდე ასაკის ბავშვთა ამბულატორიული მომსახურება</t>
  </si>
  <si>
    <t>3.3.6.2</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</si>
  <si>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</si>
  <si>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3.3.6.3</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</si>
  <si>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</si>
  <si>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3.3.6.4</t>
  </si>
  <si>
    <t>ჰემოფილიით დაავადებულ ბავშვთა და მოზრდილთა მედიკამენტებით უზრუნველყოფა</t>
  </si>
  <si>
    <t>3.3.6.5</t>
  </si>
  <si>
    <t>ფენილკეტონურიით დაავადებულთა სამკურნალო საკვები დანამატით უზრუნველყოფა</t>
  </si>
  <si>
    <t>3.3.6.6</t>
  </si>
  <si>
    <t>მუკოვისციდოზით დაავადებულთა სპეციფიკური მედიკამენტებით უზრუნველყოფა</t>
  </si>
  <si>
    <t>3.3.6.7</t>
  </si>
  <si>
    <t>მემკვიდრული ჰიპოგამაგლობულინემიით (ბრუტონის დაავადება) დაავადებულ 18 წლამდე ასაკის ბავშვთა სპეციფიკური მედიკამენტებით  უზრუნველყოფა</t>
  </si>
  <si>
    <t>3.3.6.8</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</si>
  <si>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</si>
  <si>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3.3.6.9</t>
  </si>
  <si>
    <t>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t>
  </si>
  <si>
    <t>3.3.6.10</t>
  </si>
  <si>
    <t>დიდი თალასემიით დაავადებულთათვის რკინის შემბოჭავი პრეპარატებით უზრუნველყოფა</t>
  </si>
  <si>
    <t>3.3.6.11</t>
  </si>
  <si>
    <t>სპეციალური სამკურნალო საშუალებათა ტრანსპორტირების, შენახვისა და გაცემის ხარჯები</t>
  </si>
  <si>
    <t>3.3.7.1</t>
  </si>
  <si>
    <t>სასწრაფო სამედიცინო დახმარება (მ.შ. ოკუპირებულ ტერიტორიაზე მოქმედი სასწრაფო სამედიცინო დახმარება)</t>
  </si>
  <si>
    <t>3.3.7.2</t>
  </si>
  <si>
    <t>3.3.8.1</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</si>
  <si>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</si>
  <si>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3.3.8.2</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</si>
  <si>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</si>
  <si>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3.3.8.3</t>
  </si>
  <si>
    <t>შიდა ქართლის სოფლების ამბულატორიული ქსელის ხელშეწყობა და განვითარება</t>
  </si>
  <si>
    <t>3.3.8.4</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</si>
  <si>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</si>
  <si>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3.3.9.1</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</si>
  <si>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</si>
  <si>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3.3.9.3</t>
  </si>
  <si>
    <t>ყოფილი უმაღლესი პოლიტიკური თანამდებობის პირების ოჯახის წევრთა სამედიცინო დაზღვევის კომპონენტი</t>
  </si>
  <si>
    <t>3.3.10.1</t>
  </si>
  <si>
    <t>სამხედრო ძალებში გასაწვევ მოქალაქეთა ამბულატორიული შემოწმების კომპონენტი</t>
  </si>
  <si>
    <t>3.3.10.2</t>
  </si>
  <si>
    <t>სამხედრო ძალებში გასაწვევ მოქალაქეთა დამატებითი გამოკვლევის კომპონენტი</t>
  </si>
  <si>
    <t>3.4.1</t>
  </si>
  <si>
    <t>35 00</t>
  </si>
  <si>
    <t>საშვილოსნოს ყელის ორგანიზებული სკრინინგი</t>
  </si>
  <si>
    <t xml:space="preserve">ალკოჰოლის ჭარბი მოხმარების შესახებ ცნობიერების ამაღლება </t>
  </si>
  <si>
    <t xml:space="preserve">ჯანსაღი კვების შესახებ განათლება </t>
  </si>
  <si>
    <t>3.2.11.7</t>
  </si>
  <si>
    <t xml:space="preserve">სკრინინგული კომპონენტი </t>
  </si>
  <si>
    <t>3.2.12.4</t>
  </si>
  <si>
    <t>35 03 03 11</t>
  </si>
  <si>
    <t>შტატით გათვალისწინებული</t>
  </si>
  <si>
    <t>სახელმწიფო ზრუნვის, ადამიანით ვაჭრობის (ტრეფიკინგის) მსხვერპლთა დაცვა და დახმარების მართვა</t>
  </si>
  <si>
    <t>საგანგებო სიტუაციების კოორდინაციისა და გადაუდებელი დახმარების მართვა</t>
  </si>
  <si>
    <t>35 02 05</t>
  </si>
  <si>
    <t>სახელმწიფო ზრუნვის, ადამიანით ვაჭრობის (ტრეფიკინგის) მსხვერპლთა დაცვის და დახმარების უზრუნველყოფა</t>
  </si>
  <si>
    <t>საინფორმაციო რეგისტრების და ელექტრონული მოდულების განვითარება</t>
  </si>
  <si>
    <t>3.2.16</t>
  </si>
  <si>
    <t>,,ცივი ჯაჭვის“ მოწყობილობების/ინვენტარის შესყიდვა და მონტაჟი</t>
  </si>
  <si>
    <t>3.2..2.6</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</si>
  <si>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t>
  </si>
  <si>
    <t xml:space="preserve">მალარიისა და სხვა ტრანსმისიური (დენგე, ზიკა, ჩიკუნგუნია, ყირიმ-კონგო, ლეიშმანიოზი და სხვა) დაავადებების პრევენციისა და კონტროლის გაუმჯობესება </t>
  </si>
  <si>
    <t xml:space="preserve">გრიპზე,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</si>
  <si>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დონორული სისხლის კვლევა В და С ჰეპატიტზე, აივ-ინფექციასა/ შიდსა და სიფილისზე</t>
  </si>
  <si>
    <t>პენიტენციური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</si>
  <si>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აივ-ინფექცია/შიდსზე ნებაყოფლობითი კონსულტირება და ტესტირება, მათ შორის: (აივ-ინფექცია/შიდსზე, B და C ჰეპატიტზე სკრინინგული კვლევისათვის და არვ მკურნალობის მონიტორინგისათვის საჭირო ტესტ-სისტემების და სახარჯი მასალების შესყიდვა)</t>
  </si>
  <si>
    <t>ანტენატალური მეთვალყურეობა, მათ შორის: (სამედიცინო მომსახურება სიფილისზე ეჭვის შემთხვევაში)</t>
  </si>
  <si>
    <t>მედიკამენტებითა და საკვები დანამატით უზრუნველყოფა, მათ შორის: (ფოლიუმის მჟავისა და რკინის პრეპარატების შესყიდვა, სამკურნალო საშუალებების (მათ შორის, საკვები დანამატის)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და ბენეფიციარებზე გაცემა სამედიცინო დაწესებულებების/აფთიაქების მეშვეობით), მიკროელემენტების შემცველი საკვები დანამატის შესყიდვა)</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</si>
  <si>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 (მ.შ ფსიქო-სოციალური რეაბილიტაციის უზრუნველყოფა)</t>
  </si>
  <si>
    <t>3.2.10.7</t>
  </si>
  <si>
    <t>№2 და №8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t>
  </si>
  <si>
    <t>სათემო ამბულატორიული მომსახურება</t>
  </si>
  <si>
    <t>ფსიქიატრიული კრიზისული ინტერვენციის სამსახური მოზრდილთათვის</t>
  </si>
  <si>
    <t>ფსიქიკური აშლილობის მქონე მოზრდილთა ფსიქიატრიული სტაციონარული მომსახურება</t>
  </si>
  <si>
    <t>3.3.1.8</t>
  </si>
  <si>
    <t>ფსიქიკური აშლილობის მქონე ბავშვთა ფსიქიატრიული სტაციონარული მომსახურება</t>
  </si>
  <si>
    <t>ფსიქიკური დარღვევების მქონე შშმ პირთა თავშესაფრით უზრუნველყოფის კომპონენტი</t>
  </si>
  <si>
    <t>სასწრაფო სამედიცინო გადაუდებელი დახმარება და სამედიცინო ტრანსპორტირება, მათ შორის:(ქალაქ ბათუმის/ხელვაჩაურის მუნიციპალიტეტების ტერიტორიაზე სასწრაფო სამედიცინო გადაუდებელი დახმარება)</t>
  </si>
  <si>
    <t>3.3.11.1</t>
  </si>
  <si>
    <t>3.3.11.2</t>
  </si>
  <si>
    <t>3.3.11.3</t>
  </si>
  <si>
    <t>3.3.11.4</t>
  </si>
  <si>
    <t>გულ-სისხლძარღვთა ქრონიკული დაავადებების სამკურნალო ფარმაცევტული პროდუქტის შესყიდვა</t>
  </si>
  <si>
    <t>ფილტვის ქრონიკულ დაავადებათა სამკურნალო ფარმაცევტული პროდუქტის შესყიდვა</t>
  </si>
  <si>
    <t>3.3.11.5</t>
  </si>
  <si>
    <t>დიაბეტის (ტიპი 2) სამკურნალო ფარმაცევტული პროდუქტის შესყიდვა</t>
  </si>
  <si>
    <t>ფარისებრი ჯირკვლის დაავადებათა სამკურნალო ფარმაცევტული პროდუქტის შესყიდვა</t>
  </si>
  <si>
    <t>ლოჯისტიკის კომპონენტი</t>
  </si>
  <si>
    <t>ქრონიკული დაავადებების სამკურნალო მედიკამენტებით უზრუნველყოფა</t>
  </si>
  <si>
    <t>ბავშვთა ადრეული განვითარების ხელშეწყობა</t>
  </si>
  <si>
    <t xml:space="preserve">ბავშვთა რეაბილიტაცია/აბილიტაცია </t>
  </si>
  <si>
    <t>ომის მონაწილეთა რეაბილიტაციის ხელშეწყობა</t>
  </si>
  <si>
    <t>დღის ცენტრებში მომსახურებით უზრუნველყოფა</t>
  </si>
  <si>
    <t>დამხმარე საშუალებებით უზრუნველყოფა</t>
  </si>
  <si>
    <t>ყრუთა კომუნიკაციის ხელშეწყობა</t>
  </si>
  <si>
    <t>დედათა და ბავშვთა თავშესაფრით უზრუნველყოფა</t>
  </si>
  <si>
    <t>მინდობით აღზრდა</t>
  </si>
  <si>
    <t>მცირე საოჯახო ტიპის სახლებში მომსახურებით უზრუველყოფა</t>
  </si>
  <si>
    <t>მიუსაფარ ბავშვთა თავშესაფრით უზრუნველყოფა</t>
  </si>
  <si>
    <t>სათემო ორგანიზაციებში მომსახურებით უზრუნველყოფა</t>
  </si>
  <si>
    <t>მძიმე და ღრმა გონებრივი განვითარების შეფერხების მქონე ბავშვთა ბინაზე მოვლით უზრუნველყოფა</t>
  </si>
  <si>
    <t>მძიმე და ღრმა შეზღუდული შესაძლებლობის მქონე ბავშვთა სპეციალიზებული საოჯახო ტიპის მომსახურება</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</si>
  <si>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t>
  </si>
  <si>
    <t>3.2.7.7</t>
  </si>
  <si>
    <t>2022 წელი</t>
  </si>
  <si>
    <t>2019-2022 წლების საშუალოვადიანი ბიუჯეტი</t>
  </si>
  <si>
    <t>დაფინანსება</t>
  </si>
  <si>
    <t>3.2.5.1</t>
  </si>
  <si>
    <t xml:space="preserve">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t>
  </si>
  <si>
    <t>3.2.5.2</t>
  </si>
  <si>
    <t xml:space="preserve">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t>
  </si>
  <si>
    <t>3.2.7.8</t>
  </si>
  <si>
    <t>3.2.7.9</t>
  </si>
  <si>
    <t>ტუბერკულოზის სამკურნალო პირველი და მეორე რიგის ( 2019-75%, 2020-100%) მედიკამენტების შესყიდვა</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</si>
  <si>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რეზისტენტული ფორმის ტუბერკულოზით დაავადებულთა ფულადი წახალისების დაფინანსება</t>
  </si>
  <si>
    <t>Xpert MTB/RIF ლაბორატორიული კვლევები - Fast სტრატეგია</t>
  </si>
  <si>
    <t>ქვეყანაში GeneXpert სისტემის ზედამხედველობა ცენტრალურ დონეზე, GeneXpert ტესტ სისტემის კარტრიჯების შეძენა</t>
  </si>
  <si>
    <t>3.2.8.5</t>
  </si>
  <si>
    <t>3.2.8.6</t>
  </si>
  <si>
    <t>3.2.8.7</t>
  </si>
  <si>
    <t>აივ-ინფექცია/შიდსის სამკურნალო პირველი რიგის (სრულად) და მეორე რიგის (2019-75%, 2020-100%) მედიკამენტების შესყიდვა</t>
  </si>
  <si>
    <t>არვ მკურნალობის მონიტორინგის ტესტ-სისტემები  (2019 -100%) შესყიდვა</t>
  </si>
  <si>
    <t>სწრაფი-მარტივი ტესტ-სისტემების შესყიდვა (აივ, ჰეპატიტი  B და  C, სიფილისი) ლარში</t>
  </si>
  <si>
    <t xml:space="preserve">იდიოპათური პულმონური ფიბროზით დაავადებულთა მედიკამენტით (პირფენიდონი) უზრუნველყოფა </t>
  </si>
  <si>
    <t>3.3.6.12</t>
  </si>
  <si>
    <t>2.2.10</t>
  </si>
  <si>
    <t>სოციალურად დაუცველი მოსახლეობის მიერ მოხმარებული ელექტროენერგიის ღირებულების ნაწილობრივი სუბსიდირება</t>
  </si>
  <si>
    <r>
      <t xml:space="preserve">კრიზისულ მდგომარეობაში მყოფი ბავშვიანი ოჯახების </t>
    </r>
    <r>
      <rPr>
        <sz val="11"/>
        <color rgb="FFFF0000"/>
        <rFont val="Sylfaen"/>
        <family val="1"/>
        <charset val="204"/>
      </rPr>
      <t xml:space="preserve"> </t>
    </r>
    <r>
      <rPr>
        <sz val="11"/>
        <rFont val="Sylfaen"/>
        <family val="1"/>
      </rPr>
      <t>დახმარება</t>
    </r>
  </si>
  <si>
    <t xml:space="preserve">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 </t>
  </si>
  <si>
    <t>სხვა ღონისძიებები, დაფინანსებული გლობალური ფონდის პროგრამის ფარგლებში (მომსახურბები, როგორც პრევენციული, ისე სამკურნალო პროგრამის ფარგლებში) ლარში</t>
  </si>
  <si>
    <t>დანართი №3.2</t>
  </si>
  <si>
    <t>1.4</t>
  </si>
  <si>
    <t>4.4</t>
  </si>
  <si>
    <t>სარეინტეგრაციო დახმარება საქართველოში დაბრუნებული მიგრანტებისათვის</t>
  </si>
  <si>
    <t>საქართველოს ტერიტორიული მთლიანობისათვის ბრძოლებში უგზო-უკვლოდ დაკარგულ მებრძოლთა მოძიების ექსგუმაციის ექსპერიზისა და გადმოსვენების ხარჯები</t>
  </si>
  <si>
    <t>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t>
  </si>
  <si>
    <t xml:space="preserve"> ქართველი მენაშენეებისაგან ბინების (კორპუსების) შესყიდვა ქვეყნის მასშტაბით;</t>
  </si>
  <si>
    <r>
      <t xml:space="preserve"> სახლების შესყიდვა და საკუთრებაში გადაცემა დევნილი ოჯახებისათვის სულადობის მიხედვით (17 000 ლარიდან </t>
    </r>
    <r>
      <rPr>
        <sz val="10"/>
        <rFont val="Calibri"/>
        <family val="2"/>
        <scheme val="minor"/>
      </rPr>
      <t>35 000 ლარამდე);</t>
    </r>
  </si>
  <si>
    <t xml:space="preserve"> იმ კოლექტიური ცენტრების იდენტიფიცირება, რომლებიც წარმოადგენს კერძო საკუთრებას, მაგრამ მისაღებია დევნილთა გრძელვადიანი განსახლებისათვის, ამ ობიექტების გამოსყიდვა კერძო მესაკუთრეებისაგან და დევნილებისათვის საკუთრებაში გადაცემა;</t>
  </si>
  <si>
    <t>20 ათასი ლარის ფარგლებში ფულადი დახმარების გაწევა იმ დევნილი ოჯახებისათვის, ვინც იპოთეკური სესხის საშუალებით შეიძინა საცხოვრებელი და ჯერ კიდევ აქვს იპოთეკური ვალდებულება;</t>
  </si>
  <si>
    <t xml:space="preserve"> ყოფილი ორგანიზებულად განსახლების ობიექტების ადმინისტრაციული ხარჯის დაფინანსება ერთ დევნილზე თვეში 2 ლარის ოდენობით;</t>
  </si>
  <si>
    <r>
      <t xml:space="preserve"> საცხოვრებელი ფართობების დაქირავების მიზნით დევნილთა ოჯახებისთვის ყოველთვიური სოციალური და ფულადი  დახმარებების გაწევა;</t>
    </r>
    <r>
      <rPr>
        <sz val="10"/>
        <color theme="1" tint="0.34998626667073579"/>
        <rFont val="Calibri"/>
        <family val="2"/>
        <scheme val="minor"/>
      </rPr>
      <t xml:space="preserve"> </t>
    </r>
  </si>
  <si>
    <t xml:space="preserve"> იძულებით გადაადგილებულ პირთა – დევნილთა საყოფაცხოვრებო პირობების გაუმჯობესების მიზნით დევნილთა საკუთრებაში არსებულ ობიექტებში ჩასატარებელი სამუშაოების ღირებულების თანადაფინანსება და მათ მიერ შექმნილი ბინათმესაკუთრეთა ამხანაგობების განვითარების ხელშეწყობა;</t>
  </si>
  <si>
    <t>პროგრამის ადმინისტრირება</t>
  </si>
  <si>
    <t xml:space="preserve">  პოლიტიკის განსაზღვრა და განხორციელება;</t>
  </si>
  <si>
    <t xml:space="preserve"> 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t>
  </si>
  <si>
    <t>დევნილთა ცნობიერების ამაღლება საარსებო წყაროების შექმნის/გაუმჯობესებისაკენ მიმართული სახელმწიფო პროგრამების შესახებ;</t>
  </si>
  <si>
    <t>საარსებო წყაროების შექმნის/გაუმჯობესებისაკენ მიმართული სახელმწიფო პროგრამები</t>
  </si>
  <si>
    <t>დევნილთა და ეკომიგრანტთა პოლიტიკის შემუშავება და მართვა</t>
  </si>
  <si>
    <t>35 06</t>
  </si>
  <si>
    <t>35 06 01</t>
  </si>
  <si>
    <t>ეკომიგრანტთა მიგრაციის მართვა</t>
  </si>
  <si>
    <t>35 01 07</t>
  </si>
  <si>
    <t>საარსებო წყაროებით უზრუნველყოფა</t>
  </si>
  <si>
    <t>7.1</t>
  </si>
  <si>
    <t>7.2</t>
  </si>
  <si>
    <t>7.3</t>
  </si>
  <si>
    <t>7.4</t>
  </si>
  <si>
    <t>35 06 02</t>
  </si>
  <si>
    <t>35 06 03</t>
  </si>
  <si>
    <t>35 06 04</t>
  </si>
  <si>
    <t>34 06 05</t>
  </si>
  <si>
    <t xml:space="preserve">საქართველოს ოკუპირებული ტერიტორიებიდან დევნილთა, შრომის, ჯანმრთლობისა და სოციალური დაცვის სამინისტროს ცენტრალური აპარატი </t>
  </si>
  <si>
    <t>იძულებით გადაადგილებულ პირთა და მიგრანტთა ხელშეწყობა</t>
  </si>
  <si>
    <t xml:space="preserve">დევნილთა და ეკომიგრანტთა ხელშეწყობის მიზნით  პროგრამების მართვა </t>
  </si>
  <si>
    <t>სოც. მომსახ. სააგენტო</t>
  </si>
  <si>
    <t xml:space="preserve">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სამინისტროს ტერიტორიული ორგანოები </t>
  </si>
  <si>
    <t xml:space="preserve">იძულებით გადაადგილებულ პირთა განსახლების, სოციალური და საცხოვრებელი პირობების შექმნა </t>
  </si>
  <si>
    <t>6.4.1</t>
  </si>
  <si>
    <t>6.4.1.1</t>
  </si>
  <si>
    <t>6.4.1.2</t>
  </si>
  <si>
    <t>6.4.1.3</t>
  </si>
  <si>
    <t>6.4.1.4</t>
  </si>
  <si>
    <t>6.4.1.5</t>
  </si>
  <si>
    <t>6.4.1.6</t>
  </si>
  <si>
    <t>6.4.1.7</t>
  </si>
  <si>
    <t>6.4.1.8</t>
  </si>
  <si>
    <t>6.4.1.9</t>
  </si>
  <si>
    <r>
      <rPr>
        <b/>
        <sz val="12"/>
        <color theme="1"/>
        <rFont val="Calibri"/>
        <family val="2"/>
        <charset val="204"/>
        <scheme val="minor"/>
      </rPr>
      <t xml:space="preserve">განსახლების ადგილებში </t>
    </r>
    <r>
      <rPr>
        <b/>
        <sz val="12"/>
        <color theme="1"/>
        <rFont val="Calibri"/>
        <family val="2"/>
        <scheme val="minor"/>
      </rPr>
      <t>დევნილთა შენახვა და მათი საცხოვრებელი პირობების გაუმჯობესება</t>
    </r>
  </si>
  <si>
    <t xml:space="preserve"> ოკუპირებული ტერიტორიებიდან დევნილთა, შრომის, ჯანმრთელობისა და სოციალური დაცვის პროგრამების მართვა</t>
  </si>
  <si>
    <t>27 00</t>
  </si>
  <si>
    <t>27 01</t>
  </si>
  <si>
    <t>27 01 01</t>
  </si>
  <si>
    <t>27 01 02</t>
  </si>
  <si>
    <t>2.4</t>
  </si>
  <si>
    <t>სამკურნალო საშუალებების ხარისხის სახელმწიფო კონტროლი</t>
  </si>
  <si>
    <t>27 01 03</t>
  </si>
  <si>
    <t>27 01 04</t>
  </si>
  <si>
    <t>27 01 05</t>
  </si>
  <si>
    <t>27 02 05</t>
  </si>
  <si>
    <t>27 01 06</t>
  </si>
  <si>
    <t>27 01 07</t>
  </si>
  <si>
    <t>27 02</t>
  </si>
  <si>
    <t>27 02 01</t>
  </si>
  <si>
    <t>27 02 02</t>
  </si>
  <si>
    <t>27 02 03</t>
  </si>
  <si>
    <t>27 02 04</t>
  </si>
  <si>
    <t>27 03</t>
  </si>
  <si>
    <t>27 03 01</t>
  </si>
  <si>
    <t>27 03 02</t>
  </si>
  <si>
    <t>27 03 02 01</t>
  </si>
  <si>
    <t>3.2.1.5</t>
  </si>
  <si>
    <t>3.2.1.6</t>
  </si>
  <si>
    <t>3.2.1.7</t>
  </si>
  <si>
    <t xml:space="preserve">პრევენციული ღონისძიებების პოპულარიზაცია და საინფორმაციო მხარდაჭერა </t>
  </si>
  <si>
    <t>27 03 02 02</t>
  </si>
  <si>
    <t>27 03 02 03</t>
  </si>
  <si>
    <t>27 03 02 04</t>
  </si>
  <si>
    <t xml:space="preserve">ხარისხის გარე კონტროლის და მონიტორინგის უზრუნველყოფა </t>
  </si>
  <si>
    <t>3.2.4.4</t>
  </si>
  <si>
    <t xml:space="preserve">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(მ.შ. „უანგარო დონორთა მსოფლიო დღესთან" დაკავშირებული ღონისძიებების მხარდაჭერა) </t>
  </si>
  <si>
    <t xml:space="preserve">სისხლის დონორთა ერთიანი ელექტრონული ბაზის ადმინისტრირება </t>
  </si>
  <si>
    <t>27 03 02 05</t>
  </si>
  <si>
    <t>27 03 02 06</t>
  </si>
  <si>
    <t>3.2.6.2</t>
  </si>
  <si>
    <t>3.2.6.3</t>
  </si>
  <si>
    <t>3.2.6.4</t>
  </si>
  <si>
    <t>3.2.6.5</t>
  </si>
  <si>
    <t>3.2.6.6</t>
  </si>
  <si>
    <t>3.2.6.7</t>
  </si>
  <si>
    <t xml:space="preserve">ტუბერკულოზის სამკურნალო პირველი და მეორე რიგის (სრული ღირებულების არა უმეტეს 75%) მედიკამენტების შესყიდვა </t>
  </si>
  <si>
    <t>ამბულატორიული მომსახურება (მათ შორის, პენიტენციურ დაწესებულებებში ტუბსაწინააღმდეგო ამბულატორიული ღონისძიებების დაფინანსება – 12 500 ლარი თვეში)</t>
  </si>
  <si>
    <t>27 03 02 07</t>
  </si>
  <si>
    <t xml:space="preserve">აივ-ინფექცია/შიდსზე ნებაყოფლობითი კონსულტირება და ტესტირება, მათ შორის: აივ-ინფექციაზე/შიდსზე, B ჰეპატიტზე და სიფილისზე სკრინინგული კვლევისათვის საჭირო ტესტ-სისტემების, არვ მკურნალობის მონიტორინგისათვის საჭირო ტესტ-სისტემებისა და სახარჯი მასალების შესყიდვა </t>
  </si>
  <si>
    <t xml:space="preserve">აივ-ინფექციის/შიდსის სამკურნალო პირველი რიგის (სრულად) და მეორე რიგის (სრული ღირებულების არა უმეტეს 75%-ისა) მედიკამენტების შესყიდვა </t>
  </si>
  <si>
    <t>27 03 02 08</t>
  </si>
  <si>
    <t xml:space="preserve">ორსულებში B და C ჰეპატიტების, აივ-ინფექციის/ შიდსისა და სიფილისის განსაზღვრისათვის საჭირო ტესტებითა და სახარჯი მასალებით („B“ ჰეპატიტის საწინააღმდეგო იმუნოგლობულინით) უზრუნველყოფა </t>
  </si>
  <si>
    <t xml:space="preserve">მედიკამენტებითა და საკვები დანამატით უზრუნველყოფა, მათ შორის: სამკურნალო საშუალებების (მათ შორის, საკვები დანამატის)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და ბენეფიციარებზე გაცემა სამედიცინო დაწესებულებების/აფთიაქების მეშვეობით) </t>
  </si>
  <si>
    <t>27 03 02 09</t>
  </si>
  <si>
    <t xml:space="preserve">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 </t>
  </si>
  <si>
    <t>3.2.09.1</t>
  </si>
  <si>
    <t>3.2.09.2</t>
  </si>
  <si>
    <t>3.2.09.3</t>
  </si>
  <si>
    <t>3.2.09.4</t>
  </si>
  <si>
    <t>3.2.09.5</t>
  </si>
  <si>
    <t>3.2.09.6</t>
  </si>
  <si>
    <t>3.2.09.7</t>
  </si>
  <si>
    <t>27 03 02 10</t>
  </si>
  <si>
    <t xml:space="preserve">ფსიქიკური ჯანმრთელობის ხელშეწყობა  </t>
  </si>
  <si>
    <t xml:space="preserve">ნივთიერებადამოკიდებულების და აზარტულ თამაშებზე დამოკიდებულების პრევენცია </t>
  </si>
  <si>
    <t>3.2.10.8</t>
  </si>
  <si>
    <t>3.2.10.9</t>
  </si>
  <si>
    <t xml:space="preserve">გარემო და ჯანმრთელობა </t>
  </si>
  <si>
    <t xml:space="preserve">ჯანმრთელობის ხელშეწყობის პოპულარიზაცია და გაძლიერება (მათ შორის, მასმედიასთან ურთიერთობა, სატელეკომუნიკაციო და/ან საეთერო დროის (მ.შ. სამედიცინო პროფილის) შესყიდვა ჯანმრთელობასთან დაკავშირებულ სხვადასხვა თემაზე) </t>
  </si>
  <si>
    <t xml:space="preserve">სკრინინგული კვლევის კომპონენტი </t>
  </si>
  <si>
    <t>დიაგნოსტიკის კომპონენტი</t>
  </si>
  <si>
    <t xml:space="preserve">მკურნალობის კომპონენტი </t>
  </si>
  <si>
    <t xml:space="preserve">მედიკამენტების ლოჯისტიკის კომპონენტი </t>
  </si>
  <si>
    <t>27 03 02 11</t>
  </si>
  <si>
    <t>27 03 03</t>
  </si>
  <si>
    <t>27 03 03 01</t>
  </si>
  <si>
    <t>27 03 03 02</t>
  </si>
  <si>
    <t>27 03 03 03</t>
  </si>
  <si>
    <t>27 03 03 04</t>
  </si>
  <si>
    <t>27 03 03 05</t>
  </si>
  <si>
    <t>27 03 03 06</t>
  </si>
  <si>
    <t xml:space="preserve">იშვიათი დაავადებების მქონე პაციენტების სპეციფიკური მედიკამენტებით უზრუნველყოფა, მ.შ: </t>
  </si>
  <si>
    <t xml:space="preserve">სპეციალურ სამკურნალო საშუალებათა ტრანსპორტირების, შენახვისა და გაცემის ხარჯები </t>
  </si>
  <si>
    <t>3.3.6.4.1</t>
  </si>
  <si>
    <t>27 03 03 07</t>
  </si>
  <si>
    <t>სასწრაფო, გადაუდებელი დახმარება და სამედიცინო ტრანსპორტირება</t>
  </si>
  <si>
    <t>27 03 03 08</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</si>
  <si>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მედიკამენტებისა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</si>
  <si>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27 03 03 09</t>
  </si>
  <si>
    <t>27 03 03 10</t>
  </si>
  <si>
    <t>თავდაცვის ძალებში გასაწვევ მოქალაქეთა სამედიცინო შემოწმება</t>
  </si>
  <si>
    <t>თავდაცვის ძალებში გასაწვევ პირთა ამბულატორიული შემოწმების კომპონენტი</t>
  </si>
  <si>
    <t>თავდაცვის ძალებში გასაწვევ პირთა დამატებითი გამოკვლევის კომპონენტი</t>
  </si>
  <si>
    <t>27 03 03 11</t>
  </si>
  <si>
    <t>27 03 04</t>
  </si>
  <si>
    <t>27 04</t>
  </si>
  <si>
    <t>27 05</t>
  </si>
  <si>
    <t>27 06</t>
  </si>
  <si>
    <t>27 06 01</t>
  </si>
  <si>
    <t>27 06 02</t>
  </si>
  <si>
    <t>27 06 03</t>
  </si>
  <si>
    <t>6.3.1</t>
  </si>
  <si>
    <t>6.3.1.1</t>
  </si>
  <si>
    <t>6.3.1.2</t>
  </si>
  <si>
    <t>6.3.1.3</t>
  </si>
  <si>
    <t>6.3.1.4</t>
  </si>
  <si>
    <t>6.3.1.5</t>
  </si>
  <si>
    <t>6.3.1.6</t>
  </si>
  <si>
    <t>6.3.1.7</t>
  </si>
  <si>
    <t>6.3.1.8</t>
  </si>
  <si>
    <t>6.3.1.9</t>
  </si>
  <si>
    <t>სასწრაფო, სამედიცინო დახმარება (მ.შ. ოკუპირებულ ტერიტორიაზე მოქმედი სასწრაფო სამედიცინო დახმარება)</t>
  </si>
  <si>
    <t>მ.შ. სოფლის განვითარების 2018-2020 წლების სამოქმედო გეგმის (RDAP 2018-2020) აქტივობა 2.2.27</t>
  </si>
  <si>
    <t>მ.შ. სოფლის განვითარების 2018-2020 წლების სამოქმედო გეგმის (RDAP 2018-2020) აქტივობა 2.2.22</t>
  </si>
  <si>
    <t>მ.შ. სოფლის განვითარების 2018-2020 წლების სამოქმედო გეგმის (RDAP 2018-2020) აქტივობა 2.1.5</t>
  </si>
  <si>
    <t>ეკომიგრანტებისათვის საცხოვრებელი პირობების შექმნა</t>
  </si>
  <si>
    <t>6.2.</t>
  </si>
  <si>
    <t>მ.შ. სოფლის განვითარების 2018-2020 წლების სამოქმედო გეგმის (RDAP 2018-2020) აქტივობა 2.2.21</t>
  </si>
  <si>
    <t>მ.შ. სოფლის განვითარების 2018-2020 წლების სამოქმედო გეგმის (RDAP 2018-2020) აქტივობა 2.2.20</t>
  </si>
  <si>
    <r>
      <t xml:space="preserve"> სახლების შესყიდვა და საკუთრებაში გადაცემა დევნილი ოჯახებისათვის სულადობის მიხედვით (17 000 ლარიდან </t>
    </r>
    <r>
      <rPr>
        <sz val="12"/>
        <rFont val="Calibri"/>
        <family val="2"/>
        <charset val="204"/>
        <scheme val="minor"/>
      </rPr>
      <t>35 000 ლარამდე</t>
    </r>
    <r>
      <rPr>
        <sz val="10"/>
        <rFont val="Calibri"/>
        <family val="2"/>
        <scheme val="minor"/>
      </rPr>
      <t>);</t>
    </r>
  </si>
  <si>
    <t xml:space="preserve"> გულ-სისხლძარღვთა ქრონიკული დაავადებების, ფილტვის ქრონიკულ დაავადებათა, დიაბეტის (ტიპი 2) და ფარისებრი ჯირკვლის დაავადებათა სამკურნალო ფარმაცევტული პროდუქტის შესყიდვა;</t>
  </si>
  <si>
    <t>27 01 08</t>
  </si>
  <si>
    <t>სამკურნალო საშუალებების ხარისხის სახელმწიფო კონტროლის პროგრამა</t>
  </si>
  <si>
    <t>8.1</t>
  </si>
  <si>
    <t>8.2</t>
  </si>
  <si>
    <t>27 01 09</t>
  </si>
  <si>
    <t>შრომის ინსპექტირების ზედამხედველობა და მართვა</t>
  </si>
  <si>
    <t>9.1</t>
  </si>
  <si>
    <t>3.2.2.7</t>
  </si>
  <si>
    <t>საკომუნიკაციო აქტივობები</t>
  </si>
  <si>
    <t>3.2.4.5</t>
  </si>
  <si>
    <t>3.2.4.6</t>
  </si>
  <si>
    <t>NAT მეთოდოლოგიით ტესტირება</t>
  </si>
  <si>
    <t>ტრანსპორტირების ხარჯები (რეგიონებიდან, თბილისიდან)</t>
  </si>
  <si>
    <t>3.2.6.8</t>
  </si>
  <si>
    <t>ფილტვის ქრონიკული დაავადებების რეაბილიტაციის კომპონენტი</t>
  </si>
  <si>
    <t>27 06 05</t>
  </si>
  <si>
    <t>საქართველოში მცხოვრებ უცხოელთა ინტეგრაციის ხელშეწყობა</t>
  </si>
  <si>
    <t>27 06 06</t>
  </si>
  <si>
    <t>ეკონომიკური მონაწილეობა,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(KFW)</t>
  </si>
  <si>
    <t>2020-2023 წლებისთვის  საშუალოვადიანი ბიუჯეტი</t>
  </si>
  <si>
    <t>2019 წლის დამტკიცებული</t>
  </si>
  <si>
    <t>2020 წელი ჭერის ფარგლებში</t>
  </si>
  <si>
    <t>a</t>
  </si>
  <si>
    <t>სხვაობა MOF-სა და 2019 დამტკ.</t>
  </si>
  <si>
    <t>განმარტებები</t>
  </si>
  <si>
    <t>გათვლილია 483000 ათას ბენეფიციარზე, შტატგარეშეების ანაზღაურებით, საშუალოდ 60 ლარზე თითო ბენეფიციარი, თვეში საშუალოდ 29 მლნ.</t>
  </si>
  <si>
    <t xml:space="preserve">გათვლილია 166200 ბენეფიციარზე, მკვეთრი, მნიშვნელოვანი, ზომიერად გამოხატული შშმ პირებისთვის და  შშმ ბავშვებისთვის 20 ლარიანი მატება ივნისის თვიდან და ომის ვეტერანების დამატებით 6 მლნ. ლარი </t>
  </si>
  <si>
    <t xml:space="preserve">გათვალისწინებულია კომპენსაციის კანონში შეტანილი ცვლილებები. კერძოდ,  თავდაცვის სპეც.წოდებებით 27000 ლარი თვეში წლიურად - 326400 ლარი, გარემოს გარდაცვლილები -7 პირი - 84000 ლარი, სსდს გარდაცვალილი 2 თანამშრომელი და ივნისიდან პენსიის ზრდის გამო ავტომატური გადაანგარიშება </t>
  </si>
  <si>
    <t>პროგრამის ხარჯვის დინამიკიდან გამომდინარე</t>
  </si>
  <si>
    <t>2020 წლიდან დაგეგმილია ადამიანის პაპილომავირუსის საწინააღმდეგო აცრის დანერგვა ეროვნულ კალენდარში, პაპილომავირუსით გამოწვეული ავადობის ტვირთის შესამცირებლად. აღნიშნული აცრა, საერთაშორისო პარტნიორების (გავი-ალიანსი, ჯანმრთელობის მსოფლიო ორგანიზაცია, გაეროს ბავშვთა ფონდი) მხარდაჭერით, 2018 წლიდან პილოტურად დაინერგა საქართველოს სამ რეგიონში და 2020 წლიდან უნდა მოხდეს მისი განვრცობა მთელ ქვეყანაში.
 2020 წლიდან დაგეგმილია დიფტერია/ყივანახველა/ტეტანუსის საწინააღმდეგო აცრის ჩანაცვლება აცელურალური ყივანახველას და ინაქტივირებული პოლიომიელიტის კომპონენტის შემცველი ვაქცინით, რომლის მიზანია ერთი ჩხვლეტით რამდენიმე ვაქცინაზე ბავშვის აცრა, რაც გაზრდის აცრებით მოცვის მაჩვენებელს, ერთ წლამდე ასაკში დანერგილია აცელურალური ყივანახველას კომპონენტის შემცველი ჰექსავალენტური ვაქცინა და რევაქცინაციისას რეკომენდებულია ასევე აცერულარული ყივანახველას კომპონენტის შემცველი ვაქცინით აცრა, გართულებებისა და გვერდითი მოვლენების თავიდან ასაცილებლად, პოლიომიელიტის გლობალური ერადიკაციის პოლიტიკის ფარგლებში ხმარებიდან უნდა იქნას ამოღებული ორალური პოლიომიელიტის ვაქცინა და ჩანაცვლებული იქნას ინაქტივირებული ვაქცინით.
 2020 წლიდან სახელმწიფოზე გადმოდის საკომუნიკაციო ღონისძიებების დაფინანსების ვალდებულება, რომელიც აქამდე ფინანსდებოდა საერთაშორისო პარტნიორების მიერ, ხოლო გავის მხარდაჭერიდან გასვლის შემდგომ ქვეყნის ვალდებულებებში გადავიდა. საკომუნიკაციო ღონისძიებების წარმოება აუცილებელია აცრებით მოცვის სასურველი მაჩვენებლის მისაღწევად, მშობლებისა და მედპერსონალის მობილიზების მიზნით.</t>
  </si>
  <si>
    <t>C ჰეპატიტის ელიმინაციის 2016-2020 წლების სტრატეგიის მიხედვით, უნდა მოხდეს ტრანსფუზიით ინფექციის გადაცემის რისკების შემცირება, რადგანაც სწორედ სისხლის ტრანსფუზია დასახელდა C ჰეპატიტის გავრცელების მეორე ძირითად რისკ-ფაქტორად, რომელმაც გამოიწვია ქვეყანაში C ჰეპატიტის და სავარაუდოდ სხვა გადამდები ინფექციების გავრცელება. ამისათვის, უპირველეს ყოვლისა აუცილებელია დონორული სისხლის მაღალტექნოლოგიური კვლევის მეთოდების დანერგვა, როგორიცაა NAT ტექნოლოგია. ერთი კვლევის ჩასატარებლად საჭირო ტესტების ფასი პროგნოზულად შეადგენს 13,5-16,5 ევროს, შესაბამისად, წლის განმავლობაში საჭიროა 100,000 დონორული სისხლის გამოკვლევა ამ მეთოდით, რომელსაც შეუძლია ინფიცირების ადრეულ პერიოდში ინფექციის აღმოჩენა და ტრანსფუზიით მისი გადაცემის რისკის მაქსიმალურად შემცირება.</t>
  </si>
  <si>
    <t>იმ ფინანსური ვალდებულებების თანდათანობითი გადმობარება, რაც სახელმწიფოს 2023 წლამდე უნდა გადმოეცეს  გლობალური ფონდის პროექტიდან, მედიკამენტების შესყიდვა, ტესტებისა და სახარჯი მასალების შესყიდვა და ა.შ., რომელთა უზრუნველყოფა წლების განმავლობაში ხორციელდებოდა გლობალური ფონდის პროექტით</t>
  </si>
  <si>
    <t>2018 წელს განხორციელდა ბიუჯეტის მნიშვნელოვანი ზრდა პროგრამის ფარგლებში, თუმცა ფსიქიკური ჯანმრთელობის სტრატეგიისა და 2015-2020 წლების სამოქმედო გეგმით გათვალისწინებული სერვისების უზრუნველსაყოფად საჭიროა მომდევნო წლების ბიუჯეტის მნიშვნელოვანი ზრდაც. მათ შორის, სათემო სერვისების გასავითარებლად (გათვალისწინებულია 31 არსებული მობილური გუნდის სრულად 12  თვის დაფინანსება+9 ახალი მობილური გუნდის ეტაპობრივად ჩართვა 2020 წლის განმავლობაში, აღნიშნული აქტივობით სრულად შესრულდება ფსიქიკური სტრატეგიის მობილური გუნდების დაფინანსების კომპონენტი, რომელიც 2020 წლისთის 40 გუნდის დაფინანსებას ისახავდა მიზნად), ამბულატორიული სერვისების გასაძლიერებლად, ამბულატორიულ დონეზე მედიკამენტების უწვეტად და სრულად მიწოდების უზრუნველსაყოფად, კრიზისული ინტერვენციული სამსახურების გაძლიერების, სტაციონარული სერვისების სრულყოფილად მიწოდების უზრუნველსაყოფად და ასევე, საცხოვრისების გასავითარებლად.</t>
  </si>
  <si>
    <t>ბიუჯეტის ზრდა განპირობებულია პროგნოზულად პაციენტების რაოდენობის ზრდისა (10%-იანი) და შესაბამისად, მათ სამკურნალოდ საჭირო მედიკამენტების რაოდენობისა და ღირებულების ზრდით.</t>
  </si>
  <si>
    <t>პროგრამის ფარგლებში გათვალისწინებულია პაციენტთა პროგნოზული ზრდა.</t>
  </si>
  <si>
    <t>დაგეგმილია ამბულატორიული კომპონენტის გაფართოვება, ხოლო სტაციონარული კომპონენტის ფარგლებში 2018 წელს დაფიქსირებული ხარჯვის მაჩვენებლის მიხედვით, გათვალისწინებულია ბიუჯეტის ზრდა</t>
  </si>
  <si>
    <t> ცენტრის მართვაში დასაქმებული სამედიცინო პერსონალისთვის შრომითი ანაზღაურების მატებით.
 ცენტრი მუდმივად ცდილობს სამუშაო ხარისხის გაუმჯობესებას, რაც მოითხოვს დამატებით სახსრებს
 საწვავის ფასის ზრდა ( მცირე ცვლილებაც კი ცენტრის ბიუჯეტზე აისახება უარყოფითად)
 ცენტრის ავტოპარკი მოძველდა, გაუვიდა საგარანტიო ვადა, შესაბამისად გამოიწვევს სარემონტო ხარჯების ზრდას
 ცენტრი ყოველწლიურად აუმჯობესებს ინფრასტრუქტურას  (უმეტეს რაიონებში ცენტრს არ გააჩნია საკუთარი საოფისე შენობები, ხოლო იმ რაიონებში სადაც ცენტრს აქვს საკუთრებაში საოფისე ფართები, შენობები საჭიროებს დაუყონებლივ სარეომონტო სამუშაოებს.) ასევე ცენტრის მიზანია ყველა რაიონში ჰქონდეს თავისი საოფისე ფართი, რაც პროპოციულად გაზრდის საოპერაციო ხარჯებს.</t>
  </si>
  <si>
    <t>პროგრამის ფარგლებში გათვალისწინებული ვალდებულებების შესასრულებლად (ძუძუს ადრეული და მეტასტაზური კიბო, კარდიოქირურგია, ინდივიდუალური საკითხების განხილვა და სხვა) ყოველწლიურად ფიქსირდება საბიუჯეტო დეფიციტი, რაც მიზანშეწონილია გასწორდეს და 2020 და მომდევნო წლები დაიგეგმოს არსებული სურათის გათვალისწინებით.
ქვეყანაში ყოველწლიურად იზრდება რესპირატორული, მათ შორის ალერგენებით გამოწვეული დაავადებები. სასუნთქი სისტემის სარეაბილიტაციო კომპლექსურ სამედიცინო მომსახურებაზე ხელმისაწვდომობა კი ძალიან დაბალია. 
აღნიშნულის გათვალისწინებით, ფონდი ,,ქართუს’’ საქველმოქმედო ინიციატივით დაბა აბასთუმანში იხსნება სახელმწიფოს 100%-იანი წილის მფლობელი დაწესებულება - შპს აბასთუმნის ფილტვის დაავადებათა სარეაბილიტაციო ცენტრი, სადაც განხორციელდება ფილტვის ქრონიკული დაავადებების რეაბილიტაცია, მათ შორის პროფესიული რისკის ჯგუფებში სპეციფიკური პათოლოგიების მართვა/რეაბილიტაცია, რასაც საქართველოში ჯერ ანალოგი არ გააჩნია, მიუხედავად იმისა, რომ რესპირატორული რეაბილიტაცია მსოფლიოს მრავალ ქვეყანაში უკვე დიდი ხნის პრაქტიკაა.</t>
  </si>
  <si>
    <t>საჭიროა 3 მლნ. ლარი, შრომის უსაფრთხოების კანონით განსაზღვრული ვალდებულებების შესასრულებლად</t>
  </si>
  <si>
    <t xml:space="preserve"> გაიზარდა ბარისახოს ბიუჯეტი და დაგეგმილია ნიქოზის ბიუჯეტის ზრდა. შესაბამისად, გაზრდილი ბიუჯეტი გადაანგარიშდა 1 წელზე. 2018 წელს დაემატა საპენსიო რეფორმისთვის ფული და ემატება ივლისიდან საშემოსავლო გადასახადის ფული, რაც ასევე გათვალისწინებულია 2020 ბიუჯეტში.</t>
  </si>
  <si>
    <t>პენსიონრების რაოდენობა  785 000</t>
  </si>
  <si>
    <t>დაგვჭირდება თუ პენსია 20 ლარით გაიზრდება 1 ივნისიდან</t>
  </si>
  <si>
    <t>დაგვჭირდება თუ პენსია 20 ლარით გაიზრდება 1 იანვრიდან</t>
  </si>
  <si>
    <t>2020 წელს პენსიები გათვლილია დაახლოებით 785000 პენსიონერზე პენსიის 20 ლარიანი ზრდით 2020 წლის ივნისიდან??? (დასამატებელია 2 438 000, თუ იანვრიდან - 81 მლნ)</t>
  </si>
  <si>
    <t>ათას ლარში</t>
  </si>
  <si>
    <t>2019 წლის დამტკიცებული ბიუჯეტი</t>
  </si>
  <si>
    <t>2020 წელი ჭერს ზევით მოთხოვნილი</t>
  </si>
  <si>
    <t>MOF 2020</t>
  </si>
  <si>
    <t>2019 წლის დამტკიცებულთან შედარებით მიღებული სხვაობა</t>
  </si>
  <si>
    <t xml:space="preserve">MOF 2021 </t>
  </si>
  <si>
    <t>MOF 2022</t>
  </si>
  <si>
    <t>MOF 2023</t>
  </si>
  <si>
    <t>ს უ ლ</t>
  </si>
  <si>
    <t xml:space="preserve"> ოკუპირებული ტერიტორიებიდან დევნილთა, შრომის, ჯანმრთელობისა და სოციალური დაცვის პროგრამების მართვა </t>
  </si>
  <si>
    <t xml:space="preserve">27 04 </t>
  </si>
  <si>
    <t>2020-2023 წლებისათვის განსახილველი ასიგნებების პირველადი ჭერი</t>
  </si>
  <si>
    <t>2021 წელი- 4 500 000 ათ. ლარი; 2022-4 750 000; 2023- 5 000 000</t>
  </si>
  <si>
    <r>
      <rPr>
        <b/>
        <sz val="7"/>
        <color theme="1"/>
        <rFont val="Times New Roman"/>
        <family val="1"/>
        <charset val="204"/>
      </rPr>
      <t xml:space="preserve"> </t>
    </r>
    <r>
      <rPr>
        <b/>
        <sz val="12"/>
        <color theme="1"/>
        <rFont val="Sylfaen"/>
        <family val="1"/>
        <charset val="204"/>
      </rPr>
      <t>სსიპ-წამლის სააგენტოს</t>
    </r>
    <r>
      <rPr>
        <sz val="12"/>
        <color theme="1"/>
        <rFont val="Sylfaen"/>
        <family val="1"/>
        <charset val="204"/>
      </rPr>
      <t xml:space="preserve"> ადმინისტრაციული საქმიანობის ფუნქციონირებისათვის დასამატებელია საშტატო ერთეულები (კადრებისა და საქმისწარმოების სამმართველო, საფინანსო-საბიუჯეტო სამმართველო, შესყიდვებისა და მატერიალური უზრუნველყოფის სამმართველო), მოსაწყობია არქივი, მოძველებული და ამორტიზირებული ავტოპარკის გამო შესაძენია 3 ცალი ავტომობილი.</t>
    </r>
  </si>
  <si>
    <r>
      <rPr>
        <b/>
        <sz val="12"/>
        <color theme="1"/>
        <rFont val="Sylfaen"/>
        <family val="1"/>
        <charset val="204"/>
      </rPr>
      <t>სსიპ „საარსებო წყაროებით</t>
    </r>
    <r>
      <rPr>
        <sz val="12"/>
        <color theme="1"/>
        <rFont val="Sylfaen"/>
        <family val="1"/>
        <charset val="204"/>
      </rPr>
      <t xml:space="preserve"> უზრუნველყოფის“ სააგენტოში მიმდინარე რეორგანიზაციასთან დაკავშირებით, რომელიც ჩამოყალიბდება, როგორც სსიპ „სახელმწიფო დასაქმების ხელშეწყობის სააგენტო“, ფუნქცია/ვალდებულებების გაზრდის გამო საჭირო გახდა არსებული ასიგნებების დაკორექტირება. ასევე, საფრანგეთის განვითარების სააგენტოსთან გაფორმებული ხელშეკრულება-policy matrix, რომელიც სააგენტოს ავალდებულებს გასცეს დამატებით 200 გრანტი მოწყვლად იძულებით გადაადგილებულ პირებზე.</t>
    </r>
  </si>
  <si>
    <r>
      <rPr>
        <b/>
        <sz val="12"/>
        <color theme="1"/>
        <rFont val="Sylfaen"/>
        <family val="1"/>
        <charset val="204"/>
      </rPr>
      <t>სსიპ-შრომის ინსპექცია-</t>
    </r>
    <r>
      <rPr>
        <sz val="12"/>
        <color theme="1"/>
        <rFont val="Sylfaen"/>
        <family val="1"/>
        <charset val="204"/>
      </rPr>
      <t xml:space="preserve"> „შრომის უსაფრთხოების შესახებ“ საქართველოს ორგანული კანონის თანახმად 2019 წლის პირველ სექტემბრამდე საქართველოს მთავრობამ უნდა უზრუნველყოს შრომის კანონმდებლობისა და პირობების ზედამხედველობის განმახორციელებელი საჯარო სამართლის იურიდიული პირის საქმიანობის მარეგულირებელი საკანონმდებლო აქტის პროექტის მომზადება და საქართველოს პარლამენტისათვის წარდგენა, რაც გამოიწვევს 2020 წლიდან შრომის ინსპექციის სტრუქტურის ჩამოყალიბებას, რომელშიც გათვალისწინებული იქნება მისი რეგიონალური წარმომადგენლობა, რომელსაც შედეგად მოჰყვება მატერიალურ-ტექნიკური ბაზის რაციონალურ გაზრდა და თანამშრომელთა რაოდენობის დაახლოებით 65 (მ.შ. 50 ერთეული შტატით გათვალისწინებული და 15 ერთეული შტატაგარეშე თანამშრომელი) ერთეულამდე მატება.</t>
    </r>
  </si>
  <si>
    <r>
      <rPr>
        <b/>
        <sz val="11"/>
        <color theme="1"/>
        <rFont val="Times New Roman"/>
        <family val="1"/>
        <charset val="204"/>
      </rPr>
      <t xml:space="preserve"> </t>
    </r>
    <r>
      <rPr>
        <b/>
        <sz val="11"/>
        <color theme="1"/>
        <rFont val="Sylfaen"/>
        <family val="1"/>
        <charset val="204"/>
      </rPr>
      <t>სსიპ-სოციალური მომსახურების</t>
    </r>
    <r>
      <rPr>
        <b/>
        <sz val="11"/>
        <color theme="1"/>
        <rFont val="Times New Roman"/>
        <family val="1"/>
        <charset val="204"/>
      </rPr>
      <t xml:space="preserve"> </t>
    </r>
    <r>
      <rPr>
        <b/>
        <sz val="11"/>
        <color theme="1"/>
        <rFont val="Sylfaen"/>
        <family val="1"/>
        <charset val="204"/>
      </rPr>
      <t>სააგენტოს</t>
    </r>
    <r>
      <rPr>
        <sz val="11"/>
        <color theme="1"/>
        <rFont val="Sylfaen"/>
        <family val="1"/>
        <charset val="204"/>
      </rPr>
      <t xml:space="preserve"> ადმინისტრაციული ხარჯების ბიუჯეტის ზრდა უპირველესად გამოწვეულია „საქართველოს მთავრობის სტრუქტურის, უფლებამოსილებისა და საქმიანობის წესის შესახებ“ 2018 წლის 5 ივლისის N3024-რს საქართველოს კანონის საფუძველზე 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სამინისტროს რიგი ფუნქციების სააგენტოში გადმოტანით. აღნიშნულის შედეგად გაიზარდა საბიუჯეტო კლასიფიკაციის თითქმის ყველა მუხლით განსაზღვრული ასიგნებები: დამატებით 174 შტატიანი და 18 შრომითი ხელშეკრულებით დასაქმებული პირის შრომის ანაზღაურება, ოფისის ხარჯები - სახარჯი მასალები, კომუნალური, საფოსტო და კავშირგაბმულობის ხარჯები. აქედან გამომდინარე, რაც შეეხება 2020 საბიუჯეტო წლის საჭიროებებს: ა) სააგენტოსთვის დებულებით დაკისრებული ფუნქცია–მოვალეობების - ქვეყნისათვის მეტად მნიშვნელოვანი სოციალური პროგრამების  ეფექტიანად და ხარისხიანად შესრულების მიზნით, ასევე, სხვადასხვა სახელმწიფო პროგრამებებით გათვალისწინებული ღონისძიებების მიმწოდებლების მხრიდან დარღვევებით შესრულების გამო დაწესებული საჯარიმო სანქციების გასაჩივრების, სოციალური დახმარებებისა და საპენსიო დავების მატებასთან დაკავშირებით ტერიტორიულ ერთეულებში იურიდიული სამსახურის გაძლიერების მიზნით, აუცილებელია გაიზარდოს შტატით განსაზღვრული თანამშრომლების თანამდებობრივი სარგო სულ ცოტა 100 ლარით. მთლიანად შრომის ანაზღაურების მუხლი იზრდება 4 892 600 ლარით. სააგენტოსთვის დაკისრებული ფუნქციების გათვალისწინებით დგება უფრო მეტ შრომითი ხელშეკრულებით დასაქმებულ პირთან კონტრაქტის გაფორმების საჭიროება, რაც ზრდის მათ ანაზღაურებაზე გასაწევ ხარჯებს.  ბ) სააგენტოს დაგეგმილი აქვს კომპიუტერული ტექნიკის განახლება, რაც თანხობრივად შეადგენს 1 150 000 ლარს; ასევე, მოაზრებულია მცირეფასიანი კომპიუტერული ტექნიკის (პრინტერების) და კომპიუტერული პროგრამის შეძენა.  გ) აღსანიშნავია, რომ სააგენტოს უკიდურესად მოძველებული ავტოპარკი გაიზარდა ანალოგიური მდგომარეობის "დევნილთა" სამინისტროს ავტოტრანსპორტის რაოდენობით, რაც იწვევს ავტომანქანების რემონტზე უფრო და უფრო მეტი საბიუჯეტო სახსრების ხარჯვას. სამწუხაროდ, სააგენტოს არა აქვს საშუალება განაახლოს ავტოპარკი და შეამციროს სარემონტო ხარჯების გაუმართლებელი ზრდა. დ) დამატებითი საბიუჯეტო ასიგნებების მოძიებაა საჭირო ასევე რაიონული ოფისების სარემონტო/სარეაბილიტაციო სამუშაოების განსახორციელებლად და ავტოტრანსპორტის შეძენა/ჩანაცვლების მიზნით. აღსანიშნავია, რომ 2016 წლის შემდეგ არ გაზრდილა სააგენტოს ადმინისტრაციული ხარჯების  ბიუჯეტი, თუ არ გავითვალისწინებთ 2018 წელს შრომის ანაზღაურების მუხლის 1 მლნ. ლარით გაზრდილ ოდენობას, რაც მოხმარდა საჯარო დაწესებულებაში შრომის ანაზღაურების წესის შესაბამისად სააგენტოში დასაქმებულთა მხოლოდ ერთი ნაწილის თანამდებობრივი სარგოს მოწესრიგებას (სრული მოწესრიგებისთვის სააგენტომ მოითხოვა 3 მლნ. ლარი).  აქედან გამომდინარე, სააგენტომ, წინა საბიუჯეტო წელს ფუნქციონირებისათვის აუცილებელი ღონისძიებების დაფინანსება შეძლო, ასევე სავალდებულოდ განსახორციელებელი „სოციალური რეაბილიტაცია და ბავშვზე ზრუნვის“ პროგრამის ბენეფიციარებისათვის სრულყოფილი და ხარისხიანი მომსახურების მიწოდებისათვის აუცილებელი საჭიროების - შტატგარეშე თანამშრომლების (სოციალური მუშაკების) აყვანაზე უარის თქმის ხარჯზე. ამის გამო კვლავ დაძაბულ რეჟიმში (ხშირად არასამუშაო დროს) უწევთ თავიანთი მოვალეობის შესრულება შტატით გათვალისწინებულ თანამშრომლებს.</t>
    </r>
  </si>
  <si>
    <t>სსიპ „სახელმწიფო დასაქმების ხელშეწყობის სააგენტო“</t>
  </si>
  <si>
    <t>სამინისტროს მმართველობის ხარჯის ზრდა გამოწვეულია: სსიპ -შრომის ინსპექტირების შექმნით, სსიპ -საარსებო წყაროებით უზრუნველყოფის ფუნქციების გაზრდით, სსიპ - წამლის სააგენტოსა და სსიპ - სოც. მომსახურების სააგენტოს სრულფასოვანი ფუნქციონირებისთვის</t>
  </si>
  <si>
    <t xml:space="preserve">პროგრამის ფარგლებში (კოდი 27 05 02) - 2020-ის ჭერი -2 210 000 (მოთხოვნილი 3 000 000-დან)
შრომის პირობების ინსპექტირების დეპარტამენტი ამჟამად ფუნქციონირებს შრომის პირობების ინსპექტირების 2019 სახელმწიფო პროგრამით (27.05.02), რომლის ფარგლებშიც  დეპარტამენტის ბიუჯეტი 40 საშტატო ერთეულზე განისაზღვრა 1,500,000.00   ლარით. მათ შორისაა შტატგარეშეთა (34 შრომითი ხელშეკრულებით დასაქმებული პირი-შრომის ინსპექტორი) თანამდებობრივი სარგო, რომელიც საშუალოდ თვიურად შეადგენს 1400 ლარს, წლიურად  კი  597,600.00 ლარს.  
2020-ის ჭერის 2 210 000 ლარით განსაზღვრის შემთხვევაში შრომის პირობების ინსპექტირების დეპარტამენტი:
 შრომის უსაფრთხოების მიმართულებით შექმილი რთული ვითარებიდან, შრომის ინსპექციის გაზრდილი მანდატიდან და 2019 წლის 1 სექტემბრიდან “შრომის უსაფრთხოების შესახებ“ საქართველოს ორგანული კანონის ეკონომიკური საქმიანობის ყველა დაერგზე გავრცელებიდან გამომდინარე, მნიშვნელოვანია გაზრდილ იქნას შრომის ინსპექტორთა რაოდენობა. შრომის საერთაშორისო ორგანიზაციის ოფიციალური მეთოდოლოგიით,  რეკომენდირებულია ინსპექტორთა რაოდენობის 100 ერთეულამდე გაზრდა. გარდა ამისა, კვალიფიციური კადრების მოძიებისა და შენარჩუნების მიზნით აუცილებელია თანამდებობრივი სარგოს ოდენობის გაზრდა, რომელიც დღევანდელი მოცემულობით წლიურად დაახლოებით 1 680 000 ლარს შეადგენს. ზემოხსენებულიდან გამომდინარე, მაშინ როდესაც მკვეთრად იზრდება ინსპექტორთა უფლება-მოვალეობები, დაგეგმილია თანამდებობრივი სარგოს ზრდა საშუალოდ 2200 ლარამდე, რომელიც საჭიროებს მხოლოდ 2 640 000 სახელფასო ფონდს.
იმ შემთხვევაში თუ  ჭერი განისაზღვრება 2 210 000-ით, სათანადოდ ვერ მოხდება ინსპექტორთა დაკომპლექტება. გარდა ამისა, ვინაიდან ინსპექტორებზე მოთხოვნა არის საკმაოდ დიდი და მიწოდება არსებულ თანამდებობრივ სარგოზე ძალზედ დაბალია, ასეთ ვითარებაში გაძნელდება კვალიფიციური კადრის შერჩევა და შემდგომი შენარჩუნება.
 გარდა ამისა, ახალი კადრების აყვანას და შემდგომ მათ გადამზადებას სჭირდება მაშტაბური ცოდნის/კვალიფიკაციის ამაღლება, რომლისთვისაც აუცილებელია მაღალკვალიფიციურ უცხოელ ან/და ადგილობრივ ექსპერტთა ჩართულობა, რაც ასევე დამატებით ხარჯებთანაა დაკავშირებული.
 2 2100 000 ბიუჯეტის ფარგლებში ვერ მოხერხდება რეგიონალური ოფისების გაკეთება, რაც გამოიწვევს ინსპექტორთა ცენტრალურ დონეზე წარმოდგენას, რომელიც ნაკლებად ეფექტურია და ზრდის სამივლინებო ხარჯებს. არსებული მონაცემებით სამივლინებო ხარხები 120 000 ლარს შეადგენს და ვინაიდან კანონის ეფექტურად აღსურლების მიზნით სასურველია ინსპექტირებამ მოიცვას მთელი საქართველო და ეკონომიკური საქმიანობის ყველა დარგი, იგი ავტომატურად გამოიწვევს ზემოხსენებული კომპონენტის გაორმაგებას;
 გარდა ამისა, პროგრამის ფარგლებში ვერ მოხდება შესაბამისი რაოდენობის ავტომობილების შეძენა, რაც არსებულ სიტუაციაშიც ერთ-ერთ მნიშნველოვან გამოწვევას წარმოადგენს შრომის ინსპექტორებისთვის და აბრკოლებს ინსპექტირების განხორციელების პროცესს. კანონის ეფექტურად აღსულების მიზნით აუცილებელია გაზრდილი მანდატის, უფლება-მოვალეობებისა და ინსპექტორთა რაოდენობის შესაბამისად დეპარტამენტი უზრუნველყოფილ იქნას შესაბამისი რაოდენობის ავტომობილებით.
 2020 წლისთვის აუცილებელია ინსპექტორები ადეკვატურად უზრუნველყოფილ იქნან მატერიალურ-ტექნიკური ბაზით, მათ შორის მზომი ხელსაწყოებით რაც ინსპექტირების პროცესის განუყოფელ ნაწილს წარმოადგენს. აღნიშნული ჭერის ფარგლებში, ვერ მოხერხდება შესაბამისი რაოდენობისა ტექნიკის შეძენა.
პროგრამის 2020 წლის ჭერის   3,275,000.00   განსაზღვრის შემთხვევაში დეპარტამენტი შეძლებს:
1. „შრომის უსაფრთოების შესახებ“ საქართველოს  ორგანული კანონიდან გამომდინარე 2019 წლის პირველი სექტემბრიდან იზრდება შრომის პირობების ინსპექტირების დეპარტამენტის მანდატი, რაც გამოიხატება არა მხოლოდ მომეტებული საფრთხის შემცველი კომპანიების შემოწმებაში, არამედ ეკონომიკური საქმიანობის ყველა დარგზე უპირობო დაშვების მექანიზმშიც, რაც ავტომატურად გულისხმობს გაზრდილ ინსპექტირებებს მთელი ქვეყნის მაშტაბით, რომელიც პირდაპირპროპურციულად აისახება ბიუჯეტზე. გარდა ამისა,  ასოცირების დღის წესრიგით, ეტაპობრივად დაგეგმილია არა მხოლოდ უსაფრთხოების ნაწილის, ასევე შრომითი უფლებების ეტაპობრივი აღსრულების მექანიზმის გაძლიერება. აქვე უნდა აღინიშნოს, რომ დღეის მდგომარეობით გარდა შრომის უსაფრთხოებისა, დეპარტამენტი ახორციელებს სარეკომენდაციო ხასიათის ინსპექტირებებს შრომის უფლებებისა და უსაფრთხოების მიმართულებით ისეთ კომპანიებში, რომელიც დღეის მდგომარეობით  არ შედის მომეტებული საფრთხის შემცველ ობიექტექტთა ნუსხაში.  2020 წლისათვის გაიზრდება პროგრამაში ჩართულ პირთა როგორც რაოდენობა (100 შრომის ინსპექტორი) ასევე შრომის პირობების ინსპექტირების დეპარტამენტის  დატვირთვა.
2. შრომის პირობების ინსპექტირების სახელმწიფო პროგრამის ფარგლებში დეპარტამენტი, ასევე ახდენს იძულებითი შრომის/შრომითი ექსპლუატაციის/ტრეფიკინგის საფრთხეების გამოვლენის მიზნით ინსპექტირებას. 2019  წლის დასასრულს საქართველოს ყველა რეგიონში (განსაკუთრებით მოწყვლად ჯგუფებთან მაგ. ეთნიკურ უმცირესობებთან, იძულებით გადაადგილებულ პირებთან და სხვა) იგეგმება  საინფორმაციო კამპანიის წარმოება შრომითი ტრეფიკინგის თემაზე. ასევე იგეგმება შემოწმების ინდიკატორების მიმართულებით საკანონმდებლო ჩარჩოს გაუმჯობესება და შინაგან საქმეთა სამინისტროსა და შრომის პირობების ინსპექტირების დეპარტამენტის  მიერ ერთობლივი მობილური  ჯგუფ(ებ)ის შექმნა. რაც  გამოიწვევს ამ მიმართულებით მომუშავე ინსპექტორთა ჯგუფის წევრთა რაოდენობრივ ზრდასა და მატერიალურ ტექნიკური ბაზის გაუმჯობესებას.
3.  „შრომის უსაფრთხოების შესახებ“ საქართველოს ორგანული კანონის თანახმად 2019 წლის პირველ სექტემბრამდე საქართველოს მთავრობამ უნდა უზრუნველყოს შრომის კანონმდებლობისა და პირობების ზედამხედველობის განმახორციელებელი საჯარო სამართლის იურიდიული პირის საქმიანობის მარეგულირებელი საკანონმდებლო აქტის პროექტის მომზადება და საქართველოს პარლამენტისათვის წარდგენა, რაც გამოიწვევს  2020 წლიდან შრომის ინსპექციის   სტრუქტურის ჩამოყალიბებას. რაც ავტომატურად მოითხოვს გაზრდილ რესურსებს.  გაზრდილი ვალდებულების შესაბამისად მიზანშეწონილია ჩამოყალიბდეს შრომის ინსპექციის რეგიონალური წარმომადგენლობა,    საქართველოს რამდენიმე რეგიონში, რაც ხელს შეუწყობს როგორც ეფექტური ინსპექტირების განხორციელების პროცესს, ასევე წაადგება ბიზნესს, ვინაიდან შეჩერების შემთხვევაში, გარკვეულ დროს მოითხოვს თბილისიდან ინსპექტირების ჯგუფის გამგზავრება. აღნიშნული ვალდებულების ეფექტური უზრუნველყოფისთვის აუციელებელია  შრომის ინსპექციის მატერიალურ-ტექნიკური აღჭურვა, ინსპექტორთა რაოდენობის ზრდა (ჯამში 100 ერთეულამდე და რეგიონალური წარმომადგენლობისთვის გარკვეული ხარჯების გაწევა.
4. უნდა აღინიშნოს,  რომ დღეის მდგომარეობით საკმაოდ გაზრდილია მოთხოვნა კვალიფიციურ უსაფრთხოების სპეციალისტებზე, ხოლო ამავე დროს შრომის ბაზარზე ძალზედ რთულია კვალიფიციური კადრების მოძიება და ამასთანავე უკვე დასაქმებული, გადამზადებული, გამოცდილი პირების შენარჩუნება მიმდინარე თანამდებობრივი სარგოს ფონზე, რომელიც დღეისათვის, მოქმედი შრომის ინსპექტორებისთვის (34 ინსპექტორი) საშუალოდ შეადგენს 1400 ლარს. შესაბამისად კვალიფიციური კადრის მოზიდვისა და შენარჩუნების მიზნით აუცილებელია თანამდებობრივი სარგოს გაზრდა,  რომელიც შეამცირებს არსებულ რისკებს და უზრუნველყოფს კადრების  სტაბილურიბასრაც 2020 წლისათის  პროგრამის ფარგლებში შტატგარეშე პირთა თანამდებობრივ სარგოს გაზრდის  597,600.00 ლარიდან  2,400,000.00 ლარამდე (100 შრომის ინსპექტორისთვის).
5. მიმდინარე ეტაპზე კანონის ეფექტურად აღსრულებისას ერთ-ერთ მნიშვნელოვან გამოწვევას წარმოადგენს ავტომობილების მცირე რაოდენობა - 4 ცალი მოძველებული ავტომობილი, მათგან მხოლოდ სამით არის შესაძლებელი რეგიონებში ინსპექტირების განხორციელება. უფლება-მოვალეობის გაზრდის პარალელურად დეპარტამენტი დგას მატერიალურ-ტექნიკური ბაზის რაციონალური გაზრდის წინაშე. საჭიროა ავტომობილების შეძენა, რომელიც უზრუნველყოფ კანონით ნაკისრი ვალდებულებების აღსრულების შესაძლებლობას. 
</t>
  </si>
  <si>
    <r>
      <rPr>
        <b/>
        <sz val="11"/>
        <color theme="1"/>
        <rFont val="Calibri"/>
        <family val="2"/>
        <charset val="204"/>
        <scheme val="minor"/>
      </rPr>
      <t>27 02 05</t>
    </r>
    <r>
      <rPr>
        <sz val="11"/>
        <color theme="1"/>
        <rFont val="Calibri"/>
        <family val="2"/>
        <charset val="1"/>
        <scheme val="minor"/>
      </rPr>
      <t xml:space="preserve">  - • სსიპ ადამიანით ვაჭრობის (ტრეფიკინგის) მსხვერპლთა, დაზარალებულთა დაცვისა და დახმარების სახელმწიფო ფონდსა და გაერთიანებული ერების ქალთა ორგანიზაციას (UN-Women) შორის 2017 წლის 24 მარტს გაფორმებული საგრანტო პროექტის ,,გავერთიანდეთ ქალთა მიმართ ძალადობის წინააღმდეგ”, ხელშეკრულების ფარგლებში, ფონდის დაქვემდებარებაში ამოქმედდა </t>
    </r>
    <r>
      <rPr>
        <u/>
        <sz val="11"/>
        <color theme="1"/>
        <rFont val="Calibri"/>
        <family val="2"/>
        <charset val="204"/>
        <scheme val="minor"/>
      </rPr>
      <t>2 ახალი ძალადობის მსხვერპლთა მომსახურების კრიზისული ცენტრი (ქ. ოზურგეთი და ქ. მარნეული</t>
    </r>
    <r>
      <rPr>
        <sz val="11"/>
        <color theme="1"/>
        <rFont val="Calibri"/>
        <family val="2"/>
        <charset val="1"/>
        <scheme val="minor"/>
      </rPr>
      <t xml:space="preserve">), შესაბამისად დასაქმებულთა შრომის ანაზღაურება 2018-2019 წლებში ფინანსდებოდა ზემოაღნიშნული გრანტიდან. </t>
    </r>
    <r>
      <rPr>
        <u/>
        <sz val="11"/>
        <color theme="1"/>
        <rFont val="Calibri"/>
        <family val="2"/>
        <charset val="204"/>
        <scheme val="minor"/>
      </rPr>
      <t xml:space="preserve">ვინაიდან გრანტი სრულდება 2019 წლის ბოლოს, 2020 წელიდან ფონდი ვალდებულია უზრუნველყოს დასაქმებულთა შრომის ანაზღაურების გაცემა.    </t>
    </r>
    <r>
      <rPr>
        <sz val="11"/>
        <color theme="1"/>
        <rFont val="Calibri"/>
        <family val="2"/>
        <charset val="1"/>
        <scheme val="minor"/>
      </rPr>
      <t xml:space="preserve">
• 2020 წლის 1 იანვრიდან ძალაში შედის საქართველოს შრომის, ჯანმრთელობისა და სოციალური დაცვის მინისტრის 2014 წლის 23 ივლისის N01-54/ნ ბრძანების  ,,სადღეღმისო სპეციალიზირებულ დაწესებულებებში შეზღუდული შესაძლებლობების მქონე პირთა და ხანდაზმულთა მომსახურების მინიმალური სტანდარტების დამტკიცების შესახებ“ მე-11 სტანდარტი (მოთხოვნები პერსონალის მიმართ), </t>
    </r>
    <r>
      <rPr>
        <u/>
        <sz val="11"/>
        <color theme="1"/>
        <rFont val="Calibri"/>
        <family val="2"/>
        <charset val="204"/>
        <scheme val="minor"/>
      </rPr>
      <t>რომლის საფუძველზეც საჭიროა ფილიალებში დამატებით 20 ერთეულის დამატება</t>
    </r>
    <r>
      <rPr>
        <sz val="11"/>
        <color theme="1"/>
        <rFont val="Calibri"/>
        <family val="2"/>
        <charset val="1"/>
        <scheme val="minor"/>
      </rPr>
      <t xml:space="preserve">.
• 2018 წლის 18 დეკემბერს ადამიანის უფლებათა დაცვისა და სამოქალაქო ინტეგრაციის კომიტეტის ფარგლებში, „სოციალური მუშაობის შესახებ“ საქართველოს კანონის“ 64-ე მუხლის პირველი პუნქტის შესაბამისად, დამტკიცდა კანონის სამოქმედო გეგმა, </t>
    </r>
    <r>
      <rPr>
        <u/>
        <sz val="11"/>
        <color theme="1"/>
        <rFont val="Calibri"/>
        <family val="2"/>
        <charset val="204"/>
        <scheme val="minor"/>
      </rPr>
      <t xml:space="preserve">რომლის თანახმადაც 2020 წლიდან სოციალური მუშაკის საშუალო ხელფასი ნაცვლად 700 ლარისა უნდა გახდეს 1200 ლარი. </t>
    </r>
    <r>
      <rPr>
        <sz val="11"/>
        <color theme="1"/>
        <rFont val="Calibri"/>
        <family val="2"/>
        <charset val="1"/>
        <scheme val="minor"/>
      </rPr>
      <t xml:space="preserve">
</t>
    </r>
  </si>
  <si>
    <t xml:space="preserve">    MOF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</si>
</sst>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 _L_a_r_i_-;\-* #,##0.00\ _L_a_r_i_-;_-* &quot;-&quot;??\ _L_a_r_i_-;_-@_-"/>
    <numFmt numFmtId="165" formatCode="#,##0.0"/>
  </numFmts>
  <fonts count="96"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
      <scheme val="minor"/>
    </font>
    <font>
      <b/>
      <sz val="11"/>
      <name val="Sylfaen"/>
      <family val="1"/>
    </font>
    <font>
      <b/>
      <sz val="11"/>
      <name val="Calibri"/>
      <family val="2"/>
      <scheme val="minor"/>
    </font>
    <font>
      <sz val="11"/>
      <name val="Sylfaen"/>
      <family val="1"/>
    </font>
    <font>
      <sz val="10"/>
      <name val="Arial"/>
      <family val="2"/>
    </font>
    <font>
      <b/>
      <sz val="12"/>
      <name val="Sylfaen"/>
      <family val="1"/>
    </font>
    <font>
      <sz val="11"/>
      <color indexed="8"/>
      <name val="Calibri"/>
      <family val="2"/>
    </font>
    <font>
      <sz val="11"/>
      <color rgb="FF000000"/>
      <name val="Calibri"/>
      <family val="2"/>
      <scheme val="minor"/>
    </font>
    <font>
      <sz val="10"/>
      <name val="Sylfaen"/>
      <family val="1"/>
    </font>
    <font>
      <b/>
      <i/>
      <u/>
      <sz val="14"/>
      <name val="Sylfaen"/>
      <family val="1"/>
    </font>
    <font>
      <i/>
      <sz val="14"/>
      <name val="Sylfaen"/>
      <family val="1"/>
    </font>
    <font>
      <b/>
      <u/>
      <sz val="12"/>
      <name val="Sylfaen"/>
      <family val="1"/>
    </font>
    <font>
      <b/>
      <sz val="12"/>
      <name val="Calibri"/>
      <family val="2"/>
      <scheme val="minor"/>
    </font>
    <font>
      <sz val="12"/>
      <name val="Calibri"/>
      <family val="2"/>
      <scheme val="minor"/>
    </font>
    <font>
      <b/>
      <sz val="12"/>
      <name val="Arial"/>
      <family val="2"/>
    </font>
    <font>
      <b/>
      <i/>
      <sz val="14"/>
      <name val="Sylfaen"/>
      <family val="1"/>
    </font>
    <font>
      <b/>
      <i/>
      <sz val="9"/>
      <name val="Sylfaen"/>
      <family val="1"/>
    </font>
    <font>
      <b/>
      <sz val="13"/>
      <name val="Calibri"/>
      <family val="2"/>
      <scheme val="minor"/>
    </font>
    <font>
      <b/>
      <sz val="13"/>
      <name val="Arial"/>
      <family val="2"/>
    </font>
    <font>
      <b/>
      <sz val="13"/>
      <name val="Sylfaen"/>
      <family val="1"/>
    </font>
    <font>
      <sz val="11"/>
      <name val="Calibri"/>
      <family val="2"/>
      <scheme val="minor"/>
    </font>
    <font>
      <b/>
      <sz val="15"/>
      <name val="Calibri"/>
      <family val="2"/>
      <scheme val="minor"/>
    </font>
    <font>
      <b/>
      <sz val="15"/>
      <name val="Arial"/>
      <family val="2"/>
    </font>
    <font>
      <b/>
      <sz val="15"/>
      <name val="Sylfaen"/>
      <family val="1"/>
    </font>
    <font>
      <sz val="11"/>
      <name val="Arial"/>
      <family val="2"/>
    </font>
    <font>
      <b/>
      <sz val="16"/>
      <name val="Sylfaen"/>
      <family val="1"/>
    </font>
    <font>
      <b/>
      <sz val="16"/>
      <name val="Calibri"/>
      <family val="2"/>
      <scheme val="minor"/>
    </font>
    <font>
      <b/>
      <sz val="16"/>
      <name val="Arial"/>
      <family val="2"/>
    </font>
    <font>
      <b/>
      <i/>
      <sz val="12"/>
      <name val="Sylfaen"/>
      <family val="1"/>
    </font>
    <font>
      <sz val="15"/>
      <name val="Sylfaen"/>
      <family val="1"/>
    </font>
    <font>
      <sz val="15"/>
      <name val="Calibri"/>
      <family val="2"/>
      <scheme val="minor"/>
    </font>
    <font>
      <sz val="12"/>
      <name val="Sylfaen"/>
      <family val="1"/>
    </font>
    <font>
      <sz val="13"/>
      <name val="Calibri"/>
      <family val="2"/>
      <scheme val="minor"/>
    </font>
    <font>
      <sz val="16"/>
      <name val="Calibri"/>
      <family val="2"/>
      <scheme val="minor"/>
    </font>
    <font>
      <b/>
      <sz val="12"/>
      <color theme="1"/>
      <name val="Calibri"/>
      <family val="2"/>
      <scheme val="minor"/>
    </font>
    <font>
      <b/>
      <sz val="12"/>
      <color theme="1"/>
      <name val="Arial"/>
      <family val="2"/>
    </font>
    <font>
      <b/>
      <sz val="12"/>
      <color theme="1"/>
      <name val="Sylfaen"/>
      <family val="1"/>
    </font>
    <font>
      <sz val="12"/>
      <color theme="1"/>
      <name val="Calibri"/>
      <family val="2"/>
      <scheme val="minor"/>
    </font>
    <font>
      <sz val="12"/>
      <color theme="1"/>
      <name val="Sylfaen"/>
      <family val="1"/>
    </font>
    <font>
      <sz val="11"/>
      <color theme="1"/>
      <name val="Sylfaen"/>
      <family val="1"/>
    </font>
    <font>
      <sz val="12"/>
      <name val="Arial"/>
      <family val="2"/>
    </font>
    <font>
      <sz val="11"/>
      <color rgb="FFFF0000"/>
      <name val="Sylfaen"/>
      <family val="1"/>
      <charset val="204"/>
    </font>
    <font>
      <sz val="12"/>
      <color rgb="FFFF0000"/>
      <name val="Calibri"/>
      <family val="2"/>
      <scheme val="minor"/>
    </font>
    <font>
      <b/>
      <sz val="11"/>
      <color rgb="FFFF0000"/>
      <name val="Sylfaen"/>
      <family val="1"/>
      <charset val="204"/>
    </font>
    <font>
      <sz val="10"/>
      <color theme="1"/>
      <name val="Arial"/>
      <family val="2"/>
    </font>
    <font>
      <b/>
      <sz val="11"/>
      <color theme="1"/>
      <name val="Calibri"/>
      <family val="2"/>
      <scheme val="minor"/>
    </font>
    <font>
      <sz val="10"/>
      <name val="Calibri"/>
      <family val="2"/>
      <scheme val="minor"/>
    </font>
    <font>
      <sz val="10"/>
      <color theme="1" tint="0.34998626667073579"/>
      <name val="Calibri"/>
      <family val="2"/>
      <scheme val="minor"/>
    </font>
    <font>
      <sz val="11"/>
      <color rgb="FFFF0000"/>
      <name val="Sylfaen"/>
      <family val="1"/>
    </font>
    <font>
      <b/>
      <sz val="12"/>
      <color theme="1"/>
      <name val="Calibri"/>
      <family val="2"/>
      <charset val="204"/>
      <scheme val="minor"/>
    </font>
    <font>
      <b/>
      <sz val="12"/>
      <name val="Calibri"/>
      <family val="2"/>
      <charset val="204"/>
      <scheme val="minor"/>
    </font>
    <font>
      <sz val="12"/>
      <name val="Sylfaen"/>
      <family val="1"/>
      <charset val="204"/>
    </font>
    <font>
      <sz val="12"/>
      <color rgb="FFFF0000"/>
      <name val="Sylfaen"/>
      <family val="1"/>
      <charset val="204"/>
    </font>
    <font>
      <sz val="9"/>
      <color indexed="81"/>
      <name val="Tahoma"/>
      <family val="2"/>
      <charset val="204"/>
    </font>
    <font>
      <b/>
      <sz val="9"/>
      <color indexed="81"/>
      <name val="Tahoma"/>
      <family val="2"/>
      <charset val="204"/>
    </font>
    <font>
      <sz val="12"/>
      <name val="Calibri"/>
      <family val="2"/>
      <charset val="204"/>
      <scheme val="minor"/>
    </font>
    <font>
      <sz val="11"/>
      <name val="Calibri"/>
      <family val="2"/>
      <charset val="204"/>
      <scheme val="minor"/>
    </font>
    <font>
      <sz val="10"/>
      <color theme="1"/>
      <name val="Sylfaen"/>
      <family val="1"/>
    </font>
    <font>
      <b/>
      <sz val="10"/>
      <color theme="1"/>
      <name val="Calibri"/>
      <family val="2"/>
      <charset val="204"/>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charset val="204"/>
      <scheme val="minor"/>
    </font>
    <font>
      <sz val="10"/>
      <color theme="1"/>
      <name val="Calibri"/>
      <family val="2"/>
      <charset val="204"/>
      <scheme val="minor"/>
    </font>
    <font>
      <b/>
      <sz val="11"/>
      <name val="Sylfaen"/>
      <family val="1"/>
      <charset val="204"/>
    </font>
    <font>
      <b/>
      <sz val="12"/>
      <color rgb="FFFF0000"/>
      <name val="Sylfaen"/>
      <family val="1"/>
      <charset val="204"/>
    </font>
    <font>
      <b/>
      <i/>
      <sz val="14"/>
      <color rgb="FFFF0000"/>
      <name val="Sylfaen"/>
      <family val="1"/>
      <charset val="204"/>
    </font>
    <font>
      <b/>
      <u/>
      <sz val="12"/>
      <color rgb="FFFF0000"/>
      <name val="Sylfaen"/>
      <family val="1"/>
      <charset val="204"/>
    </font>
    <font>
      <b/>
      <i/>
      <sz val="9"/>
      <color rgb="FFFF0000"/>
      <name val="Sylfaen"/>
      <family val="1"/>
      <charset val="204"/>
    </font>
    <font>
      <u/>
      <sz val="11"/>
      <name val="Sylfaen"/>
      <family val="1"/>
      <charset val="204"/>
    </font>
    <font>
      <b/>
      <u/>
      <sz val="12"/>
      <color theme="5" tint="-0.249977111117893"/>
      <name val="Sylfaen"/>
      <family val="1"/>
    </font>
    <font>
      <b/>
      <sz val="12"/>
      <color rgb="FFFF0000"/>
      <name val="Calibri"/>
      <family val="2"/>
      <scheme val="minor"/>
    </font>
    <font>
      <b/>
      <sz val="11"/>
      <name val="Calibri"/>
      <family val="2"/>
      <charset val="204"/>
      <scheme val="minor"/>
    </font>
    <font>
      <b/>
      <sz val="10"/>
      <name val="Calibri"/>
      <family val="2"/>
      <charset val="204"/>
      <scheme val="minor"/>
    </font>
    <font>
      <u/>
      <sz val="11"/>
      <color theme="1"/>
      <name val="Calibri"/>
      <family val="2"/>
      <charset val="204"/>
      <scheme val="minor"/>
    </font>
    <font>
      <b/>
      <sz val="11"/>
      <color theme="1"/>
      <name val="Calibri"/>
      <family val="2"/>
      <charset val="204"/>
      <scheme val="minor"/>
    </font>
    <font>
      <u/>
      <sz val="11"/>
      <color rgb="FFFF0000"/>
      <name val="Sylfaen"/>
      <family val="1"/>
    </font>
    <font>
      <b/>
      <sz val="16"/>
      <color theme="1"/>
      <name val="Calibri"/>
      <family val="2"/>
      <charset val="204"/>
      <scheme val="minor"/>
    </font>
    <font>
      <b/>
      <sz val="14"/>
      <color theme="1"/>
      <name val="Calibri"/>
      <family val="2"/>
      <charset val="204"/>
      <scheme val="minor"/>
    </font>
    <font>
      <b/>
      <u/>
      <sz val="14"/>
      <color theme="1"/>
      <name val="Calibri"/>
      <family val="2"/>
      <charset val="204"/>
      <scheme val="minor"/>
    </font>
    <font>
      <i/>
      <sz val="14"/>
      <name val="Sylfaen"/>
      <family val="1"/>
      <charset val="204"/>
    </font>
    <font>
      <i/>
      <sz val="14"/>
      <color theme="1"/>
      <name val="Calibri"/>
      <family val="2"/>
      <scheme val="minor"/>
    </font>
    <font>
      <b/>
      <u/>
      <sz val="14"/>
      <color rgb="FFFF0000"/>
      <name val="Calibri"/>
      <family val="2"/>
      <charset val="204"/>
      <scheme val="minor"/>
    </font>
    <font>
      <sz val="12"/>
      <color theme="1"/>
      <name val="Wingdings"/>
      <charset val="2"/>
    </font>
    <font>
      <b/>
      <sz val="7"/>
      <color theme="1"/>
      <name val="Times New Roman"/>
      <family val="1"/>
      <charset val="204"/>
    </font>
    <font>
      <b/>
      <sz val="12"/>
      <color theme="1"/>
      <name val="Sylfaen"/>
      <family val="1"/>
      <charset val="204"/>
    </font>
    <font>
      <sz val="12"/>
      <color theme="1"/>
      <name val="Sylfaen"/>
      <family val="1"/>
      <charset val="204"/>
    </font>
    <font>
      <sz val="11"/>
      <color theme="1"/>
      <name val="Wingdings"/>
      <charset val="2"/>
    </font>
    <font>
      <b/>
      <sz val="11"/>
      <color theme="1"/>
      <name val="Times New Roman"/>
      <family val="1"/>
      <charset val="204"/>
    </font>
    <font>
      <b/>
      <sz val="11"/>
      <color theme="1"/>
      <name val="Sylfaen"/>
      <family val="1"/>
      <charset val="204"/>
    </font>
    <font>
      <sz val="11"/>
      <color theme="1"/>
      <name val="Sylfaen"/>
      <family val="1"/>
      <charset val="204"/>
    </font>
    <font>
      <sz val="11"/>
      <color theme="1"/>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FFF00"/>
        <bgColor indexed="64"/>
      </patternFill>
    </fill>
    <fill>
      <patternFill patternType="solid">
        <fgColor theme="2" tint="-9.9978637043366805E-2"/>
        <bgColor indexed="64"/>
      </patternFill>
    </fill>
  </fills>
  <borders count="21">
    <border>
      <left/>
      <right/>
      <top/>
      <bottom/>
      <diagonal/>
    </border>
    <border>
      <left style="hair">
        <color theme="1"/>
      </left>
      <right style="hair">
        <color theme="1"/>
      </right>
      <top style="hair">
        <color theme="1"/>
      </top>
      <bottom style="hair">
        <color theme="1"/>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style="hair">
        <color theme="1"/>
      </right>
      <top style="hair">
        <color theme="1"/>
      </top>
      <bottom/>
      <diagonal/>
    </border>
    <border>
      <left style="hair">
        <color theme="1"/>
      </left>
      <right style="hair">
        <color theme="1"/>
      </right>
      <top/>
      <bottom/>
      <diagonal/>
    </border>
    <border>
      <left style="hair">
        <color theme="1"/>
      </left>
      <right style="hair">
        <color theme="1"/>
      </right>
      <top/>
      <bottom style="hair">
        <color theme="1"/>
      </bottom>
      <diagonal/>
    </border>
    <border>
      <left style="hair">
        <color theme="1"/>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hair">
        <color theme="4" tint="-0.24994659260841701"/>
      </top>
      <bottom style="hair">
        <color theme="4" tint="-0.24994659260841701"/>
      </bottom>
      <diagonal/>
    </border>
    <border>
      <left/>
      <right style="hair">
        <color theme="4" tint="-0.24994659260841701"/>
      </right>
      <top style="hair">
        <color theme="4" tint="-0.24994659260841701"/>
      </top>
      <bottom style="hair">
        <color theme="4" tint="-0.24994659260841701"/>
      </bottom>
      <diagonal/>
    </border>
  </borders>
  <cellStyleXfs count="14">
    <xf numFmtId="0" fontId="0" fillId="0" borderId="0"/>
    <xf numFmtId="43" fontId="10"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11" fillId="0" borderId="0"/>
    <xf numFmtId="0" fontId="8" fillId="0" borderId="0"/>
    <xf numFmtId="9" fontId="4" fillId="0" borderId="0" applyFont="0" applyFill="0" applyBorder="0" applyAlignment="0" applyProtection="0"/>
    <xf numFmtId="164" fontId="4" fillId="0" borderId="0" applyFont="0" applyFill="0" applyBorder="0" applyAlignment="0" applyProtection="0"/>
    <xf numFmtId="0" fontId="2" fillId="0" borderId="0"/>
    <xf numFmtId="43" fontId="2" fillId="0" borderId="0" applyFont="0" applyFill="0" applyBorder="0" applyAlignment="0" applyProtection="0"/>
    <xf numFmtId="0" fontId="4" fillId="0" borderId="0"/>
    <xf numFmtId="0" fontId="4" fillId="0" borderId="0"/>
    <xf numFmtId="43" fontId="4" fillId="0" borderId="0" applyFont="0" applyFill="0" applyBorder="0" applyAlignment="0" applyProtection="0"/>
  </cellStyleXfs>
  <cellXfs count="193">
    <xf numFmtId="0" fontId="0" fillId="0" borderId="0" xfId="0"/>
    <xf numFmtId="0" fontId="7" fillId="2" borderId="0" xfId="0" applyFont="1" applyFill="1" applyAlignment="1">
      <alignment vertical="center" wrapText="1"/>
    </xf>
    <xf numFmtId="0" fontId="7" fillId="2" borderId="0" xfId="0" applyFont="1" applyFill="1" applyAlignment="1">
      <alignment horizontal="center" vertical="center" wrapText="1"/>
    </xf>
    <xf numFmtId="165" fontId="7" fillId="2" borderId="0" xfId="0" applyNumberFormat="1" applyFont="1" applyFill="1" applyAlignment="1">
      <alignment vertical="center" wrapText="1"/>
    </xf>
    <xf numFmtId="0" fontId="14" fillId="2" borderId="0" xfId="0" applyFont="1" applyFill="1" applyAlignment="1">
      <alignment vertical="center" wrapText="1"/>
    </xf>
    <xf numFmtId="0" fontId="15" fillId="2" borderId="0" xfId="0" applyFont="1" applyFill="1" applyAlignment="1">
      <alignment vertical="center" wrapText="1"/>
    </xf>
    <xf numFmtId="0" fontId="5" fillId="2" borderId="0" xfId="0" applyFont="1" applyFill="1" applyAlignment="1">
      <alignment vertical="center" wrapText="1"/>
    </xf>
    <xf numFmtId="49" fontId="7" fillId="2" borderId="0" xfId="0" applyNumberFormat="1" applyFont="1" applyFill="1" applyBorder="1" applyAlignment="1">
      <alignment horizontal="center" vertical="center" wrapText="1"/>
    </xf>
    <xf numFmtId="49" fontId="5" fillId="2" borderId="0" xfId="0" applyNumberFormat="1" applyFont="1" applyFill="1" applyBorder="1" applyAlignment="1">
      <alignment horizontal="center" vertical="center" wrapText="1"/>
    </xf>
    <xf numFmtId="49" fontId="20" fillId="2" borderId="0" xfId="0" applyNumberFormat="1" applyFont="1" applyFill="1" applyBorder="1" applyAlignment="1">
      <alignment horizontal="center" vertical="center" wrapText="1"/>
    </xf>
    <xf numFmtId="0" fontId="20" fillId="2" borderId="0" xfId="0" applyFont="1" applyFill="1" applyAlignment="1">
      <alignment vertical="center" wrapText="1"/>
    </xf>
    <xf numFmtId="0" fontId="19" fillId="2" borderId="0" xfId="0" applyFont="1" applyFill="1" applyAlignment="1">
      <alignment vertical="center" wrapText="1"/>
    </xf>
    <xf numFmtId="0" fontId="13" fillId="2" borderId="0" xfId="0" applyFont="1" applyFill="1" applyBorder="1" applyAlignment="1">
      <alignment horizontal="center" vertical="center" wrapText="1"/>
    </xf>
    <xf numFmtId="49" fontId="15" fillId="2" borderId="0"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49" fontId="26" fillId="4" borderId="1" xfId="0" applyNumberFormat="1" applyFont="1" applyFill="1" applyBorder="1" applyAlignment="1">
      <alignment horizontal="center" vertical="center" wrapText="1"/>
    </xf>
    <xf numFmtId="0" fontId="27" fillId="4" borderId="1" xfId="0" applyFont="1" applyFill="1" applyBorder="1" applyAlignment="1">
      <alignment vertical="center" wrapText="1"/>
    </xf>
    <xf numFmtId="165" fontId="25" fillId="4" borderId="1" xfId="0" applyNumberFormat="1" applyFont="1" applyFill="1" applyBorder="1" applyAlignment="1">
      <alignment horizontal="center" vertical="center" wrapText="1"/>
    </xf>
    <xf numFmtId="0" fontId="30" fillId="2" borderId="1" xfId="0" applyFont="1" applyFill="1" applyBorder="1" applyAlignment="1">
      <alignment horizontal="center" vertical="center" wrapText="1"/>
    </xf>
    <xf numFmtId="49" fontId="31" fillId="2" borderId="1" xfId="0" applyNumberFormat="1" applyFont="1" applyFill="1" applyBorder="1" applyAlignment="1">
      <alignment horizontal="center" vertical="center" wrapText="1"/>
    </xf>
    <xf numFmtId="0" fontId="27" fillId="2" borderId="1" xfId="0" applyFont="1" applyFill="1" applyBorder="1" applyAlignment="1">
      <alignment vertical="center" wrapText="1"/>
    </xf>
    <xf numFmtId="165" fontId="30" fillId="2" borderId="1" xfId="0" applyNumberFormat="1" applyFont="1" applyFill="1" applyBorder="1" applyAlignment="1">
      <alignment horizontal="center" vertical="center" wrapText="1"/>
    </xf>
    <xf numFmtId="165" fontId="37" fillId="2" borderId="1" xfId="0" applyNumberFormat="1" applyFont="1" applyFill="1" applyBorder="1" applyAlignment="1">
      <alignment horizontal="center" vertical="center" wrapText="1"/>
    </xf>
    <xf numFmtId="0" fontId="25" fillId="2" borderId="1" xfId="0" applyFont="1" applyFill="1" applyBorder="1" applyAlignment="1">
      <alignment horizontal="center" vertical="center" wrapText="1"/>
    </xf>
    <xf numFmtId="49" fontId="26" fillId="2" borderId="1" xfId="0" applyNumberFormat="1" applyFont="1" applyFill="1" applyBorder="1" applyAlignment="1">
      <alignment horizontal="center" vertical="center" wrapText="1"/>
    </xf>
    <xf numFmtId="3" fontId="25" fillId="2" borderId="1" xfId="0" applyNumberFormat="1" applyFont="1" applyFill="1" applyBorder="1" applyAlignment="1">
      <alignment horizontal="center" vertical="center" wrapText="1"/>
    </xf>
    <xf numFmtId="0" fontId="33" fillId="2" borderId="1" xfId="0" applyFont="1" applyFill="1" applyBorder="1" applyAlignment="1">
      <alignment vertical="center" wrapText="1"/>
    </xf>
    <xf numFmtId="3" fontId="34" fillId="2"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49" fontId="18" fillId="3" borderId="1" xfId="0" applyNumberFormat="1" applyFont="1" applyFill="1" applyBorder="1" applyAlignment="1">
      <alignment horizontal="center" vertical="center" wrapText="1"/>
    </xf>
    <xf numFmtId="165" fontId="16" fillId="3" borderId="1" xfId="0" applyNumberFormat="1" applyFont="1" applyFill="1" applyBorder="1" applyAlignment="1">
      <alignment horizontal="center" vertical="center" wrapText="1"/>
    </xf>
    <xf numFmtId="165" fontId="17" fillId="3"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165" fontId="16" fillId="2" borderId="1" xfId="0" applyNumberFormat="1" applyFont="1" applyFill="1" applyBorder="1" applyAlignment="1">
      <alignment horizontal="center" vertical="center" wrapText="1"/>
    </xf>
    <xf numFmtId="165" fontId="17" fillId="2"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wrapText="1"/>
    </xf>
    <xf numFmtId="0" fontId="7" fillId="2" borderId="1" xfId="0" applyFont="1" applyFill="1" applyBorder="1" applyAlignment="1">
      <alignment vertical="center" wrapText="1"/>
    </xf>
    <xf numFmtId="165" fontId="6"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49" fontId="18" fillId="2" borderId="1" xfId="0" applyNumberFormat="1" applyFont="1" applyFill="1" applyBorder="1" applyAlignment="1">
      <alignment horizontal="center" vertical="center" wrapText="1"/>
    </xf>
    <xf numFmtId="0" fontId="9" fillId="2" borderId="1" xfId="0" applyFont="1" applyFill="1" applyBorder="1" applyAlignment="1">
      <alignment vertical="center" wrapText="1"/>
    </xf>
    <xf numFmtId="0" fontId="35" fillId="2" borderId="1" xfId="0" applyFont="1" applyFill="1" applyBorder="1" applyAlignment="1">
      <alignment vertical="center" wrapText="1"/>
    </xf>
    <xf numFmtId="165" fontId="24" fillId="2" borderId="1" xfId="0" applyNumberFormat="1" applyFont="1" applyFill="1" applyBorder="1" applyAlignment="1">
      <alignment horizontal="center" vertical="center" wrapText="1"/>
    </xf>
    <xf numFmtId="0" fontId="38" fillId="2" borderId="1" xfId="0" applyFont="1" applyFill="1" applyBorder="1" applyAlignment="1">
      <alignment horizontal="center" vertical="center" wrapText="1"/>
    </xf>
    <xf numFmtId="49" fontId="39" fillId="2" borderId="1" xfId="0" applyNumberFormat="1" applyFont="1" applyFill="1" applyBorder="1" applyAlignment="1">
      <alignment horizontal="center" vertical="center" wrapText="1"/>
    </xf>
    <xf numFmtId="0" fontId="40" fillId="2" borderId="1" xfId="0" applyFont="1" applyFill="1" applyBorder="1" applyAlignment="1">
      <alignment vertical="center" wrapText="1"/>
    </xf>
    <xf numFmtId="165" fontId="38" fillId="2" borderId="1" xfId="0" applyNumberFormat="1" applyFont="1" applyFill="1" applyBorder="1" applyAlignment="1">
      <alignment horizontal="center" vertical="center" wrapText="1"/>
    </xf>
    <xf numFmtId="0" fontId="42" fillId="2" borderId="1" xfId="0" applyFont="1" applyFill="1" applyBorder="1" applyAlignment="1">
      <alignment vertical="center" wrapText="1"/>
    </xf>
    <xf numFmtId="165" fontId="41" fillId="2" borderId="1" xfId="0" applyNumberFormat="1" applyFont="1" applyFill="1" applyBorder="1" applyAlignment="1">
      <alignment horizontal="center" vertical="center" wrapText="1"/>
    </xf>
    <xf numFmtId="165" fontId="25" fillId="2" borderId="1" xfId="0" applyNumberFormat="1" applyFont="1" applyFill="1" applyBorder="1" applyAlignment="1">
      <alignment horizontal="center" vertical="center" wrapText="1"/>
    </xf>
    <xf numFmtId="0" fontId="9" fillId="3" borderId="1" xfId="0" applyFont="1" applyFill="1" applyBorder="1" applyAlignment="1">
      <alignment vertical="center" wrapText="1"/>
    </xf>
    <xf numFmtId="0" fontId="21" fillId="3" borderId="1" xfId="0" applyFont="1" applyFill="1" applyBorder="1" applyAlignment="1">
      <alignment horizontal="center" vertical="center" wrapText="1"/>
    </xf>
    <xf numFmtId="49" fontId="22" fillId="3" borderId="1" xfId="0" applyNumberFormat="1" applyFont="1" applyFill="1" applyBorder="1" applyAlignment="1">
      <alignment horizontal="center" vertical="center" wrapText="1"/>
    </xf>
    <xf numFmtId="0" fontId="23" fillId="3" borderId="1" xfId="0" applyFont="1" applyFill="1" applyBorder="1" applyAlignment="1">
      <alignment vertical="center" wrapText="1"/>
    </xf>
    <xf numFmtId="165" fontId="21" fillId="3" borderId="1" xfId="0" applyNumberFormat="1" applyFont="1" applyFill="1" applyBorder="1" applyAlignment="1">
      <alignment horizontal="center" vertical="center" wrapText="1"/>
    </xf>
    <xf numFmtId="165" fontId="36" fillId="3" borderId="1" xfId="0" applyNumberFormat="1" applyFont="1" applyFill="1" applyBorder="1" applyAlignment="1">
      <alignment horizontal="center" vertical="center" wrapText="1"/>
    </xf>
    <xf numFmtId="165" fontId="36" fillId="2" borderId="1" xfId="0" applyNumberFormat="1" applyFont="1" applyFill="1" applyBorder="1" applyAlignment="1">
      <alignment horizontal="center" vertical="center" wrapText="1"/>
    </xf>
    <xf numFmtId="49" fontId="28" fillId="2" borderId="1" xfId="0" applyNumberFormat="1" applyFont="1" applyFill="1" applyBorder="1" applyAlignment="1">
      <alignment horizontal="center" vertical="center" wrapText="1"/>
    </xf>
    <xf numFmtId="165" fontId="21" fillId="2" borderId="1" xfId="0" applyNumberFormat="1" applyFont="1" applyFill="1" applyBorder="1" applyAlignment="1">
      <alignment horizontal="center" vertical="center" wrapText="1"/>
    </xf>
    <xf numFmtId="0" fontId="43" fillId="0" borderId="1" xfId="0" applyFont="1" applyBorder="1"/>
    <xf numFmtId="49" fontId="44" fillId="2" borderId="1" xfId="0" applyNumberFormat="1" applyFont="1" applyFill="1" applyBorder="1" applyAlignment="1">
      <alignment horizontal="center" vertical="center" wrapText="1"/>
    </xf>
    <xf numFmtId="165" fontId="46" fillId="2" borderId="1" xfId="0" applyNumberFormat="1" applyFont="1" applyFill="1" applyBorder="1" applyAlignment="1">
      <alignment horizontal="center" vertical="center" wrapText="1"/>
    </xf>
    <xf numFmtId="165" fontId="47" fillId="2" borderId="0" xfId="0" applyNumberFormat="1" applyFont="1" applyFill="1" applyAlignment="1">
      <alignment vertical="center" wrapText="1"/>
    </xf>
    <xf numFmtId="165" fontId="24" fillId="0" borderId="1" xfId="0" applyNumberFormat="1" applyFont="1" applyFill="1" applyBorder="1" applyAlignment="1">
      <alignment horizontal="center" vertical="center" wrapText="1"/>
    </xf>
    <xf numFmtId="0" fontId="38" fillId="3" borderId="1" xfId="0" applyFont="1" applyFill="1" applyBorder="1" applyAlignment="1">
      <alignment horizontal="center" vertical="center" wrapText="1"/>
    </xf>
    <xf numFmtId="49" fontId="39" fillId="3" borderId="1" xfId="0" applyNumberFormat="1" applyFont="1" applyFill="1" applyBorder="1" applyAlignment="1">
      <alignment horizontal="center" vertical="center" wrapText="1"/>
    </xf>
    <xf numFmtId="0" fontId="40" fillId="3" borderId="1" xfId="0" applyFont="1" applyFill="1" applyBorder="1" applyAlignment="1">
      <alignment vertical="center" wrapText="1"/>
    </xf>
    <xf numFmtId="165" fontId="38" fillId="3" borderId="1" xfId="0" applyNumberFormat="1" applyFont="1" applyFill="1" applyBorder="1" applyAlignment="1">
      <alignment horizontal="center" vertical="center" wrapText="1"/>
    </xf>
    <xf numFmtId="165" fontId="41" fillId="3"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9" fontId="48" fillId="2" borderId="1" xfId="0" applyNumberFormat="1" applyFont="1" applyFill="1" applyBorder="1" applyAlignment="1">
      <alignment horizontal="center" vertical="center" wrapText="1"/>
    </xf>
    <xf numFmtId="0" fontId="43" fillId="2" borderId="1" xfId="0" applyFont="1" applyFill="1" applyBorder="1" applyAlignment="1">
      <alignment vertical="center" wrapText="1"/>
    </xf>
    <xf numFmtId="165" fontId="49" fillId="2" borderId="1" xfId="0"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0" fontId="7" fillId="2" borderId="0" xfId="0" applyFont="1" applyFill="1" applyBorder="1" applyAlignment="1">
      <alignment horizontal="center" vertical="center" wrapText="1"/>
    </xf>
    <xf numFmtId="165" fontId="53" fillId="2" borderId="1" xfId="0" applyNumberFormat="1" applyFont="1" applyFill="1" applyBorder="1" applyAlignment="1">
      <alignment horizontal="center" vertical="center" wrapText="1"/>
    </xf>
    <xf numFmtId="165" fontId="54" fillId="3" borderId="1" xfId="0" applyNumberFormat="1" applyFont="1" applyFill="1" applyBorder="1" applyAlignment="1">
      <alignment horizontal="center" vertical="center" wrapText="1"/>
    </xf>
    <xf numFmtId="0" fontId="52" fillId="2" borderId="0" xfId="0" applyFont="1" applyFill="1" applyAlignment="1">
      <alignment vertical="center" wrapText="1"/>
    </xf>
    <xf numFmtId="0" fontId="55" fillId="2" borderId="0" xfId="0" applyFont="1" applyFill="1" applyAlignment="1">
      <alignment vertical="center" wrapText="1"/>
    </xf>
    <xf numFmtId="0" fontId="56" fillId="2" borderId="0" xfId="0" applyFont="1" applyFill="1" applyAlignment="1">
      <alignment vertical="center" wrapText="1"/>
    </xf>
    <xf numFmtId="0" fontId="53" fillId="3" borderId="1" xfId="0" applyFont="1" applyFill="1" applyBorder="1" applyAlignment="1">
      <alignment vertical="center" wrapText="1"/>
    </xf>
    <xf numFmtId="165" fontId="16" fillId="5" borderId="1" xfId="0" applyNumberFormat="1"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5" borderId="1" xfId="0" applyFont="1" applyFill="1" applyBorder="1" applyAlignment="1">
      <alignment vertical="center" wrapText="1"/>
    </xf>
    <xf numFmtId="49" fontId="28" fillId="5"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65" fontId="59" fillId="2" borderId="1" xfId="0" applyNumberFormat="1" applyFont="1" applyFill="1" applyBorder="1" applyAlignment="1">
      <alignment horizontal="center" vertical="center" wrapText="1"/>
    </xf>
    <xf numFmtId="0" fontId="7" fillId="2" borderId="0" xfId="0" applyFont="1" applyFill="1" applyBorder="1" applyAlignment="1">
      <alignment horizontal="center" vertical="center" wrapText="1"/>
    </xf>
    <xf numFmtId="165" fontId="60" fillId="2" borderId="1" xfId="0" applyNumberFormat="1" applyFont="1" applyFill="1" applyBorder="1" applyAlignment="1">
      <alignment horizontal="center" vertical="center" wrapText="1"/>
    </xf>
    <xf numFmtId="165" fontId="66" fillId="2" borderId="1" xfId="0" applyNumberFormat="1" applyFont="1" applyFill="1" applyBorder="1" applyAlignment="1">
      <alignment horizontal="center" vertical="center" wrapText="1"/>
    </xf>
    <xf numFmtId="165" fontId="65" fillId="2"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2" borderId="1" xfId="0" applyFont="1" applyFill="1" applyBorder="1" applyAlignment="1">
      <alignment vertical="center" wrapText="1"/>
    </xf>
    <xf numFmtId="0" fontId="61" fillId="2" borderId="1" xfId="0" applyFont="1" applyFill="1" applyBorder="1" applyAlignment="1">
      <alignment vertical="center" wrapText="1"/>
    </xf>
    <xf numFmtId="165" fontId="64" fillId="2" borderId="1" xfId="0" applyNumberFormat="1" applyFont="1" applyFill="1" applyBorder="1" applyAlignment="1">
      <alignment horizontal="center" vertical="center" wrapText="1"/>
    </xf>
    <xf numFmtId="165" fontId="63" fillId="2" borderId="1" xfId="0" applyNumberFormat="1" applyFont="1" applyFill="1" applyBorder="1" applyAlignment="1">
      <alignment horizontal="center" vertical="center" wrapText="1"/>
    </xf>
    <xf numFmtId="165" fontId="54" fillId="2" borderId="1" xfId="0" applyNumberFormat="1" applyFont="1" applyFill="1" applyBorder="1" applyAlignment="1">
      <alignment horizontal="center" vertical="center" wrapText="1"/>
    </xf>
    <xf numFmtId="165" fontId="62" fillId="2" borderId="1" xfId="0" applyNumberFormat="1" applyFont="1" applyFill="1" applyBorder="1" applyAlignment="1">
      <alignment horizontal="center" vertical="center" wrapText="1"/>
    </xf>
    <xf numFmtId="165" fontId="67" fillId="2" borderId="1" xfId="0" applyNumberFormat="1" applyFont="1" applyFill="1" applyBorder="1" applyAlignment="1">
      <alignment horizontal="center" vertical="center" wrapText="1"/>
    </xf>
    <xf numFmtId="0" fontId="7" fillId="2" borderId="0"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165" fontId="6" fillId="0" borderId="1" xfId="0" applyNumberFormat="1" applyFont="1" applyFill="1" applyBorder="1" applyAlignment="1">
      <alignment horizontal="center" vertical="center" wrapText="1"/>
    </xf>
    <xf numFmtId="165" fontId="17" fillId="0"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165" fontId="17" fillId="5" borderId="1" xfId="0" applyNumberFormat="1" applyFont="1" applyFill="1" applyBorder="1" applyAlignment="1">
      <alignment horizontal="center" vertical="center" wrapText="1"/>
    </xf>
    <xf numFmtId="4" fontId="68" fillId="2" borderId="0" xfId="0" applyNumberFormat="1" applyFont="1" applyFill="1" applyAlignment="1">
      <alignment vertical="center" wrapText="1"/>
    </xf>
    <xf numFmtId="4" fontId="47" fillId="2" borderId="0" xfId="0" applyNumberFormat="1" applyFont="1" applyFill="1" applyAlignment="1">
      <alignment vertical="center" wrapText="1"/>
    </xf>
    <xf numFmtId="4" fontId="69" fillId="2" borderId="0" xfId="0" applyNumberFormat="1" applyFont="1" applyFill="1" applyAlignment="1">
      <alignment vertical="center" wrapText="1"/>
    </xf>
    <xf numFmtId="4" fontId="70" fillId="2" borderId="0" xfId="0" applyNumberFormat="1" applyFont="1" applyFill="1" applyAlignment="1">
      <alignment vertical="center" wrapText="1"/>
    </xf>
    <xf numFmtId="4" fontId="71" fillId="2" borderId="0" xfId="0" applyNumberFormat="1" applyFont="1" applyFill="1" applyAlignment="1">
      <alignment vertical="center" wrapText="1"/>
    </xf>
    <xf numFmtId="4" fontId="72" fillId="2" borderId="0" xfId="0" applyNumberFormat="1" applyFont="1" applyFill="1" applyAlignment="1">
      <alignment vertical="center" wrapText="1"/>
    </xf>
    <xf numFmtId="165" fontId="46" fillId="3" borderId="1" xfId="0" applyNumberFormat="1" applyFont="1" applyFill="1" applyBorder="1" applyAlignment="1">
      <alignment horizontal="center" vertical="center" wrapText="1"/>
    </xf>
    <xf numFmtId="4" fontId="73" fillId="2" borderId="0" xfId="0" applyNumberFormat="1" applyFont="1" applyFill="1" applyAlignment="1">
      <alignment vertical="center" wrapText="1"/>
    </xf>
    <xf numFmtId="43" fontId="74" fillId="2" borderId="0" xfId="13" applyFont="1" applyFill="1" applyAlignment="1">
      <alignment vertical="center" wrapText="1"/>
    </xf>
    <xf numFmtId="43" fontId="7" fillId="2" borderId="0" xfId="0" applyNumberFormat="1" applyFont="1" applyFill="1" applyAlignment="1">
      <alignment vertical="center" wrapText="1"/>
    </xf>
    <xf numFmtId="43" fontId="15" fillId="2" borderId="0" xfId="0" applyNumberFormat="1" applyFont="1" applyFill="1" applyAlignment="1">
      <alignment vertical="center" wrapText="1"/>
    </xf>
    <xf numFmtId="43" fontId="68" fillId="2" borderId="0" xfId="13" applyFont="1" applyFill="1" applyAlignment="1">
      <alignment vertical="center" wrapText="1"/>
    </xf>
    <xf numFmtId="43" fontId="68" fillId="2" borderId="0" xfId="0" applyNumberFormat="1" applyFont="1" applyFill="1" applyAlignment="1">
      <alignment vertical="center" wrapText="1"/>
    </xf>
    <xf numFmtId="165" fontId="60" fillId="5" borderId="1" xfId="0" applyNumberFormat="1" applyFont="1" applyFill="1" applyBorder="1" applyAlignment="1">
      <alignment horizontal="center" vertical="center" wrapText="1"/>
    </xf>
    <xf numFmtId="0" fontId="0" fillId="0" borderId="0" xfId="0" applyAlignment="1"/>
    <xf numFmtId="165" fontId="5" fillId="2" borderId="0" xfId="0" applyNumberFormat="1" applyFont="1" applyFill="1" applyAlignment="1">
      <alignment vertical="center" wrapText="1"/>
    </xf>
    <xf numFmtId="165" fontId="75" fillId="3" borderId="1" xfId="0" applyNumberFormat="1" applyFont="1" applyFill="1" applyBorder="1" applyAlignment="1">
      <alignment horizontal="center" vertical="center" wrapText="1"/>
    </xf>
    <xf numFmtId="165" fontId="76" fillId="2" borderId="1" xfId="0" applyNumberFormat="1" applyFont="1" applyFill="1" applyBorder="1" applyAlignment="1">
      <alignment horizontal="center" vertical="center" wrapText="1"/>
    </xf>
    <xf numFmtId="165" fontId="76" fillId="5" borderId="1" xfId="0" applyNumberFormat="1" applyFont="1" applyFill="1" applyBorder="1" applyAlignment="1">
      <alignment horizontal="center" vertical="center" wrapText="1"/>
    </xf>
    <xf numFmtId="165" fontId="77" fillId="2" borderId="1" xfId="0" applyNumberFormat="1" applyFont="1" applyFill="1" applyBorder="1" applyAlignment="1">
      <alignment horizontal="center" vertical="center" wrapText="1"/>
    </xf>
    <xf numFmtId="0" fontId="24" fillId="5" borderId="1" xfId="0" applyFont="1" applyFill="1" applyBorder="1" applyAlignment="1">
      <alignment horizontal="center" vertical="center" wrapText="1"/>
    </xf>
    <xf numFmtId="49" fontId="8" fillId="5" borderId="1" xfId="0" applyNumberFormat="1" applyFont="1" applyFill="1" applyBorder="1" applyAlignment="1">
      <alignment horizontal="center" vertical="center" wrapText="1"/>
    </xf>
    <xf numFmtId="165" fontId="6" fillId="5" borderId="1" xfId="0" applyNumberFormat="1" applyFont="1" applyFill="1" applyBorder="1" applyAlignment="1">
      <alignment horizontal="center" vertical="center" wrapText="1"/>
    </xf>
    <xf numFmtId="165" fontId="24" fillId="5" borderId="1" xfId="0" applyNumberFormat="1" applyFont="1" applyFill="1" applyBorder="1" applyAlignment="1">
      <alignment horizontal="center" vertical="center" wrapText="1"/>
    </xf>
    <xf numFmtId="165" fontId="60" fillId="2" borderId="1" xfId="0" applyNumberFormat="1" applyFont="1" applyFill="1" applyBorder="1" applyAlignment="1">
      <alignment horizontal="left" vertical="center" wrapText="1"/>
    </xf>
    <xf numFmtId="165" fontId="59" fillId="3" borderId="1" xfId="0" applyNumberFormat="1" applyFont="1" applyFill="1" applyBorder="1" applyAlignment="1">
      <alignment horizontal="center" vertical="center" wrapText="1"/>
    </xf>
    <xf numFmtId="43" fontId="47" fillId="2" borderId="0" xfId="13" applyFont="1" applyFill="1" applyAlignment="1">
      <alignment vertical="center" wrapText="1"/>
    </xf>
    <xf numFmtId="0" fontId="79" fillId="0" borderId="0" xfId="0" applyFont="1"/>
    <xf numFmtId="43" fontId="79" fillId="0" borderId="0" xfId="13" applyFont="1"/>
    <xf numFmtId="165" fontId="59" fillId="5" borderId="1" xfId="0" applyNumberFormat="1" applyFont="1" applyFill="1" applyBorder="1" applyAlignment="1">
      <alignment horizontal="center" vertical="center" wrapText="1"/>
    </xf>
    <xf numFmtId="0" fontId="80" fillId="2" borderId="0" xfId="0" applyFont="1" applyFill="1" applyAlignment="1">
      <alignment vertical="center" wrapText="1"/>
    </xf>
    <xf numFmtId="0" fontId="81" fillId="0" borderId="0" xfId="0" applyFont="1" applyAlignment="1">
      <alignment horizontal="center"/>
    </xf>
    <xf numFmtId="0" fontId="63" fillId="0" borderId="0" xfId="0" applyFont="1" applyAlignment="1">
      <alignment horizontal="right"/>
    </xf>
    <xf numFmtId="0" fontId="82" fillId="0" borderId="9" xfId="0" applyFont="1" applyBorder="1" applyAlignment="1">
      <alignment horizontal="center" vertical="center" wrapText="1"/>
    </xf>
    <xf numFmtId="0" fontId="82" fillId="0" borderId="10" xfId="0" applyFont="1" applyBorder="1" applyAlignment="1">
      <alignment horizontal="center" vertical="center" wrapText="1"/>
    </xf>
    <xf numFmtId="0" fontId="82" fillId="6" borderId="10" xfId="0" applyFont="1" applyFill="1" applyBorder="1" applyAlignment="1">
      <alignment horizontal="center" vertical="center" wrapText="1"/>
    </xf>
    <xf numFmtId="0" fontId="82" fillId="0" borderId="11" xfId="0" applyFont="1" applyBorder="1" applyAlignment="1">
      <alignment horizontal="center" vertical="center" wrapText="1"/>
    </xf>
    <xf numFmtId="0" fontId="0" fillId="0" borderId="12" xfId="0" applyBorder="1" applyAlignment="1">
      <alignment horizontal="center" wrapText="1"/>
    </xf>
    <xf numFmtId="0" fontId="83" fillId="0" borderId="13" xfId="0" applyFont="1" applyBorder="1" applyAlignment="1">
      <alignment horizontal="center" wrapText="1"/>
    </xf>
    <xf numFmtId="0" fontId="83" fillId="0" borderId="14" xfId="0" applyFont="1" applyBorder="1" applyAlignment="1">
      <alignment horizontal="center" wrapText="1"/>
    </xf>
    <xf numFmtId="4" fontId="83" fillId="0" borderId="14" xfId="0" applyNumberFormat="1" applyFont="1" applyBorder="1" applyAlignment="1">
      <alignment horizontal="center" vertical="center" wrapText="1"/>
    </xf>
    <xf numFmtId="4" fontId="83" fillId="0" borderId="15" xfId="0" applyNumberFormat="1" applyFont="1" applyBorder="1" applyAlignment="1">
      <alignment horizontal="center" vertical="center" wrapText="1"/>
    </xf>
    <xf numFmtId="0" fontId="0" fillId="0" borderId="12" xfId="0" applyBorder="1" applyAlignment="1">
      <alignment wrapText="1"/>
    </xf>
    <xf numFmtId="0" fontId="82" fillId="0" borderId="13" xfId="0" applyFont="1" applyBorder="1" applyAlignment="1">
      <alignment horizontal="center" vertical="center" wrapText="1"/>
    </xf>
    <xf numFmtId="0" fontId="84" fillId="0" borderId="14" xfId="0" applyFont="1" applyFill="1" applyBorder="1" applyAlignment="1">
      <alignment horizontal="center" vertical="center" wrapText="1"/>
    </xf>
    <xf numFmtId="4" fontId="82" fillId="0" borderId="14" xfId="0" applyNumberFormat="1" applyFont="1" applyBorder="1" applyAlignment="1">
      <alignment horizontal="center" vertical="center" wrapText="1"/>
    </xf>
    <xf numFmtId="4" fontId="82" fillId="6" borderId="14" xfId="0" applyNumberFormat="1" applyFont="1" applyFill="1" applyBorder="1" applyAlignment="1">
      <alignment horizontal="center" vertical="center" wrapText="1"/>
    </xf>
    <xf numFmtId="4" fontId="82" fillId="0" borderId="15" xfId="0" applyNumberFormat="1" applyFont="1" applyBorder="1" applyAlignment="1">
      <alignment horizontal="center" vertical="center" wrapText="1"/>
    </xf>
    <xf numFmtId="0" fontId="85" fillId="0" borderId="14" xfId="0" applyFont="1" applyBorder="1" applyAlignment="1">
      <alignment horizontal="center" wrapText="1"/>
    </xf>
    <xf numFmtId="0" fontId="82" fillId="0" borderId="16" xfId="0" applyFont="1" applyBorder="1" applyAlignment="1">
      <alignment horizontal="center" vertical="center" wrapText="1"/>
    </xf>
    <xf numFmtId="0" fontId="85" fillId="0" borderId="17" xfId="0" applyFont="1" applyBorder="1" applyAlignment="1">
      <alignment horizontal="center" wrapText="1"/>
    </xf>
    <xf numFmtId="4" fontId="82" fillId="0" borderId="17" xfId="0" applyNumberFormat="1" applyFont="1" applyBorder="1" applyAlignment="1">
      <alignment horizontal="center" vertical="center" wrapText="1"/>
    </xf>
    <xf numFmtId="4" fontId="82" fillId="6" borderId="17" xfId="0" applyNumberFormat="1" applyFont="1" applyFill="1" applyBorder="1" applyAlignment="1">
      <alignment horizontal="center" vertical="center" wrapText="1"/>
    </xf>
    <xf numFmtId="4" fontId="82" fillId="0" borderId="18" xfId="0" applyNumberFormat="1" applyFont="1" applyBorder="1" applyAlignment="1">
      <alignment horizontal="center" vertical="center" wrapText="1"/>
    </xf>
    <xf numFmtId="4" fontId="86" fillId="6" borderId="14" xfId="0" applyNumberFormat="1" applyFont="1" applyFill="1" applyBorder="1" applyAlignment="1">
      <alignment horizontal="center" vertical="center" wrapText="1"/>
    </xf>
    <xf numFmtId="0" fontId="55" fillId="2" borderId="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29" fillId="2" borderId="0" xfId="0" applyFont="1" applyFill="1" applyAlignment="1">
      <alignment horizontal="center" vertical="center" wrapText="1"/>
    </xf>
    <xf numFmtId="0" fontId="7" fillId="2" borderId="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2" fillId="2"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4" fontId="69" fillId="2" borderId="8" xfId="0" applyNumberFormat="1"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0" xfId="0" applyFont="1" applyFill="1" applyBorder="1" applyAlignment="1">
      <alignment horizontal="center" vertical="center" wrapText="1"/>
    </xf>
    <xf numFmtId="165" fontId="60" fillId="2" borderId="5" xfId="0" applyNumberFormat="1" applyFont="1" applyFill="1" applyBorder="1" applyAlignment="1">
      <alignment horizontal="left" vertical="center" wrapText="1"/>
    </xf>
    <xf numFmtId="165" fontId="60" fillId="2" borderId="6" xfId="0" applyNumberFormat="1" applyFont="1" applyFill="1" applyBorder="1" applyAlignment="1">
      <alignment horizontal="left" vertical="center" wrapText="1"/>
    </xf>
    <xf numFmtId="165" fontId="60" fillId="2" borderId="7" xfId="0" applyNumberFormat="1" applyFont="1" applyFill="1" applyBorder="1" applyAlignment="1">
      <alignment horizontal="left" vertical="center" wrapText="1"/>
    </xf>
    <xf numFmtId="0" fontId="81" fillId="0" borderId="0" xfId="0" applyFont="1" applyAlignment="1">
      <alignment horizontal="center"/>
    </xf>
    <xf numFmtId="0" fontId="0" fillId="0" borderId="0" xfId="0" applyAlignment="1">
      <alignment horizontal="left" wrapText="1"/>
    </xf>
    <xf numFmtId="0" fontId="0" fillId="0" borderId="0" xfId="0" applyAlignment="1">
      <alignment horizontal="left"/>
    </xf>
    <xf numFmtId="49" fontId="87" fillId="0" borderId="19" xfId="0" applyNumberFormat="1" applyFont="1" applyBorder="1" applyAlignment="1">
      <alignment horizontal="left" vertical="center" wrapText="1"/>
    </xf>
    <xf numFmtId="49" fontId="87" fillId="0" borderId="20" xfId="0" applyNumberFormat="1" applyFont="1" applyBorder="1" applyAlignment="1">
      <alignment horizontal="left" vertical="center" wrapText="1"/>
    </xf>
    <xf numFmtId="49" fontId="7" fillId="2" borderId="0" xfId="0" applyNumberFormat="1" applyFont="1" applyFill="1" applyAlignment="1">
      <alignment vertical="center" wrapText="1"/>
    </xf>
    <xf numFmtId="49" fontId="90" fillId="0" borderId="19" xfId="0" applyNumberFormat="1" applyFont="1" applyBorder="1" applyAlignment="1">
      <alignment horizontal="left" vertical="center" wrapText="1"/>
    </xf>
    <xf numFmtId="49" fontId="90" fillId="0" borderId="20" xfId="0" applyNumberFormat="1" applyFont="1" applyBorder="1" applyAlignment="1">
      <alignment horizontal="left" vertical="center" wrapText="1"/>
    </xf>
    <xf numFmtId="49" fontId="91" fillId="0" borderId="19" xfId="0" applyNumberFormat="1" applyFont="1" applyBorder="1" applyAlignment="1">
      <alignment horizontal="left" vertical="center" wrapText="1"/>
    </xf>
    <xf numFmtId="49" fontId="91" fillId="0" borderId="20" xfId="0" applyNumberFormat="1" applyFont="1" applyBorder="1" applyAlignment="1">
      <alignment horizontal="left" vertical="center" wrapText="1"/>
    </xf>
    <xf numFmtId="0" fontId="95" fillId="0" borderId="0" xfId="0" applyFont="1" applyAlignment="1">
      <alignment horizontal="left" wrapText="1"/>
    </xf>
    <xf numFmtId="4" fontId="79" fillId="0" borderId="0" xfId="0" applyNumberFormat="1" applyFont="1" applyAlignment="1">
      <alignment horizontal="center"/>
    </xf>
  </cellXfs>
  <cellStyles count="14">
    <cellStyle name="Comma" xfId="13" builtinId="3"/>
    <cellStyle name="Comma 2" xfId="1"/>
    <cellStyle name="Comma 3" xfId="2"/>
    <cellStyle name="Comma 4" xfId="8"/>
    <cellStyle name="Comma 5" xfId="10"/>
    <cellStyle name="Normal" xfId="0" builtinId="0"/>
    <cellStyle name="Normal 2" xfId="3"/>
    <cellStyle name="Normal 2 2" xfId="4"/>
    <cellStyle name="Normal 3" xfId="5"/>
    <cellStyle name="Normal 4" xfId="6"/>
    <cellStyle name="Normal 5" xfId="9"/>
    <cellStyle name="Normal 6" xfId="11"/>
    <cellStyle name="Normal 7" xfId="12"/>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385"/>
  <sheetViews>
    <sheetView view="pageBreakPreview" topLeftCell="B207" zoomScale="70" zoomScaleNormal="73" zoomScaleSheetLayoutView="70" workbookViewId="0">
      <selection activeCell="U219" sqref="U219"/>
    </sheetView>
  </sheetViews>
  <sheetFormatPr defaultColWidth="9.140625" defaultRowHeight="15" x14ac:dyDescent="0.25"/>
  <cols>
    <col min="1" max="1" width="4" style="77" hidden="1" customWidth="1"/>
    <col min="2" max="2" width="15.140625" style="2" customWidth="1"/>
    <col min="3" max="3" width="13" style="2" customWidth="1"/>
    <col min="4" max="4" width="55.5703125" style="1" customWidth="1"/>
    <col min="5" max="5" width="16" style="1" customWidth="1"/>
    <col min="6" max="6" width="17" style="1" customWidth="1"/>
    <col min="7" max="8" width="14.85546875" style="1" customWidth="1"/>
    <col min="9" max="9" width="16" style="1" customWidth="1"/>
    <col min="10" max="10" width="17.5703125" style="1" customWidth="1"/>
    <col min="11" max="11" width="13.28515625" style="1" customWidth="1"/>
    <col min="12" max="12" width="14.140625" style="2" customWidth="1"/>
    <col min="13" max="13" width="17.85546875" style="1" customWidth="1"/>
    <col min="14" max="14" width="16.7109375" style="1" customWidth="1"/>
    <col min="15" max="15" width="14" style="1" customWidth="1"/>
    <col min="16" max="16" width="14.140625" style="2" customWidth="1"/>
    <col min="17" max="17" width="17.85546875" style="1" customWidth="1"/>
    <col min="18" max="18" width="16.7109375" style="1" customWidth="1"/>
    <col min="19" max="19" width="14" style="1" customWidth="1"/>
    <col min="20" max="20" width="14.140625" style="2" customWidth="1"/>
    <col min="21" max="21" width="22.28515625" style="1" customWidth="1"/>
    <col min="22" max="16384" width="9.140625" style="1"/>
  </cols>
  <sheetData>
    <row r="2" spans="1:20" ht="18" x14ac:dyDescent="0.25">
      <c r="S2" s="165" t="s">
        <v>414</v>
      </c>
      <c r="T2" s="165"/>
    </row>
    <row r="3" spans="1:20" ht="21" x14ac:dyDescent="0.25">
      <c r="B3" s="166" t="s">
        <v>389</v>
      </c>
      <c r="C3" s="166"/>
      <c r="D3" s="166"/>
      <c r="E3" s="166"/>
      <c r="F3" s="166"/>
      <c r="G3" s="166"/>
      <c r="H3" s="166"/>
      <c r="I3" s="166"/>
      <c r="J3" s="166"/>
      <c r="K3" s="166"/>
      <c r="L3" s="166"/>
      <c r="M3" s="166"/>
      <c r="N3" s="166"/>
      <c r="O3" s="166"/>
      <c r="P3" s="166"/>
      <c r="Q3" s="166"/>
      <c r="R3" s="166"/>
      <c r="S3" s="166"/>
      <c r="T3" s="166"/>
    </row>
    <row r="4" spans="1:20" x14ac:dyDescent="0.25">
      <c r="F4" s="3"/>
      <c r="J4" s="3"/>
      <c r="N4" s="3"/>
      <c r="O4" s="3"/>
      <c r="R4" s="3"/>
      <c r="S4" s="3"/>
    </row>
    <row r="5" spans="1:20" ht="18" x14ac:dyDescent="0.25">
      <c r="F5" s="65"/>
      <c r="G5" s="3"/>
      <c r="J5" s="65"/>
      <c r="K5" s="3"/>
      <c r="N5" s="65"/>
      <c r="O5" s="165"/>
      <c r="P5" s="165"/>
      <c r="R5" s="65"/>
    </row>
    <row r="6" spans="1:20" ht="18" customHeight="1" x14ac:dyDescent="0.25">
      <c r="A6" s="167"/>
      <c r="B6" s="168" t="s">
        <v>0</v>
      </c>
      <c r="C6" s="168" t="s">
        <v>1</v>
      </c>
      <c r="D6" s="168" t="s">
        <v>2</v>
      </c>
      <c r="E6" s="171" t="s">
        <v>390</v>
      </c>
      <c r="F6" s="172"/>
      <c r="G6" s="172"/>
      <c r="H6" s="172"/>
      <c r="I6" s="172"/>
      <c r="J6" s="172"/>
      <c r="K6" s="172"/>
      <c r="L6" s="172"/>
      <c r="M6" s="172"/>
      <c r="N6" s="172"/>
      <c r="O6" s="172"/>
      <c r="P6" s="172"/>
      <c r="Q6" s="172"/>
      <c r="R6" s="172"/>
      <c r="S6" s="172"/>
      <c r="T6" s="173"/>
    </row>
    <row r="7" spans="1:20" ht="18" x14ac:dyDescent="0.25">
      <c r="A7" s="167"/>
      <c r="B7" s="169"/>
      <c r="C7" s="169"/>
      <c r="D7" s="169"/>
      <c r="E7" s="174" t="s">
        <v>3</v>
      </c>
      <c r="F7" s="174"/>
      <c r="G7" s="174"/>
      <c r="H7" s="174"/>
      <c r="I7" s="174" t="s">
        <v>147</v>
      </c>
      <c r="J7" s="174"/>
      <c r="K7" s="174"/>
      <c r="L7" s="174"/>
      <c r="M7" s="174" t="s">
        <v>154</v>
      </c>
      <c r="N7" s="174"/>
      <c r="O7" s="174"/>
      <c r="P7" s="174"/>
      <c r="Q7" s="174" t="s">
        <v>388</v>
      </c>
      <c r="R7" s="174"/>
      <c r="S7" s="174"/>
      <c r="T7" s="174"/>
    </row>
    <row r="8" spans="1:20" ht="90" x14ac:dyDescent="0.25">
      <c r="A8" s="167"/>
      <c r="B8" s="170"/>
      <c r="C8" s="170"/>
      <c r="D8" s="170"/>
      <c r="E8" s="14" t="s">
        <v>9</v>
      </c>
      <c r="F8" s="15" t="s">
        <v>10</v>
      </c>
      <c r="G8" s="15" t="s">
        <v>11</v>
      </c>
      <c r="H8" s="15" t="s">
        <v>12</v>
      </c>
      <c r="I8" s="14" t="s">
        <v>9</v>
      </c>
      <c r="J8" s="15" t="s">
        <v>10</v>
      </c>
      <c r="K8" s="15" t="s">
        <v>11</v>
      </c>
      <c r="L8" s="15" t="s">
        <v>12</v>
      </c>
      <c r="M8" s="14" t="s">
        <v>9</v>
      </c>
      <c r="N8" s="15" t="s">
        <v>10</v>
      </c>
      <c r="O8" s="15" t="s">
        <v>11</v>
      </c>
      <c r="P8" s="15" t="s">
        <v>12</v>
      </c>
      <c r="Q8" s="14" t="s">
        <v>9</v>
      </c>
      <c r="R8" s="15" t="s">
        <v>10</v>
      </c>
      <c r="S8" s="15" t="s">
        <v>11</v>
      </c>
      <c r="T8" s="15" t="s">
        <v>12</v>
      </c>
    </row>
    <row r="9" spans="1:20" s="4" customFormat="1" ht="60.75" x14ac:dyDescent="0.25">
      <c r="A9" s="12"/>
      <c r="B9" s="16" t="s">
        <v>327</v>
      </c>
      <c r="C9" s="17" t="s">
        <v>148</v>
      </c>
      <c r="D9" s="18" t="s">
        <v>17</v>
      </c>
      <c r="E9" s="19">
        <f>F9+G9+H9</f>
        <v>3864900</v>
      </c>
      <c r="F9" s="19">
        <f>F13+F63+F113+F340+F345+F352</f>
        <v>3863800</v>
      </c>
      <c r="G9" s="19">
        <f t="shared" ref="G9:H9" si="0">G13+G63+G113+G340+G345+G352</f>
        <v>0</v>
      </c>
      <c r="H9" s="19">
        <f t="shared" si="0"/>
        <v>1100</v>
      </c>
      <c r="I9" s="19">
        <f>J9+K9+L9</f>
        <v>4165000</v>
      </c>
      <c r="J9" s="19">
        <f>J13+J63+J113+J340+J345+J352</f>
        <v>4163800</v>
      </c>
      <c r="K9" s="19">
        <f t="shared" ref="K9:L9" si="1">K13+K63+K113+K340+K345+K352</f>
        <v>0</v>
      </c>
      <c r="L9" s="19">
        <f t="shared" si="1"/>
        <v>1200</v>
      </c>
      <c r="M9" s="19">
        <f>N9+O9+P9</f>
        <v>4265000</v>
      </c>
      <c r="N9" s="19">
        <f>N13+N63+N113+N340+N345+N352</f>
        <v>4263800</v>
      </c>
      <c r="O9" s="19">
        <f t="shared" ref="O9:P9" si="2">O13+O63+O113+O340+O345+O352</f>
        <v>0</v>
      </c>
      <c r="P9" s="19">
        <f t="shared" si="2"/>
        <v>1200</v>
      </c>
      <c r="Q9" s="19">
        <f>R9+S9+T9</f>
        <v>4365100</v>
      </c>
      <c r="R9" s="19">
        <f>R13+R63+R113+R340+R345+R352</f>
        <v>4363800</v>
      </c>
      <c r="S9" s="19">
        <f t="shared" ref="S9:T9" si="3">S13+S63+S113+S340+S345+S352</f>
        <v>0</v>
      </c>
      <c r="T9" s="19">
        <f t="shared" si="3"/>
        <v>1300</v>
      </c>
    </row>
    <row r="10" spans="1:20" s="4" customFormat="1" ht="21" x14ac:dyDescent="0.25">
      <c r="A10" s="12"/>
      <c r="B10" s="20"/>
      <c r="C10" s="21"/>
      <c r="D10" s="22" t="s">
        <v>151</v>
      </c>
      <c r="E10" s="23">
        <f t="shared" ref="E10:E83" si="4">SUM(F10:H10)</f>
        <v>8214</v>
      </c>
      <c r="F10" s="24">
        <f t="shared" ref="F10:F12" si="5">F14+F64+F114+F341+F346+F353</f>
        <v>8214</v>
      </c>
      <c r="G10" s="24">
        <f t="shared" ref="G10:H10" si="6">G14+G64+G114+G341+G346+G353</f>
        <v>0</v>
      </c>
      <c r="H10" s="24">
        <f t="shared" si="6"/>
        <v>0</v>
      </c>
      <c r="I10" s="23">
        <f t="shared" ref="I10:I83" si="7">SUM(J10:L10)</f>
        <v>8254</v>
      </c>
      <c r="J10" s="24">
        <f t="shared" ref="J10:L10" si="8">J14+J64+J114+J341+J346+J353</f>
        <v>8254</v>
      </c>
      <c r="K10" s="24">
        <f t="shared" si="8"/>
        <v>0</v>
      </c>
      <c r="L10" s="24">
        <f t="shared" si="8"/>
        <v>0</v>
      </c>
      <c r="M10" s="23">
        <f t="shared" ref="M10:M83" si="9">SUM(N10:P10)</f>
        <v>8254</v>
      </c>
      <c r="N10" s="24">
        <f t="shared" ref="N10:P10" si="10">N14+N64+N114+N341+N346+N353</f>
        <v>8254</v>
      </c>
      <c r="O10" s="24">
        <f t="shared" si="10"/>
        <v>0</v>
      </c>
      <c r="P10" s="24">
        <f t="shared" si="10"/>
        <v>0</v>
      </c>
      <c r="Q10" s="23">
        <f t="shared" ref="Q10:Q83" si="11">SUM(R10:T10)</f>
        <v>8254</v>
      </c>
      <c r="R10" s="24">
        <f t="shared" ref="R10:T10" si="12">R14+R64+R114+R341+R346+R353</f>
        <v>8254</v>
      </c>
      <c r="S10" s="24">
        <f t="shared" si="12"/>
        <v>0</v>
      </c>
      <c r="T10" s="24">
        <f t="shared" si="12"/>
        <v>0</v>
      </c>
    </row>
    <row r="11" spans="1:20" s="4" customFormat="1" ht="21" x14ac:dyDescent="0.25">
      <c r="A11" s="12"/>
      <c r="B11" s="20"/>
      <c r="C11" s="21"/>
      <c r="D11" s="22" t="s">
        <v>152</v>
      </c>
      <c r="E11" s="23">
        <f t="shared" si="4"/>
        <v>2840</v>
      </c>
      <c r="F11" s="24">
        <f t="shared" si="5"/>
        <v>2840</v>
      </c>
      <c r="G11" s="24">
        <f t="shared" ref="G11:H11" si="13">G15+G65+G115+G342+G347+G354</f>
        <v>0</v>
      </c>
      <c r="H11" s="24">
        <f t="shared" si="13"/>
        <v>0</v>
      </c>
      <c r="I11" s="23">
        <f t="shared" si="7"/>
        <v>2840</v>
      </c>
      <c r="J11" s="24">
        <f t="shared" ref="J11:L11" si="14">J15+J65+J115+J342+J347+J354</f>
        <v>2840</v>
      </c>
      <c r="K11" s="24">
        <f t="shared" si="14"/>
        <v>0</v>
      </c>
      <c r="L11" s="24">
        <f t="shared" si="14"/>
        <v>0</v>
      </c>
      <c r="M11" s="23">
        <f t="shared" si="9"/>
        <v>2840</v>
      </c>
      <c r="N11" s="24">
        <f t="shared" ref="N11:P11" si="15">N15+N65+N115+N342+N347+N354</f>
        <v>2840</v>
      </c>
      <c r="O11" s="24">
        <f t="shared" si="15"/>
        <v>0</v>
      </c>
      <c r="P11" s="24">
        <f t="shared" si="15"/>
        <v>0</v>
      </c>
      <c r="Q11" s="23">
        <f t="shared" si="11"/>
        <v>2840</v>
      </c>
      <c r="R11" s="24">
        <f t="shared" ref="R11:T11" si="16">R15+R65+R115+R342+R347+R354</f>
        <v>2840</v>
      </c>
      <c r="S11" s="24">
        <f t="shared" si="16"/>
        <v>0</v>
      </c>
      <c r="T11" s="24">
        <f t="shared" si="16"/>
        <v>0</v>
      </c>
    </row>
    <row r="12" spans="1:20" s="4" customFormat="1" ht="21" x14ac:dyDescent="0.25">
      <c r="A12" s="12"/>
      <c r="B12" s="20"/>
      <c r="C12" s="21"/>
      <c r="D12" s="22" t="s">
        <v>153</v>
      </c>
      <c r="E12" s="23">
        <f t="shared" si="4"/>
        <v>5374</v>
      </c>
      <c r="F12" s="24">
        <f t="shared" si="5"/>
        <v>5374</v>
      </c>
      <c r="G12" s="24">
        <f t="shared" ref="G12:H12" si="17">G16+G66+G116+G343+G348+G355</f>
        <v>0</v>
      </c>
      <c r="H12" s="24">
        <f t="shared" si="17"/>
        <v>0</v>
      </c>
      <c r="I12" s="23">
        <f t="shared" si="7"/>
        <v>5414</v>
      </c>
      <c r="J12" s="24">
        <f t="shared" ref="J12:L12" si="18">J16+J66+J116+J343+J348+J355</f>
        <v>5414</v>
      </c>
      <c r="K12" s="24">
        <f t="shared" si="18"/>
        <v>0</v>
      </c>
      <c r="L12" s="24">
        <f t="shared" si="18"/>
        <v>0</v>
      </c>
      <c r="M12" s="23">
        <f t="shared" si="9"/>
        <v>5414</v>
      </c>
      <c r="N12" s="24">
        <f t="shared" ref="N12:P12" si="19">N16+N66+N116+N343+N348+N355</f>
        <v>5414</v>
      </c>
      <c r="O12" s="24">
        <f t="shared" si="19"/>
        <v>0</v>
      </c>
      <c r="P12" s="24">
        <f t="shared" si="19"/>
        <v>0</v>
      </c>
      <c r="Q12" s="23">
        <f t="shared" si="11"/>
        <v>5414</v>
      </c>
      <c r="R12" s="24">
        <f t="shared" ref="R12:T12" si="20">R16+R66+R116+R343+R348+R355</f>
        <v>5414</v>
      </c>
      <c r="S12" s="24">
        <f t="shared" si="20"/>
        <v>0</v>
      </c>
      <c r="T12" s="24">
        <f t="shared" si="20"/>
        <v>0</v>
      </c>
    </row>
    <row r="13" spans="1:20" s="5" customFormat="1" ht="81" x14ac:dyDescent="0.25">
      <c r="A13" s="13"/>
      <c r="B13" s="16" t="s">
        <v>7</v>
      </c>
      <c r="C13" s="17"/>
      <c r="D13" s="18" t="s">
        <v>463</v>
      </c>
      <c r="E13" s="19">
        <f t="shared" si="4"/>
        <v>61050</v>
      </c>
      <c r="F13" s="19">
        <f>F17+F25+F32+F37+F45+F50+F55</f>
        <v>59950</v>
      </c>
      <c r="G13" s="19">
        <f t="shared" ref="G13:H13" si="21">G17+G25+G32+G37+G45+G50+G55</f>
        <v>0</v>
      </c>
      <c r="H13" s="19">
        <f t="shared" si="21"/>
        <v>1100</v>
      </c>
      <c r="I13" s="19">
        <f t="shared" si="7"/>
        <v>61150</v>
      </c>
      <c r="J13" s="19">
        <f t="shared" ref="J13:L13" si="22">J17+J25+J32+J37+J45+J50+J55</f>
        <v>59950</v>
      </c>
      <c r="K13" s="19">
        <f t="shared" si="22"/>
        <v>0</v>
      </c>
      <c r="L13" s="19">
        <f t="shared" si="22"/>
        <v>1200</v>
      </c>
      <c r="M13" s="19">
        <f t="shared" si="9"/>
        <v>61150</v>
      </c>
      <c r="N13" s="19">
        <f t="shared" ref="N13:P13" si="23">N17+N25+N32+N37+N45+N50+N55</f>
        <v>59950</v>
      </c>
      <c r="O13" s="19">
        <f t="shared" si="23"/>
        <v>0</v>
      </c>
      <c r="P13" s="19">
        <f t="shared" si="23"/>
        <v>1200</v>
      </c>
      <c r="Q13" s="19">
        <f t="shared" si="11"/>
        <v>61250</v>
      </c>
      <c r="R13" s="19">
        <f t="shared" ref="R13:T13" si="24">R17+R25+R32+R37+R45+R50+R55</f>
        <v>59950</v>
      </c>
      <c r="S13" s="19">
        <f t="shared" si="24"/>
        <v>0</v>
      </c>
      <c r="T13" s="19">
        <f t="shared" si="24"/>
        <v>1300</v>
      </c>
    </row>
    <row r="14" spans="1:20" s="5" customFormat="1" ht="20.25" x14ac:dyDescent="0.25">
      <c r="A14" s="13"/>
      <c r="B14" s="25"/>
      <c r="C14" s="26"/>
      <c r="D14" s="22" t="s">
        <v>151</v>
      </c>
      <c r="E14" s="27">
        <f t="shared" si="4"/>
        <v>3415</v>
      </c>
      <c r="F14" s="27">
        <f t="shared" ref="F14:F16" si="25">F18+F26+F33+F38+F46+F51+F56</f>
        <v>3415</v>
      </c>
      <c r="G14" s="27">
        <f t="shared" ref="G14:H14" si="26">G18+G26+G33+G38+G46+G51+G56</f>
        <v>0</v>
      </c>
      <c r="H14" s="27">
        <f t="shared" si="26"/>
        <v>0</v>
      </c>
      <c r="I14" s="27">
        <f t="shared" si="7"/>
        <v>3415</v>
      </c>
      <c r="J14" s="27">
        <f t="shared" ref="J14:L14" si="27">J18+J26+J33+J38+J46+J51+J56</f>
        <v>3415</v>
      </c>
      <c r="K14" s="27">
        <f t="shared" si="27"/>
        <v>0</v>
      </c>
      <c r="L14" s="27">
        <f t="shared" si="27"/>
        <v>0</v>
      </c>
      <c r="M14" s="27">
        <f t="shared" si="9"/>
        <v>3415</v>
      </c>
      <c r="N14" s="27">
        <f t="shared" ref="N14:P14" si="28">N18+N26+N33+N38+N46+N51+N56</f>
        <v>3415</v>
      </c>
      <c r="O14" s="27">
        <f t="shared" si="28"/>
        <v>0</v>
      </c>
      <c r="P14" s="27">
        <f t="shared" si="28"/>
        <v>0</v>
      </c>
      <c r="Q14" s="27">
        <f t="shared" si="11"/>
        <v>3415</v>
      </c>
      <c r="R14" s="27">
        <f t="shared" ref="R14:T14" si="29">R18+R26+R33+R38+R46+R51+R56</f>
        <v>3415</v>
      </c>
      <c r="S14" s="27">
        <f t="shared" si="29"/>
        <v>0</v>
      </c>
      <c r="T14" s="27">
        <f t="shared" si="29"/>
        <v>0</v>
      </c>
    </row>
    <row r="15" spans="1:20" s="5" customFormat="1" ht="20.25" x14ac:dyDescent="0.25">
      <c r="A15" s="13"/>
      <c r="B15" s="25"/>
      <c r="C15" s="26"/>
      <c r="D15" s="28" t="s">
        <v>152</v>
      </c>
      <c r="E15" s="29">
        <f t="shared" si="4"/>
        <v>2840</v>
      </c>
      <c r="F15" s="29">
        <f t="shared" si="25"/>
        <v>2840</v>
      </c>
      <c r="G15" s="29">
        <f t="shared" ref="G15:H15" si="30">G19+G27+G34+G39+G47+G52+G57</f>
        <v>0</v>
      </c>
      <c r="H15" s="29">
        <f t="shared" si="30"/>
        <v>0</v>
      </c>
      <c r="I15" s="29">
        <f t="shared" si="7"/>
        <v>2840</v>
      </c>
      <c r="J15" s="29">
        <f t="shared" ref="J15:L15" si="31">J19+J27+J34+J39+J47+J52+J57</f>
        <v>2840</v>
      </c>
      <c r="K15" s="29">
        <f t="shared" si="31"/>
        <v>0</v>
      </c>
      <c r="L15" s="29">
        <f t="shared" si="31"/>
        <v>0</v>
      </c>
      <c r="M15" s="29">
        <f t="shared" si="9"/>
        <v>2840</v>
      </c>
      <c r="N15" s="29">
        <f t="shared" ref="N15:P15" si="32">N19+N27+N34+N39+N47+N52+N57</f>
        <v>2840</v>
      </c>
      <c r="O15" s="29">
        <f t="shared" si="32"/>
        <v>0</v>
      </c>
      <c r="P15" s="29">
        <f t="shared" si="32"/>
        <v>0</v>
      </c>
      <c r="Q15" s="29">
        <f t="shared" si="11"/>
        <v>2840</v>
      </c>
      <c r="R15" s="29">
        <f t="shared" ref="R15:T15" si="33">R19+R27+R34+R39+R47+R52+R57</f>
        <v>2840</v>
      </c>
      <c r="S15" s="29">
        <f t="shared" si="33"/>
        <v>0</v>
      </c>
      <c r="T15" s="29">
        <f t="shared" si="33"/>
        <v>0</v>
      </c>
    </row>
    <row r="16" spans="1:20" s="5" customFormat="1" ht="20.25" x14ac:dyDescent="0.25">
      <c r="A16" s="13"/>
      <c r="B16" s="25"/>
      <c r="C16" s="26"/>
      <c r="D16" s="28" t="s">
        <v>153</v>
      </c>
      <c r="E16" s="29">
        <f t="shared" si="4"/>
        <v>575</v>
      </c>
      <c r="F16" s="29">
        <f t="shared" si="25"/>
        <v>575</v>
      </c>
      <c r="G16" s="29">
        <f t="shared" ref="G16:H16" si="34">G20+G28+G35+G40+G48+G53+G58</f>
        <v>0</v>
      </c>
      <c r="H16" s="29">
        <f t="shared" si="34"/>
        <v>0</v>
      </c>
      <c r="I16" s="29">
        <f t="shared" si="7"/>
        <v>575</v>
      </c>
      <c r="J16" s="29">
        <f t="shared" ref="J16:L16" si="35">J20+J28+J35+J40+J48+J53+J58</f>
        <v>575</v>
      </c>
      <c r="K16" s="29">
        <f t="shared" si="35"/>
        <v>0</v>
      </c>
      <c r="L16" s="29">
        <f t="shared" si="35"/>
        <v>0</v>
      </c>
      <c r="M16" s="29">
        <f t="shared" si="9"/>
        <v>575</v>
      </c>
      <c r="N16" s="29">
        <f t="shared" ref="N16:P16" si="36">N20+N28+N35+N40+N48+N53+N58</f>
        <v>575</v>
      </c>
      <c r="O16" s="29">
        <f t="shared" si="36"/>
        <v>0</v>
      </c>
      <c r="P16" s="29">
        <f t="shared" si="36"/>
        <v>0</v>
      </c>
      <c r="Q16" s="29">
        <f t="shared" si="11"/>
        <v>575</v>
      </c>
      <c r="R16" s="29">
        <f t="shared" ref="R16:T16" si="37">R20+R28+R35+R40+R48+R53+R58</f>
        <v>575</v>
      </c>
      <c r="S16" s="29">
        <f t="shared" si="37"/>
        <v>0</v>
      </c>
      <c r="T16" s="29">
        <f t="shared" si="37"/>
        <v>0</v>
      </c>
    </row>
    <row r="17" spans="1:21" s="6" customFormat="1" ht="106.5" customHeight="1" x14ac:dyDescent="0.25">
      <c r="A17" s="8"/>
      <c r="B17" s="30" t="s">
        <v>8</v>
      </c>
      <c r="C17" s="31"/>
      <c r="D17" s="31" t="s">
        <v>446</v>
      </c>
      <c r="E17" s="32">
        <f t="shared" si="4"/>
        <v>12300</v>
      </c>
      <c r="F17" s="33">
        <f>SUM(F21:F24)</f>
        <v>12300</v>
      </c>
      <c r="G17" s="33">
        <f t="shared" ref="G17:H17" si="38">SUM(G21:G24)</f>
        <v>0</v>
      </c>
      <c r="H17" s="33">
        <f t="shared" si="38"/>
        <v>0</v>
      </c>
      <c r="I17" s="32">
        <f t="shared" si="7"/>
        <v>12300</v>
      </c>
      <c r="J17" s="33">
        <f>SUM(J21:J24)</f>
        <v>12300</v>
      </c>
      <c r="K17" s="33">
        <f t="shared" ref="K17:L17" si="39">SUM(K21:K24)</f>
        <v>0</v>
      </c>
      <c r="L17" s="33">
        <f t="shared" si="39"/>
        <v>0</v>
      </c>
      <c r="M17" s="32">
        <f t="shared" si="9"/>
        <v>12300</v>
      </c>
      <c r="N17" s="33">
        <f>SUM(N21:N24)</f>
        <v>12300</v>
      </c>
      <c r="O17" s="33">
        <f t="shared" ref="O17:P17" si="40">SUM(O21:O24)</f>
        <v>0</v>
      </c>
      <c r="P17" s="33">
        <f t="shared" si="40"/>
        <v>0</v>
      </c>
      <c r="Q17" s="32">
        <f t="shared" si="11"/>
        <v>12300</v>
      </c>
      <c r="R17" s="33">
        <f>SUM(R21:R24)</f>
        <v>12300</v>
      </c>
      <c r="S17" s="33">
        <f t="shared" ref="S17:T17" si="41">SUM(S21:S24)</f>
        <v>0</v>
      </c>
      <c r="T17" s="33">
        <f t="shared" si="41"/>
        <v>0</v>
      </c>
      <c r="U17" s="1"/>
    </row>
    <row r="18" spans="1:21" s="6" customFormat="1" ht="15.75" x14ac:dyDescent="0.25">
      <c r="A18" s="8"/>
      <c r="B18" s="34"/>
      <c r="C18" s="34"/>
      <c r="D18" s="35" t="s">
        <v>151</v>
      </c>
      <c r="E18" s="36">
        <f t="shared" si="4"/>
        <v>384</v>
      </c>
      <c r="F18" s="36">
        <f t="shared" ref="F18:P18" si="42">SUM(F19:F20)</f>
        <v>384</v>
      </c>
      <c r="G18" s="36">
        <f t="shared" si="42"/>
        <v>0</v>
      </c>
      <c r="H18" s="36">
        <f t="shared" si="42"/>
        <v>0</v>
      </c>
      <c r="I18" s="36">
        <f t="shared" si="7"/>
        <v>384</v>
      </c>
      <c r="J18" s="36">
        <f t="shared" ref="J18" si="43">SUM(J19:J20)</f>
        <v>384</v>
      </c>
      <c r="K18" s="36">
        <f t="shared" si="42"/>
        <v>0</v>
      </c>
      <c r="L18" s="36">
        <f t="shared" si="42"/>
        <v>0</v>
      </c>
      <c r="M18" s="36">
        <f t="shared" si="9"/>
        <v>384</v>
      </c>
      <c r="N18" s="36">
        <f t="shared" ref="N18" si="44">SUM(N19:N20)</f>
        <v>384</v>
      </c>
      <c r="O18" s="36">
        <f t="shared" si="42"/>
        <v>0</v>
      </c>
      <c r="P18" s="36">
        <f t="shared" si="42"/>
        <v>0</v>
      </c>
      <c r="Q18" s="36">
        <f t="shared" si="11"/>
        <v>384</v>
      </c>
      <c r="R18" s="36">
        <f t="shared" ref="R18:T18" si="45">SUM(R19:R20)</f>
        <v>384</v>
      </c>
      <c r="S18" s="36">
        <f t="shared" si="45"/>
        <v>0</v>
      </c>
      <c r="T18" s="36">
        <f t="shared" si="45"/>
        <v>0</v>
      </c>
    </row>
    <row r="19" spans="1:21" s="6" customFormat="1" ht="15.75" x14ac:dyDescent="0.25">
      <c r="A19" s="8"/>
      <c r="B19" s="34"/>
      <c r="C19" s="34"/>
      <c r="D19" s="35" t="s">
        <v>152</v>
      </c>
      <c r="E19" s="36">
        <f t="shared" si="4"/>
        <v>245</v>
      </c>
      <c r="F19" s="37">
        <f>184+61</f>
        <v>245</v>
      </c>
      <c r="G19" s="37">
        <v>0</v>
      </c>
      <c r="H19" s="37">
        <v>0</v>
      </c>
      <c r="I19" s="36">
        <f t="shared" si="7"/>
        <v>245</v>
      </c>
      <c r="J19" s="37">
        <f>184+61</f>
        <v>245</v>
      </c>
      <c r="K19" s="37">
        <v>0</v>
      </c>
      <c r="L19" s="37">
        <v>0</v>
      </c>
      <c r="M19" s="36">
        <f t="shared" si="9"/>
        <v>245</v>
      </c>
      <c r="N19" s="37">
        <f>184+61</f>
        <v>245</v>
      </c>
      <c r="O19" s="37">
        <v>0</v>
      </c>
      <c r="P19" s="37">
        <v>0</v>
      </c>
      <c r="Q19" s="36">
        <f t="shared" si="11"/>
        <v>245</v>
      </c>
      <c r="R19" s="37">
        <f>184+61</f>
        <v>245</v>
      </c>
      <c r="S19" s="37">
        <v>0</v>
      </c>
      <c r="T19" s="37">
        <v>0</v>
      </c>
    </row>
    <row r="20" spans="1:21" s="6" customFormat="1" ht="15.75" x14ac:dyDescent="0.25">
      <c r="A20" s="8"/>
      <c r="B20" s="34"/>
      <c r="C20" s="34"/>
      <c r="D20" s="35" t="s">
        <v>153</v>
      </c>
      <c r="E20" s="36">
        <f t="shared" si="4"/>
        <v>139</v>
      </c>
      <c r="F20" s="37">
        <f>114+25</f>
        <v>139</v>
      </c>
      <c r="G20" s="37">
        <v>0</v>
      </c>
      <c r="H20" s="37">
        <v>0</v>
      </c>
      <c r="I20" s="36">
        <f t="shared" si="7"/>
        <v>139</v>
      </c>
      <c r="J20" s="37">
        <f>114+25</f>
        <v>139</v>
      </c>
      <c r="K20" s="37">
        <v>0</v>
      </c>
      <c r="L20" s="37">
        <v>0</v>
      </c>
      <c r="M20" s="36">
        <f t="shared" si="9"/>
        <v>139</v>
      </c>
      <c r="N20" s="37">
        <f>114+25</f>
        <v>139</v>
      </c>
      <c r="O20" s="37">
        <v>0</v>
      </c>
      <c r="P20" s="37">
        <v>0</v>
      </c>
      <c r="Q20" s="36">
        <f t="shared" si="11"/>
        <v>139</v>
      </c>
      <c r="R20" s="37">
        <f>114+25</f>
        <v>139</v>
      </c>
      <c r="S20" s="37">
        <v>0</v>
      </c>
      <c r="T20" s="37">
        <v>0</v>
      </c>
    </row>
    <row r="21" spans="1:21" ht="30" x14ac:dyDescent="0.25">
      <c r="A21" s="7"/>
      <c r="B21" s="38"/>
      <c r="C21" s="34" t="s">
        <v>4</v>
      </c>
      <c r="D21" s="39" t="s">
        <v>13</v>
      </c>
      <c r="E21" s="40">
        <f t="shared" si="4"/>
        <v>5000</v>
      </c>
      <c r="F21" s="37">
        <v>5000</v>
      </c>
      <c r="G21" s="37">
        <v>0</v>
      </c>
      <c r="H21" s="37">
        <v>0</v>
      </c>
      <c r="I21" s="40">
        <f t="shared" si="7"/>
        <v>5000</v>
      </c>
      <c r="J21" s="37">
        <v>5000</v>
      </c>
      <c r="K21" s="37">
        <v>0</v>
      </c>
      <c r="L21" s="37">
        <v>0</v>
      </c>
      <c r="M21" s="40">
        <f t="shared" si="9"/>
        <v>5000</v>
      </c>
      <c r="N21" s="37">
        <v>5000</v>
      </c>
      <c r="O21" s="37">
        <v>0</v>
      </c>
      <c r="P21" s="37">
        <v>0</v>
      </c>
      <c r="Q21" s="40">
        <f t="shared" si="11"/>
        <v>5000</v>
      </c>
      <c r="R21" s="37">
        <v>5000</v>
      </c>
      <c r="S21" s="37">
        <v>0</v>
      </c>
      <c r="T21" s="37">
        <v>0</v>
      </c>
    </row>
    <row r="22" spans="1:21" ht="30" x14ac:dyDescent="0.25">
      <c r="A22" s="7"/>
      <c r="B22" s="38"/>
      <c r="C22" s="34" t="s">
        <v>5</v>
      </c>
      <c r="D22" s="39" t="s">
        <v>14</v>
      </c>
      <c r="E22" s="40">
        <f t="shared" si="4"/>
        <v>2300</v>
      </c>
      <c r="F22" s="37">
        <v>2300</v>
      </c>
      <c r="G22" s="37">
        <v>0</v>
      </c>
      <c r="H22" s="37">
        <v>0</v>
      </c>
      <c r="I22" s="40">
        <f t="shared" si="7"/>
        <v>2300</v>
      </c>
      <c r="J22" s="37">
        <v>2300</v>
      </c>
      <c r="K22" s="37">
        <v>0</v>
      </c>
      <c r="L22" s="37">
        <v>0</v>
      </c>
      <c r="M22" s="40">
        <f t="shared" si="9"/>
        <v>2300</v>
      </c>
      <c r="N22" s="37">
        <v>2300</v>
      </c>
      <c r="O22" s="37">
        <v>0</v>
      </c>
      <c r="P22" s="37">
        <v>0</v>
      </c>
      <c r="Q22" s="40">
        <f t="shared" si="11"/>
        <v>2300</v>
      </c>
      <c r="R22" s="37">
        <v>2300</v>
      </c>
      <c r="S22" s="37">
        <v>0</v>
      </c>
      <c r="T22" s="37">
        <v>0</v>
      </c>
    </row>
    <row r="23" spans="1:21" ht="30" x14ac:dyDescent="0.25">
      <c r="A23" s="7"/>
      <c r="B23" s="38"/>
      <c r="C23" s="34" t="s">
        <v>6</v>
      </c>
      <c r="D23" s="39" t="s">
        <v>15</v>
      </c>
      <c r="E23" s="40">
        <f t="shared" si="4"/>
        <v>2200</v>
      </c>
      <c r="F23" s="37">
        <v>2200</v>
      </c>
      <c r="G23" s="37">
        <v>0</v>
      </c>
      <c r="H23" s="37">
        <v>0</v>
      </c>
      <c r="I23" s="40">
        <f t="shared" si="7"/>
        <v>2200</v>
      </c>
      <c r="J23" s="37">
        <v>2200</v>
      </c>
      <c r="K23" s="37">
        <v>0</v>
      </c>
      <c r="L23" s="37">
        <v>0</v>
      </c>
      <c r="M23" s="40">
        <f t="shared" si="9"/>
        <v>2200</v>
      </c>
      <c r="N23" s="37">
        <v>2200</v>
      </c>
      <c r="O23" s="37">
        <v>0</v>
      </c>
      <c r="P23" s="37">
        <v>0</v>
      </c>
      <c r="Q23" s="40">
        <f t="shared" si="11"/>
        <v>2200</v>
      </c>
      <c r="R23" s="37">
        <v>2200</v>
      </c>
      <c r="S23" s="37">
        <v>0</v>
      </c>
      <c r="T23" s="37">
        <v>0</v>
      </c>
    </row>
    <row r="24" spans="1:21" ht="30" x14ac:dyDescent="0.25">
      <c r="A24" s="7"/>
      <c r="B24" s="38"/>
      <c r="C24" s="34" t="s">
        <v>415</v>
      </c>
      <c r="D24" s="39" t="s">
        <v>432</v>
      </c>
      <c r="E24" s="40">
        <f t="shared" si="4"/>
        <v>2800</v>
      </c>
      <c r="F24" s="37">
        <v>2800</v>
      </c>
      <c r="G24" s="37">
        <v>0</v>
      </c>
      <c r="H24" s="37">
        <v>0</v>
      </c>
      <c r="I24" s="40">
        <f t="shared" si="7"/>
        <v>2800</v>
      </c>
      <c r="J24" s="37">
        <v>2800</v>
      </c>
      <c r="K24" s="37">
        <v>0</v>
      </c>
      <c r="L24" s="37">
        <v>0</v>
      </c>
      <c r="M24" s="40">
        <f t="shared" si="9"/>
        <v>2800</v>
      </c>
      <c r="N24" s="37">
        <v>2800</v>
      </c>
      <c r="O24" s="37">
        <v>0</v>
      </c>
      <c r="P24" s="37">
        <v>0</v>
      </c>
      <c r="Q24" s="40">
        <f t="shared" si="11"/>
        <v>2800</v>
      </c>
      <c r="R24" s="37">
        <v>2800</v>
      </c>
      <c r="S24" s="37">
        <v>0</v>
      </c>
      <c r="T24" s="37">
        <v>0</v>
      </c>
      <c r="U24" s="80"/>
    </row>
    <row r="25" spans="1:21" s="6" customFormat="1" ht="31.5" x14ac:dyDescent="0.25">
      <c r="A25" s="8"/>
      <c r="B25" s="30" t="s">
        <v>16</v>
      </c>
      <c r="C25" s="31"/>
      <c r="D25" s="31" t="s">
        <v>22</v>
      </c>
      <c r="E25" s="32">
        <f t="shared" si="4"/>
        <v>4300</v>
      </c>
      <c r="F25" s="33">
        <f>SUM(F29:F31)</f>
        <v>4300</v>
      </c>
      <c r="G25" s="33">
        <f t="shared" ref="G25:H25" si="46">SUM(G29:G31)</f>
        <v>0</v>
      </c>
      <c r="H25" s="33">
        <f t="shared" si="46"/>
        <v>0</v>
      </c>
      <c r="I25" s="32">
        <f t="shared" si="7"/>
        <v>4300</v>
      </c>
      <c r="J25" s="33">
        <f>SUM(J29:J31)</f>
        <v>4300</v>
      </c>
      <c r="K25" s="33">
        <f t="shared" ref="K25:L25" si="47">SUM(K29:K31)</f>
        <v>0</v>
      </c>
      <c r="L25" s="33">
        <f t="shared" si="47"/>
        <v>0</v>
      </c>
      <c r="M25" s="32">
        <f t="shared" si="9"/>
        <v>4300</v>
      </c>
      <c r="N25" s="33">
        <f>SUM(N29:N31)</f>
        <v>4300</v>
      </c>
      <c r="O25" s="33">
        <f t="shared" ref="O25:P25" si="48">O29+O30+O31</f>
        <v>0</v>
      </c>
      <c r="P25" s="33">
        <f t="shared" si="48"/>
        <v>0</v>
      </c>
      <c r="Q25" s="32">
        <f t="shared" si="11"/>
        <v>4300</v>
      </c>
      <c r="R25" s="33">
        <f>SUM(R29:R31)</f>
        <v>4300</v>
      </c>
      <c r="S25" s="33">
        <f t="shared" ref="S25:T25" si="49">S29+S30+S31</f>
        <v>0</v>
      </c>
      <c r="T25" s="33">
        <f t="shared" si="49"/>
        <v>0</v>
      </c>
      <c r="U25" s="1"/>
    </row>
    <row r="26" spans="1:21" s="6" customFormat="1" ht="15.75" x14ac:dyDescent="0.25">
      <c r="A26" s="8"/>
      <c r="B26" s="34"/>
      <c r="C26" s="34"/>
      <c r="D26" s="35" t="s">
        <v>151</v>
      </c>
      <c r="E26" s="36">
        <f t="shared" si="4"/>
        <v>218</v>
      </c>
      <c r="F26" s="36">
        <f>SUM(F27:F28)</f>
        <v>218</v>
      </c>
      <c r="G26" s="36">
        <f t="shared" ref="G26:H26" si="50">SUM(G27:G28)</f>
        <v>0</v>
      </c>
      <c r="H26" s="36">
        <f t="shared" si="50"/>
        <v>0</v>
      </c>
      <c r="I26" s="36">
        <f t="shared" si="7"/>
        <v>218</v>
      </c>
      <c r="J26" s="36">
        <f>SUM(J27:J28)</f>
        <v>218</v>
      </c>
      <c r="K26" s="36">
        <f t="shared" ref="K26:L26" si="51">SUM(K27:K28)</f>
        <v>0</v>
      </c>
      <c r="L26" s="36">
        <f t="shared" si="51"/>
        <v>0</v>
      </c>
      <c r="M26" s="36">
        <f t="shared" si="9"/>
        <v>218</v>
      </c>
      <c r="N26" s="36">
        <f>SUM(N27:N28)</f>
        <v>218</v>
      </c>
      <c r="O26" s="36">
        <f t="shared" ref="O26:P26" si="52">SUM(O27:O28)</f>
        <v>0</v>
      </c>
      <c r="P26" s="36">
        <f t="shared" si="52"/>
        <v>0</v>
      </c>
      <c r="Q26" s="36">
        <f t="shared" si="11"/>
        <v>218</v>
      </c>
      <c r="R26" s="36">
        <f>SUM(R27:R28)</f>
        <v>218</v>
      </c>
      <c r="S26" s="36">
        <f t="shared" ref="S26:T26" si="53">SUM(S27:S28)</f>
        <v>0</v>
      </c>
      <c r="T26" s="36">
        <f t="shared" si="53"/>
        <v>0</v>
      </c>
    </row>
    <row r="27" spans="1:21" s="6" customFormat="1" ht="15.75" x14ac:dyDescent="0.25">
      <c r="A27" s="8"/>
      <c r="B27" s="34"/>
      <c r="C27" s="34"/>
      <c r="D27" s="35" t="s">
        <v>152</v>
      </c>
      <c r="E27" s="36">
        <f t="shared" si="4"/>
        <v>218</v>
      </c>
      <c r="F27" s="37">
        <f>147+25+46</f>
        <v>218</v>
      </c>
      <c r="G27" s="37">
        <v>0</v>
      </c>
      <c r="H27" s="37">
        <v>0</v>
      </c>
      <c r="I27" s="36">
        <f t="shared" si="7"/>
        <v>218</v>
      </c>
      <c r="J27" s="37">
        <f>147+25+46</f>
        <v>218</v>
      </c>
      <c r="K27" s="37">
        <v>0</v>
      </c>
      <c r="L27" s="37">
        <v>0</v>
      </c>
      <c r="M27" s="36">
        <f t="shared" si="9"/>
        <v>218</v>
      </c>
      <c r="N27" s="37">
        <f>147+25+46</f>
        <v>218</v>
      </c>
      <c r="O27" s="37">
        <v>0</v>
      </c>
      <c r="P27" s="37">
        <v>0</v>
      </c>
      <c r="Q27" s="36">
        <f t="shared" si="11"/>
        <v>218</v>
      </c>
      <c r="R27" s="37">
        <f>147+25+46</f>
        <v>218</v>
      </c>
      <c r="S27" s="37">
        <v>0</v>
      </c>
      <c r="T27" s="37">
        <v>0</v>
      </c>
    </row>
    <row r="28" spans="1:21" s="6" customFormat="1" ht="15.75" x14ac:dyDescent="0.25">
      <c r="A28" s="8"/>
      <c r="B28" s="34"/>
      <c r="C28" s="34"/>
      <c r="D28" s="35" t="s">
        <v>153</v>
      </c>
      <c r="E28" s="36">
        <f t="shared" si="4"/>
        <v>0</v>
      </c>
      <c r="F28" s="37">
        <v>0</v>
      </c>
      <c r="G28" s="37">
        <v>0</v>
      </c>
      <c r="H28" s="37">
        <v>0</v>
      </c>
      <c r="I28" s="36">
        <f t="shared" si="7"/>
        <v>0</v>
      </c>
      <c r="J28" s="37">
        <v>0</v>
      </c>
      <c r="K28" s="37">
        <v>0</v>
      </c>
      <c r="L28" s="37">
        <v>0</v>
      </c>
      <c r="M28" s="36">
        <f t="shared" si="9"/>
        <v>0</v>
      </c>
      <c r="N28" s="37">
        <v>0</v>
      </c>
      <c r="O28" s="37">
        <v>0</v>
      </c>
      <c r="P28" s="37">
        <v>0</v>
      </c>
      <c r="Q28" s="36">
        <f t="shared" si="11"/>
        <v>0</v>
      </c>
      <c r="R28" s="37">
        <v>0</v>
      </c>
      <c r="S28" s="37">
        <v>0</v>
      </c>
      <c r="T28" s="37">
        <v>0</v>
      </c>
    </row>
    <row r="29" spans="1:21" ht="15.75" x14ac:dyDescent="0.25">
      <c r="A29" s="7"/>
      <c r="B29" s="38"/>
      <c r="C29" s="34" t="s">
        <v>18</v>
      </c>
      <c r="D29" s="39" t="s">
        <v>23</v>
      </c>
      <c r="E29" s="40">
        <f t="shared" si="4"/>
        <v>4000</v>
      </c>
      <c r="F29" s="37">
        <v>4000</v>
      </c>
      <c r="G29" s="37">
        <v>0</v>
      </c>
      <c r="H29" s="37">
        <v>0</v>
      </c>
      <c r="I29" s="40">
        <f t="shared" si="7"/>
        <v>4000</v>
      </c>
      <c r="J29" s="37">
        <v>4000</v>
      </c>
      <c r="K29" s="37">
        <v>0</v>
      </c>
      <c r="L29" s="37">
        <v>0</v>
      </c>
      <c r="M29" s="40">
        <f t="shared" si="9"/>
        <v>4000</v>
      </c>
      <c r="N29" s="37">
        <v>4000</v>
      </c>
      <c r="O29" s="37">
        <v>0</v>
      </c>
      <c r="P29" s="37">
        <v>0</v>
      </c>
      <c r="Q29" s="40">
        <f t="shared" si="11"/>
        <v>4000</v>
      </c>
      <c r="R29" s="37">
        <v>4000</v>
      </c>
      <c r="S29" s="37">
        <v>0</v>
      </c>
      <c r="T29" s="37">
        <v>0</v>
      </c>
    </row>
    <row r="30" spans="1:21" ht="30" x14ac:dyDescent="0.25">
      <c r="A30" s="7"/>
      <c r="B30" s="38"/>
      <c r="C30" s="34" t="s">
        <v>19</v>
      </c>
      <c r="D30" s="39" t="s">
        <v>24</v>
      </c>
      <c r="E30" s="40">
        <f t="shared" si="4"/>
        <v>150</v>
      </c>
      <c r="F30" s="37">
        <v>150</v>
      </c>
      <c r="G30" s="37">
        <v>0</v>
      </c>
      <c r="H30" s="37">
        <v>0</v>
      </c>
      <c r="I30" s="40">
        <f t="shared" si="7"/>
        <v>150</v>
      </c>
      <c r="J30" s="37">
        <v>150</v>
      </c>
      <c r="K30" s="37">
        <v>0</v>
      </c>
      <c r="L30" s="37">
        <v>0</v>
      </c>
      <c r="M30" s="40">
        <f t="shared" si="9"/>
        <v>150</v>
      </c>
      <c r="N30" s="37">
        <v>150</v>
      </c>
      <c r="O30" s="37">
        <v>0</v>
      </c>
      <c r="P30" s="37">
        <v>0</v>
      </c>
      <c r="Q30" s="40">
        <f t="shared" si="11"/>
        <v>150</v>
      </c>
      <c r="R30" s="37">
        <v>150</v>
      </c>
      <c r="S30" s="37">
        <v>0</v>
      </c>
      <c r="T30" s="37">
        <v>0</v>
      </c>
    </row>
    <row r="31" spans="1:21" ht="30" x14ac:dyDescent="0.25">
      <c r="A31" s="7"/>
      <c r="B31" s="38"/>
      <c r="C31" s="34" t="s">
        <v>20</v>
      </c>
      <c r="D31" s="39" t="s">
        <v>25</v>
      </c>
      <c r="E31" s="40">
        <f t="shared" si="4"/>
        <v>150</v>
      </c>
      <c r="F31" s="37">
        <v>150</v>
      </c>
      <c r="G31" s="37">
        <v>0</v>
      </c>
      <c r="H31" s="37">
        <v>0</v>
      </c>
      <c r="I31" s="40">
        <f t="shared" si="7"/>
        <v>150</v>
      </c>
      <c r="J31" s="37">
        <v>150</v>
      </c>
      <c r="K31" s="37">
        <v>0</v>
      </c>
      <c r="L31" s="37">
        <v>0</v>
      </c>
      <c r="M31" s="40">
        <f t="shared" si="9"/>
        <v>150</v>
      </c>
      <c r="N31" s="37">
        <v>150</v>
      </c>
      <c r="O31" s="37">
        <v>0</v>
      </c>
      <c r="P31" s="37">
        <v>0</v>
      </c>
      <c r="Q31" s="40">
        <f t="shared" si="11"/>
        <v>150</v>
      </c>
      <c r="R31" s="37">
        <v>150</v>
      </c>
      <c r="S31" s="37">
        <v>0</v>
      </c>
      <c r="T31" s="37">
        <v>0</v>
      </c>
    </row>
    <row r="32" spans="1:21" ht="47.25" x14ac:dyDescent="0.25">
      <c r="B32" s="30" t="s">
        <v>21</v>
      </c>
      <c r="C32" s="31"/>
      <c r="D32" s="31" t="s">
        <v>30</v>
      </c>
      <c r="E32" s="32">
        <f t="shared" si="4"/>
        <v>12200</v>
      </c>
      <c r="F32" s="33">
        <f>SUM(F36)</f>
        <v>11500</v>
      </c>
      <c r="G32" s="33">
        <f t="shared" ref="G32:H32" si="54">SUM(G36)</f>
        <v>0</v>
      </c>
      <c r="H32" s="33">
        <f t="shared" si="54"/>
        <v>700</v>
      </c>
      <c r="I32" s="32">
        <f t="shared" si="7"/>
        <v>12245</v>
      </c>
      <c r="J32" s="33">
        <f>SUM(J36)</f>
        <v>11500</v>
      </c>
      <c r="K32" s="33">
        <f t="shared" ref="K32:L32" si="55">SUM(K36)</f>
        <v>0</v>
      </c>
      <c r="L32" s="33">
        <f t="shared" si="55"/>
        <v>745</v>
      </c>
      <c r="M32" s="32">
        <f t="shared" si="9"/>
        <v>12245</v>
      </c>
      <c r="N32" s="33">
        <f>SUM(N36)</f>
        <v>11500</v>
      </c>
      <c r="O32" s="33">
        <f t="shared" ref="O32:P32" si="56">SUM(O36)</f>
        <v>0</v>
      </c>
      <c r="P32" s="33">
        <f t="shared" si="56"/>
        <v>745</v>
      </c>
      <c r="Q32" s="32">
        <f t="shared" si="11"/>
        <v>12340</v>
      </c>
      <c r="R32" s="33">
        <f>SUM(R36)</f>
        <v>11500</v>
      </c>
      <c r="S32" s="33">
        <f t="shared" ref="S32:T32" si="57">SUM(S36)</f>
        <v>0</v>
      </c>
      <c r="T32" s="33">
        <f t="shared" si="57"/>
        <v>840</v>
      </c>
    </row>
    <row r="33" spans="1:21" s="6" customFormat="1" ht="15.75" x14ac:dyDescent="0.25">
      <c r="A33" s="8"/>
      <c r="B33" s="34"/>
      <c r="C33" s="34"/>
      <c r="D33" s="35" t="s">
        <v>151</v>
      </c>
      <c r="E33" s="36">
        <f t="shared" si="4"/>
        <v>353</v>
      </c>
      <c r="F33" s="37">
        <f>SUM(F34:F35)</f>
        <v>353</v>
      </c>
      <c r="G33" s="37">
        <f t="shared" ref="G33:H33" si="58">SUM(G34:G35)</f>
        <v>0</v>
      </c>
      <c r="H33" s="37">
        <f t="shared" si="58"/>
        <v>0</v>
      </c>
      <c r="I33" s="36">
        <f t="shared" si="7"/>
        <v>353</v>
      </c>
      <c r="J33" s="37">
        <f>SUM(J34:J35)</f>
        <v>353</v>
      </c>
      <c r="K33" s="37">
        <f t="shared" ref="K33:L33" si="59">SUM(K34:K35)</f>
        <v>0</v>
      </c>
      <c r="L33" s="37">
        <f t="shared" si="59"/>
        <v>0</v>
      </c>
      <c r="M33" s="36">
        <f t="shared" si="9"/>
        <v>353</v>
      </c>
      <c r="N33" s="37">
        <f>SUM(N34:N35)</f>
        <v>353</v>
      </c>
      <c r="O33" s="37">
        <f>SUM(O34:O35)</f>
        <v>0</v>
      </c>
      <c r="P33" s="37">
        <f>SUM(P34:P35)</f>
        <v>0</v>
      </c>
      <c r="Q33" s="36">
        <f t="shared" si="11"/>
        <v>353</v>
      </c>
      <c r="R33" s="37">
        <f>SUM(R34:R35)</f>
        <v>353</v>
      </c>
      <c r="S33" s="37">
        <f>SUM(S34:S35)</f>
        <v>0</v>
      </c>
      <c r="T33" s="37">
        <f>SUM(T34:T35)</f>
        <v>0</v>
      </c>
    </row>
    <row r="34" spans="1:21" s="6" customFormat="1" ht="15.75" x14ac:dyDescent="0.25">
      <c r="A34" s="8"/>
      <c r="B34" s="34"/>
      <c r="C34" s="34"/>
      <c r="D34" s="35" t="s">
        <v>152</v>
      </c>
      <c r="E34" s="36">
        <f t="shared" si="4"/>
        <v>309</v>
      </c>
      <c r="F34" s="37">
        <v>309</v>
      </c>
      <c r="G34" s="37">
        <v>0</v>
      </c>
      <c r="H34" s="37">
        <v>0</v>
      </c>
      <c r="I34" s="36">
        <f t="shared" si="7"/>
        <v>309</v>
      </c>
      <c r="J34" s="37">
        <v>309</v>
      </c>
      <c r="K34" s="37">
        <v>0</v>
      </c>
      <c r="L34" s="37">
        <v>0</v>
      </c>
      <c r="M34" s="36">
        <f t="shared" si="9"/>
        <v>309</v>
      </c>
      <c r="N34" s="37">
        <v>309</v>
      </c>
      <c r="O34" s="37">
        <v>0</v>
      </c>
      <c r="P34" s="37">
        <v>0</v>
      </c>
      <c r="Q34" s="36">
        <f t="shared" si="11"/>
        <v>309</v>
      </c>
      <c r="R34" s="37">
        <v>309</v>
      </c>
      <c r="S34" s="37">
        <v>0</v>
      </c>
      <c r="T34" s="37">
        <v>0</v>
      </c>
    </row>
    <row r="35" spans="1:21" s="6" customFormat="1" ht="15.75" x14ac:dyDescent="0.25">
      <c r="A35" s="8"/>
      <c r="B35" s="34"/>
      <c r="C35" s="34"/>
      <c r="D35" s="35" t="s">
        <v>153</v>
      </c>
      <c r="E35" s="36">
        <f t="shared" si="4"/>
        <v>44</v>
      </c>
      <c r="F35" s="37">
        <v>44</v>
      </c>
      <c r="G35" s="37">
        <v>0</v>
      </c>
      <c r="H35" s="37">
        <v>0</v>
      </c>
      <c r="I35" s="36">
        <f t="shared" si="7"/>
        <v>44</v>
      </c>
      <c r="J35" s="37">
        <v>44</v>
      </c>
      <c r="K35" s="37">
        <v>0</v>
      </c>
      <c r="L35" s="37">
        <v>0</v>
      </c>
      <c r="M35" s="36">
        <f t="shared" si="9"/>
        <v>44</v>
      </c>
      <c r="N35" s="37">
        <v>44</v>
      </c>
      <c r="O35" s="37">
        <v>0</v>
      </c>
      <c r="P35" s="37">
        <v>0</v>
      </c>
      <c r="Q35" s="36">
        <f t="shared" si="11"/>
        <v>44</v>
      </c>
      <c r="R35" s="37">
        <v>44</v>
      </c>
      <c r="S35" s="37">
        <v>0</v>
      </c>
      <c r="T35" s="37">
        <v>0</v>
      </c>
    </row>
    <row r="36" spans="1:21" s="6" customFormat="1" ht="15.75" x14ac:dyDescent="0.25">
      <c r="A36" s="8"/>
      <c r="B36" s="38"/>
      <c r="C36" s="34" t="s">
        <v>37</v>
      </c>
      <c r="D36" s="39" t="s">
        <v>31</v>
      </c>
      <c r="E36" s="36">
        <f t="shared" si="4"/>
        <v>12200</v>
      </c>
      <c r="F36" s="37">
        <v>11500</v>
      </c>
      <c r="G36" s="37">
        <v>0</v>
      </c>
      <c r="H36" s="37">
        <v>700</v>
      </c>
      <c r="I36" s="36">
        <f t="shared" si="7"/>
        <v>12245</v>
      </c>
      <c r="J36" s="37">
        <v>11500</v>
      </c>
      <c r="K36" s="37">
        <v>0</v>
      </c>
      <c r="L36" s="37">
        <v>745</v>
      </c>
      <c r="M36" s="36">
        <f t="shared" si="9"/>
        <v>12245</v>
      </c>
      <c r="N36" s="37">
        <v>11500</v>
      </c>
      <c r="O36" s="37">
        <v>0</v>
      </c>
      <c r="P36" s="37">
        <v>745</v>
      </c>
      <c r="Q36" s="36">
        <f t="shared" si="11"/>
        <v>12340</v>
      </c>
      <c r="R36" s="37">
        <v>11500</v>
      </c>
      <c r="S36" s="37">
        <v>0</v>
      </c>
      <c r="T36" s="37">
        <v>840</v>
      </c>
    </row>
    <row r="37" spans="1:21" ht="31.5" x14ac:dyDescent="0.25">
      <c r="B37" s="30" t="s">
        <v>32</v>
      </c>
      <c r="C37" s="31"/>
      <c r="D37" s="31" t="s">
        <v>35</v>
      </c>
      <c r="E37" s="32">
        <f t="shared" si="4"/>
        <v>27190</v>
      </c>
      <c r="F37" s="33">
        <f>SUM(F41:F44)</f>
        <v>27150</v>
      </c>
      <c r="G37" s="33">
        <f t="shared" ref="G37:H37" si="60">SUM(G41:G44)</f>
        <v>0</v>
      </c>
      <c r="H37" s="33">
        <f t="shared" si="60"/>
        <v>40</v>
      </c>
      <c r="I37" s="32">
        <f t="shared" si="7"/>
        <v>27190</v>
      </c>
      <c r="J37" s="33">
        <f t="shared" ref="J37:L37" si="61">SUM(J41:J44)</f>
        <v>27150</v>
      </c>
      <c r="K37" s="33">
        <f t="shared" si="61"/>
        <v>0</v>
      </c>
      <c r="L37" s="33">
        <f t="shared" si="61"/>
        <v>40</v>
      </c>
      <c r="M37" s="32">
        <f t="shared" si="9"/>
        <v>27190</v>
      </c>
      <c r="N37" s="33">
        <f t="shared" ref="N37:P37" si="62">SUM(N41:N44)</f>
        <v>27150</v>
      </c>
      <c r="O37" s="33">
        <f t="shared" si="62"/>
        <v>0</v>
      </c>
      <c r="P37" s="33">
        <f t="shared" si="62"/>
        <v>40</v>
      </c>
      <c r="Q37" s="32">
        <f t="shared" si="11"/>
        <v>27195</v>
      </c>
      <c r="R37" s="33">
        <f t="shared" ref="R37:T37" si="63">SUM(R41:R44)</f>
        <v>27150</v>
      </c>
      <c r="S37" s="33">
        <f t="shared" si="63"/>
        <v>0</v>
      </c>
      <c r="T37" s="33">
        <f t="shared" si="63"/>
        <v>45</v>
      </c>
    </row>
    <row r="38" spans="1:21" s="6" customFormat="1" ht="15.75" x14ac:dyDescent="0.25">
      <c r="A38" s="8"/>
      <c r="B38" s="34"/>
      <c r="C38" s="34"/>
      <c r="D38" s="35" t="s">
        <v>151</v>
      </c>
      <c r="E38" s="36">
        <f t="shared" si="4"/>
        <v>2283</v>
      </c>
      <c r="F38" s="36">
        <f>SUM(F39:F40)</f>
        <v>2283</v>
      </c>
      <c r="G38" s="36">
        <f t="shared" ref="G38:H38" si="64">SUM(G39:G40)</f>
        <v>0</v>
      </c>
      <c r="H38" s="36">
        <f t="shared" si="64"/>
        <v>0</v>
      </c>
      <c r="I38" s="36">
        <f t="shared" si="7"/>
        <v>2283</v>
      </c>
      <c r="J38" s="36">
        <f>SUM(J39:J40)</f>
        <v>2283</v>
      </c>
      <c r="K38" s="36">
        <f t="shared" ref="K38:L38" si="65">SUM(K39:K40)</f>
        <v>0</v>
      </c>
      <c r="L38" s="36">
        <f t="shared" si="65"/>
        <v>0</v>
      </c>
      <c r="M38" s="36">
        <f t="shared" si="9"/>
        <v>2283</v>
      </c>
      <c r="N38" s="36">
        <f>SUM(N39:N40)</f>
        <v>2283</v>
      </c>
      <c r="O38" s="36">
        <f t="shared" ref="O38:P38" si="66">SUM(O39:O40)</f>
        <v>0</v>
      </c>
      <c r="P38" s="36">
        <f t="shared" si="66"/>
        <v>0</v>
      </c>
      <c r="Q38" s="36">
        <f t="shared" si="11"/>
        <v>2283</v>
      </c>
      <c r="R38" s="36">
        <f>SUM(R39:R40)</f>
        <v>2283</v>
      </c>
      <c r="S38" s="36">
        <f t="shared" ref="S38:T38" si="67">SUM(S39:S40)</f>
        <v>0</v>
      </c>
      <c r="T38" s="36">
        <f t="shared" si="67"/>
        <v>0</v>
      </c>
    </row>
    <row r="39" spans="1:21" s="6" customFormat="1" ht="15.75" x14ac:dyDescent="0.25">
      <c r="A39" s="8"/>
      <c r="B39" s="34"/>
      <c r="C39" s="34"/>
      <c r="D39" s="35" t="s">
        <v>152</v>
      </c>
      <c r="E39" s="36">
        <f t="shared" si="4"/>
        <v>1961</v>
      </c>
      <c r="F39" s="37">
        <f>1818+128+15</f>
        <v>1961</v>
      </c>
      <c r="G39" s="37">
        <v>0</v>
      </c>
      <c r="H39" s="37">
        <v>0</v>
      </c>
      <c r="I39" s="36">
        <f t="shared" si="7"/>
        <v>1961</v>
      </c>
      <c r="J39" s="37">
        <f>1818+128+15</f>
        <v>1961</v>
      </c>
      <c r="K39" s="37">
        <v>0</v>
      </c>
      <c r="L39" s="37">
        <v>0</v>
      </c>
      <c r="M39" s="36">
        <f t="shared" si="9"/>
        <v>1961</v>
      </c>
      <c r="N39" s="37">
        <f>1818+128+15</f>
        <v>1961</v>
      </c>
      <c r="O39" s="37">
        <v>0</v>
      </c>
      <c r="P39" s="37">
        <v>0</v>
      </c>
      <c r="Q39" s="36">
        <f t="shared" si="11"/>
        <v>1961</v>
      </c>
      <c r="R39" s="37">
        <f>1818+128+15</f>
        <v>1961</v>
      </c>
      <c r="S39" s="37">
        <v>0</v>
      </c>
      <c r="T39" s="37">
        <v>0</v>
      </c>
    </row>
    <row r="40" spans="1:21" s="6" customFormat="1" ht="15.75" x14ac:dyDescent="0.25">
      <c r="A40" s="8"/>
      <c r="B40" s="34"/>
      <c r="C40" s="34"/>
      <c r="D40" s="35" t="s">
        <v>153</v>
      </c>
      <c r="E40" s="36">
        <f t="shared" si="4"/>
        <v>322</v>
      </c>
      <c r="F40" s="37">
        <f>300+15+7</f>
        <v>322</v>
      </c>
      <c r="G40" s="37">
        <v>0</v>
      </c>
      <c r="H40" s="37">
        <v>0</v>
      </c>
      <c r="I40" s="36">
        <f t="shared" si="7"/>
        <v>322</v>
      </c>
      <c r="J40" s="37">
        <f>300+15+7</f>
        <v>322</v>
      </c>
      <c r="K40" s="37">
        <v>0</v>
      </c>
      <c r="L40" s="37">
        <v>0</v>
      </c>
      <c r="M40" s="36">
        <f t="shared" si="9"/>
        <v>322</v>
      </c>
      <c r="N40" s="37">
        <f>300+15+7</f>
        <v>322</v>
      </c>
      <c r="O40" s="37">
        <v>0</v>
      </c>
      <c r="P40" s="37">
        <v>0</v>
      </c>
      <c r="Q40" s="36">
        <f t="shared" si="11"/>
        <v>322</v>
      </c>
      <c r="R40" s="37">
        <f>300+15+7</f>
        <v>322</v>
      </c>
      <c r="S40" s="37">
        <v>0</v>
      </c>
      <c r="T40" s="37">
        <v>0</v>
      </c>
    </row>
    <row r="41" spans="1:21" ht="75" x14ac:dyDescent="0.25">
      <c r="A41" s="7"/>
      <c r="B41" s="38"/>
      <c r="C41" s="34" t="s">
        <v>38</v>
      </c>
      <c r="D41" s="39" t="s">
        <v>36</v>
      </c>
      <c r="E41" s="40">
        <f t="shared" si="4"/>
        <v>11040</v>
      </c>
      <c r="F41" s="37">
        <v>11000</v>
      </c>
      <c r="G41" s="37">
        <v>0</v>
      </c>
      <c r="H41" s="37">
        <v>40</v>
      </c>
      <c r="I41" s="40">
        <f t="shared" si="7"/>
        <v>11040</v>
      </c>
      <c r="J41" s="37">
        <v>11000</v>
      </c>
      <c r="K41" s="37">
        <v>0</v>
      </c>
      <c r="L41" s="37">
        <v>40</v>
      </c>
      <c r="M41" s="40">
        <f t="shared" si="9"/>
        <v>11040</v>
      </c>
      <c r="N41" s="37">
        <v>11000</v>
      </c>
      <c r="O41" s="37">
        <v>0</v>
      </c>
      <c r="P41" s="37">
        <v>40</v>
      </c>
      <c r="Q41" s="40">
        <f t="shared" si="11"/>
        <v>11045</v>
      </c>
      <c r="R41" s="37">
        <v>11000</v>
      </c>
      <c r="S41" s="37">
        <v>0</v>
      </c>
      <c r="T41" s="37">
        <v>45</v>
      </c>
    </row>
    <row r="42" spans="1:21" ht="81" customHeight="1" x14ac:dyDescent="0.25">
      <c r="A42" s="7"/>
      <c r="B42" s="38"/>
      <c r="C42" s="34" t="s">
        <v>39</v>
      </c>
      <c r="D42" s="39" t="s">
        <v>33</v>
      </c>
      <c r="E42" s="40">
        <f t="shared" si="4"/>
        <v>10000</v>
      </c>
      <c r="F42" s="37">
        <v>10000</v>
      </c>
      <c r="G42" s="37">
        <v>0</v>
      </c>
      <c r="H42" s="37">
        <v>0</v>
      </c>
      <c r="I42" s="40">
        <f t="shared" si="7"/>
        <v>10000</v>
      </c>
      <c r="J42" s="37">
        <v>10000</v>
      </c>
      <c r="K42" s="37">
        <v>0</v>
      </c>
      <c r="L42" s="37">
        <v>0</v>
      </c>
      <c r="M42" s="40">
        <f t="shared" si="9"/>
        <v>10000</v>
      </c>
      <c r="N42" s="37">
        <v>10000</v>
      </c>
      <c r="O42" s="37">
        <v>0</v>
      </c>
      <c r="P42" s="37">
        <v>0</v>
      </c>
      <c r="Q42" s="40">
        <f t="shared" si="11"/>
        <v>10000</v>
      </c>
      <c r="R42" s="37">
        <v>10000</v>
      </c>
      <c r="S42" s="37">
        <v>0</v>
      </c>
      <c r="T42" s="37">
        <v>0</v>
      </c>
    </row>
    <row r="43" spans="1:21" ht="75" x14ac:dyDescent="0.25">
      <c r="A43" s="7"/>
      <c r="B43" s="38"/>
      <c r="C43" s="34" t="s">
        <v>40</v>
      </c>
      <c r="D43" s="39" t="s">
        <v>34</v>
      </c>
      <c r="E43" s="40">
        <f t="shared" si="4"/>
        <v>2000</v>
      </c>
      <c r="F43" s="37">
        <v>2000</v>
      </c>
      <c r="G43" s="37">
        <v>0</v>
      </c>
      <c r="H43" s="37">
        <v>0</v>
      </c>
      <c r="I43" s="40">
        <f t="shared" si="7"/>
        <v>2000</v>
      </c>
      <c r="J43" s="37">
        <v>2000</v>
      </c>
      <c r="K43" s="37">
        <v>0</v>
      </c>
      <c r="L43" s="37">
        <v>0</v>
      </c>
      <c r="M43" s="40">
        <f t="shared" si="9"/>
        <v>2000</v>
      </c>
      <c r="N43" s="37">
        <v>2000</v>
      </c>
      <c r="O43" s="37">
        <v>0</v>
      </c>
      <c r="P43" s="37">
        <v>0</v>
      </c>
      <c r="Q43" s="40">
        <f t="shared" si="11"/>
        <v>2000</v>
      </c>
      <c r="R43" s="37">
        <v>2000</v>
      </c>
      <c r="S43" s="37">
        <v>0</v>
      </c>
      <c r="T43" s="37">
        <v>0</v>
      </c>
    </row>
    <row r="44" spans="1:21" ht="30" x14ac:dyDescent="0.25">
      <c r="A44" s="7"/>
      <c r="B44" s="38"/>
      <c r="C44" s="34" t="s">
        <v>416</v>
      </c>
      <c r="D44" s="39" t="s">
        <v>448</v>
      </c>
      <c r="E44" s="40">
        <f t="shared" si="4"/>
        <v>4150</v>
      </c>
      <c r="F44" s="37">
        <f>3700+450</f>
        <v>4150</v>
      </c>
      <c r="G44" s="37">
        <v>0</v>
      </c>
      <c r="H44" s="37">
        <v>0</v>
      </c>
      <c r="I44" s="40">
        <f t="shared" si="7"/>
        <v>4150</v>
      </c>
      <c r="J44" s="37">
        <f>3700+450</f>
        <v>4150</v>
      </c>
      <c r="K44" s="37">
        <v>0</v>
      </c>
      <c r="L44" s="37">
        <v>0</v>
      </c>
      <c r="M44" s="40">
        <f t="shared" si="9"/>
        <v>4150</v>
      </c>
      <c r="N44" s="37">
        <f>3700+450</f>
        <v>4150</v>
      </c>
      <c r="O44" s="37">
        <v>0</v>
      </c>
      <c r="P44" s="37">
        <v>0</v>
      </c>
      <c r="Q44" s="40">
        <f t="shared" si="11"/>
        <v>4150</v>
      </c>
      <c r="R44" s="37">
        <f>3700+450</f>
        <v>4150</v>
      </c>
      <c r="S44" s="37">
        <v>0</v>
      </c>
      <c r="T44" s="37">
        <v>0</v>
      </c>
      <c r="U44" s="80"/>
    </row>
    <row r="45" spans="1:21" s="6" customFormat="1" ht="47.25" x14ac:dyDescent="0.25">
      <c r="A45" s="8"/>
      <c r="B45" s="30" t="s">
        <v>27</v>
      </c>
      <c r="C45" s="31"/>
      <c r="D45" s="31" t="s">
        <v>336</v>
      </c>
      <c r="E45" s="32">
        <f t="shared" si="4"/>
        <v>1115</v>
      </c>
      <c r="F45" s="33">
        <f>SUM(F49)</f>
        <v>1100</v>
      </c>
      <c r="G45" s="33">
        <f t="shared" ref="G45:H45" si="68">SUM(G49)</f>
        <v>0</v>
      </c>
      <c r="H45" s="33">
        <f t="shared" si="68"/>
        <v>15</v>
      </c>
      <c r="I45" s="32">
        <f t="shared" si="7"/>
        <v>1115</v>
      </c>
      <c r="J45" s="33">
        <f>SUM(J49)</f>
        <v>1100</v>
      </c>
      <c r="K45" s="33">
        <f t="shared" ref="K45:L45" si="69">SUM(K49)</f>
        <v>0</v>
      </c>
      <c r="L45" s="33">
        <f t="shared" si="69"/>
        <v>15</v>
      </c>
      <c r="M45" s="32">
        <f t="shared" si="9"/>
        <v>1115</v>
      </c>
      <c r="N45" s="33">
        <f>SUM(N49)</f>
        <v>1100</v>
      </c>
      <c r="O45" s="33">
        <f t="shared" ref="O45:P45" si="70">SUM(O49)</f>
        <v>0</v>
      </c>
      <c r="P45" s="33">
        <f t="shared" si="70"/>
        <v>15</v>
      </c>
      <c r="Q45" s="32">
        <f t="shared" si="11"/>
        <v>1115</v>
      </c>
      <c r="R45" s="33">
        <f>SUM(R49)</f>
        <v>1100</v>
      </c>
      <c r="S45" s="33">
        <f t="shared" ref="S45:T45" si="71">SUM(S49)</f>
        <v>0</v>
      </c>
      <c r="T45" s="33">
        <f t="shared" si="71"/>
        <v>15</v>
      </c>
      <c r="U45" s="1"/>
    </row>
    <row r="46" spans="1:21" s="6" customFormat="1" ht="15.75" x14ac:dyDescent="0.25">
      <c r="A46" s="8"/>
      <c r="B46" s="34"/>
      <c r="C46" s="34"/>
      <c r="D46" s="35" t="s">
        <v>151</v>
      </c>
      <c r="E46" s="36">
        <f t="shared" si="4"/>
        <v>43</v>
      </c>
      <c r="F46" s="36">
        <f>SUM(F47:F48)</f>
        <v>43</v>
      </c>
      <c r="G46" s="36">
        <f t="shared" ref="G46:H46" si="72">SUM(G47:G48)</f>
        <v>0</v>
      </c>
      <c r="H46" s="36">
        <f t="shared" si="72"/>
        <v>0</v>
      </c>
      <c r="I46" s="36">
        <f t="shared" si="7"/>
        <v>43</v>
      </c>
      <c r="J46" s="36">
        <f>SUM(J47:J48)</f>
        <v>43</v>
      </c>
      <c r="K46" s="36">
        <f t="shared" ref="K46:L46" si="73">SUM(K47:K48)</f>
        <v>0</v>
      </c>
      <c r="L46" s="36">
        <f t="shared" si="73"/>
        <v>0</v>
      </c>
      <c r="M46" s="36">
        <f t="shared" si="9"/>
        <v>43</v>
      </c>
      <c r="N46" s="36">
        <f>SUM(N47:N48)</f>
        <v>43</v>
      </c>
      <c r="O46" s="36">
        <f t="shared" ref="O46:P46" si="74">SUM(O47:O48)</f>
        <v>0</v>
      </c>
      <c r="P46" s="36">
        <f t="shared" si="74"/>
        <v>0</v>
      </c>
      <c r="Q46" s="36">
        <f t="shared" si="11"/>
        <v>43</v>
      </c>
      <c r="R46" s="36">
        <f>SUM(R47:R48)</f>
        <v>43</v>
      </c>
      <c r="S46" s="36">
        <f t="shared" ref="S46:T46" si="75">SUM(S47:S48)</f>
        <v>0</v>
      </c>
      <c r="T46" s="36">
        <f t="shared" si="75"/>
        <v>0</v>
      </c>
    </row>
    <row r="47" spans="1:21" s="6" customFormat="1" ht="15.75" x14ac:dyDescent="0.25">
      <c r="A47" s="8"/>
      <c r="B47" s="34"/>
      <c r="C47" s="34"/>
      <c r="D47" s="35" t="s">
        <v>152</v>
      </c>
      <c r="E47" s="36">
        <f t="shared" si="4"/>
        <v>37</v>
      </c>
      <c r="F47" s="37">
        <v>37</v>
      </c>
      <c r="G47" s="37">
        <v>0</v>
      </c>
      <c r="H47" s="37">
        <v>0</v>
      </c>
      <c r="I47" s="36">
        <f t="shared" si="7"/>
        <v>37</v>
      </c>
      <c r="J47" s="37">
        <v>37</v>
      </c>
      <c r="K47" s="37">
        <v>0</v>
      </c>
      <c r="L47" s="37">
        <v>0</v>
      </c>
      <c r="M47" s="36">
        <f t="shared" si="9"/>
        <v>37</v>
      </c>
      <c r="N47" s="37">
        <v>37</v>
      </c>
      <c r="O47" s="37">
        <v>0</v>
      </c>
      <c r="P47" s="37">
        <v>0</v>
      </c>
      <c r="Q47" s="36">
        <f t="shared" si="11"/>
        <v>37</v>
      </c>
      <c r="R47" s="37">
        <v>37</v>
      </c>
      <c r="S47" s="37">
        <v>0</v>
      </c>
      <c r="T47" s="37">
        <v>0</v>
      </c>
    </row>
    <row r="48" spans="1:21" s="6" customFormat="1" ht="15.75" x14ac:dyDescent="0.25">
      <c r="A48" s="8"/>
      <c r="B48" s="34"/>
      <c r="C48" s="34"/>
      <c r="D48" s="35" t="s">
        <v>153</v>
      </c>
      <c r="E48" s="36">
        <f t="shared" si="4"/>
        <v>6</v>
      </c>
      <c r="F48" s="37">
        <v>6</v>
      </c>
      <c r="G48" s="37">
        <v>0</v>
      </c>
      <c r="H48" s="37">
        <v>0</v>
      </c>
      <c r="I48" s="36">
        <f t="shared" si="7"/>
        <v>6</v>
      </c>
      <c r="J48" s="37">
        <v>6</v>
      </c>
      <c r="K48" s="37">
        <v>0</v>
      </c>
      <c r="L48" s="37">
        <v>0</v>
      </c>
      <c r="M48" s="36">
        <f t="shared" si="9"/>
        <v>6</v>
      </c>
      <c r="N48" s="37">
        <v>6</v>
      </c>
      <c r="O48" s="37">
        <v>0</v>
      </c>
      <c r="P48" s="37">
        <v>0</v>
      </c>
      <c r="Q48" s="36">
        <f t="shared" si="11"/>
        <v>6</v>
      </c>
      <c r="R48" s="37">
        <v>6</v>
      </c>
      <c r="S48" s="37">
        <v>0</v>
      </c>
      <c r="T48" s="37">
        <v>0</v>
      </c>
    </row>
    <row r="49" spans="1:20" ht="30" x14ac:dyDescent="0.25">
      <c r="A49" s="7"/>
      <c r="B49" s="38"/>
      <c r="C49" s="34" t="s">
        <v>26</v>
      </c>
      <c r="D49" s="39" t="s">
        <v>28</v>
      </c>
      <c r="E49" s="40">
        <f t="shared" si="4"/>
        <v>1115</v>
      </c>
      <c r="F49" s="37">
        <v>1100</v>
      </c>
      <c r="G49" s="37">
        <v>0</v>
      </c>
      <c r="H49" s="37">
        <v>15</v>
      </c>
      <c r="I49" s="40">
        <f t="shared" si="7"/>
        <v>1115</v>
      </c>
      <c r="J49" s="37">
        <v>1100</v>
      </c>
      <c r="K49" s="37">
        <v>0</v>
      </c>
      <c r="L49" s="37">
        <v>15</v>
      </c>
      <c r="M49" s="40">
        <f t="shared" si="9"/>
        <v>1115</v>
      </c>
      <c r="N49" s="37">
        <v>1100</v>
      </c>
      <c r="O49" s="37">
        <v>0</v>
      </c>
      <c r="P49" s="37">
        <v>15</v>
      </c>
      <c r="Q49" s="40">
        <f t="shared" si="11"/>
        <v>1115</v>
      </c>
      <c r="R49" s="37">
        <v>1100</v>
      </c>
      <c r="S49" s="37">
        <v>0</v>
      </c>
      <c r="T49" s="37">
        <v>15</v>
      </c>
    </row>
    <row r="50" spans="1:20" ht="31.5" x14ac:dyDescent="0.25">
      <c r="B50" s="30" t="s">
        <v>41</v>
      </c>
      <c r="C50" s="31"/>
      <c r="D50" s="31" t="s">
        <v>337</v>
      </c>
      <c r="E50" s="32">
        <f t="shared" si="4"/>
        <v>2945</v>
      </c>
      <c r="F50" s="33">
        <f>SUM(F54)</f>
        <v>2600</v>
      </c>
      <c r="G50" s="33">
        <f t="shared" ref="G50:H50" si="76">SUM(G54)</f>
        <v>0</v>
      </c>
      <c r="H50" s="33">
        <f t="shared" si="76"/>
        <v>345</v>
      </c>
      <c r="I50" s="32">
        <f t="shared" si="7"/>
        <v>3000</v>
      </c>
      <c r="J50" s="33">
        <f>SUM(J54)</f>
        <v>2600</v>
      </c>
      <c r="K50" s="33">
        <f t="shared" ref="K50:L50" si="77">SUM(K54)</f>
        <v>0</v>
      </c>
      <c r="L50" s="33">
        <f t="shared" si="77"/>
        <v>400</v>
      </c>
      <c r="M50" s="32">
        <f t="shared" si="9"/>
        <v>3000</v>
      </c>
      <c r="N50" s="33">
        <f>SUM(N54)</f>
        <v>2600</v>
      </c>
      <c r="O50" s="33">
        <f t="shared" ref="O50:P50" si="78">SUM(O54)</f>
        <v>0</v>
      </c>
      <c r="P50" s="33">
        <f t="shared" si="78"/>
        <v>400</v>
      </c>
      <c r="Q50" s="32">
        <f t="shared" si="11"/>
        <v>3000</v>
      </c>
      <c r="R50" s="33">
        <f>SUM(R54)</f>
        <v>2600</v>
      </c>
      <c r="S50" s="33">
        <f t="shared" ref="S50:T50" si="79">SUM(S54)</f>
        <v>0</v>
      </c>
      <c r="T50" s="33">
        <f t="shared" si="79"/>
        <v>400</v>
      </c>
    </row>
    <row r="51" spans="1:20" s="6" customFormat="1" ht="15.75" x14ac:dyDescent="0.25">
      <c r="A51" s="8"/>
      <c r="B51" s="34"/>
      <c r="C51" s="34"/>
      <c r="D51" s="35" t="s">
        <v>151</v>
      </c>
      <c r="E51" s="36">
        <f t="shared" si="4"/>
        <v>121</v>
      </c>
      <c r="F51" s="36">
        <f>SUM(F52:F53)</f>
        <v>121</v>
      </c>
      <c r="G51" s="36">
        <f t="shared" ref="G51:H51" si="80">SUM(G52:G53)</f>
        <v>0</v>
      </c>
      <c r="H51" s="36">
        <f t="shared" si="80"/>
        <v>0</v>
      </c>
      <c r="I51" s="36">
        <f t="shared" si="7"/>
        <v>121</v>
      </c>
      <c r="J51" s="36">
        <f>SUM(J52:J53)</f>
        <v>121</v>
      </c>
      <c r="K51" s="36">
        <f t="shared" ref="K51:L51" si="81">SUM(K52:K53)</f>
        <v>0</v>
      </c>
      <c r="L51" s="36">
        <f t="shared" si="81"/>
        <v>0</v>
      </c>
      <c r="M51" s="36">
        <f t="shared" si="9"/>
        <v>121</v>
      </c>
      <c r="N51" s="36">
        <f>SUM(N52:N53)</f>
        <v>121</v>
      </c>
      <c r="O51" s="36">
        <f t="shared" ref="O51:P51" si="82">SUM(O52:O53)</f>
        <v>0</v>
      </c>
      <c r="P51" s="36">
        <f t="shared" si="82"/>
        <v>0</v>
      </c>
      <c r="Q51" s="36">
        <f t="shared" si="11"/>
        <v>121</v>
      </c>
      <c r="R51" s="36">
        <f>SUM(R52:R53)</f>
        <v>121</v>
      </c>
      <c r="S51" s="36">
        <f t="shared" ref="S51:T51" si="83">SUM(S52:S53)</f>
        <v>0</v>
      </c>
      <c r="T51" s="36">
        <f t="shared" si="83"/>
        <v>0</v>
      </c>
    </row>
    <row r="52" spans="1:20" s="6" customFormat="1" ht="15.75" x14ac:dyDescent="0.25">
      <c r="A52" s="8"/>
      <c r="B52" s="34"/>
      <c r="C52" s="34"/>
      <c r="D52" s="35" t="s">
        <v>152</v>
      </c>
      <c r="E52" s="36">
        <f t="shared" si="4"/>
        <v>62</v>
      </c>
      <c r="F52" s="37">
        <v>62</v>
      </c>
      <c r="G52" s="37">
        <v>0</v>
      </c>
      <c r="H52" s="37">
        <v>0</v>
      </c>
      <c r="I52" s="36">
        <f t="shared" si="7"/>
        <v>62</v>
      </c>
      <c r="J52" s="37">
        <v>62</v>
      </c>
      <c r="K52" s="37">
        <v>0</v>
      </c>
      <c r="L52" s="37">
        <v>0</v>
      </c>
      <c r="M52" s="36">
        <f t="shared" si="9"/>
        <v>62</v>
      </c>
      <c r="N52" s="37">
        <v>62</v>
      </c>
      <c r="O52" s="37">
        <v>0</v>
      </c>
      <c r="P52" s="37">
        <v>0</v>
      </c>
      <c r="Q52" s="36">
        <f t="shared" si="11"/>
        <v>62</v>
      </c>
      <c r="R52" s="37">
        <v>62</v>
      </c>
      <c r="S52" s="37">
        <v>0</v>
      </c>
      <c r="T52" s="37">
        <v>0</v>
      </c>
    </row>
    <row r="53" spans="1:20" s="6" customFormat="1" ht="15.75" x14ac:dyDescent="0.25">
      <c r="A53" s="8"/>
      <c r="B53" s="34"/>
      <c r="C53" s="34"/>
      <c r="D53" s="35" t="s">
        <v>153</v>
      </c>
      <c r="E53" s="36">
        <f t="shared" si="4"/>
        <v>59</v>
      </c>
      <c r="F53" s="37">
        <v>59</v>
      </c>
      <c r="G53" s="37">
        <v>0</v>
      </c>
      <c r="H53" s="37">
        <v>0</v>
      </c>
      <c r="I53" s="36">
        <f t="shared" si="7"/>
        <v>59</v>
      </c>
      <c r="J53" s="37">
        <v>59</v>
      </c>
      <c r="K53" s="37">
        <v>0</v>
      </c>
      <c r="L53" s="37">
        <v>0</v>
      </c>
      <c r="M53" s="36">
        <f t="shared" si="9"/>
        <v>59</v>
      </c>
      <c r="N53" s="37">
        <v>59</v>
      </c>
      <c r="O53" s="37">
        <v>0</v>
      </c>
      <c r="P53" s="37">
        <v>0</v>
      </c>
      <c r="Q53" s="36">
        <f t="shared" si="11"/>
        <v>59</v>
      </c>
      <c r="R53" s="37">
        <v>59</v>
      </c>
      <c r="S53" s="37">
        <v>0</v>
      </c>
      <c r="T53" s="37">
        <v>0</v>
      </c>
    </row>
    <row r="54" spans="1:20" ht="30" x14ac:dyDescent="0.25">
      <c r="B54" s="38"/>
      <c r="C54" s="34" t="s">
        <v>42</v>
      </c>
      <c r="D54" s="39" t="s">
        <v>29</v>
      </c>
      <c r="E54" s="40">
        <f t="shared" si="4"/>
        <v>2945</v>
      </c>
      <c r="F54" s="37">
        <v>2600</v>
      </c>
      <c r="G54" s="37">
        <v>0</v>
      </c>
      <c r="H54" s="37">
        <v>345</v>
      </c>
      <c r="I54" s="40">
        <f t="shared" si="7"/>
        <v>3000</v>
      </c>
      <c r="J54" s="37">
        <v>2600</v>
      </c>
      <c r="K54" s="37">
        <v>0</v>
      </c>
      <c r="L54" s="37">
        <v>400</v>
      </c>
      <c r="M54" s="40">
        <f t="shared" si="9"/>
        <v>3000</v>
      </c>
      <c r="N54" s="37">
        <v>2600</v>
      </c>
      <c r="O54" s="37">
        <v>0</v>
      </c>
      <c r="P54" s="37">
        <v>400</v>
      </c>
      <c r="Q54" s="40">
        <f t="shared" si="11"/>
        <v>3000</v>
      </c>
      <c r="R54" s="37">
        <v>2600</v>
      </c>
      <c r="S54" s="37">
        <v>0</v>
      </c>
      <c r="T54" s="37">
        <v>400</v>
      </c>
    </row>
    <row r="55" spans="1:20" ht="15.75" x14ac:dyDescent="0.25">
      <c r="B55" s="30" t="s">
        <v>436</v>
      </c>
      <c r="C55" s="31"/>
      <c r="D55" s="31" t="s">
        <v>437</v>
      </c>
      <c r="E55" s="32">
        <f t="shared" ref="E55:E62" si="84">SUM(F55:H55)</f>
        <v>1000</v>
      </c>
      <c r="F55" s="33">
        <f>SUM(F59:F62)</f>
        <v>1000</v>
      </c>
      <c r="G55" s="33">
        <f t="shared" ref="G55:H55" si="85">SUM(G59:G62)</f>
        <v>0</v>
      </c>
      <c r="H55" s="33">
        <f t="shared" si="85"/>
        <v>0</v>
      </c>
      <c r="I55" s="32">
        <f t="shared" ref="I55:I62" si="86">SUM(J55:L55)</f>
        <v>1000</v>
      </c>
      <c r="J55" s="33">
        <f t="shared" ref="J55:T55" si="87">SUM(J59:J62)</f>
        <v>1000</v>
      </c>
      <c r="K55" s="33">
        <f t="shared" si="87"/>
        <v>0</v>
      </c>
      <c r="L55" s="33">
        <f t="shared" si="87"/>
        <v>0</v>
      </c>
      <c r="M55" s="32">
        <f t="shared" ref="M55:M62" si="88">SUM(N55:P55)</f>
        <v>1000</v>
      </c>
      <c r="N55" s="33">
        <f t="shared" si="87"/>
        <v>1000</v>
      </c>
      <c r="O55" s="33">
        <f t="shared" si="87"/>
        <v>0</v>
      </c>
      <c r="P55" s="33">
        <f t="shared" si="87"/>
        <v>0</v>
      </c>
      <c r="Q55" s="32">
        <f t="shared" ref="Q55:Q62" si="89">SUM(R55:T55)</f>
        <v>1000</v>
      </c>
      <c r="R55" s="33">
        <f t="shared" si="87"/>
        <v>1000</v>
      </c>
      <c r="S55" s="33">
        <f t="shared" si="87"/>
        <v>0</v>
      </c>
      <c r="T55" s="33">
        <f t="shared" si="87"/>
        <v>0</v>
      </c>
    </row>
    <row r="56" spans="1:20" s="6" customFormat="1" ht="15.75" x14ac:dyDescent="0.25">
      <c r="A56" s="8"/>
      <c r="B56" s="34"/>
      <c r="C56" s="34"/>
      <c r="D56" s="35" t="s">
        <v>151</v>
      </c>
      <c r="E56" s="36">
        <f t="shared" si="84"/>
        <v>13</v>
      </c>
      <c r="F56" s="36">
        <f>SUM(F57:F58)</f>
        <v>13</v>
      </c>
      <c r="G56" s="36">
        <f t="shared" ref="G56:H56" si="90">SUM(G57:G58)</f>
        <v>0</v>
      </c>
      <c r="H56" s="36">
        <f t="shared" si="90"/>
        <v>0</v>
      </c>
      <c r="I56" s="36">
        <f t="shared" si="86"/>
        <v>13</v>
      </c>
      <c r="J56" s="36">
        <f>SUM(J57:J58)</f>
        <v>13</v>
      </c>
      <c r="K56" s="36">
        <f t="shared" ref="K56:L56" si="91">SUM(K57:K58)</f>
        <v>0</v>
      </c>
      <c r="L56" s="36">
        <f t="shared" si="91"/>
        <v>0</v>
      </c>
      <c r="M56" s="36">
        <f t="shared" si="88"/>
        <v>13</v>
      </c>
      <c r="N56" s="36">
        <f>SUM(N57:N58)</f>
        <v>13</v>
      </c>
      <c r="O56" s="36">
        <f t="shared" ref="O56:P56" si="92">SUM(O57:O58)</f>
        <v>0</v>
      </c>
      <c r="P56" s="36">
        <f t="shared" si="92"/>
        <v>0</v>
      </c>
      <c r="Q56" s="36">
        <f t="shared" si="89"/>
        <v>13</v>
      </c>
      <c r="R56" s="36">
        <f>SUM(R57:R58)</f>
        <v>13</v>
      </c>
      <c r="S56" s="36">
        <f t="shared" ref="S56:T56" si="93">SUM(S57:S58)</f>
        <v>0</v>
      </c>
      <c r="T56" s="36">
        <f t="shared" si="93"/>
        <v>0</v>
      </c>
    </row>
    <row r="57" spans="1:20" s="6" customFormat="1" ht="15.75" x14ac:dyDescent="0.25">
      <c r="A57" s="8"/>
      <c r="B57" s="34"/>
      <c r="C57" s="34"/>
      <c r="D57" s="35" t="s">
        <v>152</v>
      </c>
      <c r="E57" s="36">
        <f t="shared" si="84"/>
        <v>8</v>
      </c>
      <c r="F57" s="37">
        <v>8</v>
      </c>
      <c r="G57" s="37">
        <v>0</v>
      </c>
      <c r="H57" s="37">
        <v>0</v>
      </c>
      <c r="I57" s="36">
        <f t="shared" si="86"/>
        <v>8</v>
      </c>
      <c r="J57" s="37">
        <v>8</v>
      </c>
      <c r="K57" s="37">
        <v>0</v>
      </c>
      <c r="L57" s="37">
        <v>0</v>
      </c>
      <c r="M57" s="36">
        <f t="shared" si="88"/>
        <v>8</v>
      </c>
      <c r="N57" s="37">
        <v>8</v>
      </c>
      <c r="O57" s="37">
        <v>0</v>
      </c>
      <c r="P57" s="37">
        <v>0</v>
      </c>
      <c r="Q57" s="36">
        <f t="shared" si="89"/>
        <v>8</v>
      </c>
      <c r="R57" s="37">
        <v>8</v>
      </c>
      <c r="S57" s="37">
        <v>0</v>
      </c>
      <c r="T57" s="37">
        <v>0</v>
      </c>
    </row>
    <row r="58" spans="1:20" s="6" customFormat="1" ht="15.75" x14ac:dyDescent="0.25">
      <c r="A58" s="8"/>
      <c r="B58" s="34"/>
      <c r="C58" s="34"/>
      <c r="D58" s="35" t="s">
        <v>153</v>
      </c>
      <c r="E58" s="36">
        <f t="shared" si="84"/>
        <v>5</v>
      </c>
      <c r="F58" s="37">
        <v>5</v>
      </c>
      <c r="G58" s="37">
        <v>0</v>
      </c>
      <c r="H58" s="37">
        <v>0</v>
      </c>
      <c r="I58" s="36">
        <f t="shared" si="86"/>
        <v>5</v>
      </c>
      <c r="J58" s="37">
        <v>5</v>
      </c>
      <c r="K58" s="37">
        <v>0</v>
      </c>
      <c r="L58" s="37">
        <v>0</v>
      </c>
      <c r="M58" s="36">
        <f t="shared" si="88"/>
        <v>5</v>
      </c>
      <c r="N58" s="37">
        <v>5</v>
      </c>
      <c r="O58" s="37">
        <v>0</v>
      </c>
      <c r="P58" s="37">
        <v>0</v>
      </c>
      <c r="Q58" s="36">
        <f t="shared" si="89"/>
        <v>5</v>
      </c>
      <c r="R58" s="37">
        <v>5</v>
      </c>
      <c r="S58" s="37">
        <v>0</v>
      </c>
      <c r="T58" s="37">
        <v>0</v>
      </c>
    </row>
    <row r="59" spans="1:20" ht="15.75" x14ac:dyDescent="0.25">
      <c r="B59" s="38"/>
      <c r="C59" s="34" t="s">
        <v>438</v>
      </c>
      <c r="D59" s="39" t="s">
        <v>428</v>
      </c>
      <c r="E59" s="40">
        <f t="shared" si="84"/>
        <v>350</v>
      </c>
      <c r="F59" s="37">
        <v>350</v>
      </c>
      <c r="G59" s="37">
        <v>0</v>
      </c>
      <c r="H59" s="37">
        <v>0</v>
      </c>
      <c r="I59" s="40">
        <f t="shared" si="86"/>
        <v>350</v>
      </c>
      <c r="J59" s="37">
        <v>350</v>
      </c>
      <c r="K59" s="37">
        <v>0</v>
      </c>
      <c r="L59" s="37">
        <v>0</v>
      </c>
      <c r="M59" s="40">
        <f t="shared" si="88"/>
        <v>350</v>
      </c>
      <c r="N59" s="37">
        <v>350</v>
      </c>
      <c r="O59" s="37">
        <v>0</v>
      </c>
      <c r="P59" s="37">
        <v>0</v>
      </c>
      <c r="Q59" s="40">
        <f t="shared" si="89"/>
        <v>350</v>
      </c>
      <c r="R59" s="37">
        <v>350</v>
      </c>
      <c r="S59" s="37">
        <v>0</v>
      </c>
      <c r="T59" s="37">
        <v>0</v>
      </c>
    </row>
    <row r="60" spans="1:20" ht="45" x14ac:dyDescent="0.25">
      <c r="B60" s="38"/>
      <c r="C60" s="34" t="s">
        <v>439</v>
      </c>
      <c r="D60" s="39" t="s">
        <v>429</v>
      </c>
      <c r="E60" s="40">
        <f t="shared" si="84"/>
        <v>100</v>
      </c>
      <c r="F60" s="37">
        <v>100</v>
      </c>
      <c r="G60" s="37"/>
      <c r="H60" s="37"/>
      <c r="I60" s="40">
        <f t="shared" si="86"/>
        <v>100</v>
      </c>
      <c r="J60" s="37">
        <v>100</v>
      </c>
      <c r="K60" s="37"/>
      <c r="L60" s="37"/>
      <c r="M60" s="40">
        <f t="shared" si="88"/>
        <v>100</v>
      </c>
      <c r="N60" s="37">
        <v>100</v>
      </c>
      <c r="O60" s="37"/>
      <c r="P60" s="37"/>
      <c r="Q60" s="40">
        <f t="shared" si="89"/>
        <v>100</v>
      </c>
      <c r="R60" s="37">
        <v>100</v>
      </c>
      <c r="S60" s="37"/>
      <c r="T60" s="37"/>
    </row>
    <row r="61" spans="1:20" ht="45" x14ac:dyDescent="0.25">
      <c r="B61" s="38"/>
      <c r="C61" s="34" t="s">
        <v>440</v>
      </c>
      <c r="D61" s="39" t="s">
        <v>430</v>
      </c>
      <c r="E61" s="40">
        <f t="shared" si="84"/>
        <v>100</v>
      </c>
      <c r="F61" s="37">
        <v>100</v>
      </c>
      <c r="G61" s="37">
        <v>0</v>
      </c>
      <c r="H61" s="37">
        <v>0</v>
      </c>
      <c r="I61" s="40">
        <f t="shared" si="86"/>
        <v>100</v>
      </c>
      <c r="J61" s="37">
        <v>100</v>
      </c>
      <c r="K61" s="37">
        <v>0</v>
      </c>
      <c r="L61" s="37">
        <v>0</v>
      </c>
      <c r="M61" s="40">
        <f t="shared" si="88"/>
        <v>100</v>
      </c>
      <c r="N61" s="37">
        <v>100</v>
      </c>
      <c r="O61" s="37">
        <v>0</v>
      </c>
      <c r="P61" s="37">
        <v>0</v>
      </c>
      <c r="Q61" s="40">
        <f t="shared" si="89"/>
        <v>100</v>
      </c>
      <c r="R61" s="37">
        <v>100</v>
      </c>
      <c r="S61" s="37">
        <v>0</v>
      </c>
      <c r="T61" s="37">
        <v>0</v>
      </c>
    </row>
    <row r="62" spans="1:20" ht="33.75" customHeight="1" x14ac:dyDescent="0.25">
      <c r="B62" s="38"/>
      <c r="C62" s="34" t="s">
        <v>441</v>
      </c>
      <c r="D62" s="39" t="s">
        <v>431</v>
      </c>
      <c r="E62" s="40">
        <f t="shared" si="84"/>
        <v>450</v>
      </c>
      <c r="F62" s="37">
        <v>450</v>
      </c>
      <c r="G62" s="37"/>
      <c r="H62" s="64"/>
      <c r="I62" s="40">
        <f t="shared" si="86"/>
        <v>450</v>
      </c>
      <c r="J62" s="37">
        <v>450</v>
      </c>
      <c r="K62" s="37"/>
      <c r="L62" s="37"/>
      <c r="M62" s="40">
        <f t="shared" si="88"/>
        <v>450</v>
      </c>
      <c r="N62" s="37">
        <v>450</v>
      </c>
      <c r="O62" s="37"/>
      <c r="P62" s="37"/>
      <c r="Q62" s="40">
        <f t="shared" si="89"/>
        <v>450</v>
      </c>
      <c r="R62" s="37">
        <v>450</v>
      </c>
      <c r="S62" s="37"/>
      <c r="T62" s="37"/>
    </row>
    <row r="63" spans="1:20" ht="20.25" x14ac:dyDescent="0.25">
      <c r="B63" s="16" t="s">
        <v>43</v>
      </c>
      <c r="C63" s="17"/>
      <c r="D63" s="18" t="s">
        <v>44</v>
      </c>
      <c r="E63" s="19">
        <f t="shared" si="4"/>
        <v>2728300</v>
      </c>
      <c r="F63" s="19">
        <f>F67+F73+F87+F105+F109</f>
        <v>2728300</v>
      </c>
      <c r="G63" s="19">
        <f t="shared" ref="G63:H63" si="94">G67+G73+G87+G105+G109</f>
        <v>0</v>
      </c>
      <c r="H63" s="19">
        <f t="shared" si="94"/>
        <v>0</v>
      </c>
      <c r="I63" s="19">
        <f t="shared" si="7"/>
        <v>3013000</v>
      </c>
      <c r="J63" s="19">
        <f>J67+J73+J87+J105+J109</f>
        <v>3013000</v>
      </c>
      <c r="K63" s="19">
        <f t="shared" ref="K63:L63" si="95">K67+K73+K87+K105+K109</f>
        <v>0</v>
      </c>
      <c r="L63" s="19">
        <f t="shared" si="95"/>
        <v>0</v>
      </c>
      <c r="M63" s="19">
        <f t="shared" si="9"/>
        <v>3078000</v>
      </c>
      <c r="N63" s="19">
        <f>N67+N73+N87+N105+N109</f>
        <v>3078000</v>
      </c>
      <c r="O63" s="19">
        <f t="shared" ref="O63:P63" si="96">O67+O73+O87+O105+O109</f>
        <v>0</v>
      </c>
      <c r="P63" s="19">
        <f t="shared" si="96"/>
        <v>0</v>
      </c>
      <c r="Q63" s="19">
        <f t="shared" si="11"/>
        <v>3144000</v>
      </c>
      <c r="R63" s="19">
        <f>R67+R73+R87+R105+R109</f>
        <v>3144000</v>
      </c>
      <c r="S63" s="19">
        <f t="shared" ref="S63:T63" si="97">S67+S73+S87+S105+S109</f>
        <v>0</v>
      </c>
      <c r="T63" s="19">
        <f t="shared" si="97"/>
        <v>0</v>
      </c>
    </row>
    <row r="64" spans="1:20" s="6" customFormat="1" ht="15.75" x14ac:dyDescent="0.25">
      <c r="A64" s="8"/>
      <c r="B64" s="34"/>
      <c r="C64" s="34"/>
      <c r="D64" s="35" t="s">
        <v>151</v>
      </c>
      <c r="E64" s="36">
        <f t="shared" si="4"/>
        <v>1021</v>
      </c>
      <c r="F64" s="84">
        <f>F68+F74+F88+F106+F110</f>
        <v>1021</v>
      </c>
      <c r="G64" s="36">
        <f t="shared" ref="G64:H66" si="98">G68+G74+G88+G106</f>
        <v>0</v>
      </c>
      <c r="H64" s="36">
        <f t="shared" si="98"/>
        <v>0</v>
      </c>
      <c r="I64" s="36">
        <f t="shared" si="7"/>
        <v>1021</v>
      </c>
      <c r="J64" s="84">
        <f t="shared" ref="J64:J65" si="99">J68+J74+J88+J106+J110</f>
        <v>1021</v>
      </c>
      <c r="K64" s="36">
        <f t="shared" ref="K64:L66" si="100">K68+K74+K88+K106</f>
        <v>0</v>
      </c>
      <c r="L64" s="36">
        <f t="shared" si="100"/>
        <v>0</v>
      </c>
      <c r="M64" s="36">
        <f t="shared" si="9"/>
        <v>1021</v>
      </c>
      <c r="N64" s="84">
        <f t="shared" ref="N64:N65" si="101">N68+N74+N88+N106+N110</f>
        <v>1021</v>
      </c>
      <c r="O64" s="36">
        <f t="shared" ref="O64:P66" si="102">O68+O74+O88+O106</f>
        <v>0</v>
      </c>
      <c r="P64" s="36">
        <f t="shared" si="102"/>
        <v>0</v>
      </c>
      <c r="Q64" s="36">
        <f t="shared" si="11"/>
        <v>1021</v>
      </c>
      <c r="R64" s="84">
        <f t="shared" ref="R64:R65" si="103">R68+R74+R88+R106+R110</f>
        <v>1021</v>
      </c>
      <c r="S64" s="36">
        <f t="shared" ref="S64:T66" si="104">S68+S74+S88+S106</f>
        <v>0</v>
      </c>
      <c r="T64" s="36">
        <f t="shared" si="104"/>
        <v>0</v>
      </c>
    </row>
    <row r="65" spans="1:20" s="6" customFormat="1" ht="15.75" x14ac:dyDescent="0.25">
      <c r="A65" s="8"/>
      <c r="B65" s="34"/>
      <c r="C65" s="34"/>
      <c r="D65" s="35" t="s">
        <v>152</v>
      </c>
      <c r="E65" s="37">
        <f t="shared" si="4"/>
        <v>0</v>
      </c>
      <c r="F65" s="84">
        <f>F69+F75+F89+F107+F111</f>
        <v>0</v>
      </c>
      <c r="G65" s="37">
        <f t="shared" si="98"/>
        <v>0</v>
      </c>
      <c r="H65" s="37">
        <f t="shared" si="98"/>
        <v>0</v>
      </c>
      <c r="I65" s="37">
        <f t="shared" si="7"/>
        <v>0</v>
      </c>
      <c r="J65" s="84">
        <f t="shared" si="99"/>
        <v>0</v>
      </c>
      <c r="K65" s="37">
        <f t="shared" si="100"/>
        <v>0</v>
      </c>
      <c r="L65" s="37">
        <f t="shared" si="100"/>
        <v>0</v>
      </c>
      <c r="M65" s="37">
        <f t="shared" si="9"/>
        <v>0</v>
      </c>
      <c r="N65" s="84">
        <f t="shared" si="101"/>
        <v>0</v>
      </c>
      <c r="O65" s="37">
        <f t="shared" si="102"/>
        <v>0</v>
      </c>
      <c r="P65" s="37">
        <f t="shared" si="102"/>
        <v>0</v>
      </c>
      <c r="Q65" s="37">
        <f t="shared" si="11"/>
        <v>0</v>
      </c>
      <c r="R65" s="84">
        <f t="shared" si="103"/>
        <v>0</v>
      </c>
      <c r="S65" s="37">
        <f t="shared" si="104"/>
        <v>0</v>
      </c>
      <c r="T65" s="37">
        <f t="shared" si="104"/>
        <v>0</v>
      </c>
    </row>
    <row r="66" spans="1:20" ht="19.5" x14ac:dyDescent="0.25">
      <c r="B66" s="25"/>
      <c r="C66" s="26"/>
      <c r="D66" s="35" t="s">
        <v>153</v>
      </c>
      <c r="E66" s="36">
        <f t="shared" si="4"/>
        <v>1021</v>
      </c>
      <c r="F66" s="84">
        <f>F70+F76+F90+F108+F112</f>
        <v>1021</v>
      </c>
      <c r="G66" s="36">
        <f t="shared" si="98"/>
        <v>0</v>
      </c>
      <c r="H66" s="36">
        <f t="shared" si="98"/>
        <v>0</v>
      </c>
      <c r="I66" s="36">
        <f t="shared" si="7"/>
        <v>1021</v>
      </c>
      <c r="J66" s="84">
        <f>J70+J76+J90+J108+J112</f>
        <v>1021</v>
      </c>
      <c r="K66" s="36">
        <f t="shared" si="100"/>
        <v>0</v>
      </c>
      <c r="L66" s="36">
        <f t="shared" si="100"/>
        <v>0</v>
      </c>
      <c r="M66" s="36">
        <f t="shared" si="9"/>
        <v>1021</v>
      </c>
      <c r="N66" s="84">
        <f>N70+N76+N90+N108+N112</f>
        <v>1021</v>
      </c>
      <c r="O66" s="36">
        <f t="shared" si="102"/>
        <v>0</v>
      </c>
      <c r="P66" s="36">
        <f t="shared" si="102"/>
        <v>0</v>
      </c>
      <c r="Q66" s="36">
        <f t="shared" si="11"/>
        <v>1021</v>
      </c>
      <c r="R66" s="84">
        <f>R70+R76+R90+R108+R112</f>
        <v>1021</v>
      </c>
      <c r="S66" s="36">
        <f t="shared" si="104"/>
        <v>0</v>
      </c>
      <c r="T66" s="36">
        <f t="shared" si="104"/>
        <v>0</v>
      </c>
    </row>
    <row r="67" spans="1:20" ht="15.75" x14ac:dyDescent="0.25">
      <c r="B67" s="30" t="s">
        <v>45</v>
      </c>
      <c r="C67" s="31"/>
      <c r="D67" s="31" t="s">
        <v>46</v>
      </c>
      <c r="E67" s="32">
        <f t="shared" si="4"/>
        <v>1943500</v>
      </c>
      <c r="F67" s="33">
        <f>SUM(F71:F72)</f>
        <v>1943500</v>
      </c>
      <c r="G67" s="33">
        <f t="shared" ref="G67:H67" si="105">SUM(G71:G72)</f>
        <v>0</v>
      </c>
      <c r="H67" s="33">
        <f t="shared" si="105"/>
        <v>0</v>
      </c>
      <c r="I67" s="32">
        <f t="shared" si="7"/>
        <v>2215000</v>
      </c>
      <c r="J67" s="33">
        <f>SUM(J71:J72)</f>
        <v>2215000</v>
      </c>
      <c r="K67" s="33">
        <f t="shared" ref="K67:L67" si="106">SUM(K71:K72)</f>
        <v>0</v>
      </c>
      <c r="L67" s="33">
        <f t="shared" si="106"/>
        <v>0</v>
      </c>
      <c r="M67" s="32">
        <f t="shared" si="9"/>
        <v>2257000</v>
      </c>
      <c r="N67" s="33">
        <f>SUM(N71:N72)</f>
        <v>2257000</v>
      </c>
      <c r="O67" s="33">
        <f t="shared" ref="O67:P67" si="107">SUM(O71:O72)</f>
        <v>0</v>
      </c>
      <c r="P67" s="33">
        <f t="shared" si="107"/>
        <v>0</v>
      </c>
      <c r="Q67" s="32">
        <f t="shared" si="11"/>
        <v>2315000</v>
      </c>
      <c r="R67" s="33">
        <f>SUM(R71:R72)</f>
        <v>2315000</v>
      </c>
      <c r="S67" s="33">
        <f t="shared" ref="S67:T67" si="108">SUM(S71:S72)</f>
        <v>0</v>
      </c>
      <c r="T67" s="33">
        <f t="shared" si="108"/>
        <v>0</v>
      </c>
    </row>
    <row r="68" spans="1:20" ht="18" x14ac:dyDescent="0.25">
      <c r="B68" s="41"/>
      <c r="C68" s="42"/>
      <c r="D68" s="43" t="s">
        <v>151</v>
      </c>
      <c r="E68" s="36">
        <f t="shared" si="4"/>
        <v>0</v>
      </c>
      <c r="F68" s="36">
        <f t="shared" ref="F68:P68" si="109">SUM(F69:F70)</f>
        <v>0</v>
      </c>
      <c r="G68" s="36">
        <f t="shared" si="109"/>
        <v>0</v>
      </c>
      <c r="H68" s="36">
        <f t="shared" si="109"/>
        <v>0</v>
      </c>
      <c r="I68" s="36">
        <f t="shared" si="7"/>
        <v>0</v>
      </c>
      <c r="J68" s="36">
        <f t="shared" si="109"/>
        <v>0</v>
      </c>
      <c r="K68" s="36">
        <f t="shared" si="109"/>
        <v>0</v>
      </c>
      <c r="L68" s="36">
        <f t="shared" si="109"/>
        <v>0</v>
      </c>
      <c r="M68" s="36">
        <f t="shared" si="9"/>
        <v>0</v>
      </c>
      <c r="N68" s="36">
        <f t="shared" si="109"/>
        <v>0</v>
      </c>
      <c r="O68" s="36">
        <f t="shared" si="109"/>
        <v>0</v>
      </c>
      <c r="P68" s="36">
        <f t="shared" si="109"/>
        <v>0</v>
      </c>
      <c r="Q68" s="36">
        <f t="shared" si="11"/>
        <v>0</v>
      </c>
      <c r="R68" s="36">
        <f t="shared" ref="R68:T68" si="110">SUM(R69:R70)</f>
        <v>0</v>
      </c>
      <c r="S68" s="36">
        <f t="shared" si="110"/>
        <v>0</v>
      </c>
      <c r="T68" s="36">
        <f t="shared" si="110"/>
        <v>0</v>
      </c>
    </row>
    <row r="69" spans="1:20" ht="18" x14ac:dyDescent="0.25">
      <c r="B69" s="41"/>
      <c r="C69" s="42"/>
      <c r="D69" s="44" t="s">
        <v>335</v>
      </c>
      <c r="E69" s="37">
        <f t="shared" si="4"/>
        <v>0</v>
      </c>
      <c r="F69" s="37">
        <v>0</v>
      </c>
      <c r="G69" s="37">
        <v>0</v>
      </c>
      <c r="H69" s="37">
        <v>0</v>
      </c>
      <c r="I69" s="37">
        <f t="shared" si="7"/>
        <v>0</v>
      </c>
      <c r="J69" s="37">
        <v>0</v>
      </c>
      <c r="K69" s="37">
        <v>0</v>
      </c>
      <c r="L69" s="37">
        <v>0</v>
      </c>
      <c r="M69" s="37">
        <f t="shared" si="9"/>
        <v>0</v>
      </c>
      <c r="N69" s="37">
        <v>0</v>
      </c>
      <c r="O69" s="37">
        <v>0</v>
      </c>
      <c r="P69" s="37">
        <v>0</v>
      </c>
      <c r="Q69" s="37">
        <f t="shared" si="11"/>
        <v>0</v>
      </c>
      <c r="R69" s="37">
        <v>0</v>
      </c>
      <c r="S69" s="37">
        <v>0</v>
      </c>
      <c r="T69" s="37">
        <v>0</v>
      </c>
    </row>
    <row r="70" spans="1:20" ht="18" x14ac:dyDescent="0.25">
      <c r="B70" s="41"/>
      <c r="C70" s="42"/>
      <c r="D70" s="44" t="s">
        <v>155</v>
      </c>
      <c r="E70" s="37">
        <f t="shared" si="4"/>
        <v>0</v>
      </c>
      <c r="F70" s="37">
        <v>0</v>
      </c>
      <c r="G70" s="37">
        <v>0</v>
      </c>
      <c r="H70" s="37">
        <v>0</v>
      </c>
      <c r="I70" s="37">
        <f t="shared" si="7"/>
        <v>0</v>
      </c>
      <c r="J70" s="37">
        <v>0</v>
      </c>
      <c r="K70" s="37">
        <v>0</v>
      </c>
      <c r="L70" s="37">
        <v>0</v>
      </c>
      <c r="M70" s="37">
        <f t="shared" si="9"/>
        <v>0</v>
      </c>
      <c r="N70" s="37">
        <v>0</v>
      </c>
      <c r="O70" s="37">
        <v>0</v>
      </c>
      <c r="P70" s="37">
        <v>0</v>
      </c>
      <c r="Q70" s="37">
        <f t="shared" si="11"/>
        <v>0</v>
      </c>
      <c r="R70" s="37">
        <v>0</v>
      </c>
      <c r="S70" s="37">
        <v>0</v>
      </c>
      <c r="T70" s="37">
        <v>0</v>
      </c>
    </row>
    <row r="71" spans="1:20" ht="30" x14ac:dyDescent="0.25">
      <c r="B71" s="38"/>
      <c r="C71" s="34" t="s">
        <v>64</v>
      </c>
      <c r="D71" s="39" t="s">
        <v>47</v>
      </c>
      <c r="E71" s="40">
        <f t="shared" si="4"/>
        <v>1830000</v>
      </c>
      <c r="F71" s="37">
        <v>1830000</v>
      </c>
      <c r="G71" s="37">
        <v>0</v>
      </c>
      <c r="H71" s="37">
        <v>0</v>
      </c>
      <c r="I71" s="40">
        <f t="shared" si="7"/>
        <v>2100000</v>
      </c>
      <c r="J71" s="37">
        <v>2100000</v>
      </c>
      <c r="K71" s="37">
        <v>0</v>
      </c>
      <c r="L71" s="37">
        <v>0</v>
      </c>
      <c r="M71" s="40">
        <f t="shared" si="9"/>
        <v>2142000</v>
      </c>
      <c r="N71" s="37">
        <v>2142000</v>
      </c>
      <c r="O71" s="37">
        <v>0</v>
      </c>
      <c r="P71" s="37">
        <v>0</v>
      </c>
      <c r="Q71" s="40">
        <f t="shared" si="11"/>
        <v>2200000</v>
      </c>
      <c r="R71" s="37">
        <v>2200000</v>
      </c>
      <c r="S71" s="37">
        <v>0</v>
      </c>
      <c r="T71" s="37">
        <v>0</v>
      </c>
    </row>
    <row r="72" spans="1:20" ht="75" x14ac:dyDescent="0.25">
      <c r="B72" s="38"/>
      <c r="C72" s="34" t="s">
        <v>63</v>
      </c>
      <c r="D72" s="39" t="s">
        <v>156</v>
      </c>
      <c r="E72" s="40">
        <f t="shared" si="4"/>
        <v>113500</v>
      </c>
      <c r="F72" s="37">
        <v>113500</v>
      </c>
      <c r="G72" s="37">
        <v>0</v>
      </c>
      <c r="H72" s="37">
        <v>0</v>
      </c>
      <c r="I72" s="40">
        <f t="shared" si="7"/>
        <v>115000</v>
      </c>
      <c r="J72" s="37">
        <v>115000</v>
      </c>
      <c r="K72" s="37">
        <v>0</v>
      </c>
      <c r="L72" s="37">
        <v>0</v>
      </c>
      <c r="M72" s="40">
        <f t="shared" si="9"/>
        <v>115000</v>
      </c>
      <c r="N72" s="37">
        <v>115000</v>
      </c>
      <c r="O72" s="37">
        <v>0</v>
      </c>
      <c r="P72" s="37">
        <v>0</v>
      </c>
      <c r="Q72" s="40">
        <f t="shared" si="11"/>
        <v>115000</v>
      </c>
      <c r="R72" s="37">
        <v>115000</v>
      </c>
      <c r="S72" s="37">
        <v>0</v>
      </c>
      <c r="T72" s="37">
        <v>0</v>
      </c>
    </row>
    <row r="73" spans="1:20" ht="31.5" x14ac:dyDescent="0.25">
      <c r="B73" s="30" t="s">
        <v>48</v>
      </c>
      <c r="C73" s="31"/>
      <c r="D73" s="31" t="s">
        <v>49</v>
      </c>
      <c r="E73" s="32">
        <f t="shared" si="4"/>
        <v>692300</v>
      </c>
      <c r="F73" s="33">
        <f>SUM(F77:F86)</f>
        <v>692300</v>
      </c>
      <c r="G73" s="33">
        <f t="shared" ref="G73:H73" si="111">SUM(G77:G86)</f>
        <v>0</v>
      </c>
      <c r="H73" s="33">
        <f t="shared" si="111"/>
        <v>0</v>
      </c>
      <c r="I73" s="32">
        <f t="shared" si="7"/>
        <v>705100</v>
      </c>
      <c r="J73" s="33">
        <f>SUM(J77:J86)</f>
        <v>705100</v>
      </c>
      <c r="K73" s="33">
        <f t="shared" ref="K73:L73" si="112">SUM(K77:K86)</f>
        <v>0</v>
      </c>
      <c r="L73" s="33">
        <f t="shared" si="112"/>
        <v>0</v>
      </c>
      <c r="M73" s="32">
        <f t="shared" si="9"/>
        <v>724000</v>
      </c>
      <c r="N73" s="33">
        <f>SUM(N77:N86)</f>
        <v>724000</v>
      </c>
      <c r="O73" s="33">
        <f t="shared" ref="O73:P73" si="113">SUM(O77:O86)</f>
        <v>0</v>
      </c>
      <c r="P73" s="33">
        <f t="shared" si="113"/>
        <v>0</v>
      </c>
      <c r="Q73" s="32">
        <f t="shared" si="11"/>
        <v>731000</v>
      </c>
      <c r="R73" s="33">
        <f>SUM(R77:R86)</f>
        <v>731000</v>
      </c>
      <c r="S73" s="33">
        <f t="shared" ref="S73:T73" si="114">SUM(S77:S86)</f>
        <v>0</v>
      </c>
      <c r="T73" s="33">
        <f t="shared" si="114"/>
        <v>0</v>
      </c>
    </row>
    <row r="74" spans="1:20" ht="18" x14ac:dyDescent="0.25">
      <c r="B74" s="41"/>
      <c r="C74" s="42"/>
      <c r="D74" s="43" t="s">
        <v>151</v>
      </c>
      <c r="E74" s="36">
        <f t="shared" si="4"/>
        <v>484</v>
      </c>
      <c r="F74" s="36">
        <f t="shared" ref="F74:H74" si="115">SUM(F75:F76)</f>
        <v>484</v>
      </c>
      <c r="G74" s="36">
        <f t="shared" si="115"/>
        <v>0</v>
      </c>
      <c r="H74" s="36">
        <f t="shared" si="115"/>
        <v>0</v>
      </c>
      <c r="I74" s="36">
        <f t="shared" si="7"/>
        <v>484</v>
      </c>
      <c r="J74" s="36">
        <f t="shared" ref="J74:L74" si="116">SUM(J75:J76)</f>
        <v>484</v>
      </c>
      <c r="K74" s="36">
        <f t="shared" si="116"/>
        <v>0</v>
      </c>
      <c r="L74" s="36">
        <f t="shared" si="116"/>
        <v>0</v>
      </c>
      <c r="M74" s="36">
        <f t="shared" si="9"/>
        <v>484</v>
      </c>
      <c r="N74" s="36">
        <f t="shared" ref="N74:P74" si="117">SUM(N75:N76)</f>
        <v>484</v>
      </c>
      <c r="O74" s="36">
        <f t="shared" si="117"/>
        <v>0</v>
      </c>
      <c r="P74" s="36">
        <f t="shared" si="117"/>
        <v>0</v>
      </c>
      <c r="Q74" s="36">
        <f t="shared" si="11"/>
        <v>484</v>
      </c>
      <c r="R74" s="36">
        <f t="shared" ref="R74:T74" si="118">SUM(R75:R76)</f>
        <v>484</v>
      </c>
      <c r="S74" s="36">
        <f t="shared" si="118"/>
        <v>0</v>
      </c>
      <c r="T74" s="36">
        <f t="shared" si="118"/>
        <v>0</v>
      </c>
    </row>
    <row r="75" spans="1:20" ht="18" x14ac:dyDescent="0.25">
      <c r="B75" s="41"/>
      <c r="C75" s="42"/>
      <c r="D75" s="44" t="s">
        <v>335</v>
      </c>
      <c r="E75" s="37">
        <f t="shared" si="4"/>
        <v>0</v>
      </c>
      <c r="F75" s="37">
        <v>0</v>
      </c>
      <c r="G75" s="37">
        <v>0</v>
      </c>
      <c r="H75" s="37">
        <v>0</v>
      </c>
      <c r="I75" s="37">
        <f t="shared" si="7"/>
        <v>0</v>
      </c>
      <c r="J75" s="37">
        <v>0</v>
      </c>
      <c r="K75" s="37">
        <v>0</v>
      </c>
      <c r="L75" s="37">
        <v>0</v>
      </c>
      <c r="M75" s="37">
        <f t="shared" si="9"/>
        <v>0</v>
      </c>
      <c r="N75" s="37">
        <v>0</v>
      </c>
      <c r="O75" s="37">
        <v>0</v>
      </c>
      <c r="P75" s="37">
        <v>0</v>
      </c>
      <c r="Q75" s="37">
        <f t="shared" si="11"/>
        <v>0</v>
      </c>
      <c r="R75" s="37">
        <v>0</v>
      </c>
      <c r="S75" s="37">
        <v>0</v>
      </c>
      <c r="T75" s="37">
        <v>0</v>
      </c>
    </row>
    <row r="76" spans="1:20" ht="18" x14ac:dyDescent="0.25">
      <c r="B76" s="41"/>
      <c r="C76" s="42"/>
      <c r="D76" s="44" t="s">
        <v>155</v>
      </c>
      <c r="E76" s="36">
        <f t="shared" si="4"/>
        <v>484</v>
      </c>
      <c r="F76" s="37">
        <v>484</v>
      </c>
      <c r="G76" s="37">
        <v>0</v>
      </c>
      <c r="H76" s="37">
        <v>0</v>
      </c>
      <c r="I76" s="36">
        <f t="shared" si="7"/>
        <v>484</v>
      </c>
      <c r="J76" s="37">
        <v>484</v>
      </c>
      <c r="K76" s="37">
        <v>0</v>
      </c>
      <c r="L76" s="37">
        <v>0</v>
      </c>
      <c r="M76" s="36">
        <f t="shared" si="9"/>
        <v>484</v>
      </c>
      <c r="N76" s="37">
        <v>484</v>
      </c>
      <c r="O76" s="37">
        <v>0</v>
      </c>
      <c r="P76" s="37">
        <v>0</v>
      </c>
      <c r="Q76" s="36">
        <f t="shared" si="11"/>
        <v>484</v>
      </c>
      <c r="R76" s="37">
        <v>484</v>
      </c>
      <c r="S76" s="37">
        <v>0</v>
      </c>
      <c r="T76" s="37">
        <v>0</v>
      </c>
    </row>
    <row r="77" spans="1:20" ht="30" x14ac:dyDescent="0.25">
      <c r="B77" s="38"/>
      <c r="C77" s="34" t="s">
        <v>54</v>
      </c>
      <c r="D77" s="39" t="s">
        <v>50</v>
      </c>
      <c r="E77" s="36">
        <f t="shared" si="4"/>
        <v>275850</v>
      </c>
      <c r="F77" s="37">
        <v>275850</v>
      </c>
      <c r="G77" s="37">
        <v>0</v>
      </c>
      <c r="H77" s="37">
        <v>0</v>
      </c>
      <c r="I77" s="36">
        <f t="shared" si="7"/>
        <v>280000</v>
      </c>
      <c r="J77" s="37">
        <v>280000</v>
      </c>
      <c r="K77" s="37">
        <v>0</v>
      </c>
      <c r="L77" s="37">
        <v>0</v>
      </c>
      <c r="M77" s="36">
        <f t="shared" si="9"/>
        <v>290000</v>
      </c>
      <c r="N77" s="37">
        <v>290000</v>
      </c>
      <c r="O77" s="37">
        <v>0</v>
      </c>
      <c r="P77" s="37">
        <v>0</v>
      </c>
      <c r="Q77" s="36">
        <f t="shared" si="11"/>
        <v>296000</v>
      </c>
      <c r="R77" s="37">
        <v>296000</v>
      </c>
      <c r="S77" s="37">
        <v>0</v>
      </c>
      <c r="T77" s="37">
        <v>0</v>
      </c>
    </row>
    <row r="78" spans="1:20" ht="15.75" x14ac:dyDescent="0.25">
      <c r="B78" s="38"/>
      <c r="C78" s="34" t="s">
        <v>55</v>
      </c>
      <c r="D78" s="39" t="s">
        <v>71</v>
      </c>
      <c r="E78" s="36">
        <f t="shared" si="4"/>
        <v>244600</v>
      </c>
      <c r="F78" s="37">
        <v>244600</v>
      </c>
      <c r="G78" s="37">
        <v>0</v>
      </c>
      <c r="H78" s="37">
        <v>0</v>
      </c>
      <c r="I78" s="36">
        <f t="shared" si="7"/>
        <v>250160</v>
      </c>
      <c r="J78" s="37">
        <v>250160</v>
      </c>
      <c r="K78" s="37">
        <v>0</v>
      </c>
      <c r="L78" s="37">
        <v>0</v>
      </c>
      <c r="M78" s="36">
        <f t="shared" si="9"/>
        <v>251000</v>
      </c>
      <c r="N78" s="37">
        <v>251000</v>
      </c>
      <c r="O78" s="37">
        <v>0</v>
      </c>
      <c r="P78" s="37">
        <v>0</v>
      </c>
      <c r="Q78" s="36">
        <f t="shared" si="11"/>
        <v>251500</v>
      </c>
      <c r="R78" s="37">
        <v>251500</v>
      </c>
      <c r="S78" s="37">
        <v>0</v>
      </c>
      <c r="T78" s="37">
        <v>0</v>
      </c>
    </row>
    <row r="79" spans="1:20" ht="30" x14ac:dyDescent="0.25">
      <c r="B79" s="38"/>
      <c r="C79" s="34" t="s">
        <v>56</v>
      </c>
      <c r="D79" s="39" t="s">
        <v>70</v>
      </c>
      <c r="E79" s="36">
        <f t="shared" si="4"/>
        <v>126000</v>
      </c>
      <c r="F79" s="37">
        <v>126000</v>
      </c>
      <c r="G79" s="37">
        <v>0</v>
      </c>
      <c r="H79" s="37">
        <v>0</v>
      </c>
      <c r="I79" s="36">
        <f t="shared" si="7"/>
        <v>126000</v>
      </c>
      <c r="J79" s="37">
        <v>126000</v>
      </c>
      <c r="K79" s="37">
        <v>0</v>
      </c>
      <c r="L79" s="37">
        <v>0</v>
      </c>
      <c r="M79" s="36">
        <f t="shared" si="9"/>
        <v>127000</v>
      </c>
      <c r="N79" s="37">
        <v>127000</v>
      </c>
      <c r="O79" s="37">
        <v>0</v>
      </c>
      <c r="P79" s="37">
        <v>0</v>
      </c>
      <c r="Q79" s="36">
        <f t="shared" si="11"/>
        <v>127300</v>
      </c>
      <c r="R79" s="37">
        <v>127300</v>
      </c>
      <c r="S79" s="37">
        <v>0</v>
      </c>
      <c r="T79" s="37">
        <v>0</v>
      </c>
    </row>
    <row r="80" spans="1:20" ht="15.75" x14ac:dyDescent="0.25">
      <c r="B80" s="38"/>
      <c r="C80" s="34" t="s">
        <v>57</v>
      </c>
      <c r="D80" s="39" t="s">
        <v>69</v>
      </c>
      <c r="E80" s="36">
        <f t="shared" si="4"/>
        <v>510</v>
      </c>
      <c r="F80" s="37">
        <v>510</v>
      </c>
      <c r="G80" s="37">
        <v>0</v>
      </c>
      <c r="H80" s="37">
        <v>0</v>
      </c>
      <c r="I80" s="36">
        <f t="shared" si="7"/>
        <v>600</v>
      </c>
      <c r="J80" s="37">
        <v>600</v>
      </c>
      <c r="K80" s="37">
        <v>0</v>
      </c>
      <c r="L80" s="37">
        <v>0</v>
      </c>
      <c r="M80" s="36">
        <f t="shared" si="9"/>
        <v>700</v>
      </c>
      <c r="N80" s="37">
        <v>700</v>
      </c>
      <c r="O80" s="37">
        <v>0</v>
      </c>
      <c r="P80" s="37">
        <v>0</v>
      </c>
      <c r="Q80" s="36">
        <f t="shared" si="11"/>
        <v>700</v>
      </c>
      <c r="R80" s="37">
        <v>700</v>
      </c>
      <c r="S80" s="37">
        <v>0</v>
      </c>
      <c r="T80" s="37">
        <v>0</v>
      </c>
    </row>
    <row r="81" spans="2:20" ht="30" x14ac:dyDescent="0.25">
      <c r="B81" s="38"/>
      <c r="C81" s="34" t="s">
        <v>58</v>
      </c>
      <c r="D81" s="39" t="s">
        <v>51</v>
      </c>
      <c r="E81" s="36">
        <f t="shared" si="4"/>
        <v>23500</v>
      </c>
      <c r="F81" s="37">
        <v>23500</v>
      </c>
      <c r="G81" s="37">
        <v>0</v>
      </c>
      <c r="H81" s="37">
        <v>0</v>
      </c>
      <c r="I81" s="36">
        <f t="shared" si="7"/>
        <v>25000</v>
      </c>
      <c r="J81" s="37">
        <v>25000</v>
      </c>
      <c r="K81" s="37">
        <v>0</v>
      </c>
      <c r="L81" s="37">
        <v>0</v>
      </c>
      <c r="M81" s="36">
        <f t="shared" si="9"/>
        <v>31860</v>
      </c>
      <c r="N81" s="37">
        <f>32000-140</f>
        <v>31860</v>
      </c>
      <c r="O81" s="37">
        <v>0</v>
      </c>
      <c r="P81" s="37">
        <v>0</v>
      </c>
      <c r="Q81" s="36">
        <f t="shared" si="11"/>
        <v>32100</v>
      </c>
      <c r="R81" s="37">
        <v>32100</v>
      </c>
      <c r="S81" s="37">
        <v>0</v>
      </c>
      <c r="T81" s="37">
        <v>0</v>
      </c>
    </row>
    <row r="82" spans="2:20" ht="30" x14ac:dyDescent="0.25">
      <c r="B82" s="38"/>
      <c r="C82" s="34" t="s">
        <v>59</v>
      </c>
      <c r="D82" s="39" t="s">
        <v>68</v>
      </c>
      <c r="E82" s="36">
        <f t="shared" si="4"/>
        <v>13500</v>
      </c>
      <c r="F82" s="37">
        <v>13500</v>
      </c>
      <c r="G82" s="37">
        <v>0</v>
      </c>
      <c r="H82" s="37">
        <v>0</v>
      </c>
      <c r="I82" s="36">
        <f t="shared" si="7"/>
        <v>15000</v>
      </c>
      <c r="J82" s="37">
        <v>15000</v>
      </c>
      <c r="K82" s="37">
        <v>0</v>
      </c>
      <c r="L82" s="37">
        <v>0</v>
      </c>
      <c r="M82" s="36">
        <f t="shared" si="9"/>
        <v>15000</v>
      </c>
      <c r="N82" s="37">
        <v>15000</v>
      </c>
      <c r="O82" s="37">
        <v>0</v>
      </c>
      <c r="P82" s="37">
        <v>0</v>
      </c>
      <c r="Q82" s="36">
        <f t="shared" si="11"/>
        <v>15000</v>
      </c>
      <c r="R82" s="37">
        <v>15000</v>
      </c>
      <c r="S82" s="37">
        <v>0</v>
      </c>
      <c r="T82" s="37">
        <v>0</v>
      </c>
    </row>
    <row r="83" spans="2:20" ht="45" x14ac:dyDescent="0.25">
      <c r="B83" s="38"/>
      <c r="C83" s="34" t="s">
        <v>60</v>
      </c>
      <c r="D83" s="39" t="s">
        <v>67</v>
      </c>
      <c r="E83" s="36">
        <f t="shared" si="4"/>
        <v>1500</v>
      </c>
      <c r="F83" s="37">
        <v>1500</v>
      </c>
      <c r="G83" s="37">
        <v>0</v>
      </c>
      <c r="H83" s="37">
        <v>0</v>
      </c>
      <c r="I83" s="36">
        <f t="shared" si="7"/>
        <v>1500</v>
      </c>
      <c r="J83" s="37">
        <v>1500</v>
      </c>
      <c r="K83" s="37">
        <v>0</v>
      </c>
      <c r="L83" s="37">
        <v>0</v>
      </c>
      <c r="M83" s="36">
        <f t="shared" si="9"/>
        <v>1600</v>
      </c>
      <c r="N83" s="37">
        <v>1600</v>
      </c>
      <c r="O83" s="37">
        <v>0</v>
      </c>
      <c r="P83" s="37">
        <v>0</v>
      </c>
      <c r="Q83" s="36">
        <f t="shared" si="11"/>
        <v>1600</v>
      </c>
      <c r="R83" s="37">
        <v>1600</v>
      </c>
      <c r="S83" s="37">
        <v>0</v>
      </c>
      <c r="T83" s="37">
        <v>0</v>
      </c>
    </row>
    <row r="84" spans="2:20" ht="15.75" x14ac:dyDescent="0.25">
      <c r="B84" s="38"/>
      <c r="C84" s="34" t="s">
        <v>61</v>
      </c>
      <c r="D84" s="39" t="s">
        <v>52</v>
      </c>
      <c r="E84" s="36">
        <f t="shared" ref="E84:E153" si="119">SUM(F84:H84)</f>
        <v>5400</v>
      </c>
      <c r="F84" s="37">
        <v>5400</v>
      </c>
      <c r="G84" s="37">
        <v>0</v>
      </c>
      <c r="H84" s="37">
        <v>0</v>
      </c>
      <c r="I84" s="36">
        <f t="shared" ref="I84:I153" si="120">SUM(J84:L84)</f>
        <v>5400</v>
      </c>
      <c r="J84" s="37">
        <v>5400</v>
      </c>
      <c r="K84" s="37">
        <v>0</v>
      </c>
      <c r="L84" s="37">
        <v>0</v>
      </c>
      <c r="M84" s="36">
        <f t="shared" ref="M84:M153" si="121">SUM(N84:P84)</f>
        <v>5500</v>
      </c>
      <c r="N84" s="37">
        <v>5500</v>
      </c>
      <c r="O84" s="37">
        <v>0</v>
      </c>
      <c r="P84" s="37">
        <v>0</v>
      </c>
      <c r="Q84" s="36">
        <f t="shared" ref="Q84:Q153" si="122">SUM(R84:T84)</f>
        <v>5500</v>
      </c>
      <c r="R84" s="37">
        <v>5500</v>
      </c>
      <c r="S84" s="37">
        <v>0</v>
      </c>
      <c r="T84" s="37">
        <v>0</v>
      </c>
    </row>
    <row r="85" spans="2:20" ht="15.75" x14ac:dyDescent="0.25">
      <c r="B85" s="38"/>
      <c r="C85" s="34" t="s">
        <v>62</v>
      </c>
      <c r="D85" s="39" t="s">
        <v>53</v>
      </c>
      <c r="E85" s="36">
        <f t="shared" si="119"/>
        <v>1440</v>
      </c>
      <c r="F85" s="37">
        <f>340+1100</f>
        <v>1440</v>
      </c>
      <c r="G85" s="37">
        <v>0</v>
      </c>
      <c r="H85" s="37">
        <v>0</v>
      </c>
      <c r="I85" s="36">
        <f t="shared" si="120"/>
        <v>1440</v>
      </c>
      <c r="J85" s="37">
        <f>340+1100</f>
        <v>1440</v>
      </c>
      <c r="K85" s="37">
        <v>0</v>
      </c>
      <c r="L85" s="37">
        <v>0</v>
      </c>
      <c r="M85" s="36">
        <f t="shared" si="121"/>
        <v>1340</v>
      </c>
      <c r="N85" s="37">
        <f>340+1000</f>
        <v>1340</v>
      </c>
      <c r="O85" s="37">
        <v>0</v>
      </c>
      <c r="P85" s="37">
        <v>0</v>
      </c>
      <c r="Q85" s="36">
        <f t="shared" si="122"/>
        <v>1300</v>
      </c>
      <c r="R85" s="37">
        <f>300+1000</f>
        <v>1300</v>
      </c>
      <c r="S85" s="37">
        <v>0</v>
      </c>
      <c r="T85" s="37">
        <v>0</v>
      </c>
    </row>
    <row r="86" spans="2:20" ht="45" x14ac:dyDescent="0.25">
      <c r="B86" s="38"/>
      <c r="C86" s="34" t="s">
        <v>409</v>
      </c>
      <c r="D86" s="39" t="s">
        <v>410</v>
      </c>
      <c r="E86" s="36">
        <f t="shared" si="119"/>
        <v>0</v>
      </c>
      <c r="F86" s="37">
        <v>0</v>
      </c>
      <c r="G86" s="37">
        <v>0</v>
      </c>
      <c r="H86" s="37">
        <v>0</v>
      </c>
      <c r="I86" s="36">
        <f t="shared" si="120"/>
        <v>0</v>
      </c>
      <c r="J86" s="37">
        <v>0</v>
      </c>
      <c r="K86" s="37">
        <v>0</v>
      </c>
      <c r="L86" s="37">
        <v>0</v>
      </c>
      <c r="M86" s="36">
        <f t="shared" si="121"/>
        <v>0</v>
      </c>
      <c r="N86" s="37">
        <v>0</v>
      </c>
      <c r="O86" s="37">
        <v>0</v>
      </c>
      <c r="P86" s="37">
        <v>0</v>
      </c>
      <c r="Q86" s="36">
        <f t="shared" si="122"/>
        <v>0</v>
      </c>
      <c r="R86" s="37">
        <v>0</v>
      </c>
      <c r="S86" s="37">
        <v>0</v>
      </c>
      <c r="T86" s="37">
        <v>0</v>
      </c>
    </row>
    <row r="87" spans="2:20" ht="31.5" x14ac:dyDescent="0.25">
      <c r="B87" s="30" t="s">
        <v>65</v>
      </c>
      <c r="C87" s="31"/>
      <c r="D87" s="31" t="s">
        <v>66</v>
      </c>
      <c r="E87" s="32">
        <f t="shared" si="119"/>
        <v>32000</v>
      </c>
      <c r="F87" s="33">
        <f t="shared" ref="F87:P87" si="123">SUM(F91:F104)</f>
        <v>32000</v>
      </c>
      <c r="G87" s="33">
        <f t="shared" si="123"/>
        <v>0</v>
      </c>
      <c r="H87" s="33">
        <f t="shared" si="123"/>
        <v>0</v>
      </c>
      <c r="I87" s="32">
        <f t="shared" si="120"/>
        <v>32000</v>
      </c>
      <c r="J87" s="33">
        <f t="shared" ref="J87" si="124">SUM(J91:J104)</f>
        <v>32000</v>
      </c>
      <c r="K87" s="33">
        <f t="shared" si="123"/>
        <v>0</v>
      </c>
      <c r="L87" s="33">
        <f t="shared" si="123"/>
        <v>0</v>
      </c>
      <c r="M87" s="32">
        <f t="shared" si="121"/>
        <v>35000</v>
      </c>
      <c r="N87" s="33">
        <f t="shared" si="123"/>
        <v>35000</v>
      </c>
      <c r="O87" s="33">
        <f t="shared" si="123"/>
        <v>0</v>
      </c>
      <c r="P87" s="33">
        <f t="shared" si="123"/>
        <v>0</v>
      </c>
      <c r="Q87" s="32">
        <f t="shared" si="122"/>
        <v>36000</v>
      </c>
      <c r="R87" s="33">
        <f t="shared" ref="R87:T87" si="125">SUM(R91:R104)</f>
        <v>36000</v>
      </c>
      <c r="S87" s="33">
        <f t="shared" si="125"/>
        <v>0</v>
      </c>
      <c r="T87" s="33">
        <f t="shared" si="125"/>
        <v>0</v>
      </c>
    </row>
    <row r="88" spans="2:20" ht="18" x14ac:dyDescent="0.25">
      <c r="B88" s="41"/>
      <c r="C88" s="42"/>
      <c r="D88" s="43" t="s">
        <v>151</v>
      </c>
      <c r="E88" s="36">
        <f t="shared" si="119"/>
        <v>0</v>
      </c>
      <c r="F88" s="36">
        <f t="shared" ref="F88:H88" si="126">SUM(F89:F90)</f>
        <v>0</v>
      </c>
      <c r="G88" s="36">
        <f t="shared" si="126"/>
        <v>0</v>
      </c>
      <c r="H88" s="36">
        <f t="shared" si="126"/>
        <v>0</v>
      </c>
      <c r="I88" s="36">
        <f t="shared" si="120"/>
        <v>0</v>
      </c>
      <c r="J88" s="36">
        <f t="shared" ref="J88" si="127">SUM(J89:J90)</f>
        <v>0</v>
      </c>
      <c r="K88" s="36">
        <f t="shared" ref="K88:L88" si="128">SUM(K89:K90)</f>
        <v>0</v>
      </c>
      <c r="L88" s="36">
        <f t="shared" si="128"/>
        <v>0</v>
      </c>
      <c r="M88" s="36">
        <f t="shared" si="121"/>
        <v>0</v>
      </c>
      <c r="N88" s="36">
        <f t="shared" ref="N88:P88" si="129">SUM(N89:N90)</f>
        <v>0</v>
      </c>
      <c r="O88" s="36">
        <f t="shared" si="129"/>
        <v>0</v>
      </c>
      <c r="P88" s="36">
        <f t="shared" si="129"/>
        <v>0</v>
      </c>
      <c r="Q88" s="36">
        <f t="shared" si="122"/>
        <v>0</v>
      </c>
      <c r="R88" s="36">
        <f t="shared" ref="R88:T88" si="130">SUM(R89:R90)</f>
        <v>0</v>
      </c>
      <c r="S88" s="36">
        <f t="shared" si="130"/>
        <v>0</v>
      </c>
      <c r="T88" s="36">
        <f t="shared" si="130"/>
        <v>0</v>
      </c>
    </row>
    <row r="89" spans="2:20" ht="18" x14ac:dyDescent="0.25">
      <c r="B89" s="41"/>
      <c r="C89" s="42"/>
      <c r="D89" s="44" t="s">
        <v>335</v>
      </c>
      <c r="E89" s="37">
        <f t="shared" si="119"/>
        <v>0</v>
      </c>
      <c r="F89" s="37">
        <v>0</v>
      </c>
      <c r="G89" s="37">
        <v>0</v>
      </c>
      <c r="H89" s="37">
        <v>0</v>
      </c>
      <c r="I89" s="37">
        <f t="shared" si="120"/>
        <v>0</v>
      </c>
      <c r="J89" s="37">
        <v>0</v>
      </c>
      <c r="K89" s="37">
        <v>0</v>
      </c>
      <c r="L89" s="37">
        <v>0</v>
      </c>
      <c r="M89" s="37">
        <f t="shared" si="121"/>
        <v>0</v>
      </c>
      <c r="N89" s="37">
        <v>0</v>
      </c>
      <c r="O89" s="37">
        <v>0</v>
      </c>
      <c r="P89" s="37">
        <v>0</v>
      </c>
      <c r="Q89" s="37">
        <f t="shared" si="122"/>
        <v>0</v>
      </c>
      <c r="R89" s="37">
        <v>0</v>
      </c>
      <c r="S89" s="37">
        <v>0</v>
      </c>
      <c r="T89" s="37">
        <v>0</v>
      </c>
    </row>
    <row r="90" spans="2:20" ht="18" x14ac:dyDescent="0.25">
      <c r="B90" s="41"/>
      <c r="C90" s="42"/>
      <c r="D90" s="44" t="s">
        <v>155</v>
      </c>
      <c r="E90" s="36">
        <f t="shared" si="119"/>
        <v>0</v>
      </c>
      <c r="F90" s="37">
        <v>0</v>
      </c>
      <c r="G90" s="37">
        <v>0</v>
      </c>
      <c r="H90" s="37">
        <v>0</v>
      </c>
      <c r="I90" s="36">
        <f t="shared" si="120"/>
        <v>0</v>
      </c>
      <c r="J90" s="37">
        <v>0</v>
      </c>
      <c r="K90" s="37">
        <v>0</v>
      </c>
      <c r="L90" s="37">
        <v>0</v>
      </c>
      <c r="M90" s="36">
        <f t="shared" si="121"/>
        <v>0</v>
      </c>
      <c r="N90" s="37">
        <v>0</v>
      </c>
      <c r="O90" s="37">
        <v>0</v>
      </c>
      <c r="P90" s="37">
        <v>0</v>
      </c>
      <c r="Q90" s="36">
        <f t="shared" si="122"/>
        <v>0</v>
      </c>
      <c r="R90" s="37">
        <v>0</v>
      </c>
      <c r="S90" s="37">
        <v>0</v>
      </c>
      <c r="T90" s="37">
        <v>0</v>
      </c>
    </row>
    <row r="91" spans="2:20" ht="30" x14ac:dyDescent="0.25">
      <c r="B91" s="38"/>
      <c r="C91" s="34" t="s">
        <v>72</v>
      </c>
      <c r="D91" s="39" t="s">
        <v>411</v>
      </c>
      <c r="E91" s="40">
        <f t="shared" si="119"/>
        <v>1800</v>
      </c>
      <c r="F91" s="45">
        <v>1800</v>
      </c>
      <c r="G91" s="45">
        <v>0</v>
      </c>
      <c r="H91" s="45">
        <v>0</v>
      </c>
      <c r="I91" s="40">
        <f t="shared" si="120"/>
        <v>1800</v>
      </c>
      <c r="J91" s="45">
        <v>1800</v>
      </c>
      <c r="K91" s="45">
        <v>0</v>
      </c>
      <c r="L91" s="45">
        <v>0</v>
      </c>
      <c r="M91" s="40">
        <f t="shared" si="121"/>
        <v>2500</v>
      </c>
      <c r="N91" s="45">
        <v>2500</v>
      </c>
      <c r="O91" s="45">
        <v>0</v>
      </c>
      <c r="P91" s="45">
        <v>0</v>
      </c>
      <c r="Q91" s="40">
        <f t="shared" si="122"/>
        <v>2600</v>
      </c>
      <c r="R91" s="45">
        <v>2600</v>
      </c>
      <c r="S91" s="45">
        <v>0</v>
      </c>
      <c r="T91" s="45">
        <v>0</v>
      </c>
    </row>
    <row r="92" spans="2:20" x14ac:dyDescent="0.25">
      <c r="B92" s="38"/>
      <c r="C92" s="34" t="s">
        <v>73</v>
      </c>
      <c r="D92" s="39" t="s">
        <v>373</v>
      </c>
      <c r="E92" s="40">
        <f t="shared" si="119"/>
        <v>2200</v>
      </c>
      <c r="F92" s="45">
        <v>2200</v>
      </c>
      <c r="G92" s="45">
        <v>0</v>
      </c>
      <c r="H92" s="45">
        <v>0</v>
      </c>
      <c r="I92" s="40">
        <f t="shared" si="120"/>
        <v>2200</v>
      </c>
      <c r="J92" s="45">
        <v>2200</v>
      </c>
      <c r="K92" s="45">
        <v>0</v>
      </c>
      <c r="L92" s="45">
        <v>0</v>
      </c>
      <c r="M92" s="40">
        <f t="shared" si="121"/>
        <v>2500</v>
      </c>
      <c r="N92" s="45">
        <v>2500</v>
      </c>
      <c r="O92" s="45">
        <v>0</v>
      </c>
      <c r="P92" s="45">
        <v>0</v>
      </c>
      <c r="Q92" s="40">
        <f t="shared" si="122"/>
        <v>2800</v>
      </c>
      <c r="R92" s="45">
        <v>2800</v>
      </c>
      <c r="S92" s="45">
        <v>0</v>
      </c>
      <c r="T92" s="45">
        <v>0</v>
      </c>
    </row>
    <row r="93" spans="2:20" x14ac:dyDescent="0.25">
      <c r="B93" s="38"/>
      <c r="C93" s="34" t="s">
        <v>74</v>
      </c>
      <c r="D93" s="39" t="s">
        <v>374</v>
      </c>
      <c r="E93" s="40">
        <f t="shared" si="119"/>
        <v>3245</v>
      </c>
      <c r="F93" s="45">
        <v>3245</v>
      </c>
      <c r="G93" s="45">
        <v>0</v>
      </c>
      <c r="H93" s="45">
        <v>0</v>
      </c>
      <c r="I93" s="40">
        <f t="shared" si="120"/>
        <v>3245</v>
      </c>
      <c r="J93" s="45">
        <v>3245</v>
      </c>
      <c r="K93" s="45">
        <v>0</v>
      </c>
      <c r="L93" s="45">
        <v>0</v>
      </c>
      <c r="M93" s="40">
        <f t="shared" si="121"/>
        <v>3500</v>
      </c>
      <c r="N93" s="45">
        <v>3500</v>
      </c>
      <c r="O93" s="45">
        <v>0</v>
      </c>
      <c r="P93" s="45">
        <v>0</v>
      </c>
      <c r="Q93" s="40">
        <f t="shared" si="122"/>
        <v>3900</v>
      </c>
      <c r="R93" s="45">
        <v>3900</v>
      </c>
      <c r="S93" s="45">
        <v>0</v>
      </c>
      <c r="T93" s="45">
        <v>0</v>
      </c>
    </row>
    <row r="94" spans="2:20" x14ac:dyDescent="0.25">
      <c r="B94" s="38"/>
      <c r="C94" s="34" t="s">
        <v>75</v>
      </c>
      <c r="D94" s="39" t="s">
        <v>375</v>
      </c>
      <c r="E94" s="40">
        <f t="shared" si="119"/>
        <v>40</v>
      </c>
      <c r="F94" s="45">
        <v>40</v>
      </c>
      <c r="G94" s="45">
        <v>0</v>
      </c>
      <c r="H94" s="45">
        <v>0</v>
      </c>
      <c r="I94" s="40">
        <f t="shared" si="120"/>
        <v>40</v>
      </c>
      <c r="J94" s="45">
        <v>40</v>
      </c>
      <c r="K94" s="45">
        <v>0</v>
      </c>
      <c r="L94" s="45">
        <v>0</v>
      </c>
      <c r="M94" s="40">
        <f t="shared" si="121"/>
        <v>40</v>
      </c>
      <c r="N94" s="45">
        <v>40</v>
      </c>
      <c r="O94" s="45">
        <v>0</v>
      </c>
      <c r="P94" s="45">
        <v>0</v>
      </c>
      <c r="Q94" s="40">
        <f t="shared" si="122"/>
        <v>40</v>
      </c>
      <c r="R94" s="45">
        <v>40</v>
      </c>
      <c r="S94" s="45">
        <v>0</v>
      </c>
      <c r="T94" s="45">
        <v>0</v>
      </c>
    </row>
    <row r="95" spans="2:20" x14ac:dyDescent="0.25">
      <c r="B95" s="38"/>
      <c r="C95" s="34" t="s">
        <v>76</v>
      </c>
      <c r="D95" s="39" t="s">
        <v>376</v>
      </c>
      <c r="E95" s="40">
        <f t="shared" si="119"/>
        <v>4864</v>
      </c>
      <c r="F95" s="45">
        <f>4400+464</f>
        <v>4864</v>
      </c>
      <c r="G95" s="45">
        <v>0</v>
      </c>
      <c r="H95" s="45">
        <v>0</v>
      </c>
      <c r="I95" s="40">
        <f t="shared" si="120"/>
        <v>4864</v>
      </c>
      <c r="J95" s="45">
        <f>4400+464</f>
        <v>4864</v>
      </c>
      <c r="K95" s="45">
        <v>0</v>
      </c>
      <c r="L95" s="45">
        <v>0</v>
      </c>
      <c r="M95" s="40">
        <f t="shared" si="121"/>
        <v>5000</v>
      </c>
      <c r="N95" s="45">
        <v>5000</v>
      </c>
      <c r="O95" s="45">
        <v>0</v>
      </c>
      <c r="P95" s="45">
        <v>0</v>
      </c>
      <c r="Q95" s="40">
        <f t="shared" si="122"/>
        <v>5000</v>
      </c>
      <c r="R95" s="45">
        <v>5000</v>
      </c>
      <c r="S95" s="45">
        <v>0</v>
      </c>
      <c r="T95" s="45">
        <v>0</v>
      </c>
    </row>
    <row r="96" spans="2:20" x14ac:dyDescent="0.25">
      <c r="B96" s="38"/>
      <c r="C96" s="34" t="s">
        <v>77</v>
      </c>
      <c r="D96" s="39" t="s">
        <v>377</v>
      </c>
      <c r="E96" s="40">
        <f t="shared" si="119"/>
        <v>5000</v>
      </c>
      <c r="F96" s="45">
        <v>5000</v>
      </c>
      <c r="G96" s="45">
        <v>0</v>
      </c>
      <c r="H96" s="45">
        <v>0</v>
      </c>
      <c r="I96" s="40">
        <f t="shared" si="120"/>
        <v>5000</v>
      </c>
      <c r="J96" s="45">
        <v>5000</v>
      </c>
      <c r="K96" s="45">
        <v>0</v>
      </c>
      <c r="L96" s="45">
        <v>0</v>
      </c>
      <c r="M96" s="40">
        <f t="shared" si="121"/>
        <v>5500</v>
      </c>
      <c r="N96" s="45">
        <v>5500</v>
      </c>
      <c r="O96" s="45">
        <v>0</v>
      </c>
      <c r="P96" s="45">
        <v>0</v>
      </c>
      <c r="Q96" s="40">
        <f t="shared" si="122"/>
        <v>5500</v>
      </c>
      <c r="R96" s="45">
        <v>5500</v>
      </c>
      <c r="S96" s="45">
        <v>0</v>
      </c>
      <c r="T96" s="45">
        <v>0</v>
      </c>
    </row>
    <row r="97" spans="2:20" x14ac:dyDescent="0.25">
      <c r="B97" s="38"/>
      <c r="C97" s="34" t="s">
        <v>78</v>
      </c>
      <c r="D97" s="39" t="s">
        <v>378</v>
      </c>
      <c r="E97" s="40">
        <f t="shared" si="119"/>
        <v>48</v>
      </c>
      <c r="F97" s="45">
        <v>48</v>
      </c>
      <c r="G97" s="45">
        <v>0</v>
      </c>
      <c r="H97" s="45">
        <v>0</v>
      </c>
      <c r="I97" s="40">
        <f t="shared" si="120"/>
        <v>48</v>
      </c>
      <c r="J97" s="45">
        <v>48</v>
      </c>
      <c r="K97" s="45">
        <v>0</v>
      </c>
      <c r="L97" s="45">
        <v>0</v>
      </c>
      <c r="M97" s="40">
        <f t="shared" si="121"/>
        <v>50</v>
      </c>
      <c r="N97" s="45">
        <v>50</v>
      </c>
      <c r="O97" s="45">
        <v>0</v>
      </c>
      <c r="P97" s="45">
        <v>0</v>
      </c>
      <c r="Q97" s="40">
        <f t="shared" si="122"/>
        <v>50</v>
      </c>
      <c r="R97" s="45">
        <v>50</v>
      </c>
      <c r="S97" s="45">
        <v>0</v>
      </c>
      <c r="T97" s="45">
        <v>0</v>
      </c>
    </row>
    <row r="98" spans="2:20" x14ac:dyDescent="0.25">
      <c r="B98" s="38"/>
      <c r="C98" s="34" t="s">
        <v>79</v>
      </c>
      <c r="D98" s="39" t="s">
        <v>379</v>
      </c>
      <c r="E98" s="40">
        <f t="shared" si="119"/>
        <v>383</v>
      </c>
      <c r="F98" s="45">
        <v>383</v>
      </c>
      <c r="G98" s="45">
        <v>0</v>
      </c>
      <c r="H98" s="45">
        <v>0</v>
      </c>
      <c r="I98" s="40">
        <f t="shared" si="120"/>
        <v>383</v>
      </c>
      <c r="J98" s="45">
        <v>383</v>
      </c>
      <c r="K98" s="45">
        <v>0</v>
      </c>
      <c r="L98" s="45">
        <v>0</v>
      </c>
      <c r="M98" s="40">
        <f t="shared" si="121"/>
        <v>400</v>
      </c>
      <c r="N98" s="45">
        <v>400</v>
      </c>
      <c r="O98" s="45">
        <v>0</v>
      </c>
      <c r="P98" s="45">
        <v>0</v>
      </c>
      <c r="Q98" s="40">
        <f t="shared" si="122"/>
        <v>400</v>
      </c>
      <c r="R98" s="45">
        <v>400</v>
      </c>
      <c r="S98" s="45">
        <v>0</v>
      </c>
      <c r="T98" s="45">
        <v>0</v>
      </c>
    </row>
    <row r="99" spans="2:20" x14ac:dyDescent="0.25">
      <c r="B99" s="38"/>
      <c r="C99" s="34" t="s">
        <v>80</v>
      </c>
      <c r="D99" s="39" t="s">
        <v>380</v>
      </c>
      <c r="E99" s="40">
        <f t="shared" si="119"/>
        <v>9000</v>
      </c>
      <c r="F99" s="45">
        <v>9000</v>
      </c>
      <c r="G99" s="45">
        <v>0</v>
      </c>
      <c r="H99" s="45">
        <v>0</v>
      </c>
      <c r="I99" s="40">
        <f t="shared" si="120"/>
        <v>9000</v>
      </c>
      <c r="J99" s="45">
        <v>9000</v>
      </c>
      <c r="K99" s="45">
        <v>0</v>
      </c>
      <c r="L99" s="45">
        <v>0</v>
      </c>
      <c r="M99" s="40">
        <f t="shared" si="121"/>
        <v>9500</v>
      </c>
      <c r="N99" s="45">
        <v>9500</v>
      </c>
      <c r="O99" s="45">
        <v>0</v>
      </c>
      <c r="P99" s="45">
        <v>0</v>
      </c>
      <c r="Q99" s="40">
        <f t="shared" si="122"/>
        <v>9500</v>
      </c>
      <c r="R99" s="45">
        <v>9500</v>
      </c>
      <c r="S99" s="45">
        <v>0</v>
      </c>
      <c r="T99" s="45">
        <v>0</v>
      </c>
    </row>
    <row r="100" spans="2:20" ht="30" x14ac:dyDescent="0.25">
      <c r="B100" s="38"/>
      <c r="C100" s="34" t="s">
        <v>81</v>
      </c>
      <c r="D100" s="39" t="s">
        <v>381</v>
      </c>
      <c r="E100" s="40">
        <f t="shared" si="119"/>
        <v>2300</v>
      </c>
      <c r="F100" s="45">
        <v>2300</v>
      </c>
      <c r="G100" s="45">
        <v>0</v>
      </c>
      <c r="H100" s="45">
        <v>0</v>
      </c>
      <c r="I100" s="40">
        <f t="shared" si="120"/>
        <v>2300</v>
      </c>
      <c r="J100" s="45">
        <v>2300</v>
      </c>
      <c r="K100" s="45">
        <v>0</v>
      </c>
      <c r="L100" s="45">
        <v>0</v>
      </c>
      <c r="M100" s="40">
        <f t="shared" si="121"/>
        <v>2700</v>
      </c>
      <c r="N100" s="45">
        <v>2700</v>
      </c>
      <c r="O100" s="45">
        <v>0</v>
      </c>
      <c r="P100" s="45">
        <v>0</v>
      </c>
      <c r="Q100" s="40">
        <f t="shared" si="122"/>
        <v>2700</v>
      </c>
      <c r="R100" s="45">
        <v>2700</v>
      </c>
      <c r="S100" s="45">
        <v>0</v>
      </c>
      <c r="T100" s="45">
        <v>0</v>
      </c>
    </row>
    <row r="101" spans="2:20" x14ac:dyDescent="0.25">
      <c r="B101" s="38"/>
      <c r="C101" s="34" t="s">
        <v>82</v>
      </c>
      <c r="D101" s="39" t="s">
        <v>382</v>
      </c>
      <c r="E101" s="40">
        <f t="shared" si="119"/>
        <v>900</v>
      </c>
      <c r="F101" s="45">
        <v>900</v>
      </c>
      <c r="G101" s="45">
        <v>0</v>
      </c>
      <c r="H101" s="45">
        <v>0</v>
      </c>
      <c r="I101" s="40">
        <f t="shared" si="120"/>
        <v>900</v>
      </c>
      <c r="J101" s="45">
        <v>900</v>
      </c>
      <c r="K101" s="45">
        <v>0</v>
      </c>
      <c r="L101" s="45">
        <v>0</v>
      </c>
      <c r="M101" s="40">
        <f t="shared" si="121"/>
        <v>900</v>
      </c>
      <c r="N101" s="45">
        <v>900</v>
      </c>
      <c r="O101" s="45">
        <v>0</v>
      </c>
      <c r="P101" s="45">
        <v>0</v>
      </c>
      <c r="Q101" s="40">
        <f t="shared" si="122"/>
        <v>900</v>
      </c>
      <c r="R101" s="45">
        <v>900</v>
      </c>
      <c r="S101" s="45">
        <v>0</v>
      </c>
      <c r="T101" s="45">
        <v>0</v>
      </c>
    </row>
    <row r="102" spans="2:20" ht="30" x14ac:dyDescent="0.25">
      <c r="B102" s="38"/>
      <c r="C102" s="34" t="s">
        <v>83</v>
      </c>
      <c r="D102" s="39" t="s">
        <v>383</v>
      </c>
      <c r="E102" s="40">
        <f t="shared" si="119"/>
        <v>1700</v>
      </c>
      <c r="F102" s="45">
        <v>1700</v>
      </c>
      <c r="G102" s="45">
        <v>0</v>
      </c>
      <c r="H102" s="45">
        <v>0</v>
      </c>
      <c r="I102" s="40">
        <f t="shared" si="120"/>
        <v>1700</v>
      </c>
      <c r="J102" s="45">
        <v>1700</v>
      </c>
      <c r="K102" s="45">
        <v>0</v>
      </c>
      <c r="L102" s="45">
        <v>0</v>
      </c>
      <c r="M102" s="40">
        <f t="shared" si="121"/>
        <v>1800</v>
      </c>
      <c r="N102" s="45">
        <v>1800</v>
      </c>
      <c r="O102" s="45">
        <v>0</v>
      </c>
      <c r="P102" s="45">
        <v>0</v>
      </c>
      <c r="Q102" s="40">
        <f t="shared" si="122"/>
        <v>1900</v>
      </c>
      <c r="R102" s="45">
        <v>1900</v>
      </c>
      <c r="S102" s="45">
        <v>0</v>
      </c>
      <c r="T102" s="45">
        <v>0</v>
      </c>
    </row>
    <row r="103" spans="2:20" ht="45" x14ac:dyDescent="0.25">
      <c r="B103" s="38"/>
      <c r="C103" s="34" t="s">
        <v>84</v>
      </c>
      <c r="D103" s="39" t="s">
        <v>384</v>
      </c>
      <c r="E103" s="40">
        <f t="shared" si="119"/>
        <v>260</v>
      </c>
      <c r="F103" s="45">
        <v>260</v>
      </c>
      <c r="G103" s="45">
        <v>0</v>
      </c>
      <c r="H103" s="45">
        <v>0</v>
      </c>
      <c r="I103" s="40">
        <f t="shared" si="120"/>
        <v>260</v>
      </c>
      <c r="J103" s="45">
        <v>260</v>
      </c>
      <c r="K103" s="45">
        <v>0</v>
      </c>
      <c r="L103" s="45">
        <v>0</v>
      </c>
      <c r="M103" s="40">
        <f t="shared" si="121"/>
        <v>310</v>
      </c>
      <c r="N103" s="45">
        <v>310</v>
      </c>
      <c r="O103" s="45">
        <v>0</v>
      </c>
      <c r="P103" s="45">
        <v>0</v>
      </c>
      <c r="Q103" s="40">
        <f t="shared" si="122"/>
        <v>350</v>
      </c>
      <c r="R103" s="45">
        <v>350</v>
      </c>
      <c r="S103" s="45">
        <v>0</v>
      </c>
      <c r="T103" s="45">
        <v>0</v>
      </c>
    </row>
    <row r="104" spans="2:20" ht="45" x14ac:dyDescent="0.25">
      <c r="B104" s="38"/>
      <c r="C104" s="34" t="s">
        <v>85</v>
      </c>
      <c r="D104" s="39" t="s">
        <v>385</v>
      </c>
      <c r="E104" s="40">
        <f t="shared" si="119"/>
        <v>260</v>
      </c>
      <c r="F104" s="45">
        <v>260</v>
      </c>
      <c r="G104" s="45">
        <v>0</v>
      </c>
      <c r="H104" s="45">
        <v>0</v>
      </c>
      <c r="I104" s="40">
        <f t="shared" si="120"/>
        <v>260</v>
      </c>
      <c r="J104" s="45">
        <v>260</v>
      </c>
      <c r="K104" s="45">
        <v>0</v>
      </c>
      <c r="L104" s="45">
        <v>0</v>
      </c>
      <c r="M104" s="40">
        <f t="shared" si="121"/>
        <v>300</v>
      </c>
      <c r="N104" s="45">
        <v>300</v>
      </c>
      <c r="O104" s="45">
        <v>0</v>
      </c>
      <c r="P104" s="45">
        <v>0</v>
      </c>
      <c r="Q104" s="40">
        <f t="shared" si="122"/>
        <v>360</v>
      </c>
      <c r="R104" s="45">
        <v>360</v>
      </c>
      <c r="S104" s="45">
        <v>0</v>
      </c>
      <c r="T104" s="45">
        <v>0</v>
      </c>
    </row>
    <row r="105" spans="2:20" ht="31.5" x14ac:dyDescent="0.25">
      <c r="B105" s="30" t="s">
        <v>149</v>
      </c>
      <c r="C105" s="31"/>
      <c r="D105" s="31" t="s">
        <v>150</v>
      </c>
      <c r="E105" s="32">
        <f t="shared" si="119"/>
        <v>54000</v>
      </c>
      <c r="F105" s="33">
        <v>54000</v>
      </c>
      <c r="G105" s="33">
        <v>0</v>
      </c>
      <c r="H105" s="33">
        <v>0</v>
      </c>
      <c r="I105" s="32">
        <f t="shared" si="120"/>
        <v>54400</v>
      </c>
      <c r="J105" s="33">
        <v>54400</v>
      </c>
      <c r="K105" s="33">
        <v>0</v>
      </c>
      <c r="L105" s="33">
        <v>0</v>
      </c>
      <c r="M105" s="32">
        <f t="shared" si="121"/>
        <v>55500</v>
      </c>
      <c r="N105" s="33">
        <f>56000-500</f>
        <v>55500</v>
      </c>
      <c r="O105" s="33">
        <v>0</v>
      </c>
      <c r="P105" s="33">
        <v>0</v>
      </c>
      <c r="Q105" s="32">
        <f t="shared" si="122"/>
        <v>55500</v>
      </c>
      <c r="R105" s="33">
        <f>56000-500</f>
        <v>55500</v>
      </c>
      <c r="S105" s="33">
        <v>0</v>
      </c>
      <c r="T105" s="33">
        <v>0</v>
      </c>
    </row>
    <row r="106" spans="2:20" ht="18" x14ac:dyDescent="0.25">
      <c r="B106" s="41"/>
      <c r="C106" s="42"/>
      <c r="D106" s="43" t="s">
        <v>151</v>
      </c>
      <c r="E106" s="36">
        <f t="shared" si="119"/>
        <v>0</v>
      </c>
      <c r="F106" s="36">
        <f t="shared" ref="F106:H106" si="131">SUM(F107:F108)</f>
        <v>0</v>
      </c>
      <c r="G106" s="36">
        <f t="shared" si="131"/>
        <v>0</v>
      </c>
      <c r="H106" s="36">
        <f t="shared" si="131"/>
        <v>0</v>
      </c>
      <c r="I106" s="36">
        <f t="shared" si="120"/>
        <v>0</v>
      </c>
      <c r="J106" s="36">
        <f t="shared" ref="J106" si="132">SUM(J107:J108)</f>
        <v>0</v>
      </c>
      <c r="K106" s="36">
        <f t="shared" ref="K106:L106" si="133">SUM(K107:K108)</f>
        <v>0</v>
      </c>
      <c r="L106" s="36">
        <f t="shared" si="133"/>
        <v>0</v>
      </c>
      <c r="M106" s="36">
        <f t="shared" si="121"/>
        <v>0</v>
      </c>
      <c r="N106" s="36">
        <f t="shared" ref="N106:P106" si="134">SUM(N107:N108)</f>
        <v>0</v>
      </c>
      <c r="O106" s="36">
        <f t="shared" si="134"/>
        <v>0</v>
      </c>
      <c r="P106" s="36">
        <f t="shared" si="134"/>
        <v>0</v>
      </c>
      <c r="Q106" s="36">
        <f t="shared" si="122"/>
        <v>0</v>
      </c>
      <c r="R106" s="36">
        <f t="shared" ref="R106:T106" si="135">SUM(R107:R108)</f>
        <v>0</v>
      </c>
      <c r="S106" s="36">
        <f t="shared" si="135"/>
        <v>0</v>
      </c>
      <c r="T106" s="36">
        <f t="shared" si="135"/>
        <v>0</v>
      </c>
    </row>
    <row r="107" spans="2:20" ht="18" x14ac:dyDescent="0.25">
      <c r="B107" s="41"/>
      <c r="C107" s="42"/>
      <c r="D107" s="44" t="s">
        <v>335</v>
      </c>
      <c r="E107" s="37">
        <f t="shared" si="119"/>
        <v>0</v>
      </c>
      <c r="F107" s="37">
        <v>0</v>
      </c>
      <c r="G107" s="37">
        <v>0</v>
      </c>
      <c r="H107" s="37">
        <v>0</v>
      </c>
      <c r="I107" s="37">
        <f t="shared" si="120"/>
        <v>0</v>
      </c>
      <c r="J107" s="37">
        <v>0</v>
      </c>
      <c r="K107" s="37">
        <v>0</v>
      </c>
      <c r="L107" s="37">
        <v>0</v>
      </c>
      <c r="M107" s="37">
        <f t="shared" si="121"/>
        <v>0</v>
      </c>
      <c r="N107" s="37">
        <v>0</v>
      </c>
      <c r="O107" s="37">
        <v>0</v>
      </c>
      <c r="P107" s="37">
        <v>0</v>
      </c>
      <c r="Q107" s="37">
        <f t="shared" si="122"/>
        <v>0</v>
      </c>
      <c r="R107" s="37">
        <v>0</v>
      </c>
      <c r="S107" s="37">
        <v>0</v>
      </c>
      <c r="T107" s="37">
        <v>0</v>
      </c>
    </row>
    <row r="108" spans="2:20" ht="18" x14ac:dyDescent="0.25">
      <c r="B108" s="41"/>
      <c r="C108" s="42"/>
      <c r="D108" s="44" t="s">
        <v>155</v>
      </c>
      <c r="E108" s="36">
        <f t="shared" si="119"/>
        <v>0</v>
      </c>
      <c r="F108" s="37">
        <v>0</v>
      </c>
      <c r="G108" s="37">
        <v>0</v>
      </c>
      <c r="H108" s="37">
        <v>0</v>
      </c>
      <c r="I108" s="36">
        <f t="shared" si="120"/>
        <v>0</v>
      </c>
      <c r="J108" s="37">
        <v>0</v>
      </c>
      <c r="K108" s="37">
        <v>0</v>
      </c>
      <c r="L108" s="37">
        <v>0</v>
      </c>
      <c r="M108" s="36">
        <f t="shared" si="121"/>
        <v>0</v>
      </c>
      <c r="N108" s="37">
        <v>0</v>
      </c>
      <c r="O108" s="37">
        <v>0</v>
      </c>
      <c r="P108" s="37">
        <v>0</v>
      </c>
      <c r="Q108" s="36">
        <f t="shared" si="122"/>
        <v>0</v>
      </c>
      <c r="R108" s="37">
        <v>0</v>
      </c>
      <c r="S108" s="37">
        <v>0</v>
      </c>
      <c r="T108" s="37">
        <v>0</v>
      </c>
    </row>
    <row r="109" spans="2:20" ht="47.25" x14ac:dyDescent="0.25">
      <c r="B109" s="30" t="s">
        <v>338</v>
      </c>
      <c r="C109" s="31"/>
      <c r="D109" s="31" t="s">
        <v>339</v>
      </c>
      <c r="E109" s="32">
        <f t="shared" si="119"/>
        <v>6500</v>
      </c>
      <c r="F109" s="33">
        <v>6500</v>
      </c>
      <c r="G109" s="33">
        <v>0</v>
      </c>
      <c r="H109" s="33">
        <v>0</v>
      </c>
      <c r="I109" s="32">
        <f t="shared" si="120"/>
        <v>6500</v>
      </c>
      <c r="J109" s="33">
        <v>6500</v>
      </c>
      <c r="K109" s="33">
        <v>0</v>
      </c>
      <c r="L109" s="33">
        <v>0</v>
      </c>
      <c r="M109" s="32">
        <f t="shared" si="121"/>
        <v>6500</v>
      </c>
      <c r="N109" s="33">
        <v>6500</v>
      </c>
      <c r="O109" s="33">
        <v>0</v>
      </c>
      <c r="P109" s="33">
        <v>0</v>
      </c>
      <c r="Q109" s="32">
        <f t="shared" si="122"/>
        <v>6500</v>
      </c>
      <c r="R109" s="33">
        <v>6500</v>
      </c>
      <c r="S109" s="33">
        <v>0</v>
      </c>
      <c r="T109" s="33">
        <v>0</v>
      </c>
    </row>
    <row r="110" spans="2:20" ht="18" x14ac:dyDescent="0.25">
      <c r="B110" s="46"/>
      <c r="C110" s="47"/>
      <c r="D110" s="48" t="s">
        <v>151</v>
      </c>
      <c r="E110" s="49">
        <f t="shared" si="119"/>
        <v>537</v>
      </c>
      <c r="F110" s="49">
        <f t="shared" ref="F110:H110" si="136">SUM(F111:F112)</f>
        <v>537</v>
      </c>
      <c r="G110" s="49">
        <f t="shared" si="136"/>
        <v>0</v>
      </c>
      <c r="H110" s="49">
        <f t="shared" si="136"/>
        <v>0</v>
      </c>
      <c r="I110" s="49">
        <f t="shared" si="120"/>
        <v>537</v>
      </c>
      <c r="J110" s="49">
        <f t="shared" ref="J110" si="137">SUM(J111:J112)</f>
        <v>537</v>
      </c>
      <c r="K110" s="49">
        <f t="shared" ref="K110:L110" si="138">SUM(K111:K112)</f>
        <v>0</v>
      </c>
      <c r="L110" s="49">
        <f t="shared" si="138"/>
        <v>0</v>
      </c>
      <c r="M110" s="49">
        <f t="shared" si="121"/>
        <v>537</v>
      </c>
      <c r="N110" s="49">
        <f t="shared" ref="N110:P110" si="139">SUM(N111:N112)</f>
        <v>537</v>
      </c>
      <c r="O110" s="49">
        <f t="shared" si="139"/>
        <v>0</v>
      </c>
      <c r="P110" s="49">
        <f t="shared" si="139"/>
        <v>0</v>
      </c>
      <c r="Q110" s="49">
        <f t="shared" si="122"/>
        <v>537</v>
      </c>
      <c r="R110" s="49">
        <f t="shared" ref="R110:T110" si="140">SUM(R111:R112)</f>
        <v>537</v>
      </c>
      <c r="S110" s="49">
        <f t="shared" si="140"/>
        <v>0</v>
      </c>
      <c r="T110" s="49">
        <f t="shared" si="140"/>
        <v>0</v>
      </c>
    </row>
    <row r="111" spans="2:20" ht="18" x14ac:dyDescent="0.25">
      <c r="B111" s="46"/>
      <c r="C111" s="47"/>
      <c r="D111" s="50" t="s">
        <v>335</v>
      </c>
      <c r="E111" s="51">
        <f t="shared" si="119"/>
        <v>0</v>
      </c>
      <c r="F111" s="51">
        <v>0</v>
      </c>
      <c r="G111" s="51">
        <v>0</v>
      </c>
      <c r="H111" s="51">
        <v>0</v>
      </c>
      <c r="I111" s="51">
        <f t="shared" si="120"/>
        <v>0</v>
      </c>
      <c r="J111" s="51">
        <v>0</v>
      </c>
      <c r="K111" s="51">
        <v>0</v>
      </c>
      <c r="L111" s="51">
        <v>0</v>
      </c>
      <c r="M111" s="51">
        <f t="shared" si="121"/>
        <v>0</v>
      </c>
      <c r="N111" s="51">
        <v>0</v>
      </c>
      <c r="O111" s="51">
        <v>0</v>
      </c>
      <c r="P111" s="51">
        <v>0</v>
      </c>
      <c r="Q111" s="51">
        <f t="shared" si="122"/>
        <v>0</v>
      </c>
      <c r="R111" s="51">
        <v>0</v>
      </c>
      <c r="S111" s="51">
        <v>0</v>
      </c>
      <c r="T111" s="51">
        <v>0</v>
      </c>
    </row>
    <row r="112" spans="2:20" ht="18" x14ac:dyDescent="0.25">
      <c r="B112" s="46"/>
      <c r="C112" s="47"/>
      <c r="D112" s="50" t="s">
        <v>155</v>
      </c>
      <c r="E112" s="49">
        <f t="shared" si="119"/>
        <v>537</v>
      </c>
      <c r="F112" s="51">
        <v>537</v>
      </c>
      <c r="G112" s="51">
        <v>0</v>
      </c>
      <c r="H112" s="51">
        <v>0</v>
      </c>
      <c r="I112" s="49">
        <f t="shared" si="120"/>
        <v>537</v>
      </c>
      <c r="J112" s="51">
        <v>537</v>
      </c>
      <c r="K112" s="51">
        <v>0</v>
      </c>
      <c r="L112" s="51">
        <v>0</v>
      </c>
      <c r="M112" s="49">
        <f t="shared" si="121"/>
        <v>537</v>
      </c>
      <c r="N112" s="51">
        <v>537</v>
      </c>
      <c r="O112" s="51">
        <v>0</v>
      </c>
      <c r="P112" s="51">
        <v>0</v>
      </c>
      <c r="Q112" s="49">
        <f t="shared" si="122"/>
        <v>537</v>
      </c>
      <c r="R112" s="51">
        <v>537</v>
      </c>
      <c r="S112" s="51">
        <v>0</v>
      </c>
      <c r="T112" s="51">
        <v>0</v>
      </c>
    </row>
    <row r="113" spans="1:20" ht="40.5" x14ac:dyDescent="0.25">
      <c r="B113" s="16" t="s">
        <v>86</v>
      </c>
      <c r="C113" s="17"/>
      <c r="D113" s="18" t="s">
        <v>87</v>
      </c>
      <c r="E113" s="19">
        <f t="shared" si="119"/>
        <v>996000</v>
      </c>
      <c r="F113" s="19">
        <f t="shared" ref="F113:H116" si="141">F117+F121+F236+F335</f>
        <v>996000</v>
      </c>
      <c r="G113" s="19">
        <f t="shared" si="141"/>
        <v>0</v>
      </c>
      <c r="H113" s="19">
        <f t="shared" si="141"/>
        <v>0</v>
      </c>
      <c r="I113" s="19">
        <f t="shared" si="120"/>
        <v>1011000</v>
      </c>
      <c r="J113" s="19">
        <f t="shared" ref="J113:L116" si="142">J117+J121+J236+J335</f>
        <v>1011000</v>
      </c>
      <c r="K113" s="19">
        <f t="shared" si="142"/>
        <v>0</v>
      </c>
      <c r="L113" s="19">
        <f t="shared" si="142"/>
        <v>0</v>
      </c>
      <c r="M113" s="19">
        <f t="shared" si="121"/>
        <v>1046000</v>
      </c>
      <c r="N113" s="19">
        <f t="shared" ref="N113:P116" si="143">N117+N121+N236+N335</f>
        <v>1046000</v>
      </c>
      <c r="O113" s="19">
        <f t="shared" si="143"/>
        <v>0</v>
      </c>
      <c r="P113" s="19">
        <f t="shared" si="143"/>
        <v>0</v>
      </c>
      <c r="Q113" s="19">
        <f t="shared" si="122"/>
        <v>1080000</v>
      </c>
      <c r="R113" s="19">
        <f t="shared" ref="R113:T116" si="144">R117+R121+R236+R335</f>
        <v>1080000</v>
      </c>
      <c r="S113" s="19">
        <f t="shared" si="144"/>
        <v>0</v>
      </c>
      <c r="T113" s="19">
        <f t="shared" si="144"/>
        <v>0</v>
      </c>
    </row>
    <row r="114" spans="1:20" s="5" customFormat="1" ht="20.25" x14ac:dyDescent="0.25">
      <c r="A114" s="13"/>
      <c r="B114" s="25"/>
      <c r="C114" s="26"/>
      <c r="D114" s="22" t="s">
        <v>151</v>
      </c>
      <c r="E114" s="52">
        <f t="shared" si="119"/>
        <v>3698</v>
      </c>
      <c r="F114" s="52">
        <f t="shared" si="141"/>
        <v>3698</v>
      </c>
      <c r="G114" s="52">
        <f t="shared" si="141"/>
        <v>0</v>
      </c>
      <c r="H114" s="52">
        <f t="shared" si="141"/>
        <v>0</v>
      </c>
      <c r="I114" s="52">
        <f t="shared" si="120"/>
        <v>3698</v>
      </c>
      <c r="J114" s="52">
        <f t="shared" si="142"/>
        <v>3698</v>
      </c>
      <c r="K114" s="52">
        <f t="shared" si="142"/>
        <v>0</v>
      </c>
      <c r="L114" s="52">
        <f t="shared" si="142"/>
        <v>0</v>
      </c>
      <c r="M114" s="52">
        <f t="shared" si="121"/>
        <v>3698</v>
      </c>
      <c r="N114" s="52">
        <f t="shared" si="143"/>
        <v>3698</v>
      </c>
      <c r="O114" s="52">
        <f t="shared" si="143"/>
        <v>0</v>
      </c>
      <c r="P114" s="52">
        <f t="shared" si="143"/>
        <v>0</v>
      </c>
      <c r="Q114" s="52">
        <f t="shared" si="122"/>
        <v>3698</v>
      </c>
      <c r="R114" s="52">
        <f t="shared" si="144"/>
        <v>3698</v>
      </c>
      <c r="S114" s="52">
        <f t="shared" si="144"/>
        <v>0</v>
      </c>
      <c r="T114" s="52">
        <f t="shared" si="144"/>
        <v>0</v>
      </c>
    </row>
    <row r="115" spans="1:20" s="5" customFormat="1" ht="20.25" x14ac:dyDescent="0.25">
      <c r="A115" s="13"/>
      <c r="B115" s="25"/>
      <c r="C115" s="26"/>
      <c r="D115" s="22" t="s">
        <v>152</v>
      </c>
      <c r="E115" s="29">
        <f t="shared" si="119"/>
        <v>0</v>
      </c>
      <c r="F115" s="29">
        <f t="shared" si="141"/>
        <v>0</v>
      </c>
      <c r="G115" s="29">
        <f t="shared" si="141"/>
        <v>0</v>
      </c>
      <c r="H115" s="29">
        <f t="shared" si="141"/>
        <v>0</v>
      </c>
      <c r="I115" s="29">
        <f t="shared" si="120"/>
        <v>0</v>
      </c>
      <c r="J115" s="29">
        <f t="shared" si="142"/>
        <v>0</v>
      </c>
      <c r="K115" s="29">
        <f t="shared" si="142"/>
        <v>0</v>
      </c>
      <c r="L115" s="29">
        <f t="shared" si="142"/>
        <v>0</v>
      </c>
      <c r="M115" s="29">
        <f t="shared" si="121"/>
        <v>0</v>
      </c>
      <c r="N115" s="29">
        <f t="shared" si="143"/>
        <v>0</v>
      </c>
      <c r="O115" s="29">
        <f t="shared" si="143"/>
        <v>0</v>
      </c>
      <c r="P115" s="29">
        <f t="shared" si="143"/>
        <v>0</v>
      </c>
      <c r="Q115" s="29">
        <f t="shared" si="122"/>
        <v>0</v>
      </c>
      <c r="R115" s="29">
        <f t="shared" si="144"/>
        <v>0</v>
      </c>
      <c r="S115" s="29">
        <f t="shared" si="144"/>
        <v>0</v>
      </c>
      <c r="T115" s="29">
        <f t="shared" si="144"/>
        <v>0</v>
      </c>
    </row>
    <row r="116" spans="1:20" s="5" customFormat="1" ht="20.25" x14ac:dyDescent="0.25">
      <c r="A116" s="13"/>
      <c r="B116" s="25"/>
      <c r="C116" s="26"/>
      <c r="D116" s="22" t="s">
        <v>153</v>
      </c>
      <c r="E116" s="29">
        <f t="shared" si="119"/>
        <v>3698</v>
      </c>
      <c r="F116" s="29">
        <f t="shared" si="141"/>
        <v>3698</v>
      </c>
      <c r="G116" s="29">
        <f t="shared" si="141"/>
        <v>0</v>
      </c>
      <c r="H116" s="29">
        <f t="shared" si="141"/>
        <v>0</v>
      </c>
      <c r="I116" s="29">
        <f t="shared" si="120"/>
        <v>3698</v>
      </c>
      <c r="J116" s="29">
        <f t="shared" si="142"/>
        <v>3698</v>
      </c>
      <c r="K116" s="29">
        <f t="shared" si="142"/>
        <v>0</v>
      </c>
      <c r="L116" s="29">
        <f t="shared" si="142"/>
        <v>0</v>
      </c>
      <c r="M116" s="29">
        <f t="shared" si="121"/>
        <v>3698</v>
      </c>
      <c r="N116" s="29">
        <f t="shared" si="143"/>
        <v>3698</v>
      </c>
      <c r="O116" s="29">
        <f t="shared" si="143"/>
        <v>0</v>
      </c>
      <c r="P116" s="29">
        <f t="shared" si="143"/>
        <v>0</v>
      </c>
      <c r="Q116" s="29">
        <f t="shared" si="122"/>
        <v>3698</v>
      </c>
      <c r="R116" s="29">
        <f t="shared" si="144"/>
        <v>3698</v>
      </c>
      <c r="S116" s="29">
        <f t="shared" si="144"/>
        <v>0</v>
      </c>
      <c r="T116" s="29">
        <f t="shared" si="144"/>
        <v>0</v>
      </c>
    </row>
    <row r="117" spans="1:20" ht="36" x14ac:dyDescent="0.25">
      <c r="B117" s="30" t="s">
        <v>88</v>
      </c>
      <c r="C117" s="31"/>
      <c r="D117" s="53" t="s">
        <v>89</v>
      </c>
      <c r="E117" s="32">
        <f t="shared" si="119"/>
        <v>715000</v>
      </c>
      <c r="F117" s="33">
        <v>715000</v>
      </c>
      <c r="G117" s="33">
        <v>0</v>
      </c>
      <c r="H117" s="33">
        <v>0</v>
      </c>
      <c r="I117" s="32">
        <f t="shared" si="120"/>
        <v>720000</v>
      </c>
      <c r="J117" s="33">
        <v>720000</v>
      </c>
      <c r="K117" s="33">
        <v>0</v>
      </c>
      <c r="L117" s="33">
        <v>0</v>
      </c>
      <c r="M117" s="32">
        <f t="shared" si="121"/>
        <v>730000</v>
      </c>
      <c r="N117" s="33">
        <v>730000</v>
      </c>
      <c r="O117" s="33">
        <v>0</v>
      </c>
      <c r="P117" s="33">
        <v>0</v>
      </c>
      <c r="Q117" s="32">
        <f t="shared" si="122"/>
        <v>750000</v>
      </c>
      <c r="R117" s="33">
        <v>750000</v>
      </c>
      <c r="S117" s="33">
        <v>0</v>
      </c>
      <c r="T117" s="33">
        <v>0</v>
      </c>
    </row>
    <row r="118" spans="1:20" ht="18" x14ac:dyDescent="0.25">
      <c r="B118" s="41"/>
      <c r="C118" s="42"/>
      <c r="D118" s="43" t="s">
        <v>151</v>
      </c>
      <c r="E118" s="36">
        <f t="shared" si="119"/>
        <v>315</v>
      </c>
      <c r="F118" s="36">
        <f t="shared" ref="F118:L118" si="145">SUM(F119:F120)</f>
        <v>315</v>
      </c>
      <c r="G118" s="36">
        <f t="shared" si="145"/>
        <v>0</v>
      </c>
      <c r="H118" s="36">
        <f t="shared" si="145"/>
        <v>0</v>
      </c>
      <c r="I118" s="36">
        <f t="shared" si="120"/>
        <v>315</v>
      </c>
      <c r="J118" s="36">
        <f t="shared" si="145"/>
        <v>315</v>
      </c>
      <c r="K118" s="36">
        <f t="shared" si="145"/>
        <v>0</v>
      </c>
      <c r="L118" s="36">
        <f t="shared" si="145"/>
        <v>0</v>
      </c>
      <c r="M118" s="36">
        <f t="shared" si="121"/>
        <v>315</v>
      </c>
      <c r="N118" s="36">
        <f t="shared" ref="N118:P118" si="146">SUM(N119:N120)</f>
        <v>315</v>
      </c>
      <c r="O118" s="36">
        <f t="shared" si="146"/>
        <v>0</v>
      </c>
      <c r="P118" s="36">
        <f t="shared" si="146"/>
        <v>0</v>
      </c>
      <c r="Q118" s="36">
        <f t="shared" si="122"/>
        <v>315</v>
      </c>
      <c r="R118" s="36">
        <f t="shared" ref="R118:T118" si="147">SUM(R119:R120)</f>
        <v>315</v>
      </c>
      <c r="S118" s="36">
        <f t="shared" si="147"/>
        <v>0</v>
      </c>
      <c r="T118" s="36">
        <f t="shared" si="147"/>
        <v>0</v>
      </c>
    </row>
    <row r="119" spans="1:20" ht="18" x14ac:dyDescent="0.25">
      <c r="B119" s="41"/>
      <c r="C119" s="42"/>
      <c r="D119" s="44" t="s">
        <v>335</v>
      </c>
      <c r="E119" s="37">
        <f t="shared" si="119"/>
        <v>0</v>
      </c>
      <c r="F119" s="37">
        <v>0</v>
      </c>
      <c r="G119" s="37">
        <v>0</v>
      </c>
      <c r="H119" s="37">
        <v>0</v>
      </c>
      <c r="I119" s="37">
        <f t="shared" si="120"/>
        <v>0</v>
      </c>
      <c r="J119" s="37">
        <v>0</v>
      </c>
      <c r="K119" s="37">
        <v>0</v>
      </c>
      <c r="L119" s="37">
        <v>0</v>
      </c>
      <c r="M119" s="37">
        <f t="shared" si="121"/>
        <v>0</v>
      </c>
      <c r="N119" s="37">
        <v>0</v>
      </c>
      <c r="O119" s="37">
        <v>0</v>
      </c>
      <c r="P119" s="37">
        <v>0</v>
      </c>
      <c r="Q119" s="37">
        <f t="shared" si="122"/>
        <v>0</v>
      </c>
      <c r="R119" s="37">
        <v>0</v>
      </c>
      <c r="S119" s="37">
        <v>0</v>
      </c>
      <c r="T119" s="37">
        <v>0</v>
      </c>
    </row>
    <row r="120" spans="1:20" ht="18" x14ac:dyDescent="0.25">
      <c r="B120" s="41"/>
      <c r="C120" s="42"/>
      <c r="D120" s="44" t="s">
        <v>155</v>
      </c>
      <c r="E120" s="37">
        <f t="shared" si="119"/>
        <v>315</v>
      </c>
      <c r="F120" s="37">
        <v>315</v>
      </c>
      <c r="G120" s="37">
        <v>0</v>
      </c>
      <c r="H120" s="37">
        <v>0</v>
      </c>
      <c r="I120" s="37">
        <f t="shared" si="120"/>
        <v>315</v>
      </c>
      <c r="J120" s="37">
        <v>315</v>
      </c>
      <c r="K120" s="37">
        <v>0</v>
      </c>
      <c r="L120" s="37">
        <v>0</v>
      </c>
      <c r="M120" s="37">
        <f t="shared" si="121"/>
        <v>315</v>
      </c>
      <c r="N120" s="37">
        <v>315</v>
      </c>
      <c r="O120" s="37">
        <v>0</v>
      </c>
      <c r="P120" s="37">
        <v>0</v>
      </c>
      <c r="Q120" s="37">
        <f t="shared" si="122"/>
        <v>315</v>
      </c>
      <c r="R120" s="37">
        <v>315</v>
      </c>
      <c r="S120" s="37">
        <v>0</v>
      </c>
      <c r="T120" s="37">
        <v>0</v>
      </c>
    </row>
    <row r="121" spans="1:20" ht="17.25" x14ac:dyDescent="0.25">
      <c r="B121" s="54" t="s">
        <v>90</v>
      </c>
      <c r="C121" s="55"/>
      <c r="D121" s="56" t="s">
        <v>31</v>
      </c>
      <c r="E121" s="57">
        <f t="shared" si="119"/>
        <v>91246</v>
      </c>
      <c r="F121" s="58">
        <f>F125+F135+F145+F154+F161+F167+F172+F185+F196+F206+F217+F228</f>
        <v>91246</v>
      </c>
      <c r="G121" s="58">
        <f>G125+G135+G145+G154+G161+G167+G172+G185+G196+G206+G217+G228</f>
        <v>0</v>
      </c>
      <c r="H121" s="58">
        <f>H125+H135+H145+H154+H161+H167+H172+H185+H196+H206+H217+H228</f>
        <v>0</v>
      </c>
      <c r="I121" s="57">
        <f t="shared" si="120"/>
        <v>97200</v>
      </c>
      <c r="J121" s="58">
        <f>J125+J135+J145+J154+J161+J167+J172+J185+J196+J206+J217+J228</f>
        <v>97200</v>
      </c>
      <c r="K121" s="58">
        <f>K125+K135+K145+K154+K161+K167+K172+K185+K196+K206+K217+K228</f>
        <v>0</v>
      </c>
      <c r="L121" s="58">
        <f>L125+L135+L145+L154+L161+L167+L172+L185+L196+L206+L217+L228</f>
        <v>0</v>
      </c>
      <c r="M121" s="57">
        <f t="shared" si="121"/>
        <v>108200</v>
      </c>
      <c r="N121" s="58">
        <f>N125+N135+N145+N154+N161+N167+N172+N185+N196+N206+N217+N228</f>
        <v>108200</v>
      </c>
      <c r="O121" s="58">
        <f>O125+O135+O145+O154+O161+O167+O172+O185+O196+O206+O217+O228</f>
        <v>0</v>
      </c>
      <c r="P121" s="58">
        <f>P125+P135+P145+P154+P161+P167+P172+P185+P196+P206+P217+P228</f>
        <v>0</v>
      </c>
      <c r="Q121" s="57">
        <f t="shared" si="122"/>
        <v>110200</v>
      </c>
      <c r="R121" s="58">
        <f>R125+R135+R145+R154+R161+R167+R172+R185+R196+R206+R217+R228</f>
        <v>110200</v>
      </c>
      <c r="S121" s="58">
        <f>S125+S135+S145+S154+S161+S167+S172+S185+S196+S206+S217+S228</f>
        <v>0</v>
      </c>
      <c r="T121" s="58">
        <f>T125+T135+T145+T154+T161+T167+T172+T185+T196+T206+T217+T228</f>
        <v>0</v>
      </c>
    </row>
    <row r="122" spans="1:20" ht="18" x14ac:dyDescent="0.25">
      <c r="B122" s="41"/>
      <c r="C122" s="42"/>
      <c r="D122" s="43" t="s">
        <v>151</v>
      </c>
      <c r="E122" s="36">
        <f t="shared" si="119"/>
        <v>89</v>
      </c>
      <c r="F122" s="36">
        <f t="shared" ref="F122:H122" si="148">SUM(F123:F124)</f>
        <v>89</v>
      </c>
      <c r="G122" s="36">
        <f t="shared" si="148"/>
        <v>0</v>
      </c>
      <c r="H122" s="36">
        <f t="shared" si="148"/>
        <v>0</v>
      </c>
      <c r="I122" s="36">
        <f t="shared" si="120"/>
        <v>89</v>
      </c>
      <c r="J122" s="36">
        <f t="shared" ref="J122:L122" si="149">SUM(J123:J124)</f>
        <v>89</v>
      </c>
      <c r="K122" s="36">
        <f t="shared" si="149"/>
        <v>0</v>
      </c>
      <c r="L122" s="36">
        <f t="shared" si="149"/>
        <v>0</v>
      </c>
      <c r="M122" s="36">
        <f t="shared" si="121"/>
        <v>89</v>
      </c>
      <c r="N122" s="36">
        <f t="shared" ref="N122:P122" si="150">SUM(N123:N124)</f>
        <v>89</v>
      </c>
      <c r="O122" s="36">
        <f t="shared" si="150"/>
        <v>0</v>
      </c>
      <c r="P122" s="36">
        <f t="shared" si="150"/>
        <v>0</v>
      </c>
      <c r="Q122" s="36">
        <f t="shared" si="122"/>
        <v>89</v>
      </c>
      <c r="R122" s="36">
        <f t="shared" ref="R122:T122" si="151">SUM(R123:R124)</f>
        <v>89</v>
      </c>
      <c r="S122" s="36">
        <f t="shared" si="151"/>
        <v>0</v>
      </c>
      <c r="T122" s="36">
        <f t="shared" si="151"/>
        <v>0</v>
      </c>
    </row>
    <row r="123" spans="1:20" ht="18" x14ac:dyDescent="0.25">
      <c r="B123" s="41"/>
      <c r="C123" s="42"/>
      <c r="D123" s="44" t="s">
        <v>335</v>
      </c>
      <c r="E123" s="37">
        <f t="shared" si="119"/>
        <v>0</v>
      </c>
      <c r="F123" s="37">
        <v>0</v>
      </c>
      <c r="G123" s="37">
        <v>0</v>
      </c>
      <c r="H123" s="37">
        <v>0</v>
      </c>
      <c r="I123" s="37">
        <f t="shared" si="120"/>
        <v>0</v>
      </c>
      <c r="J123" s="37">
        <v>0</v>
      </c>
      <c r="K123" s="37">
        <v>0</v>
      </c>
      <c r="L123" s="37">
        <v>0</v>
      </c>
      <c r="M123" s="37">
        <f t="shared" si="121"/>
        <v>0</v>
      </c>
      <c r="N123" s="37">
        <v>0</v>
      </c>
      <c r="O123" s="37">
        <v>0</v>
      </c>
      <c r="P123" s="37">
        <v>0</v>
      </c>
      <c r="Q123" s="37">
        <f t="shared" si="122"/>
        <v>0</v>
      </c>
      <c r="R123" s="37">
        <v>0</v>
      </c>
      <c r="S123" s="37">
        <v>0</v>
      </c>
      <c r="T123" s="37">
        <v>0</v>
      </c>
    </row>
    <row r="124" spans="1:20" ht="18" x14ac:dyDescent="0.25">
      <c r="B124" s="41"/>
      <c r="C124" s="42"/>
      <c r="D124" s="44" t="s">
        <v>155</v>
      </c>
      <c r="E124" s="59">
        <f t="shared" si="119"/>
        <v>89</v>
      </c>
      <c r="F124" s="59">
        <f>F128+F138+F148+F157+F164+F170+F175+F188+F199+F209+F220+F231</f>
        <v>89</v>
      </c>
      <c r="G124" s="59">
        <f>G128+G138+G148+G157+G164+G170+G175+G188+G199+G209+G220+G231</f>
        <v>0</v>
      </c>
      <c r="H124" s="59">
        <f>H128+H138+H148+H157+H164+H170+H175+H188+H199+H209+H220+H231</f>
        <v>0</v>
      </c>
      <c r="I124" s="59">
        <f t="shared" si="120"/>
        <v>89</v>
      </c>
      <c r="J124" s="59">
        <f>J128+J138+J148+J157+J164+J170+J175+J188+J199+J209+J220+J231</f>
        <v>89</v>
      </c>
      <c r="K124" s="59">
        <f>K128+K138+K148+K157+K164+K170+K175+K188+K199+K209+K220+K231</f>
        <v>0</v>
      </c>
      <c r="L124" s="59">
        <f>L128+L138+L148+L157+L164+L170+L175+L188+L199+L209+L220+L231</f>
        <v>0</v>
      </c>
      <c r="M124" s="59">
        <f t="shared" si="121"/>
        <v>89</v>
      </c>
      <c r="N124" s="59">
        <f>N128+N138+N148+N157+N164+N170+N175+N188+N199+N209+N220+N231</f>
        <v>89</v>
      </c>
      <c r="O124" s="59">
        <f>O128+O138+O148+O157+O164+O170+O175+O188+O199+O209+O220+O231</f>
        <v>0</v>
      </c>
      <c r="P124" s="59">
        <f>P128+P138+P148+P157+P164+P170+P175+P188+P199+P209+P220+P231</f>
        <v>0</v>
      </c>
      <c r="Q124" s="59">
        <f t="shared" si="122"/>
        <v>89</v>
      </c>
      <c r="R124" s="59">
        <f>R128+R138+R148+R157+R164+R170+R175+R188+R199+R209+R220+R231</f>
        <v>89</v>
      </c>
      <c r="S124" s="59">
        <f>S128+S138+S148+S157+S164+S170+S175+S188+S199+S209+S220+S231</f>
        <v>0</v>
      </c>
      <c r="T124" s="59">
        <f>T128+T138+T148+T157+T164+T170+T175+T188+T199+T209+T220+T231</f>
        <v>0</v>
      </c>
    </row>
    <row r="125" spans="1:20" ht="36" x14ac:dyDescent="0.25">
      <c r="B125" s="30" t="s">
        <v>91</v>
      </c>
      <c r="C125" s="31"/>
      <c r="D125" s="53" t="s">
        <v>92</v>
      </c>
      <c r="E125" s="32">
        <f t="shared" si="119"/>
        <v>1900</v>
      </c>
      <c r="F125" s="33">
        <f>F129+F130+F131+F132+F133+F134</f>
        <v>1900</v>
      </c>
      <c r="G125" s="33">
        <f t="shared" ref="G125:H125" si="152">SUM(G129:G132)</f>
        <v>0</v>
      </c>
      <c r="H125" s="33">
        <f t="shared" si="152"/>
        <v>0</v>
      </c>
      <c r="I125" s="32">
        <f t="shared" si="120"/>
        <v>1900</v>
      </c>
      <c r="J125" s="33">
        <f>J129+J130+J131+J132+J133+J134</f>
        <v>1900</v>
      </c>
      <c r="K125" s="33">
        <f t="shared" ref="K125:P125" si="153">SUM(K129:K133)</f>
        <v>0</v>
      </c>
      <c r="L125" s="33">
        <f t="shared" si="153"/>
        <v>0</v>
      </c>
      <c r="M125" s="32">
        <f t="shared" si="121"/>
        <v>2000</v>
      </c>
      <c r="N125" s="33">
        <f>N129+N130+N131+N132+N133+N134</f>
        <v>2000</v>
      </c>
      <c r="O125" s="33">
        <f t="shared" si="153"/>
        <v>0</v>
      </c>
      <c r="P125" s="33">
        <f t="shared" si="153"/>
        <v>0</v>
      </c>
      <c r="Q125" s="32">
        <f t="shared" si="122"/>
        <v>2000</v>
      </c>
      <c r="R125" s="33">
        <f>R129+R130+R131+R132+R133+R134</f>
        <v>2000</v>
      </c>
      <c r="S125" s="33">
        <f t="shared" ref="S125:T125" si="154">SUM(S129:S133)</f>
        <v>0</v>
      </c>
      <c r="T125" s="33">
        <f t="shared" si="154"/>
        <v>0</v>
      </c>
    </row>
    <row r="126" spans="1:20" ht="18" x14ac:dyDescent="0.25">
      <c r="B126" s="41"/>
      <c r="C126" s="42"/>
      <c r="D126" s="43" t="s">
        <v>151</v>
      </c>
      <c r="E126" s="36">
        <f t="shared" si="119"/>
        <v>2</v>
      </c>
      <c r="F126" s="36">
        <f t="shared" ref="F126:H126" si="155">SUM(F127:F128)</f>
        <v>2</v>
      </c>
      <c r="G126" s="36">
        <f t="shared" si="155"/>
        <v>0</v>
      </c>
      <c r="H126" s="36">
        <f t="shared" si="155"/>
        <v>0</v>
      </c>
      <c r="I126" s="36">
        <f t="shared" si="120"/>
        <v>2</v>
      </c>
      <c r="J126" s="36">
        <f t="shared" ref="J126:L126" si="156">SUM(J127:J128)</f>
        <v>2</v>
      </c>
      <c r="K126" s="36">
        <f t="shared" si="156"/>
        <v>0</v>
      </c>
      <c r="L126" s="36">
        <f t="shared" si="156"/>
        <v>0</v>
      </c>
      <c r="M126" s="36">
        <f t="shared" si="121"/>
        <v>2</v>
      </c>
      <c r="N126" s="36">
        <f t="shared" ref="N126:P126" si="157">SUM(N127:N128)</f>
        <v>2</v>
      </c>
      <c r="O126" s="36">
        <f t="shared" si="157"/>
        <v>0</v>
      </c>
      <c r="P126" s="36">
        <f t="shared" si="157"/>
        <v>0</v>
      </c>
      <c r="Q126" s="36">
        <f t="shared" si="122"/>
        <v>2</v>
      </c>
      <c r="R126" s="36">
        <f t="shared" ref="R126:T126" si="158">SUM(R127:R128)</f>
        <v>2</v>
      </c>
      <c r="S126" s="36">
        <f t="shared" si="158"/>
        <v>0</v>
      </c>
      <c r="T126" s="36">
        <f t="shared" si="158"/>
        <v>0</v>
      </c>
    </row>
    <row r="127" spans="1:20" ht="18" x14ac:dyDescent="0.25">
      <c r="B127" s="41"/>
      <c r="C127" s="42"/>
      <c r="D127" s="44" t="s">
        <v>335</v>
      </c>
      <c r="E127" s="37">
        <f t="shared" si="119"/>
        <v>0</v>
      </c>
      <c r="F127" s="37">
        <v>0</v>
      </c>
      <c r="G127" s="37">
        <v>0</v>
      </c>
      <c r="H127" s="37">
        <v>0</v>
      </c>
      <c r="I127" s="37">
        <f t="shared" si="120"/>
        <v>0</v>
      </c>
      <c r="J127" s="37">
        <v>0</v>
      </c>
      <c r="K127" s="37">
        <v>0</v>
      </c>
      <c r="L127" s="37">
        <v>0</v>
      </c>
      <c r="M127" s="37">
        <f t="shared" si="121"/>
        <v>0</v>
      </c>
      <c r="N127" s="37">
        <v>0</v>
      </c>
      <c r="O127" s="37">
        <v>0</v>
      </c>
      <c r="P127" s="37">
        <v>0</v>
      </c>
      <c r="Q127" s="37">
        <f t="shared" si="122"/>
        <v>0</v>
      </c>
      <c r="R127" s="37">
        <v>0</v>
      </c>
      <c r="S127" s="37">
        <v>0</v>
      </c>
      <c r="T127" s="37">
        <v>0</v>
      </c>
    </row>
    <row r="128" spans="1:20" ht="18" x14ac:dyDescent="0.25">
      <c r="B128" s="41"/>
      <c r="C128" s="42"/>
      <c r="D128" s="44" t="s">
        <v>155</v>
      </c>
      <c r="E128" s="36">
        <f t="shared" si="119"/>
        <v>2</v>
      </c>
      <c r="F128" s="37">
        <v>2</v>
      </c>
      <c r="G128" s="37">
        <v>0</v>
      </c>
      <c r="H128" s="37">
        <v>0</v>
      </c>
      <c r="I128" s="36">
        <f t="shared" si="120"/>
        <v>2</v>
      </c>
      <c r="J128" s="37">
        <v>2</v>
      </c>
      <c r="K128" s="37">
        <v>0</v>
      </c>
      <c r="L128" s="37">
        <v>0</v>
      </c>
      <c r="M128" s="36">
        <f t="shared" si="121"/>
        <v>2</v>
      </c>
      <c r="N128" s="37">
        <v>2</v>
      </c>
      <c r="O128" s="37">
        <v>0</v>
      </c>
      <c r="P128" s="37">
        <v>0</v>
      </c>
      <c r="Q128" s="36">
        <f t="shared" si="122"/>
        <v>2</v>
      </c>
      <c r="R128" s="37">
        <v>2</v>
      </c>
      <c r="S128" s="37">
        <v>0</v>
      </c>
      <c r="T128" s="37">
        <v>0</v>
      </c>
    </row>
    <row r="129" spans="2:20" ht="15.75" x14ac:dyDescent="0.25">
      <c r="B129" s="38"/>
      <c r="C129" s="34" t="s">
        <v>157</v>
      </c>
      <c r="D129" s="39" t="s">
        <v>158</v>
      </c>
      <c r="E129" s="40">
        <f t="shared" si="119"/>
        <v>1144</v>
      </c>
      <c r="F129" s="45">
        <v>1144</v>
      </c>
      <c r="G129" s="37">
        <v>0</v>
      </c>
      <c r="H129" s="37">
        <v>0</v>
      </c>
      <c r="I129" s="40">
        <f t="shared" si="120"/>
        <v>1144</v>
      </c>
      <c r="J129" s="45">
        <v>1144</v>
      </c>
      <c r="K129" s="37">
        <v>0</v>
      </c>
      <c r="L129" s="37">
        <v>0</v>
      </c>
      <c r="M129" s="40">
        <f t="shared" si="121"/>
        <v>1244</v>
      </c>
      <c r="N129" s="45">
        <v>1244</v>
      </c>
      <c r="O129" s="37">
        <v>0</v>
      </c>
      <c r="P129" s="37">
        <v>0</v>
      </c>
      <c r="Q129" s="40">
        <f t="shared" si="122"/>
        <v>1244</v>
      </c>
      <c r="R129" s="45">
        <v>1244</v>
      </c>
      <c r="S129" s="37">
        <v>0</v>
      </c>
      <c r="T129" s="37">
        <v>0</v>
      </c>
    </row>
    <row r="130" spans="2:20" ht="15.75" x14ac:dyDescent="0.25">
      <c r="B130" s="38"/>
      <c r="C130" s="34" t="s">
        <v>159</v>
      </c>
      <c r="D130" s="39" t="s">
        <v>328</v>
      </c>
      <c r="E130" s="40">
        <f t="shared" si="119"/>
        <v>34</v>
      </c>
      <c r="F130" s="45">
        <v>34</v>
      </c>
      <c r="G130" s="37">
        <v>0</v>
      </c>
      <c r="H130" s="37">
        <v>0</v>
      </c>
      <c r="I130" s="40">
        <f t="shared" si="120"/>
        <v>34</v>
      </c>
      <c r="J130" s="45">
        <v>34</v>
      </c>
      <c r="K130" s="37">
        <v>0</v>
      </c>
      <c r="L130" s="37">
        <v>0</v>
      </c>
      <c r="M130" s="40">
        <f t="shared" si="121"/>
        <v>34</v>
      </c>
      <c r="N130" s="45">
        <v>34</v>
      </c>
      <c r="O130" s="37">
        <v>0</v>
      </c>
      <c r="P130" s="37">
        <v>0</v>
      </c>
      <c r="Q130" s="40">
        <f t="shared" si="122"/>
        <v>34</v>
      </c>
      <c r="R130" s="45">
        <v>34</v>
      </c>
      <c r="S130" s="37">
        <v>0</v>
      </c>
      <c r="T130" s="37">
        <v>0</v>
      </c>
    </row>
    <row r="131" spans="2:20" ht="45" x14ac:dyDescent="0.25">
      <c r="B131" s="38"/>
      <c r="C131" s="34" t="s">
        <v>160</v>
      </c>
      <c r="D131" s="39" t="s">
        <v>161</v>
      </c>
      <c r="E131" s="40">
        <f t="shared" si="119"/>
        <v>161</v>
      </c>
      <c r="F131" s="45">
        <v>161</v>
      </c>
      <c r="G131" s="37">
        <v>0</v>
      </c>
      <c r="H131" s="37">
        <v>0</v>
      </c>
      <c r="I131" s="40">
        <f t="shared" si="120"/>
        <v>161</v>
      </c>
      <c r="J131" s="45">
        <v>161</v>
      </c>
      <c r="K131" s="37">
        <v>0</v>
      </c>
      <c r="L131" s="37">
        <v>0</v>
      </c>
      <c r="M131" s="40">
        <f t="shared" si="121"/>
        <v>161</v>
      </c>
      <c r="N131" s="45">
        <v>161</v>
      </c>
      <c r="O131" s="37">
        <v>0</v>
      </c>
      <c r="P131" s="37">
        <v>0</v>
      </c>
      <c r="Q131" s="40">
        <f t="shared" si="122"/>
        <v>161</v>
      </c>
      <c r="R131" s="45">
        <v>161</v>
      </c>
      <c r="S131" s="37">
        <v>0</v>
      </c>
      <c r="T131" s="37">
        <v>0</v>
      </c>
    </row>
    <row r="132" spans="2:20" ht="15.75" x14ac:dyDescent="0.25">
      <c r="B132" s="38"/>
      <c r="C132" s="34" t="s">
        <v>162</v>
      </c>
      <c r="D132" s="39" t="s">
        <v>163</v>
      </c>
      <c r="E132" s="40">
        <f t="shared" si="119"/>
        <v>416</v>
      </c>
      <c r="F132" s="45">
        <v>416</v>
      </c>
      <c r="G132" s="37">
        <v>0</v>
      </c>
      <c r="H132" s="37">
        <v>0</v>
      </c>
      <c r="I132" s="40">
        <f t="shared" si="120"/>
        <v>416</v>
      </c>
      <c r="J132" s="45">
        <v>416</v>
      </c>
      <c r="K132" s="37">
        <v>0</v>
      </c>
      <c r="L132" s="37">
        <v>0</v>
      </c>
      <c r="M132" s="40">
        <f t="shared" si="121"/>
        <v>416</v>
      </c>
      <c r="N132" s="45">
        <v>416</v>
      </c>
      <c r="O132" s="37">
        <v>0</v>
      </c>
      <c r="P132" s="37">
        <v>0</v>
      </c>
      <c r="Q132" s="40">
        <f t="shared" si="122"/>
        <v>416</v>
      </c>
      <c r="R132" s="45">
        <v>416</v>
      </c>
      <c r="S132" s="37">
        <v>0</v>
      </c>
      <c r="T132" s="37">
        <v>0</v>
      </c>
    </row>
    <row r="133" spans="2:20" ht="30" x14ac:dyDescent="0.25">
      <c r="B133" s="38"/>
      <c r="C133" s="34" t="s">
        <v>164</v>
      </c>
      <c r="D133" s="39" t="s">
        <v>165</v>
      </c>
      <c r="E133" s="40">
        <f t="shared" si="119"/>
        <v>109</v>
      </c>
      <c r="F133" s="45">
        <v>109</v>
      </c>
      <c r="G133" s="37">
        <v>0</v>
      </c>
      <c r="H133" s="37">
        <v>0</v>
      </c>
      <c r="I133" s="40">
        <f t="shared" si="120"/>
        <v>109</v>
      </c>
      <c r="J133" s="45">
        <v>109</v>
      </c>
      <c r="K133" s="37">
        <v>0</v>
      </c>
      <c r="L133" s="37">
        <v>0</v>
      </c>
      <c r="M133" s="40">
        <f t="shared" si="121"/>
        <v>109</v>
      </c>
      <c r="N133" s="45">
        <v>109</v>
      </c>
      <c r="O133" s="37">
        <v>0</v>
      </c>
      <c r="P133" s="37">
        <v>0</v>
      </c>
      <c r="Q133" s="40">
        <f t="shared" si="122"/>
        <v>109</v>
      </c>
      <c r="R133" s="45">
        <v>109</v>
      </c>
      <c r="S133" s="37">
        <v>0</v>
      </c>
      <c r="T133" s="37">
        <v>0</v>
      </c>
    </row>
    <row r="134" spans="2:20" ht="30" x14ac:dyDescent="0.25">
      <c r="B134" s="38"/>
      <c r="C134" s="34" t="s">
        <v>341</v>
      </c>
      <c r="D134" s="39" t="s">
        <v>340</v>
      </c>
      <c r="E134" s="40">
        <f t="shared" si="119"/>
        <v>36</v>
      </c>
      <c r="F134" s="45">
        <v>36</v>
      </c>
      <c r="G134" s="37">
        <v>0</v>
      </c>
      <c r="H134" s="37">
        <v>0</v>
      </c>
      <c r="I134" s="40">
        <f t="shared" si="120"/>
        <v>36</v>
      </c>
      <c r="J134" s="45">
        <v>36</v>
      </c>
      <c r="K134" s="37">
        <v>0</v>
      </c>
      <c r="L134" s="37">
        <v>0</v>
      </c>
      <c r="M134" s="40">
        <f t="shared" si="121"/>
        <v>36</v>
      </c>
      <c r="N134" s="45">
        <v>36</v>
      </c>
      <c r="O134" s="37">
        <v>0</v>
      </c>
      <c r="P134" s="37">
        <v>0</v>
      </c>
      <c r="Q134" s="40">
        <f t="shared" si="122"/>
        <v>36</v>
      </c>
      <c r="R134" s="45">
        <v>36</v>
      </c>
      <c r="S134" s="37">
        <v>0</v>
      </c>
      <c r="T134" s="37">
        <v>0</v>
      </c>
    </row>
    <row r="135" spans="2:20" ht="18" x14ac:dyDescent="0.25">
      <c r="B135" s="30" t="s">
        <v>94</v>
      </c>
      <c r="C135" s="31"/>
      <c r="D135" s="53" t="s">
        <v>93</v>
      </c>
      <c r="E135" s="32">
        <f t="shared" si="119"/>
        <v>22400</v>
      </c>
      <c r="F135" s="33">
        <f>F139+F140+F141+F142+F143+F144</f>
        <v>22400</v>
      </c>
      <c r="G135" s="33">
        <f t="shared" ref="G135:P135" si="159">SUM(G139:G143)</f>
        <v>0</v>
      </c>
      <c r="H135" s="33">
        <f t="shared" si="159"/>
        <v>0</v>
      </c>
      <c r="I135" s="32">
        <f t="shared" si="120"/>
        <v>23340</v>
      </c>
      <c r="J135" s="33">
        <f>J139+J140+J141+J142+J143+J144</f>
        <v>23340</v>
      </c>
      <c r="K135" s="33">
        <f t="shared" si="159"/>
        <v>0</v>
      </c>
      <c r="L135" s="33">
        <f t="shared" si="159"/>
        <v>0</v>
      </c>
      <c r="M135" s="32">
        <f t="shared" si="121"/>
        <v>25040</v>
      </c>
      <c r="N135" s="33">
        <f>N139+N140+N141+N142+N143+N144</f>
        <v>25040</v>
      </c>
      <c r="O135" s="33">
        <f t="shared" si="159"/>
        <v>0</v>
      </c>
      <c r="P135" s="33">
        <f t="shared" si="159"/>
        <v>0</v>
      </c>
      <c r="Q135" s="32">
        <f t="shared" si="122"/>
        <v>25040</v>
      </c>
      <c r="R135" s="33">
        <f>R139+R140+R141+R142+R143+R144</f>
        <v>25040</v>
      </c>
      <c r="S135" s="33">
        <f t="shared" ref="S135:T135" si="160">SUM(S139:S143)</f>
        <v>0</v>
      </c>
      <c r="T135" s="33">
        <f t="shared" si="160"/>
        <v>0</v>
      </c>
    </row>
    <row r="136" spans="2:20" ht="18" x14ac:dyDescent="0.25">
      <c r="B136" s="41"/>
      <c r="C136" s="42"/>
      <c r="D136" s="43" t="s">
        <v>151</v>
      </c>
      <c r="E136" s="36">
        <f t="shared" si="119"/>
        <v>0</v>
      </c>
      <c r="F136" s="36">
        <f t="shared" ref="F136:H136" si="161">SUM(F137:F138)</f>
        <v>0</v>
      </c>
      <c r="G136" s="36">
        <f t="shared" si="161"/>
        <v>0</v>
      </c>
      <c r="H136" s="36">
        <f t="shared" si="161"/>
        <v>0</v>
      </c>
      <c r="I136" s="36">
        <f t="shared" si="120"/>
        <v>0</v>
      </c>
      <c r="J136" s="36">
        <f t="shared" ref="J136:L136" si="162">SUM(J137:J138)</f>
        <v>0</v>
      </c>
      <c r="K136" s="36">
        <f t="shared" si="162"/>
        <v>0</v>
      </c>
      <c r="L136" s="36">
        <f t="shared" si="162"/>
        <v>0</v>
      </c>
      <c r="M136" s="36">
        <f t="shared" si="121"/>
        <v>0</v>
      </c>
      <c r="N136" s="36">
        <f t="shared" ref="N136:P136" si="163">SUM(N137:N138)</f>
        <v>0</v>
      </c>
      <c r="O136" s="36">
        <f t="shared" si="163"/>
        <v>0</v>
      </c>
      <c r="P136" s="36">
        <f t="shared" si="163"/>
        <v>0</v>
      </c>
      <c r="Q136" s="36">
        <f t="shared" si="122"/>
        <v>0</v>
      </c>
      <c r="R136" s="36">
        <f t="shared" ref="R136:T136" si="164">SUM(R137:R138)</f>
        <v>0</v>
      </c>
      <c r="S136" s="36">
        <f t="shared" si="164"/>
        <v>0</v>
      </c>
      <c r="T136" s="36">
        <f t="shared" si="164"/>
        <v>0</v>
      </c>
    </row>
    <row r="137" spans="2:20" ht="18" x14ac:dyDescent="0.25">
      <c r="B137" s="41"/>
      <c r="C137" s="42"/>
      <c r="D137" s="44" t="s">
        <v>335</v>
      </c>
      <c r="E137" s="37">
        <f t="shared" si="119"/>
        <v>0</v>
      </c>
      <c r="F137" s="37">
        <v>0</v>
      </c>
      <c r="G137" s="37">
        <v>0</v>
      </c>
      <c r="H137" s="37">
        <v>0</v>
      </c>
      <c r="I137" s="37">
        <f t="shared" si="120"/>
        <v>0</v>
      </c>
      <c r="J137" s="37">
        <v>0</v>
      </c>
      <c r="K137" s="37">
        <v>0</v>
      </c>
      <c r="L137" s="37">
        <v>0</v>
      </c>
      <c r="M137" s="37">
        <f t="shared" si="121"/>
        <v>0</v>
      </c>
      <c r="N137" s="37">
        <v>0</v>
      </c>
      <c r="O137" s="37">
        <v>0</v>
      </c>
      <c r="P137" s="37">
        <v>0</v>
      </c>
      <c r="Q137" s="37">
        <f t="shared" si="122"/>
        <v>0</v>
      </c>
      <c r="R137" s="37">
        <v>0</v>
      </c>
      <c r="S137" s="37">
        <v>0</v>
      </c>
      <c r="T137" s="37">
        <v>0</v>
      </c>
    </row>
    <row r="138" spans="2:20" ht="18" x14ac:dyDescent="0.25">
      <c r="B138" s="41"/>
      <c r="C138" s="42"/>
      <c r="D138" s="44" t="s">
        <v>155</v>
      </c>
      <c r="E138" s="36">
        <f t="shared" si="119"/>
        <v>0</v>
      </c>
      <c r="F138" s="37">
        <v>0</v>
      </c>
      <c r="G138" s="37">
        <v>0</v>
      </c>
      <c r="H138" s="37">
        <v>0</v>
      </c>
      <c r="I138" s="36">
        <f t="shared" si="120"/>
        <v>0</v>
      </c>
      <c r="J138" s="37">
        <v>0</v>
      </c>
      <c r="K138" s="37">
        <v>0</v>
      </c>
      <c r="L138" s="37">
        <v>0</v>
      </c>
      <c r="M138" s="36">
        <f t="shared" si="121"/>
        <v>0</v>
      </c>
      <c r="N138" s="37">
        <v>0</v>
      </c>
      <c r="O138" s="37">
        <v>0</v>
      </c>
      <c r="P138" s="37">
        <v>0</v>
      </c>
      <c r="Q138" s="36">
        <f t="shared" si="122"/>
        <v>0</v>
      </c>
      <c r="R138" s="37">
        <v>0</v>
      </c>
      <c r="S138" s="37">
        <v>0</v>
      </c>
      <c r="T138" s="37">
        <v>0</v>
      </c>
    </row>
    <row r="139" spans="2:20" ht="15.75" x14ac:dyDescent="0.25">
      <c r="B139" s="38"/>
      <c r="C139" s="34" t="s">
        <v>166</v>
      </c>
      <c r="D139" s="39" t="s">
        <v>167</v>
      </c>
      <c r="E139" s="40">
        <f t="shared" si="119"/>
        <v>14117</v>
      </c>
      <c r="F139" s="45">
        <v>14117</v>
      </c>
      <c r="G139" s="37">
        <v>0</v>
      </c>
      <c r="H139" s="37">
        <v>0</v>
      </c>
      <c r="I139" s="40">
        <f t="shared" si="120"/>
        <v>14340</v>
      </c>
      <c r="J139" s="45">
        <v>14340</v>
      </c>
      <c r="K139" s="37">
        <v>0</v>
      </c>
      <c r="L139" s="37">
        <v>0</v>
      </c>
      <c r="M139" s="40">
        <f t="shared" si="121"/>
        <v>15040</v>
      </c>
      <c r="N139" s="45">
        <v>15040</v>
      </c>
      <c r="O139" s="37">
        <v>0</v>
      </c>
      <c r="P139" s="37">
        <v>0</v>
      </c>
      <c r="Q139" s="40">
        <f t="shared" si="122"/>
        <v>15040</v>
      </c>
      <c r="R139" s="45">
        <v>15040</v>
      </c>
      <c r="S139" s="37">
        <v>0</v>
      </c>
      <c r="T139" s="37">
        <v>0</v>
      </c>
    </row>
    <row r="140" spans="2:20" ht="15.75" x14ac:dyDescent="0.25">
      <c r="B140" s="38"/>
      <c r="C140" s="34" t="s">
        <v>168</v>
      </c>
      <c r="D140" s="39" t="s">
        <v>169</v>
      </c>
      <c r="E140" s="40">
        <f t="shared" si="119"/>
        <v>150</v>
      </c>
      <c r="F140" s="45">
        <v>150</v>
      </c>
      <c r="G140" s="37">
        <v>0</v>
      </c>
      <c r="H140" s="37">
        <v>0</v>
      </c>
      <c r="I140" s="40">
        <f t="shared" si="120"/>
        <v>160</v>
      </c>
      <c r="J140" s="45">
        <v>160</v>
      </c>
      <c r="K140" s="37">
        <v>0</v>
      </c>
      <c r="L140" s="37">
        <v>0</v>
      </c>
      <c r="M140" s="40">
        <f t="shared" si="121"/>
        <v>180</v>
      </c>
      <c r="N140" s="45">
        <v>180</v>
      </c>
      <c r="O140" s="37">
        <v>0</v>
      </c>
      <c r="P140" s="37">
        <v>0</v>
      </c>
      <c r="Q140" s="40">
        <f t="shared" si="122"/>
        <v>180</v>
      </c>
      <c r="R140" s="45">
        <v>180</v>
      </c>
      <c r="S140" s="37">
        <v>0</v>
      </c>
      <c r="T140" s="37">
        <v>0</v>
      </c>
    </row>
    <row r="141" spans="2:20" ht="30" x14ac:dyDescent="0.25">
      <c r="B141" s="38"/>
      <c r="C141" s="34" t="s">
        <v>170</v>
      </c>
      <c r="D141" s="39" t="s">
        <v>171</v>
      </c>
      <c r="E141" s="40">
        <f t="shared" si="119"/>
        <v>7603</v>
      </c>
      <c r="F141" s="45">
        <v>7603</v>
      </c>
      <c r="G141" s="37">
        <v>0</v>
      </c>
      <c r="H141" s="37">
        <v>0</v>
      </c>
      <c r="I141" s="40">
        <f t="shared" si="120"/>
        <v>8197</v>
      </c>
      <c r="J141" s="45">
        <v>8197</v>
      </c>
      <c r="K141" s="37">
        <v>0</v>
      </c>
      <c r="L141" s="37">
        <v>0</v>
      </c>
      <c r="M141" s="40">
        <f t="shared" si="121"/>
        <v>9114</v>
      </c>
      <c r="N141" s="45">
        <v>9114</v>
      </c>
      <c r="O141" s="37">
        <v>0</v>
      </c>
      <c r="P141" s="37">
        <v>0</v>
      </c>
      <c r="Q141" s="40">
        <f t="shared" si="122"/>
        <v>9114</v>
      </c>
      <c r="R141" s="45">
        <v>9114</v>
      </c>
      <c r="S141" s="37">
        <v>0</v>
      </c>
      <c r="T141" s="37">
        <v>0</v>
      </c>
    </row>
    <row r="142" spans="2:20" ht="15.75" x14ac:dyDescent="0.25">
      <c r="B142" s="38"/>
      <c r="C142" s="34" t="s">
        <v>172</v>
      </c>
      <c r="D142" s="39" t="s">
        <v>175</v>
      </c>
      <c r="E142" s="40">
        <f t="shared" si="119"/>
        <v>400</v>
      </c>
      <c r="F142" s="45">
        <v>400</v>
      </c>
      <c r="G142" s="37">
        <v>0</v>
      </c>
      <c r="H142" s="37">
        <v>0</v>
      </c>
      <c r="I142" s="40">
        <f t="shared" si="120"/>
        <v>500</v>
      </c>
      <c r="J142" s="45">
        <v>500</v>
      </c>
      <c r="K142" s="37">
        <v>0</v>
      </c>
      <c r="L142" s="37">
        <v>0</v>
      </c>
      <c r="M142" s="40">
        <f t="shared" si="121"/>
        <v>550</v>
      </c>
      <c r="N142" s="45">
        <v>550</v>
      </c>
      <c r="O142" s="37">
        <v>0</v>
      </c>
      <c r="P142" s="37">
        <v>0</v>
      </c>
      <c r="Q142" s="40">
        <f t="shared" si="122"/>
        <v>550</v>
      </c>
      <c r="R142" s="45">
        <v>550</v>
      </c>
      <c r="S142" s="37">
        <v>0</v>
      </c>
      <c r="T142" s="37">
        <v>0</v>
      </c>
    </row>
    <row r="143" spans="2:20" ht="30" x14ac:dyDescent="0.25">
      <c r="B143" s="38"/>
      <c r="C143" s="34" t="s">
        <v>174</v>
      </c>
      <c r="D143" s="39" t="s">
        <v>173</v>
      </c>
      <c r="E143" s="40">
        <f t="shared" si="119"/>
        <v>30</v>
      </c>
      <c r="F143" s="45">
        <v>30</v>
      </c>
      <c r="G143" s="37">
        <v>0</v>
      </c>
      <c r="H143" s="37">
        <v>0</v>
      </c>
      <c r="I143" s="40">
        <f t="shared" si="120"/>
        <v>33</v>
      </c>
      <c r="J143" s="45">
        <v>33</v>
      </c>
      <c r="K143" s="37">
        <v>0</v>
      </c>
      <c r="L143" s="37">
        <v>0</v>
      </c>
      <c r="M143" s="40">
        <f t="shared" si="121"/>
        <v>36</v>
      </c>
      <c r="N143" s="45">
        <v>36</v>
      </c>
      <c r="O143" s="37">
        <v>0</v>
      </c>
      <c r="P143" s="37">
        <v>0</v>
      </c>
      <c r="Q143" s="40">
        <f t="shared" si="122"/>
        <v>36</v>
      </c>
      <c r="R143" s="45">
        <v>36</v>
      </c>
      <c r="S143" s="37">
        <v>0</v>
      </c>
      <c r="T143" s="37">
        <v>0</v>
      </c>
    </row>
    <row r="144" spans="2:20" ht="30" x14ac:dyDescent="0.25">
      <c r="B144" s="38"/>
      <c r="C144" s="34" t="s">
        <v>343</v>
      </c>
      <c r="D144" s="39" t="s">
        <v>342</v>
      </c>
      <c r="E144" s="40">
        <f t="shared" si="119"/>
        <v>100</v>
      </c>
      <c r="F144" s="45">
        <v>100</v>
      </c>
      <c r="G144" s="37">
        <v>0</v>
      </c>
      <c r="H144" s="37">
        <v>0</v>
      </c>
      <c r="I144" s="40">
        <f t="shared" si="120"/>
        <v>110.00000000000001</v>
      </c>
      <c r="J144" s="45">
        <v>110.00000000000001</v>
      </c>
      <c r="K144" s="37">
        <v>0</v>
      </c>
      <c r="L144" s="37">
        <v>0</v>
      </c>
      <c r="M144" s="40">
        <f t="shared" si="121"/>
        <v>120</v>
      </c>
      <c r="N144" s="45">
        <v>120</v>
      </c>
      <c r="O144" s="37">
        <v>0</v>
      </c>
      <c r="P144" s="37">
        <v>0</v>
      </c>
      <c r="Q144" s="40">
        <f t="shared" si="122"/>
        <v>120</v>
      </c>
      <c r="R144" s="45">
        <v>120</v>
      </c>
      <c r="S144" s="37">
        <v>0</v>
      </c>
      <c r="T144" s="37">
        <v>0</v>
      </c>
    </row>
    <row r="145" spans="2:20" ht="18" x14ac:dyDescent="0.25">
      <c r="B145" s="30" t="s">
        <v>96</v>
      </c>
      <c r="C145" s="31"/>
      <c r="D145" s="53" t="s">
        <v>95</v>
      </c>
      <c r="E145" s="32">
        <f t="shared" si="119"/>
        <v>1700</v>
      </c>
      <c r="F145" s="33">
        <f t="shared" ref="F145:P145" si="165">SUM(F149:F153)</f>
        <v>1700</v>
      </c>
      <c r="G145" s="33">
        <f t="shared" si="165"/>
        <v>0</v>
      </c>
      <c r="H145" s="33">
        <f t="shared" si="165"/>
        <v>0</v>
      </c>
      <c r="I145" s="32">
        <f t="shared" si="120"/>
        <v>1700</v>
      </c>
      <c r="J145" s="33">
        <f t="shared" ref="J145" si="166">SUM(J149:J153)</f>
        <v>1700</v>
      </c>
      <c r="K145" s="33">
        <f t="shared" si="165"/>
        <v>0</v>
      </c>
      <c r="L145" s="33">
        <f t="shared" si="165"/>
        <v>0</v>
      </c>
      <c r="M145" s="32">
        <f t="shared" si="121"/>
        <v>1800</v>
      </c>
      <c r="N145" s="33">
        <f t="shared" si="165"/>
        <v>1800</v>
      </c>
      <c r="O145" s="33">
        <f t="shared" si="165"/>
        <v>0</v>
      </c>
      <c r="P145" s="33">
        <f t="shared" si="165"/>
        <v>0</v>
      </c>
      <c r="Q145" s="32">
        <f t="shared" si="122"/>
        <v>1800</v>
      </c>
      <c r="R145" s="33">
        <f t="shared" ref="R145:T145" si="167">SUM(R149:R153)</f>
        <v>1800</v>
      </c>
      <c r="S145" s="33">
        <f t="shared" si="167"/>
        <v>0</v>
      </c>
      <c r="T145" s="33">
        <f t="shared" si="167"/>
        <v>0</v>
      </c>
    </row>
    <row r="146" spans="2:20" ht="18" x14ac:dyDescent="0.25">
      <c r="B146" s="41"/>
      <c r="C146" s="42"/>
      <c r="D146" s="43" t="s">
        <v>151</v>
      </c>
      <c r="E146" s="36">
        <f t="shared" si="119"/>
        <v>0</v>
      </c>
      <c r="F146" s="36">
        <f t="shared" ref="F146:H146" si="168">SUM(F147:F148)</f>
        <v>0</v>
      </c>
      <c r="G146" s="36">
        <f t="shared" si="168"/>
        <v>0</v>
      </c>
      <c r="H146" s="36">
        <f t="shared" si="168"/>
        <v>0</v>
      </c>
      <c r="I146" s="36">
        <f t="shared" si="120"/>
        <v>0</v>
      </c>
      <c r="J146" s="36">
        <f t="shared" ref="J146:L146" si="169">SUM(J147:J148)</f>
        <v>0</v>
      </c>
      <c r="K146" s="36">
        <f t="shared" si="169"/>
        <v>0</v>
      </c>
      <c r="L146" s="36">
        <f t="shared" si="169"/>
        <v>0</v>
      </c>
      <c r="M146" s="36">
        <f t="shared" si="121"/>
        <v>0</v>
      </c>
      <c r="N146" s="36">
        <f t="shared" ref="N146:P146" si="170">SUM(N147:N148)</f>
        <v>0</v>
      </c>
      <c r="O146" s="36">
        <f t="shared" si="170"/>
        <v>0</v>
      </c>
      <c r="P146" s="36">
        <f t="shared" si="170"/>
        <v>0</v>
      </c>
      <c r="Q146" s="36">
        <f t="shared" si="122"/>
        <v>0</v>
      </c>
      <c r="R146" s="36">
        <f t="shared" ref="R146:T146" si="171">SUM(R147:R148)</f>
        <v>0</v>
      </c>
      <c r="S146" s="36">
        <f t="shared" si="171"/>
        <v>0</v>
      </c>
      <c r="T146" s="36">
        <f t="shared" si="171"/>
        <v>0</v>
      </c>
    </row>
    <row r="147" spans="2:20" ht="18" x14ac:dyDescent="0.25">
      <c r="B147" s="41"/>
      <c r="C147" s="42"/>
      <c r="D147" s="44" t="s">
        <v>335</v>
      </c>
      <c r="E147" s="37">
        <f t="shared" si="119"/>
        <v>0</v>
      </c>
      <c r="F147" s="37">
        <v>0</v>
      </c>
      <c r="G147" s="37">
        <v>0</v>
      </c>
      <c r="H147" s="37">
        <v>0</v>
      </c>
      <c r="I147" s="37">
        <f t="shared" si="120"/>
        <v>0</v>
      </c>
      <c r="J147" s="37">
        <v>0</v>
      </c>
      <c r="K147" s="37">
        <v>0</v>
      </c>
      <c r="L147" s="37">
        <v>0</v>
      </c>
      <c r="M147" s="37">
        <f t="shared" si="121"/>
        <v>0</v>
      </c>
      <c r="N147" s="37">
        <v>0</v>
      </c>
      <c r="O147" s="37">
        <v>0</v>
      </c>
      <c r="P147" s="37">
        <v>0</v>
      </c>
      <c r="Q147" s="37">
        <f t="shared" si="122"/>
        <v>0</v>
      </c>
      <c r="R147" s="37">
        <v>0</v>
      </c>
      <c r="S147" s="37">
        <v>0</v>
      </c>
      <c r="T147" s="37">
        <v>0</v>
      </c>
    </row>
    <row r="148" spans="2:20" ht="18" x14ac:dyDescent="0.25">
      <c r="B148" s="41"/>
      <c r="C148" s="42"/>
      <c r="D148" s="44" t="s">
        <v>155</v>
      </c>
      <c r="E148" s="36">
        <f t="shared" si="119"/>
        <v>0</v>
      </c>
      <c r="F148" s="37">
        <v>0</v>
      </c>
      <c r="G148" s="37">
        <v>0</v>
      </c>
      <c r="H148" s="37">
        <v>0</v>
      </c>
      <c r="I148" s="36">
        <f t="shared" si="120"/>
        <v>0</v>
      </c>
      <c r="J148" s="37">
        <v>0</v>
      </c>
      <c r="K148" s="37">
        <v>0</v>
      </c>
      <c r="L148" s="37">
        <v>0</v>
      </c>
      <c r="M148" s="36">
        <f t="shared" si="121"/>
        <v>0</v>
      </c>
      <c r="N148" s="37">
        <v>0</v>
      </c>
      <c r="O148" s="37">
        <v>0</v>
      </c>
      <c r="P148" s="37">
        <v>0</v>
      </c>
      <c r="Q148" s="36">
        <f t="shared" si="122"/>
        <v>0</v>
      </c>
      <c r="R148" s="37">
        <v>0</v>
      </c>
      <c r="S148" s="37">
        <v>0</v>
      </c>
      <c r="T148" s="37">
        <v>0</v>
      </c>
    </row>
    <row r="149" spans="2:20" ht="75" x14ac:dyDescent="0.25">
      <c r="B149" s="38"/>
      <c r="C149" s="34" t="s">
        <v>176</v>
      </c>
      <c r="D149" s="39" t="s">
        <v>344</v>
      </c>
      <c r="E149" s="40">
        <f t="shared" si="119"/>
        <v>553.5</v>
      </c>
      <c r="F149" s="45">
        <v>553.5</v>
      </c>
      <c r="G149" s="37">
        <v>0</v>
      </c>
      <c r="H149" s="37">
        <v>0</v>
      </c>
      <c r="I149" s="40">
        <f t="shared" si="120"/>
        <v>553.5</v>
      </c>
      <c r="J149" s="45">
        <v>553.5</v>
      </c>
      <c r="K149" s="37">
        <v>0</v>
      </c>
      <c r="L149" s="37">
        <v>0</v>
      </c>
      <c r="M149" s="40">
        <f t="shared" si="121"/>
        <v>570</v>
      </c>
      <c r="N149" s="45">
        <v>570</v>
      </c>
      <c r="O149" s="37">
        <v>0</v>
      </c>
      <c r="P149" s="37">
        <v>0</v>
      </c>
      <c r="Q149" s="40">
        <f t="shared" si="122"/>
        <v>570</v>
      </c>
      <c r="R149" s="45">
        <v>570</v>
      </c>
      <c r="S149" s="37">
        <v>0</v>
      </c>
      <c r="T149" s="37">
        <v>0</v>
      </c>
    </row>
    <row r="150" spans="2:20" ht="60" x14ac:dyDescent="0.25">
      <c r="B150" s="38"/>
      <c r="C150" s="34" t="s">
        <v>177</v>
      </c>
      <c r="D150" s="39" t="s">
        <v>345</v>
      </c>
      <c r="E150" s="40">
        <f t="shared" si="119"/>
        <v>916.5</v>
      </c>
      <c r="F150" s="45">
        <v>916.5</v>
      </c>
      <c r="G150" s="37">
        <v>0</v>
      </c>
      <c r="H150" s="37">
        <v>0</v>
      </c>
      <c r="I150" s="40">
        <f t="shared" si="120"/>
        <v>916.5</v>
      </c>
      <c r="J150" s="45">
        <v>916.5</v>
      </c>
      <c r="K150" s="37">
        <v>0</v>
      </c>
      <c r="L150" s="37">
        <v>0</v>
      </c>
      <c r="M150" s="40">
        <f t="shared" si="121"/>
        <v>1000</v>
      </c>
      <c r="N150" s="45">
        <v>1000</v>
      </c>
      <c r="O150" s="37">
        <v>0</v>
      </c>
      <c r="P150" s="37">
        <v>0</v>
      </c>
      <c r="Q150" s="40">
        <f t="shared" si="122"/>
        <v>1000</v>
      </c>
      <c r="R150" s="45">
        <v>1000</v>
      </c>
      <c r="S150" s="37">
        <v>0</v>
      </c>
      <c r="T150" s="37">
        <v>0</v>
      </c>
    </row>
    <row r="151" spans="2:20" ht="15.75" x14ac:dyDescent="0.25">
      <c r="B151" s="38"/>
      <c r="C151" s="34" t="s">
        <v>178</v>
      </c>
      <c r="D151" s="39" t="s">
        <v>179</v>
      </c>
      <c r="E151" s="40">
        <f t="shared" si="119"/>
        <v>30</v>
      </c>
      <c r="F151" s="45">
        <v>30</v>
      </c>
      <c r="G151" s="37">
        <v>0</v>
      </c>
      <c r="H151" s="37">
        <v>0</v>
      </c>
      <c r="I151" s="40">
        <f t="shared" si="120"/>
        <v>30</v>
      </c>
      <c r="J151" s="45">
        <v>30</v>
      </c>
      <c r="K151" s="37">
        <v>0</v>
      </c>
      <c r="L151" s="37">
        <v>0</v>
      </c>
      <c r="M151" s="40">
        <f t="shared" si="121"/>
        <v>30</v>
      </c>
      <c r="N151" s="45">
        <v>30</v>
      </c>
      <c r="O151" s="37">
        <v>0</v>
      </c>
      <c r="P151" s="37">
        <v>0</v>
      </c>
      <c r="Q151" s="40">
        <f t="shared" si="122"/>
        <v>30</v>
      </c>
      <c r="R151" s="45">
        <v>30</v>
      </c>
      <c r="S151" s="37">
        <v>0</v>
      </c>
      <c r="T151" s="37">
        <v>0</v>
      </c>
    </row>
    <row r="152" spans="2:20" ht="15.75" x14ac:dyDescent="0.25">
      <c r="B152" s="38"/>
      <c r="C152" s="34" t="s">
        <v>180</v>
      </c>
      <c r="D152" s="39" t="s">
        <v>181</v>
      </c>
      <c r="E152" s="40">
        <f t="shared" si="119"/>
        <v>80</v>
      </c>
      <c r="F152" s="45">
        <v>80</v>
      </c>
      <c r="G152" s="37">
        <v>0</v>
      </c>
      <c r="H152" s="37">
        <v>0</v>
      </c>
      <c r="I152" s="40">
        <f t="shared" si="120"/>
        <v>80</v>
      </c>
      <c r="J152" s="45">
        <v>80</v>
      </c>
      <c r="K152" s="37">
        <v>0</v>
      </c>
      <c r="L152" s="37">
        <v>0</v>
      </c>
      <c r="M152" s="40">
        <f t="shared" si="121"/>
        <v>80</v>
      </c>
      <c r="N152" s="45">
        <v>80</v>
      </c>
      <c r="O152" s="37">
        <v>0</v>
      </c>
      <c r="P152" s="37">
        <v>0</v>
      </c>
      <c r="Q152" s="40">
        <f t="shared" si="122"/>
        <v>80</v>
      </c>
      <c r="R152" s="45">
        <v>80</v>
      </c>
      <c r="S152" s="37">
        <v>0</v>
      </c>
      <c r="T152" s="37">
        <v>0</v>
      </c>
    </row>
    <row r="153" spans="2:20" ht="90" x14ac:dyDescent="0.25">
      <c r="B153" s="38"/>
      <c r="C153" s="34" t="s">
        <v>182</v>
      </c>
      <c r="D153" s="39" t="s">
        <v>346</v>
      </c>
      <c r="E153" s="40">
        <f t="shared" si="119"/>
        <v>120</v>
      </c>
      <c r="F153" s="45">
        <v>120</v>
      </c>
      <c r="G153" s="37">
        <v>0</v>
      </c>
      <c r="H153" s="37">
        <v>0</v>
      </c>
      <c r="I153" s="40">
        <f t="shared" si="120"/>
        <v>120</v>
      </c>
      <c r="J153" s="45">
        <v>120</v>
      </c>
      <c r="K153" s="37">
        <v>0</v>
      </c>
      <c r="L153" s="37">
        <v>0</v>
      </c>
      <c r="M153" s="40">
        <f t="shared" si="121"/>
        <v>120</v>
      </c>
      <c r="N153" s="45">
        <v>120</v>
      </c>
      <c r="O153" s="37">
        <v>0</v>
      </c>
      <c r="P153" s="37">
        <v>0</v>
      </c>
      <c r="Q153" s="40">
        <f t="shared" si="122"/>
        <v>120</v>
      </c>
      <c r="R153" s="45">
        <v>120</v>
      </c>
      <c r="S153" s="37">
        <v>0</v>
      </c>
      <c r="T153" s="37">
        <v>0</v>
      </c>
    </row>
    <row r="154" spans="2:20" ht="18" x14ac:dyDescent="0.25">
      <c r="B154" s="30" t="s">
        <v>98</v>
      </c>
      <c r="C154" s="31"/>
      <c r="D154" s="53" t="s">
        <v>97</v>
      </c>
      <c r="E154" s="32">
        <f t="shared" ref="E154:E224" si="172">SUM(F154:H154)</f>
        <v>1800</v>
      </c>
      <c r="F154" s="33">
        <f t="shared" ref="F154:P154" si="173">SUM(F158:F160)</f>
        <v>1800</v>
      </c>
      <c r="G154" s="33">
        <f t="shared" si="173"/>
        <v>0</v>
      </c>
      <c r="H154" s="33">
        <f t="shared" si="173"/>
        <v>0</v>
      </c>
      <c r="I154" s="32">
        <f t="shared" ref="I154:I224" si="174">SUM(J154:L154)</f>
        <v>1900</v>
      </c>
      <c r="J154" s="33">
        <f t="shared" si="173"/>
        <v>1900</v>
      </c>
      <c r="K154" s="33">
        <f t="shared" si="173"/>
        <v>0</v>
      </c>
      <c r="L154" s="33">
        <f t="shared" si="173"/>
        <v>0</v>
      </c>
      <c r="M154" s="32">
        <f t="shared" ref="M154:M224" si="175">SUM(N154:P154)</f>
        <v>2000</v>
      </c>
      <c r="N154" s="33">
        <f t="shared" si="173"/>
        <v>2000</v>
      </c>
      <c r="O154" s="33">
        <f t="shared" si="173"/>
        <v>0</v>
      </c>
      <c r="P154" s="33">
        <f t="shared" si="173"/>
        <v>0</v>
      </c>
      <c r="Q154" s="32">
        <f t="shared" ref="Q154:Q224" si="176">SUM(R154:T154)</f>
        <v>2000</v>
      </c>
      <c r="R154" s="33">
        <f t="shared" ref="R154:T154" si="177">SUM(R158:R160)</f>
        <v>2000</v>
      </c>
      <c r="S154" s="33">
        <f t="shared" si="177"/>
        <v>0</v>
      </c>
      <c r="T154" s="33">
        <f t="shared" si="177"/>
        <v>0</v>
      </c>
    </row>
    <row r="155" spans="2:20" ht="18" x14ac:dyDescent="0.25">
      <c r="B155" s="41"/>
      <c r="C155" s="42"/>
      <c r="D155" s="43" t="s">
        <v>151</v>
      </c>
      <c r="E155" s="36">
        <f t="shared" si="172"/>
        <v>2</v>
      </c>
      <c r="F155" s="36">
        <f t="shared" ref="F155:H155" si="178">SUM(F156:F157)</f>
        <v>2</v>
      </c>
      <c r="G155" s="36">
        <f t="shared" si="178"/>
        <v>0</v>
      </c>
      <c r="H155" s="36">
        <f t="shared" si="178"/>
        <v>0</v>
      </c>
      <c r="I155" s="36">
        <f t="shared" si="174"/>
        <v>2</v>
      </c>
      <c r="J155" s="36">
        <f t="shared" ref="J155:L155" si="179">SUM(J156:J157)</f>
        <v>2</v>
      </c>
      <c r="K155" s="36">
        <f t="shared" si="179"/>
        <v>0</v>
      </c>
      <c r="L155" s="36">
        <f t="shared" si="179"/>
        <v>0</v>
      </c>
      <c r="M155" s="36">
        <f t="shared" si="175"/>
        <v>2</v>
      </c>
      <c r="N155" s="36">
        <f t="shared" ref="N155:P155" si="180">SUM(N156:N157)</f>
        <v>2</v>
      </c>
      <c r="O155" s="36">
        <f t="shared" si="180"/>
        <v>0</v>
      </c>
      <c r="P155" s="36">
        <f t="shared" si="180"/>
        <v>0</v>
      </c>
      <c r="Q155" s="36">
        <f t="shared" si="176"/>
        <v>2</v>
      </c>
      <c r="R155" s="36">
        <f t="shared" ref="R155:T155" si="181">SUM(R156:R157)</f>
        <v>2</v>
      </c>
      <c r="S155" s="36">
        <f t="shared" si="181"/>
        <v>0</v>
      </c>
      <c r="T155" s="36">
        <f t="shared" si="181"/>
        <v>0</v>
      </c>
    </row>
    <row r="156" spans="2:20" ht="18" x14ac:dyDescent="0.25">
      <c r="B156" s="41"/>
      <c r="C156" s="42"/>
      <c r="D156" s="44" t="s">
        <v>335</v>
      </c>
      <c r="E156" s="37">
        <f t="shared" si="172"/>
        <v>0</v>
      </c>
      <c r="F156" s="37">
        <v>0</v>
      </c>
      <c r="G156" s="37">
        <v>0</v>
      </c>
      <c r="H156" s="37">
        <v>0</v>
      </c>
      <c r="I156" s="37">
        <f t="shared" si="174"/>
        <v>0</v>
      </c>
      <c r="J156" s="37">
        <v>0</v>
      </c>
      <c r="K156" s="37">
        <v>0</v>
      </c>
      <c r="L156" s="37">
        <v>0</v>
      </c>
      <c r="M156" s="37">
        <f t="shared" si="175"/>
        <v>0</v>
      </c>
      <c r="N156" s="37">
        <v>0</v>
      </c>
      <c r="O156" s="37">
        <v>0</v>
      </c>
      <c r="P156" s="37">
        <v>0</v>
      </c>
      <c r="Q156" s="37">
        <f t="shared" si="176"/>
        <v>0</v>
      </c>
      <c r="R156" s="37">
        <v>0</v>
      </c>
      <c r="S156" s="37">
        <v>0</v>
      </c>
      <c r="T156" s="37">
        <v>0</v>
      </c>
    </row>
    <row r="157" spans="2:20" ht="18" x14ac:dyDescent="0.25">
      <c r="B157" s="41"/>
      <c r="C157" s="42"/>
      <c r="D157" s="44" t="s">
        <v>155</v>
      </c>
      <c r="E157" s="36">
        <f t="shared" si="172"/>
        <v>2</v>
      </c>
      <c r="F157" s="37">
        <v>2</v>
      </c>
      <c r="G157" s="37">
        <v>0</v>
      </c>
      <c r="H157" s="37">
        <v>0</v>
      </c>
      <c r="I157" s="36">
        <f t="shared" si="174"/>
        <v>2</v>
      </c>
      <c r="J157" s="37">
        <v>2</v>
      </c>
      <c r="K157" s="37">
        <v>0</v>
      </c>
      <c r="L157" s="37">
        <v>0</v>
      </c>
      <c r="M157" s="36">
        <f t="shared" si="175"/>
        <v>2</v>
      </c>
      <c r="N157" s="37">
        <v>2</v>
      </c>
      <c r="O157" s="37">
        <v>0</v>
      </c>
      <c r="P157" s="37">
        <v>0</v>
      </c>
      <c r="Q157" s="36">
        <f t="shared" si="176"/>
        <v>2</v>
      </c>
      <c r="R157" s="37">
        <v>2</v>
      </c>
      <c r="S157" s="37">
        <v>0</v>
      </c>
      <c r="T157" s="37">
        <v>0</v>
      </c>
    </row>
    <row r="158" spans="2:20" ht="30" x14ac:dyDescent="0.25">
      <c r="B158" s="38"/>
      <c r="C158" s="34" t="s">
        <v>183</v>
      </c>
      <c r="D158" s="39" t="s">
        <v>347</v>
      </c>
      <c r="E158" s="40">
        <f t="shared" si="172"/>
        <v>1575</v>
      </c>
      <c r="F158" s="45">
        <v>1575</v>
      </c>
      <c r="G158" s="37">
        <v>0</v>
      </c>
      <c r="H158" s="37">
        <v>0</v>
      </c>
      <c r="I158" s="40">
        <f t="shared" si="174"/>
        <v>1630</v>
      </c>
      <c r="J158" s="45">
        <v>1630</v>
      </c>
      <c r="K158" s="37">
        <v>0</v>
      </c>
      <c r="L158" s="37">
        <v>0</v>
      </c>
      <c r="M158" s="40">
        <f t="shared" si="175"/>
        <v>1730</v>
      </c>
      <c r="N158" s="45">
        <v>1730</v>
      </c>
      <c r="O158" s="37">
        <v>0</v>
      </c>
      <c r="P158" s="37">
        <v>0</v>
      </c>
      <c r="Q158" s="40">
        <f t="shared" si="176"/>
        <v>1730</v>
      </c>
      <c r="R158" s="45">
        <v>1730</v>
      </c>
      <c r="S158" s="37">
        <v>0</v>
      </c>
      <c r="T158" s="37">
        <v>0</v>
      </c>
    </row>
    <row r="159" spans="2:20" ht="60" x14ac:dyDescent="0.25">
      <c r="B159" s="38"/>
      <c r="C159" s="34" t="s">
        <v>184</v>
      </c>
      <c r="D159" s="39" t="s">
        <v>185</v>
      </c>
      <c r="E159" s="40">
        <f t="shared" si="172"/>
        <v>170</v>
      </c>
      <c r="F159" s="45">
        <v>170</v>
      </c>
      <c r="G159" s="37">
        <v>0</v>
      </c>
      <c r="H159" s="37">
        <v>0</v>
      </c>
      <c r="I159" s="40">
        <f t="shared" si="174"/>
        <v>200</v>
      </c>
      <c r="J159" s="45">
        <v>200</v>
      </c>
      <c r="K159" s="37">
        <v>0</v>
      </c>
      <c r="L159" s="37">
        <v>0</v>
      </c>
      <c r="M159" s="40">
        <f t="shared" si="175"/>
        <v>200</v>
      </c>
      <c r="N159" s="45">
        <v>200</v>
      </c>
      <c r="O159" s="37">
        <v>0</v>
      </c>
      <c r="P159" s="37">
        <v>0</v>
      </c>
      <c r="Q159" s="40">
        <f t="shared" si="176"/>
        <v>200</v>
      </c>
      <c r="R159" s="45">
        <v>200</v>
      </c>
      <c r="S159" s="37">
        <v>0</v>
      </c>
      <c r="T159" s="37">
        <v>0</v>
      </c>
    </row>
    <row r="160" spans="2:20" ht="90" x14ac:dyDescent="0.25">
      <c r="B160" s="38"/>
      <c r="C160" s="34" t="s">
        <v>186</v>
      </c>
      <c r="D160" s="39" t="s">
        <v>187</v>
      </c>
      <c r="E160" s="40">
        <f t="shared" si="172"/>
        <v>55</v>
      </c>
      <c r="F160" s="45">
        <v>55</v>
      </c>
      <c r="G160" s="37">
        <v>0</v>
      </c>
      <c r="H160" s="37">
        <v>0</v>
      </c>
      <c r="I160" s="40">
        <f t="shared" si="174"/>
        <v>70</v>
      </c>
      <c r="J160" s="45">
        <v>70</v>
      </c>
      <c r="K160" s="37">
        <v>0</v>
      </c>
      <c r="L160" s="37">
        <v>0</v>
      </c>
      <c r="M160" s="40">
        <f t="shared" si="175"/>
        <v>70</v>
      </c>
      <c r="N160" s="45">
        <v>70</v>
      </c>
      <c r="O160" s="37">
        <v>0</v>
      </c>
      <c r="P160" s="37">
        <v>0</v>
      </c>
      <c r="Q160" s="40">
        <f t="shared" si="176"/>
        <v>70</v>
      </c>
      <c r="R160" s="45">
        <v>70</v>
      </c>
      <c r="S160" s="37">
        <v>0</v>
      </c>
      <c r="T160" s="37">
        <v>0</v>
      </c>
    </row>
    <row r="161" spans="2:21" ht="72" x14ac:dyDescent="0.25">
      <c r="B161" s="30" t="s">
        <v>99</v>
      </c>
      <c r="C161" s="31"/>
      <c r="D161" s="53" t="s">
        <v>412</v>
      </c>
      <c r="E161" s="32">
        <f t="shared" si="172"/>
        <v>260</v>
      </c>
      <c r="F161" s="33">
        <f>F165+F166</f>
        <v>260</v>
      </c>
      <c r="G161" s="33">
        <f t="shared" ref="G161:H161" si="182">G165+G166</f>
        <v>0</v>
      </c>
      <c r="H161" s="33">
        <f t="shared" si="182"/>
        <v>0</v>
      </c>
      <c r="I161" s="32">
        <f t="shared" si="174"/>
        <v>260</v>
      </c>
      <c r="J161" s="33">
        <f>J165+J166</f>
        <v>260</v>
      </c>
      <c r="K161" s="33">
        <f t="shared" ref="K161:L161" si="183">K165+K166</f>
        <v>0</v>
      </c>
      <c r="L161" s="33">
        <f t="shared" si="183"/>
        <v>0</v>
      </c>
      <c r="M161" s="32">
        <f t="shared" si="175"/>
        <v>260</v>
      </c>
      <c r="N161" s="33">
        <f>N165+N166</f>
        <v>260</v>
      </c>
      <c r="O161" s="33">
        <f t="shared" ref="O161:P161" si="184">O165+O166</f>
        <v>0</v>
      </c>
      <c r="P161" s="33">
        <f t="shared" si="184"/>
        <v>0</v>
      </c>
      <c r="Q161" s="32">
        <f t="shared" si="176"/>
        <v>260</v>
      </c>
      <c r="R161" s="33">
        <f>R165+R166</f>
        <v>260</v>
      </c>
      <c r="S161" s="33">
        <f t="shared" ref="S161:T161" si="185">S165+S166</f>
        <v>0</v>
      </c>
      <c r="T161" s="33">
        <f t="shared" si="185"/>
        <v>0</v>
      </c>
    </row>
    <row r="162" spans="2:21" ht="18" x14ac:dyDescent="0.25">
      <c r="B162" s="41"/>
      <c r="C162" s="42"/>
      <c r="D162" s="43" t="s">
        <v>151</v>
      </c>
      <c r="E162" s="36">
        <f t="shared" si="172"/>
        <v>5</v>
      </c>
      <c r="F162" s="36">
        <f t="shared" ref="F162:H162" si="186">SUM(F163:F164)</f>
        <v>5</v>
      </c>
      <c r="G162" s="36">
        <f t="shared" si="186"/>
        <v>0</v>
      </c>
      <c r="H162" s="36">
        <f t="shared" si="186"/>
        <v>0</v>
      </c>
      <c r="I162" s="36">
        <f t="shared" si="174"/>
        <v>5</v>
      </c>
      <c r="J162" s="36">
        <f t="shared" ref="J162:L162" si="187">SUM(J163:J164)</f>
        <v>5</v>
      </c>
      <c r="K162" s="36">
        <f t="shared" si="187"/>
        <v>0</v>
      </c>
      <c r="L162" s="36">
        <f t="shared" si="187"/>
        <v>0</v>
      </c>
      <c r="M162" s="36">
        <f t="shared" si="175"/>
        <v>5</v>
      </c>
      <c r="N162" s="36">
        <f t="shared" ref="N162:P162" si="188">SUM(N163:N164)</f>
        <v>5</v>
      </c>
      <c r="O162" s="36">
        <f t="shared" si="188"/>
        <v>0</v>
      </c>
      <c r="P162" s="36">
        <f t="shared" si="188"/>
        <v>0</v>
      </c>
      <c r="Q162" s="36">
        <f t="shared" si="176"/>
        <v>5</v>
      </c>
      <c r="R162" s="36">
        <f t="shared" ref="R162:T162" si="189">SUM(R163:R164)</f>
        <v>5</v>
      </c>
      <c r="S162" s="36">
        <f t="shared" si="189"/>
        <v>0</v>
      </c>
      <c r="T162" s="36">
        <f t="shared" si="189"/>
        <v>0</v>
      </c>
    </row>
    <row r="163" spans="2:21" ht="18" x14ac:dyDescent="0.25">
      <c r="B163" s="41"/>
      <c r="C163" s="42"/>
      <c r="D163" s="44" t="s">
        <v>335</v>
      </c>
      <c r="E163" s="37">
        <f t="shared" si="172"/>
        <v>0</v>
      </c>
      <c r="F163" s="37">
        <v>0</v>
      </c>
      <c r="G163" s="37">
        <v>0</v>
      </c>
      <c r="H163" s="37">
        <v>0</v>
      </c>
      <c r="I163" s="37">
        <f t="shared" si="174"/>
        <v>0</v>
      </c>
      <c r="J163" s="37">
        <v>0</v>
      </c>
      <c r="K163" s="37">
        <v>0</v>
      </c>
      <c r="L163" s="37">
        <v>0</v>
      </c>
      <c r="M163" s="37">
        <f t="shared" si="175"/>
        <v>0</v>
      </c>
      <c r="N163" s="37">
        <v>0</v>
      </c>
      <c r="O163" s="37">
        <v>0</v>
      </c>
      <c r="P163" s="37">
        <v>0</v>
      </c>
      <c r="Q163" s="37">
        <f t="shared" si="176"/>
        <v>0</v>
      </c>
      <c r="R163" s="37">
        <v>0</v>
      </c>
      <c r="S163" s="37">
        <v>0</v>
      </c>
      <c r="T163" s="37">
        <v>0</v>
      </c>
    </row>
    <row r="164" spans="2:21" ht="18" x14ac:dyDescent="0.25">
      <c r="B164" s="41"/>
      <c r="C164" s="42"/>
      <c r="D164" s="44" t="s">
        <v>155</v>
      </c>
      <c r="E164" s="36">
        <f t="shared" si="172"/>
        <v>5</v>
      </c>
      <c r="F164" s="37">
        <v>5</v>
      </c>
      <c r="G164" s="37">
        <v>0</v>
      </c>
      <c r="H164" s="37">
        <v>0</v>
      </c>
      <c r="I164" s="36">
        <f t="shared" si="174"/>
        <v>5</v>
      </c>
      <c r="J164" s="37">
        <v>5</v>
      </c>
      <c r="K164" s="37">
        <v>0</v>
      </c>
      <c r="L164" s="37">
        <v>0</v>
      </c>
      <c r="M164" s="36">
        <f t="shared" si="175"/>
        <v>5</v>
      </c>
      <c r="N164" s="37">
        <v>5</v>
      </c>
      <c r="O164" s="37">
        <v>0</v>
      </c>
      <c r="P164" s="37">
        <v>0</v>
      </c>
      <c r="Q164" s="36">
        <f t="shared" si="176"/>
        <v>5</v>
      </c>
      <c r="R164" s="37">
        <v>5</v>
      </c>
      <c r="S164" s="37">
        <v>0</v>
      </c>
      <c r="T164" s="37">
        <v>0</v>
      </c>
    </row>
    <row r="165" spans="2:21" ht="45" x14ac:dyDescent="0.25">
      <c r="B165" s="41"/>
      <c r="C165" s="34" t="s">
        <v>391</v>
      </c>
      <c r="D165" s="39" t="s">
        <v>392</v>
      </c>
      <c r="E165" s="40">
        <f t="shared" si="172"/>
        <v>170</v>
      </c>
      <c r="F165" s="45">
        <v>170</v>
      </c>
      <c r="G165" s="37">
        <v>0</v>
      </c>
      <c r="H165" s="37">
        <v>0</v>
      </c>
      <c r="I165" s="40">
        <f t="shared" si="174"/>
        <v>170</v>
      </c>
      <c r="J165" s="45">
        <v>170</v>
      </c>
      <c r="K165" s="37">
        <v>0</v>
      </c>
      <c r="L165" s="37">
        <v>0</v>
      </c>
      <c r="M165" s="40">
        <f t="shared" si="175"/>
        <v>170</v>
      </c>
      <c r="N165" s="45">
        <v>170</v>
      </c>
      <c r="O165" s="37">
        <v>0</v>
      </c>
      <c r="P165" s="37">
        <v>0</v>
      </c>
      <c r="Q165" s="40">
        <f t="shared" si="176"/>
        <v>170</v>
      </c>
      <c r="R165" s="45">
        <v>170</v>
      </c>
      <c r="S165" s="37">
        <v>0</v>
      </c>
      <c r="T165" s="37">
        <v>0</v>
      </c>
    </row>
    <row r="166" spans="2:21" ht="60" x14ac:dyDescent="0.25">
      <c r="B166" s="41"/>
      <c r="C166" s="34" t="s">
        <v>393</v>
      </c>
      <c r="D166" s="39" t="s">
        <v>394</v>
      </c>
      <c r="E166" s="40">
        <f t="shared" si="172"/>
        <v>90</v>
      </c>
      <c r="F166" s="45">
        <v>90</v>
      </c>
      <c r="G166" s="37">
        <v>0</v>
      </c>
      <c r="H166" s="37">
        <v>0</v>
      </c>
      <c r="I166" s="40">
        <f t="shared" si="174"/>
        <v>90</v>
      </c>
      <c r="J166" s="45">
        <v>90</v>
      </c>
      <c r="K166" s="37">
        <v>0</v>
      </c>
      <c r="L166" s="37">
        <v>0</v>
      </c>
      <c r="M166" s="40">
        <f t="shared" si="175"/>
        <v>90</v>
      </c>
      <c r="N166" s="45">
        <v>90</v>
      </c>
      <c r="O166" s="37">
        <v>0</v>
      </c>
      <c r="P166" s="37">
        <v>0</v>
      </c>
      <c r="Q166" s="40">
        <f t="shared" si="176"/>
        <v>90</v>
      </c>
      <c r="R166" s="45">
        <v>90</v>
      </c>
      <c r="S166" s="37">
        <v>0</v>
      </c>
      <c r="T166" s="37">
        <v>0</v>
      </c>
    </row>
    <row r="167" spans="2:21" ht="18" x14ac:dyDescent="0.25">
      <c r="B167" s="67" t="s">
        <v>100</v>
      </c>
      <c r="C167" s="68"/>
      <c r="D167" s="69" t="s">
        <v>101</v>
      </c>
      <c r="E167" s="70">
        <f t="shared" si="172"/>
        <v>0</v>
      </c>
      <c r="F167" s="71">
        <f>F171</f>
        <v>0</v>
      </c>
      <c r="G167" s="71">
        <f t="shared" ref="G167:H167" si="190">G171</f>
        <v>0</v>
      </c>
      <c r="H167" s="71">
        <f t="shared" si="190"/>
        <v>0</v>
      </c>
      <c r="I167" s="70">
        <f t="shared" si="174"/>
        <v>0</v>
      </c>
      <c r="J167" s="71">
        <f>J171</f>
        <v>0</v>
      </c>
      <c r="K167" s="71">
        <f t="shared" ref="K167:L167" si="191">K171</f>
        <v>0</v>
      </c>
      <c r="L167" s="71">
        <f t="shared" si="191"/>
        <v>0</v>
      </c>
      <c r="M167" s="70">
        <f t="shared" si="175"/>
        <v>0</v>
      </c>
      <c r="N167" s="71">
        <f>N171</f>
        <v>0</v>
      </c>
      <c r="O167" s="71">
        <f t="shared" ref="O167:P167" si="192">O171</f>
        <v>0</v>
      </c>
      <c r="P167" s="71">
        <f t="shared" si="192"/>
        <v>0</v>
      </c>
      <c r="Q167" s="70">
        <f t="shared" si="176"/>
        <v>0</v>
      </c>
      <c r="R167" s="71">
        <f>R171</f>
        <v>0</v>
      </c>
      <c r="S167" s="71">
        <f t="shared" ref="S167:T167" si="193">S171</f>
        <v>0</v>
      </c>
      <c r="T167" s="71">
        <f t="shared" si="193"/>
        <v>0</v>
      </c>
      <c r="U167" s="81"/>
    </row>
    <row r="168" spans="2:21" ht="18" x14ac:dyDescent="0.25">
      <c r="B168" s="46"/>
      <c r="C168" s="47"/>
      <c r="D168" s="48" t="s">
        <v>151</v>
      </c>
      <c r="E168" s="49">
        <f t="shared" si="172"/>
        <v>0</v>
      </c>
      <c r="F168" s="49">
        <f t="shared" ref="F168:H168" si="194">SUM(F169:F170)</f>
        <v>0</v>
      </c>
      <c r="G168" s="49">
        <f t="shared" si="194"/>
        <v>0</v>
      </c>
      <c r="H168" s="49">
        <f t="shared" si="194"/>
        <v>0</v>
      </c>
      <c r="I168" s="49">
        <f t="shared" si="174"/>
        <v>0</v>
      </c>
      <c r="J168" s="49">
        <f t="shared" ref="J168:L168" si="195">SUM(J169:J170)</f>
        <v>0</v>
      </c>
      <c r="K168" s="49">
        <f t="shared" si="195"/>
        <v>0</v>
      </c>
      <c r="L168" s="49">
        <f t="shared" si="195"/>
        <v>0</v>
      </c>
      <c r="M168" s="49">
        <f t="shared" si="175"/>
        <v>0</v>
      </c>
      <c r="N168" s="49">
        <f t="shared" ref="N168:P168" si="196">SUM(N169:N170)</f>
        <v>0</v>
      </c>
      <c r="O168" s="49">
        <f t="shared" si="196"/>
        <v>0</v>
      </c>
      <c r="P168" s="49">
        <f t="shared" si="196"/>
        <v>0</v>
      </c>
      <c r="Q168" s="49">
        <f t="shared" si="176"/>
        <v>0</v>
      </c>
      <c r="R168" s="49">
        <f t="shared" ref="R168:T168" si="197">SUM(R169:R170)</f>
        <v>0</v>
      </c>
      <c r="S168" s="49">
        <f t="shared" si="197"/>
        <v>0</v>
      </c>
      <c r="T168" s="49">
        <f t="shared" si="197"/>
        <v>0</v>
      </c>
    </row>
    <row r="169" spans="2:21" ht="18" x14ac:dyDescent="0.25">
      <c r="B169" s="46"/>
      <c r="C169" s="47"/>
      <c r="D169" s="50" t="s">
        <v>335</v>
      </c>
      <c r="E169" s="51">
        <f t="shared" si="172"/>
        <v>0</v>
      </c>
      <c r="F169" s="51">
        <v>0</v>
      </c>
      <c r="G169" s="51">
        <v>0</v>
      </c>
      <c r="H169" s="51">
        <v>0</v>
      </c>
      <c r="I169" s="51">
        <f t="shared" si="174"/>
        <v>0</v>
      </c>
      <c r="J169" s="51">
        <v>0</v>
      </c>
      <c r="K169" s="51">
        <v>0</v>
      </c>
      <c r="L169" s="51">
        <v>0</v>
      </c>
      <c r="M169" s="51">
        <f t="shared" si="175"/>
        <v>0</v>
      </c>
      <c r="N169" s="51">
        <v>0</v>
      </c>
      <c r="O169" s="51">
        <v>0</v>
      </c>
      <c r="P169" s="51">
        <v>0</v>
      </c>
      <c r="Q169" s="51">
        <f t="shared" si="176"/>
        <v>0</v>
      </c>
      <c r="R169" s="51">
        <v>0</v>
      </c>
      <c r="S169" s="51">
        <v>0</v>
      </c>
      <c r="T169" s="51">
        <v>0</v>
      </c>
    </row>
    <row r="170" spans="2:21" ht="18" x14ac:dyDescent="0.25">
      <c r="B170" s="46"/>
      <c r="C170" s="47"/>
      <c r="D170" s="50" t="s">
        <v>155</v>
      </c>
      <c r="E170" s="49">
        <f t="shared" si="172"/>
        <v>0</v>
      </c>
      <c r="F170" s="51">
        <v>0</v>
      </c>
      <c r="G170" s="51">
        <v>0</v>
      </c>
      <c r="H170" s="51">
        <v>0</v>
      </c>
      <c r="I170" s="49">
        <f t="shared" si="174"/>
        <v>0</v>
      </c>
      <c r="J170" s="51">
        <v>0</v>
      </c>
      <c r="K170" s="51">
        <v>0</v>
      </c>
      <c r="L170" s="51">
        <v>0</v>
      </c>
      <c r="M170" s="49">
        <f t="shared" si="175"/>
        <v>0</v>
      </c>
      <c r="N170" s="51">
        <v>0</v>
      </c>
      <c r="O170" s="51">
        <v>0</v>
      </c>
      <c r="P170" s="51">
        <v>0</v>
      </c>
      <c r="Q170" s="49">
        <f t="shared" si="176"/>
        <v>0</v>
      </c>
      <c r="R170" s="51">
        <v>0</v>
      </c>
      <c r="S170" s="51">
        <v>0</v>
      </c>
      <c r="T170" s="51">
        <v>0</v>
      </c>
    </row>
    <row r="171" spans="2:21" ht="45" x14ac:dyDescent="0.25">
      <c r="B171" s="72"/>
      <c r="C171" s="73" t="s">
        <v>188</v>
      </c>
      <c r="D171" s="74" t="s">
        <v>189</v>
      </c>
      <c r="E171" s="75">
        <f t="shared" si="172"/>
        <v>0</v>
      </c>
      <c r="F171" s="76">
        <v>0</v>
      </c>
      <c r="G171" s="51">
        <v>0</v>
      </c>
      <c r="H171" s="51">
        <v>0</v>
      </c>
      <c r="I171" s="75">
        <f t="shared" si="174"/>
        <v>0</v>
      </c>
      <c r="J171" s="76">
        <v>0</v>
      </c>
      <c r="K171" s="51">
        <v>0</v>
      </c>
      <c r="L171" s="51">
        <v>0</v>
      </c>
      <c r="M171" s="75">
        <f t="shared" si="175"/>
        <v>0</v>
      </c>
      <c r="N171" s="76">
        <v>0</v>
      </c>
      <c r="O171" s="51">
        <v>0</v>
      </c>
      <c r="P171" s="51">
        <v>0</v>
      </c>
      <c r="Q171" s="75">
        <f t="shared" si="176"/>
        <v>0</v>
      </c>
      <c r="R171" s="76">
        <v>0</v>
      </c>
      <c r="S171" s="51">
        <v>0</v>
      </c>
      <c r="T171" s="51">
        <v>0</v>
      </c>
    </row>
    <row r="172" spans="2:21" ht="18" x14ac:dyDescent="0.25">
      <c r="B172" s="30" t="s">
        <v>102</v>
      </c>
      <c r="C172" s="31"/>
      <c r="D172" s="53" t="s">
        <v>103</v>
      </c>
      <c r="E172" s="32">
        <f t="shared" si="172"/>
        <v>15671</v>
      </c>
      <c r="F172" s="33">
        <f>SUM(F176:F184)</f>
        <v>15671</v>
      </c>
      <c r="G172" s="33">
        <f t="shared" ref="G172:H172" si="198">SUM(G176:G184)</f>
        <v>0</v>
      </c>
      <c r="H172" s="33">
        <f t="shared" si="198"/>
        <v>0</v>
      </c>
      <c r="I172" s="32">
        <f t="shared" si="174"/>
        <v>17000</v>
      </c>
      <c r="J172" s="33">
        <f>SUM(J176:J184)</f>
        <v>17000</v>
      </c>
      <c r="K172" s="33">
        <f t="shared" ref="K172:L172" si="199">SUM(K176:K184)</f>
        <v>0</v>
      </c>
      <c r="L172" s="33">
        <f t="shared" si="199"/>
        <v>0</v>
      </c>
      <c r="M172" s="32">
        <f t="shared" si="175"/>
        <v>17999.999999999996</v>
      </c>
      <c r="N172" s="33">
        <f>SUM(N176:N184)</f>
        <v>17999.999999999996</v>
      </c>
      <c r="O172" s="33">
        <f t="shared" ref="O172:P172" si="200">SUM(O176:O184)</f>
        <v>0</v>
      </c>
      <c r="P172" s="33">
        <f t="shared" si="200"/>
        <v>0</v>
      </c>
      <c r="Q172" s="32">
        <f t="shared" si="176"/>
        <v>17999.999999999996</v>
      </c>
      <c r="R172" s="33">
        <f>SUM(R176:R184)</f>
        <v>17999.999999999996</v>
      </c>
      <c r="S172" s="33">
        <f t="shared" ref="S172:T172" si="201">SUM(S176:S184)</f>
        <v>0</v>
      </c>
      <c r="T172" s="33">
        <f t="shared" si="201"/>
        <v>0</v>
      </c>
      <c r="U172" s="81"/>
    </row>
    <row r="173" spans="2:21" ht="18" x14ac:dyDescent="0.25">
      <c r="B173" s="41"/>
      <c r="C173" s="42"/>
      <c r="D173" s="43" t="s">
        <v>151</v>
      </c>
      <c r="E173" s="36">
        <f t="shared" si="172"/>
        <v>31</v>
      </c>
      <c r="F173" s="36">
        <f t="shared" ref="F173:H173" si="202">SUM(F174:F175)</f>
        <v>31</v>
      </c>
      <c r="G173" s="36">
        <f t="shared" si="202"/>
        <v>0</v>
      </c>
      <c r="H173" s="36">
        <f t="shared" si="202"/>
        <v>0</v>
      </c>
      <c r="I173" s="36">
        <f t="shared" si="174"/>
        <v>31</v>
      </c>
      <c r="J173" s="36">
        <f t="shared" ref="J173:L173" si="203">SUM(J174:J175)</f>
        <v>31</v>
      </c>
      <c r="K173" s="36">
        <f t="shared" si="203"/>
        <v>0</v>
      </c>
      <c r="L173" s="36">
        <f t="shared" si="203"/>
        <v>0</v>
      </c>
      <c r="M173" s="36">
        <f t="shared" si="175"/>
        <v>31</v>
      </c>
      <c r="N173" s="36">
        <f t="shared" ref="N173:P173" si="204">SUM(N174:N175)</f>
        <v>31</v>
      </c>
      <c r="O173" s="36">
        <f t="shared" si="204"/>
        <v>0</v>
      </c>
      <c r="P173" s="36">
        <f t="shared" si="204"/>
        <v>0</v>
      </c>
      <c r="Q173" s="36">
        <f t="shared" si="176"/>
        <v>31</v>
      </c>
      <c r="R173" s="36">
        <f t="shared" ref="R173:T173" si="205">SUM(R174:R175)</f>
        <v>31</v>
      </c>
      <c r="S173" s="36">
        <f t="shared" si="205"/>
        <v>0</v>
      </c>
      <c r="T173" s="36">
        <f t="shared" si="205"/>
        <v>0</v>
      </c>
    </row>
    <row r="174" spans="2:21" ht="18" x14ac:dyDescent="0.25">
      <c r="B174" s="41"/>
      <c r="C174" s="42"/>
      <c r="D174" s="44" t="s">
        <v>335</v>
      </c>
      <c r="E174" s="37">
        <f t="shared" si="172"/>
        <v>0</v>
      </c>
      <c r="F174" s="37">
        <v>0</v>
      </c>
      <c r="G174" s="37">
        <v>0</v>
      </c>
      <c r="H174" s="37">
        <v>0</v>
      </c>
      <c r="I174" s="37">
        <f t="shared" si="174"/>
        <v>0</v>
      </c>
      <c r="J174" s="37">
        <v>0</v>
      </c>
      <c r="K174" s="37">
        <v>0</v>
      </c>
      <c r="L174" s="37">
        <v>0</v>
      </c>
      <c r="M174" s="37">
        <f t="shared" si="175"/>
        <v>0</v>
      </c>
      <c r="N174" s="37">
        <v>0</v>
      </c>
      <c r="O174" s="37">
        <v>0</v>
      </c>
      <c r="P174" s="37">
        <v>0</v>
      </c>
      <c r="Q174" s="37">
        <f t="shared" si="176"/>
        <v>0</v>
      </c>
      <c r="R174" s="37">
        <v>0</v>
      </c>
      <c r="S174" s="37">
        <v>0</v>
      </c>
      <c r="T174" s="37">
        <v>0</v>
      </c>
    </row>
    <row r="175" spans="2:21" ht="18" x14ac:dyDescent="0.25">
      <c r="B175" s="41"/>
      <c r="C175" s="42"/>
      <c r="D175" s="44" t="s">
        <v>155</v>
      </c>
      <c r="E175" s="36">
        <f t="shared" si="172"/>
        <v>31</v>
      </c>
      <c r="F175" s="37">
        <v>31</v>
      </c>
      <c r="G175" s="37">
        <v>0</v>
      </c>
      <c r="H175" s="37">
        <v>0</v>
      </c>
      <c r="I175" s="36">
        <f t="shared" si="174"/>
        <v>31</v>
      </c>
      <c r="J175" s="37">
        <v>31</v>
      </c>
      <c r="K175" s="37">
        <v>0</v>
      </c>
      <c r="L175" s="37">
        <v>0</v>
      </c>
      <c r="M175" s="36">
        <f t="shared" si="175"/>
        <v>31</v>
      </c>
      <c r="N175" s="37">
        <v>31</v>
      </c>
      <c r="O175" s="37">
        <v>0</v>
      </c>
      <c r="P175" s="37">
        <v>0</v>
      </c>
      <c r="Q175" s="36">
        <f t="shared" si="176"/>
        <v>31</v>
      </c>
      <c r="R175" s="37">
        <v>31</v>
      </c>
      <c r="S175" s="37">
        <v>0</v>
      </c>
      <c r="T175" s="37">
        <v>0</v>
      </c>
    </row>
    <row r="176" spans="2:21" ht="75" x14ac:dyDescent="0.25">
      <c r="B176" s="38"/>
      <c r="C176" s="34" t="s">
        <v>190</v>
      </c>
      <c r="D176" s="39" t="s">
        <v>191</v>
      </c>
      <c r="E176" s="40">
        <f t="shared" si="172"/>
        <v>2750</v>
      </c>
      <c r="F176" s="45">
        <v>2750</v>
      </c>
      <c r="G176" s="37">
        <v>0</v>
      </c>
      <c r="H176" s="37">
        <v>0</v>
      </c>
      <c r="I176" s="40">
        <f t="shared" si="174"/>
        <v>2800</v>
      </c>
      <c r="J176" s="45">
        <v>2800</v>
      </c>
      <c r="K176" s="37">
        <v>0</v>
      </c>
      <c r="L176" s="37">
        <v>0</v>
      </c>
      <c r="M176" s="40">
        <f t="shared" si="175"/>
        <v>3000</v>
      </c>
      <c r="N176" s="45">
        <v>3000</v>
      </c>
      <c r="O176" s="37">
        <v>0</v>
      </c>
      <c r="P176" s="37">
        <v>0</v>
      </c>
      <c r="Q176" s="40">
        <f t="shared" si="176"/>
        <v>3000</v>
      </c>
      <c r="R176" s="45">
        <v>3000</v>
      </c>
      <c r="S176" s="37">
        <v>0</v>
      </c>
      <c r="T176" s="37">
        <v>0</v>
      </c>
    </row>
    <row r="177" spans="2:21" ht="30" x14ac:dyDescent="0.25">
      <c r="B177" s="38"/>
      <c r="C177" s="34" t="s">
        <v>192</v>
      </c>
      <c r="D177" s="39" t="s">
        <v>193</v>
      </c>
      <c r="E177" s="40">
        <f t="shared" si="172"/>
        <v>1388</v>
      </c>
      <c r="F177" s="45">
        <v>1388</v>
      </c>
      <c r="G177" s="37">
        <v>0</v>
      </c>
      <c r="H177" s="37">
        <v>0</v>
      </c>
      <c r="I177" s="40">
        <f t="shared" si="174"/>
        <v>1388</v>
      </c>
      <c r="J177" s="45">
        <v>1388</v>
      </c>
      <c r="K177" s="37">
        <v>0</v>
      </c>
      <c r="L177" s="37">
        <v>0</v>
      </c>
      <c r="M177" s="40">
        <f t="shared" si="175"/>
        <v>1528.8</v>
      </c>
      <c r="N177" s="45">
        <f>1718.8-190</f>
        <v>1528.8</v>
      </c>
      <c r="O177" s="37">
        <v>0</v>
      </c>
      <c r="P177" s="37">
        <v>0</v>
      </c>
      <c r="Q177" s="40">
        <f t="shared" si="176"/>
        <v>1528.8</v>
      </c>
      <c r="R177" s="45">
        <f>1718.8-190</f>
        <v>1528.8</v>
      </c>
      <c r="S177" s="37">
        <v>0</v>
      </c>
      <c r="T177" s="37">
        <v>0</v>
      </c>
    </row>
    <row r="178" spans="2:21" ht="15.75" x14ac:dyDescent="0.25">
      <c r="B178" s="38"/>
      <c r="C178" s="34" t="s">
        <v>194</v>
      </c>
      <c r="D178" s="39" t="s">
        <v>195</v>
      </c>
      <c r="E178" s="40">
        <f t="shared" si="172"/>
        <v>9500</v>
      </c>
      <c r="F178" s="45">
        <v>9500</v>
      </c>
      <c r="G178" s="37">
        <v>0</v>
      </c>
      <c r="H178" s="37">
        <v>0</v>
      </c>
      <c r="I178" s="40">
        <f t="shared" si="174"/>
        <v>9500</v>
      </c>
      <c r="J178" s="45">
        <v>9500</v>
      </c>
      <c r="K178" s="37">
        <v>0</v>
      </c>
      <c r="L178" s="37">
        <v>0</v>
      </c>
      <c r="M178" s="40">
        <f t="shared" si="175"/>
        <v>10000</v>
      </c>
      <c r="N178" s="45">
        <v>10000</v>
      </c>
      <c r="O178" s="37">
        <v>0</v>
      </c>
      <c r="P178" s="37">
        <v>0</v>
      </c>
      <c r="Q178" s="40">
        <f t="shared" si="176"/>
        <v>10000</v>
      </c>
      <c r="R178" s="45">
        <v>10000</v>
      </c>
      <c r="S178" s="37">
        <v>0</v>
      </c>
      <c r="T178" s="37">
        <v>0</v>
      </c>
    </row>
    <row r="179" spans="2:21" ht="45" x14ac:dyDescent="0.25">
      <c r="B179" s="38"/>
      <c r="C179" s="34" t="s">
        <v>196</v>
      </c>
      <c r="D179" s="39" t="s">
        <v>348</v>
      </c>
      <c r="E179" s="40">
        <f t="shared" si="172"/>
        <v>40</v>
      </c>
      <c r="F179" s="45">
        <v>40</v>
      </c>
      <c r="G179" s="37">
        <v>0</v>
      </c>
      <c r="H179" s="37">
        <v>0</v>
      </c>
      <c r="I179" s="40">
        <f t="shared" si="174"/>
        <v>40</v>
      </c>
      <c r="J179" s="45">
        <v>40</v>
      </c>
      <c r="K179" s="37">
        <v>0</v>
      </c>
      <c r="L179" s="37">
        <v>0</v>
      </c>
      <c r="M179" s="40">
        <f t="shared" si="175"/>
        <v>40</v>
      </c>
      <c r="N179" s="45">
        <v>40</v>
      </c>
      <c r="O179" s="37">
        <v>0</v>
      </c>
      <c r="P179" s="37">
        <v>0</v>
      </c>
      <c r="Q179" s="40">
        <f t="shared" si="176"/>
        <v>40</v>
      </c>
      <c r="R179" s="45">
        <v>40</v>
      </c>
      <c r="S179" s="37">
        <v>0</v>
      </c>
      <c r="T179" s="37">
        <v>0</v>
      </c>
    </row>
    <row r="180" spans="2:21" ht="30" x14ac:dyDescent="0.25">
      <c r="B180" s="38"/>
      <c r="C180" s="34" t="s">
        <v>197</v>
      </c>
      <c r="D180" s="39" t="s">
        <v>198</v>
      </c>
      <c r="E180" s="40">
        <f t="shared" si="172"/>
        <v>38</v>
      </c>
      <c r="F180" s="45">
        <v>38</v>
      </c>
      <c r="G180" s="37">
        <v>0</v>
      </c>
      <c r="H180" s="37">
        <v>0</v>
      </c>
      <c r="I180" s="40">
        <f t="shared" si="174"/>
        <v>63</v>
      </c>
      <c r="J180" s="45">
        <v>63</v>
      </c>
      <c r="K180" s="37">
        <v>0</v>
      </c>
      <c r="L180" s="37">
        <v>0</v>
      </c>
      <c r="M180" s="40">
        <f t="shared" si="175"/>
        <v>66.099999999999994</v>
      </c>
      <c r="N180" s="45">
        <v>66.099999999999994</v>
      </c>
      <c r="O180" s="37">
        <v>0</v>
      </c>
      <c r="P180" s="37">
        <v>0</v>
      </c>
      <c r="Q180" s="40">
        <f t="shared" si="176"/>
        <v>66.099999999999994</v>
      </c>
      <c r="R180" s="45">
        <v>66.099999999999994</v>
      </c>
      <c r="S180" s="37">
        <v>0</v>
      </c>
      <c r="T180" s="37">
        <v>0</v>
      </c>
    </row>
    <row r="181" spans="2:21" ht="45" x14ac:dyDescent="0.25">
      <c r="B181" s="38"/>
      <c r="C181" s="34" t="s">
        <v>199</v>
      </c>
      <c r="D181" s="39" t="s">
        <v>397</v>
      </c>
      <c r="E181" s="40">
        <f t="shared" si="172"/>
        <v>1250</v>
      </c>
      <c r="F181" s="45">
        <v>1250</v>
      </c>
      <c r="G181" s="37">
        <v>0</v>
      </c>
      <c r="H181" s="37">
        <v>0</v>
      </c>
      <c r="I181" s="40">
        <f t="shared" si="174"/>
        <v>2293</v>
      </c>
      <c r="J181" s="45">
        <f>2361-68</f>
        <v>2293</v>
      </c>
      <c r="K181" s="37">
        <v>0</v>
      </c>
      <c r="L181" s="37">
        <v>0</v>
      </c>
      <c r="M181" s="40">
        <f t="shared" si="175"/>
        <v>2422.3000000000002</v>
      </c>
      <c r="N181" s="45">
        <v>2422.3000000000002</v>
      </c>
      <c r="O181" s="37">
        <v>0</v>
      </c>
      <c r="P181" s="37">
        <v>0</v>
      </c>
      <c r="Q181" s="40">
        <f t="shared" si="176"/>
        <v>2422.3000000000002</v>
      </c>
      <c r="R181" s="45">
        <v>2422.3000000000002</v>
      </c>
      <c r="S181" s="37">
        <v>0</v>
      </c>
      <c r="T181" s="37">
        <v>0</v>
      </c>
    </row>
    <row r="182" spans="2:21" ht="75" x14ac:dyDescent="0.25">
      <c r="B182" s="38"/>
      <c r="C182" s="34" t="s">
        <v>387</v>
      </c>
      <c r="D182" s="39" t="s">
        <v>398</v>
      </c>
      <c r="E182" s="40">
        <f t="shared" si="172"/>
        <v>410</v>
      </c>
      <c r="F182" s="45">
        <v>410</v>
      </c>
      <c r="G182" s="37">
        <v>0</v>
      </c>
      <c r="H182" s="37">
        <v>0</v>
      </c>
      <c r="I182" s="40">
        <f t="shared" si="174"/>
        <v>472</v>
      </c>
      <c r="J182" s="45">
        <v>472</v>
      </c>
      <c r="K182" s="37">
        <v>0</v>
      </c>
      <c r="L182" s="37">
        <v>0</v>
      </c>
      <c r="M182" s="40">
        <f t="shared" si="175"/>
        <v>485.6</v>
      </c>
      <c r="N182" s="45">
        <v>485.6</v>
      </c>
      <c r="O182" s="37">
        <v>0</v>
      </c>
      <c r="P182" s="37">
        <v>0</v>
      </c>
      <c r="Q182" s="40">
        <f t="shared" si="176"/>
        <v>485.6</v>
      </c>
      <c r="R182" s="45">
        <v>485.6</v>
      </c>
      <c r="S182" s="37">
        <v>0</v>
      </c>
      <c r="T182" s="37">
        <v>0</v>
      </c>
    </row>
    <row r="183" spans="2:21" ht="30" x14ac:dyDescent="0.25">
      <c r="B183" s="38"/>
      <c r="C183" s="34" t="s">
        <v>395</v>
      </c>
      <c r="D183" s="39" t="s">
        <v>399</v>
      </c>
      <c r="E183" s="40">
        <f t="shared" si="172"/>
        <v>90</v>
      </c>
      <c r="F183" s="45">
        <v>90</v>
      </c>
      <c r="G183" s="37">
        <v>0</v>
      </c>
      <c r="H183" s="37">
        <v>0</v>
      </c>
      <c r="I183" s="40">
        <f t="shared" si="174"/>
        <v>103.6</v>
      </c>
      <c r="J183" s="45">
        <v>103.6</v>
      </c>
      <c r="K183" s="37">
        <v>0</v>
      </c>
      <c r="L183" s="37">
        <v>0</v>
      </c>
      <c r="M183" s="40">
        <f t="shared" si="175"/>
        <v>106.6</v>
      </c>
      <c r="N183" s="45">
        <v>106.6</v>
      </c>
      <c r="O183" s="37">
        <v>0</v>
      </c>
      <c r="P183" s="37">
        <v>0</v>
      </c>
      <c r="Q183" s="40">
        <f t="shared" si="176"/>
        <v>106.6</v>
      </c>
      <c r="R183" s="45">
        <v>106.6</v>
      </c>
      <c r="S183" s="37">
        <v>0</v>
      </c>
      <c r="T183" s="37">
        <v>0</v>
      </c>
    </row>
    <row r="184" spans="2:21" ht="45" x14ac:dyDescent="0.25">
      <c r="B184" s="38"/>
      <c r="C184" s="34" t="s">
        <v>396</v>
      </c>
      <c r="D184" s="39" t="s">
        <v>400</v>
      </c>
      <c r="E184" s="40">
        <f t="shared" si="172"/>
        <v>205</v>
      </c>
      <c r="F184" s="45">
        <v>205</v>
      </c>
      <c r="G184" s="37">
        <v>0</v>
      </c>
      <c r="H184" s="37">
        <v>0</v>
      </c>
      <c r="I184" s="40">
        <f t="shared" si="174"/>
        <v>340.4</v>
      </c>
      <c r="J184" s="45">
        <v>340.4</v>
      </c>
      <c r="K184" s="37">
        <v>0</v>
      </c>
      <c r="L184" s="37">
        <v>0</v>
      </c>
      <c r="M184" s="40">
        <f t="shared" si="175"/>
        <v>350.6</v>
      </c>
      <c r="N184" s="45">
        <v>350.6</v>
      </c>
      <c r="O184" s="37">
        <v>0</v>
      </c>
      <c r="P184" s="37">
        <v>0</v>
      </c>
      <c r="Q184" s="40">
        <f t="shared" si="176"/>
        <v>350.6</v>
      </c>
      <c r="R184" s="45">
        <v>350.6</v>
      </c>
      <c r="S184" s="37">
        <v>0</v>
      </c>
      <c r="T184" s="37">
        <v>0</v>
      </c>
    </row>
    <row r="185" spans="2:21" ht="18" x14ac:dyDescent="0.25">
      <c r="B185" s="30" t="s">
        <v>105</v>
      </c>
      <c r="C185" s="31"/>
      <c r="D185" s="53" t="s">
        <v>104</v>
      </c>
      <c r="E185" s="32">
        <f t="shared" si="172"/>
        <v>12715</v>
      </c>
      <c r="F185" s="33">
        <f>SUM(F189:F195)</f>
        <v>12715</v>
      </c>
      <c r="G185" s="33">
        <f t="shared" ref="G185:H185" si="206">SUM(G189:G195)</f>
        <v>0</v>
      </c>
      <c r="H185" s="33">
        <f t="shared" si="206"/>
        <v>0</v>
      </c>
      <c r="I185" s="32">
        <f t="shared" si="174"/>
        <v>15000</v>
      </c>
      <c r="J185" s="33">
        <f>SUM(J189:J195)</f>
        <v>15000</v>
      </c>
      <c r="K185" s="33">
        <f t="shared" ref="K185:L185" si="207">SUM(K189:K195)</f>
        <v>0</v>
      </c>
      <c r="L185" s="33">
        <f t="shared" si="207"/>
        <v>0</v>
      </c>
      <c r="M185" s="32">
        <f t="shared" si="175"/>
        <v>18000</v>
      </c>
      <c r="N185" s="33">
        <f>SUM(N189:N195)</f>
        <v>18000</v>
      </c>
      <c r="O185" s="33">
        <f t="shared" ref="O185:P185" si="208">SUM(O189:O195)</f>
        <v>0</v>
      </c>
      <c r="P185" s="33">
        <f t="shared" si="208"/>
        <v>0</v>
      </c>
      <c r="Q185" s="32">
        <f t="shared" si="176"/>
        <v>19000</v>
      </c>
      <c r="R185" s="33">
        <f>SUM(R189:R195)</f>
        <v>19000</v>
      </c>
      <c r="S185" s="33">
        <f t="shared" ref="S185:T185" si="209">SUM(S189:S195)</f>
        <v>0</v>
      </c>
      <c r="T185" s="33">
        <f t="shared" si="209"/>
        <v>0</v>
      </c>
      <c r="U185" s="81"/>
    </row>
    <row r="186" spans="2:21" ht="18" x14ac:dyDescent="0.25">
      <c r="B186" s="41"/>
      <c r="C186" s="42"/>
      <c r="D186" s="43" t="s">
        <v>151</v>
      </c>
      <c r="E186" s="36">
        <f t="shared" si="172"/>
        <v>0</v>
      </c>
      <c r="F186" s="36">
        <f t="shared" ref="F186:H186" si="210">SUM(F187:F188)</f>
        <v>0</v>
      </c>
      <c r="G186" s="36">
        <f t="shared" si="210"/>
        <v>0</v>
      </c>
      <c r="H186" s="36">
        <f t="shared" si="210"/>
        <v>0</v>
      </c>
      <c r="I186" s="36">
        <f t="shared" si="174"/>
        <v>0</v>
      </c>
      <c r="J186" s="36">
        <f t="shared" ref="J186:L186" si="211">SUM(J187:J188)</f>
        <v>0</v>
      </c>
      <c r="K186" s="36">
        <f t="shared" si="211"/>
        <v>0</v>
      </c>
      <c r="L186" s="36">
        <f t="shared" si="211"/>
        <v>0</v>
      </c>
      <c r="M186" s="36">
        <f t="shared" si="175"/>
        <v>0</v>
      </c>
      <c r="N186" s="36">
        <f t="shared" ref="N186:P186" si="212">SUM(N187:N188)</f>
        <v>0</v>
      </c>
      <c r="O186" s="36">
        <f t="shared" si="212"/>
        <v>0</v>
      </c>
      <c r="P186" s="36">
        <f t="shared" si="212"/>
        <v>0</v>
      </c>
      <c r="Q186" s="36">
        <f t="shared" si="176"/>
        <v>0</v>
      </c>
      <c r="R186" s="36">
        <f t="shared" ref="R186:T186" si="213">SUM(R187:R188)</f>
        <v>0</v>
      </c>
      <c r="S186" s="36">
        <f t="shared" si="213"/>
        <v>0</v>
      </c>
      <c r="T186" s="36">
        <f t="shared" si="213"/>
        <v>0</v>
      </c>
    </row>
    <row r="187" spans="2:21" ht="18" x14ac:dyDescent="0.25">
      <c r="B187" s="41"/>
      <c r="C187" s="42"/>
      <c r="D187" s="44" t="s">
        <v>335</v>
      </c>
      <c r="E187" s="37">
        <f t="shared" si="172"/>
        <v>0</v>
      </c>
      <c r="F187" s="37">
        <v>0</v>
      </c>
      <c r="G187" s="37">
        <v>0</v>
      </c>
      <c r="H187" s="37">
        <v>0</v>
      </c>
      <c r="I187" s="37">
        <f t="shared" si="174"/>
        <v>0</v>
      </c>
      <c r="J187" s="37">
        <v>0</v>
      </c>
      <c r="K187" s="37">
        <v>0</v>
      </c>
      <c r="L187" s="37">
        <v>0</v>
      </c>
      <c r="M187" s="37">
        <f t="shared" si="175"/>
        <v>0</v>
      </c>
      <c r="N187" s="37">
        <v>0</v>
      </c>
      <c r="O187" s="37">
        <v>0</v>
      </c>
      <c r="P187" s="37">
        <v>0</v>
      </c>
      <c r="Q187" s="37">
        <f t="shared" si="176"/>
        <v>0</v>
      </c>
      <c r="R187" s="37">
        <v>0</v>
      </c>
      <c r="S187" s="37">
        <v>0</v>
      </c>
      <c r="T187" s="37">
        <v>0</v>
      </c>
    </row>
    <row r="188" spans="2:21" ht="18" x14ac:dyDescent="0.25">
      <c r="B188" s="41"/>
      <c r="C188" s="42"/>
      <c r="D188" s="44" t="s">
        <v>155</v>
      </c>
      <c r="E188" s="36">
        <f t="shared" si="172"/>
        <v>0</v>
      </c>
      <c r="F188" s="37">
        <v>0</v>
      </c>
      <c r="G188" s="37">
        <v>0</v>
      </c>
      <c r="H188" s="37">
        <v>0</v>
      </c>
      <c r="I188" s="36">
        <f t="shared" si="174"/>
        <v>0</v>
      </c>
      <c r="J188" s="37">
        <v>0</v>
      </c>
      <c r="K188" s="37">
        <v>0</v>
      </c>
      <c r="L188" s="37">
        <v>0</v>
      </c>
      <c r="M188" s="36">
        <f t="shared" si="175"/>
        <v>0</v>
      </c>
      <c r="N188" s="37">
        <v>0</v>
      </c>
      <c r="O188" s="37">
        <v>0</v>
      </c>
      <c r="P188" s="37">
        <v>0</v>
      </c>
      <c r="Q188" s="36">
        <f t="shared" si="176"/>
        <v>0</v>
      </c>
      <c r="R188" s="37">
        <v>0</v>
      </c>
      <c r="S188" s="37">
        <v>0</v>
      </c>
      <c r="T188" s="37">
        <v>0</v>
      </c>
    </row>
    <row r="189" spans="2:21" ht="90" x14ac:dyDescent="0.25">
      <c r="B189" s="38"/>
      <c r="C189" s="60" t="s">
        <v>200</v>
      </c>
      <c r="D189" s="39" t="s">
        <v>349</v>
      </c>
      <c r="E189" s="40">
        <f t="shared" si="172"/>
        <v>2315</v>
      </c>
      <c r="F189" s="45">
        <v>2315</v>
      </c>
      <c r="G189" s="37">
        <v>0</v>
      </c>
      <c r="H189" s="37">
        <v>0</v>
      </c>
      <c r="I189" s="40">
        <f t="shared" si="174"/>
        <v>2400</v>
      </c>
      <c r="J189" s="45">
        <v>2400</v>
      </c>
      <c r="K189" s="37">
        <v>0</v>
      </c>
      <c r="L189" s="37">
        <v>0</v>
      </c>
      <c r="M189" s="40">
        <f t="shared" si="175"/>
        <v>2500</v>
      </c>
      <c r="N189" s="45">
        <v>2500</v>
      </c>
      <c r="O189" s="37">
        <v>0</v>
      </c>
      <c r="P189" s="37">
        <v>0</v>
      </c>
      <c r="Q189" s="40">
        <f t="shared" si="176"/>
        <v>3200</v>
      </c>
      <c r="R189" s="37">
        <v>3200</v>
      </c>
      <c r="S189" s="37">
        <v>0</v>
      </c>
      <c r="T189" s="37">
        <v>0</v>
      </c>
    </row>
    <row r="190" spans="2:21" ht="30" x14ac:dyDescent="0.25">
      <c r="B190" s="38"/>
      <c r="C190" s="60" t="s">
        <v>201</v>
      </c>
      <c r="D190" s="39" t="s">
        <v>202</v>
      </c>
      <c r="E190" s="40">
        <f t="shared" si="172"/>
        <v>3550</v>
      </c>
      <c r="F190" s="45">
        <v>3550</v>
      </c>
      <c r="G190" s="45">
        <v>0</v>
      </c>
      <c r="H190" s="45">
        <v>0</v>
      </c>
      <c r="I190" s="40">
        <f t="shared" si="174"/>
        <v>3550</v>
      </c>
      <c r="J190" s="45">
        <v>3550</v>
      </c>
      <c r="K190" s="45">
        <v>0</v>
      </c>
      <c r="L190" s="45">
        <v>0</v>
      </c>
      <c r="M190" s="40">
        <f t="shared" si="175"/>
        <v>3600</v>
      </c>
      <c r="N190" s="45">
        <v>3600</v>
      </c>
      <c r="O190" s="45">
        <v>0</v>
      </c>
      <c r="P190" s="45">
        <v>0</v>
      </c>
      <c r="Q190" s="40">
        <f t="shared" si="176"/>
        <v>3600</v>
      </c>
      <c r="R190" s="45">
        <v>3600</v>
      </c>
      <c r="S190" s="45">
        <v>0</v>
      </c>
      <c r="T190" s="45">
        <v>0</v>
      </c>
    </row>
    <row r="191" spans="2:21" ht="30" x14ac:dyDescent="0.25">
      <c r="B191" s="38"/>
      <c r="C191" s="60" t="s">
        <v>203</v>
      </c>
      <c r="D191" s="39" t="s">
        <v>204</v>
      </c>
      <c r="E191" s="40">
        <f t="shared" si="172"/>
        <v>2450</v>
      </c>
      <c r="F191" s="45">
        <v>2450</v>
      </c>
      <c r="G191" s="45">
        <v>0</v>
      </c>
      <c r="H191" s="45">
        <v>0</v>
      </c>
      <c r="I191" s="40">
        <f t="shared" si="174"/>
        <v>2450</v>
      </c>
      <c r="J191" s="45">
        <v>2450</v>
      </c>
      <c r="K191" s="45">
        <v>0</v>
      </c>
      <c r="L191" s="45">
        <v>0</v>
      </c>
      <c r="M191" s="40">
        <f t="shared" si="175"/>
        <v>2820</v>
      </c>
      <c r="N191" s="45">
        <v>2820</v>
      </c>
      <c r="O191" s="45">
        <v>0</v>
      </c>
      <c r="P191" s="45">
        <v>0</v>
      </c>
      <c r="Q191" s="40">
        <f t="shared" si="176"/>
        <v>3000</v>
      </c>
      <c r="R191" s="45">
        <v>3000</v>
      </c>
      <c r="S191" s="45">
        <v>0</v>
      </c>
      <c r="T191" s="45">
        <v>0</v>
      </c>
    </row>
    <row r="192" spans="2:21" ht="45" x14ac:dyDescent="0.25">
      <c r="B192" s="38"/>
      <c r="C192" s="60" t="s">
        <v>205</v>
      </c>
      <c r="D192" s="39" t="s">
        <v>404</v>
      </c>
      <c r="E192" s="40">
        <f t="shared" si="172"/>
        <v>2700</v>
      </c>
      <c r="F192" s="45">
        <v>2700</v>
      </c>
      <c r="G192" s="45">
        <v>0</v>
      </c>
      <c r="H192" s="45">
        <v>0</v>
      </c>
      <c r="I192" s="40">
        <f t="shared" si="174"/>
        <v>3000</v>
      </c>
      <c r="J192" s="45">
        <v>3000</v>
      </c>
      <c r="K192" s="45">
        <v>0</v>
      </c>
      <c r="L192" s="45">
        <v>0</v>
      </c>
      <c r="M192" s="40">
        <f t="shared" si="175"/>
        <v>4100</v>
      </c>
      <c r="N192" s="45">
        <v>4100</v>
      </c>
      <c r="O192" s="45">
        <v>0</v>
      </c>
      <c r="P192" s="45">
        <v>0</v>
      </c>
      <c r="Q192" s="40">
        <f t="shared" si="176"/>
        <v>4190</v>
      </c>
      <c r="R192" s="45">
        <v>4190</v>
      </c>
      <c r="S192" s="45">
        <v>0</v>
      </c>
      <c r="T192" s="45">
        <v>0</v>
      </c>
    </row>
    <row r="193" spans="2:21" ht="30" x14ac:dyDescent="0.25">
      <c r="B193" s="38"/>
      <c r="C193" s="60" t="s">
        <v>401</v>
      </c>
      <c r="D193" s="39" t="s">
        <v>405</v>
      </c>
      <c r="E193" s="40">
        <f t="shared" si="172"/>
        <v>1377</v>
      </c>
      <c r="F193" s="45">
        <v>1377</v>
      </c>
      <c r="G193" s="45">
        <v>0</v>
      </c>
      <c r="H193" s="45">
        <v>0</v>
      </c>
      <c r="I193" s="40">
        <f t="shared" si="174"/>
        <v>1400</v>
      </c>
      <c r="J193" s="45">
        <v>1400</v>
      </c>
      <c r="K193" s="45">
        <v>0</v>
      </c>
      <c r="L193" s="45">
        <v>0</v>
      </c>
      <c r="M193" s="40">
        <f t="shared" si="175"/>
        <v>2080</v>
      </c>
      <c r="N193" s="45">
        <v>2080</v>
      </c>
      <c r="O193" s="45">
        <v>0</v>
      </c>
      <c r="P193" s="45">
        <v>0</v>
      </c>
      <c r="Q193" s="40">
        <f t="shared" si="176"/>
        <v>2080</v>
      </c>
      <c r="R193" s="45">
        <v>2080</v>
      </c>
      <c r="S193" s="45">
        <v>0</v>
      </c>
      <c r="T193" s="45">
        <v>0</v>
      </c>
    </row>
    <row r="194" spans="2:21" ht="30" x14ac:dyDescent="0.25">
      <c r="B194" s="38"/>
      <c r="C194" s="60" t="s">
        <v>402</v>
      </c>
      <c r="D194" s="39" t="s">
        <v>406</v>
      </c>
      <c r="E194" s="40">
        <f t="shared" si="172"/>
        <v>218</v>
      </c>
      <c r="F194" s="45">
        <v>218</v>
      </c>
      <c r="G194" s="45">
        <v>0</v>
      </c>
      <c r="H194" s="45">
        <v>0</v>
      </c>
      <c r="I194" s="40">
        <f t="shared" si="174"/>
        <v>240</v>
      </c>
      <c r="J194" s="45">
        <v>240</v>
      </c>
      <c r="K194" s="45">
        <v>0</v>
      </c>
      <c r="L194" s="45">
        <v>0</v>
      </c>
      <c r="M194" s="40">
        <f t="shared" si="175"/>
        <v>300</v>
      </c>
      <c r="N194" s="45">
        <v>300</v>
      </c>
      <c r="O194" s="45">
        <v>0</v>
      </c>
      <c r="P194" s="45">
        <v>0</v>
      </c>
      <c r="Q194" s="40">
        <f t="shared" si="176"/>
        <v>330</v>
      </c>
      <c r="R194" s="45">
        <v>330</v>
      </c>
      <c r="S194" s="45">
        <v>0</v>
      </c>
      <c r="T194" s="45">
        <v>0</v>
      </c>
    </row>
    <row r="195" spans="2:21" ht="60" x14ac:dyDescent="0.25">
      <c r="B195" s="38"/>
      <c r="C195" s="60" t="s">
        <v>403</v>
      </c>
      <c r="D195" s="39" t="s">
        <v>413</v>
      </c>
      <c r="E195" s="40">
        <f t="shared" si="172"/>
        <v>105</v>
      </c>
      <c r="F195" s="45">
        <v>105</v>
      </c>
      <c r="G195" s="45">
        <v>0</v>
      </c>
      <c r="H195" s="45">
        <v>0</v>
      </c>
      <c r="I195" s="40">
        <f t="shared" si="174"/>
        <v>1960</v>
      </c>
      <c r="J195" s="45">
        <f>2090-130</f>
        <v>1960</v>
      </c>
      <c r="K195" s="45">
        <v>0</v>
      </c>
      <c r="L195" s="45">
        <v>0</v>
      </c>
      <c r="M195" s="40">
        <f t="shared" si="175"/>
        <v>2600</v>
      </c>
      <c r="N195" s="45">
        <v>2600</v>
      </c>
      <c r="O195" s="45">
        <v>0</v>
      </c>
      <c r="P195" s="45">
        <v>0</v>
      </c>
      <c r="Q195" s="40">
        <f t="shared" si="176"/>
        <v>2600</v>
      </c>
      <c r="R195" s="45">
        <v>2600</v>
      </c>
      <c r="S195" s="45">
        <v>0</v>
      </c>
      <c r="T195" s="45">
        <v>0</v>
      </c>
    </row>
    <row r="196" spans="2:21" ht="18" x14ac:dyDescent="0.25">
      <c r="B196" s="30" t="s">
        <v>107</v>
      </c>
      <c r="C196" s="31"/>
      <c r="D196" s="53" t="s">
        <v>106</v>
      </c>
      <c r="E196" s="32">
        <f t="shared" si="172"/>
        <v>8000</v>
      </c>
      <c r="F196" s="33">
        <f>SUM(F200:F205)</f>
        <v>8000</v>
      </c>
      <c r="G196" s="33">
        <f>SUM(G200:G205)</f>
        <v>0</v>
      </c>
      <c r="H196" s="33">
        <f>SUM(H200:H205)</f>
        <v>0</v>
      </c>
      <c r="I196" s="32">
        <f t="shared" si="174"/>
        <v>8000</v>
      </c>
      <c r="J196" s="33">
        <f>SUM(J200:J205)</f>
        <v>8000</v>
      </c>
      <c r="K196" s="33">
        <f>SUM(K200:K205)</f>
        <v>0</v>
      </c>
      <c r="L196" s="33">
        <f>SUM(L200:L205)</f>
        <v>0</v>
      </c>
      <c r="M196" s="32">
        <f t="shared" si="175"/>
        <v>9000</v>
      </c>
      <c r="N196" s="33">
        <f>SUM(N200:N205)</f>
        <v>9000</v>
      </c>
      <c r="O196" s="33">
        <f>SUM(O200:O205)</f>
        <v>0</v>
      </c>
      <c r="P196" s="33">
        <f>SUM(P200:P205)</f>
        <v>0</v>
      </c>
      <c r="Q196" s="32">
        <f t="shared" si="176"/>
        <v>9000</v>
      </c>
      <c r="R196" s="33">
        <f>SUM(R200:R205)</f>
        <v>9000</v>
      </c>
      <c r="S196" s="33">
        <f>SUM(S200:S205)</f>
        <v>0</v>
      </c>
      <c r="T196" s="33">
        <f>SUM(T200:T205)</f>
        <v>0</v>
      </c>
      <c r="U196" s="81"/>
    </row>
    <row r="197" spans="2:21" ht="18" x14ac:dyDescent="0.25">
      <c r="B197" s="41"/>
      <c r="C197" s="42"/>
      <c r="D197" s="43" t="s">
        <v>151</v>
      </c>
      <c r="E197" s="36">
        <f t="shared" si="172"/>
        <v>0</v>
      </c>
      <c r="F197" s="36">
        <f t="shared" ref="F197:H197" si="214">SUM(F198:F199)</f>
        <v>0</v>
      </c>
      <c r="G197" s="36">
        <f t="shared" si="214"/>
        <v>0</v>
      </c>
      <c r="H197" s="36">
        <f t="shared" si="214"/>
        <v>0</v>
      </c>
      <c r="I197" s="36">
        <f t="shared" si="174"/>
        <v>0</v>
      </c>
      <c r="J197" s="36">
        <f t="shared" ref="J197:L197" si="215">SUM(J198:J199)</f>
        <v>0</v>
      </c>
      <c r="K197" s="36">
        <f t="shared" si="215"/>
        <v>0</v>
      </c>
      <c r="L197" s="36">
        <f t="shared" si="215"/>
        <v>0</v>
      </c>
      <c r="M197" s="36">
        <f t="shared" si="175"/>
        <v>0</v>
      </c>
      <c r="N197" s="36">
        <f t="shared" ref="N197:P197" si="216">SUM(N198:N199)</f>
        <v>0</v>
      </c>
      <c r="O197" s="36">
        <f t="shared" si="216"/>
        <v>0</v>
      </c>
      <c r="P197" s="36">
        <f t="shared" si="216"/>
        <v>0</v>
      </c>
      <c r="Q197" s="36">
        <f t="shared" si="176"/>
        <v>0</v>
      </c>
      <c r="R197" s="36">
        <f t="shared" ref="R197:T197" si="217">SUM(R198:R199)</f>
        <v>0</v>
      </c>
      <c r="S197" s="36">
        <f t="shared" si="217"/>
        <v>0</v>
      </c>
      <c r="T197" s="36">
        <f t="shared" si="217"/>
        <v>0</v>
      </c>
    </row>
    <row r="198" spans="2:21" ht="18" x14ac:dyDescent="0.25">
      <c r="B198" s="41"/>
      <c r="C198" s="42"/>
      <c r="D198" s="44" t="s">
        <v>335</v>
      </c>
      <c r="E198" s="37">
        <f t="shared" si="172"/>
        <v>0</v>
      </c>
      <c r="F198" s="37">
        <v>0</v>
      </c>
      <c r="G198" s="37">
        <v>0</v>
      </c>
      <c r="H198" s="37">
        <v>0</v>
      </c>
      <c r="I198" s="37">
        <f t="shared" si="174"/>
        <v>0</v>
      </c>
      <c r="J198" s="37">
        <v>0</v>
      </c>
      <c r="K198" s="37">
        <v>0</v>
      </c>
      <c r="L198" s="37">
        <v>0</v>
      </c>
      <c r="M198" s="37">
        <f t="shared" si="175"/>
        <v>0</v>
      </c>
      <c r="N198" s="37">
        <v>0</v>
      </c>
      <c r="O198" s="37">
        <v>0</v>
      </c>
      <c r="P198" s="37">
        <v>0</v>
      </c>
      <c r="Q198" s="37">
        <f t="shared" si="176"/>
        <v>0</v>
      </c>
      <c r="R198" s="37">
        <v>0</v>
      </c>
      <c r="S198" s="37">
        <v>0</v>
      </c>
      <c r="T198" s="37">
        <v>0</v>
      </c>
    </row>
    <row r="199" spans="2:21" ht="18" x14ac:dyDescent="0.25">
      <c r="B199" s="41"/>
      <c r="C199" s="42"/>
      <c r="D199" s="44" t="s">
        <v>155</v>
      </c>
      <c r="E199" s="36">
        <f t="shared" si="172"/>
        <v>0</v>
      </c>
      <c r="F199" s="37">
        <v>0</v>
      </c>
      <c r="G199" s="37">
        <v>0</v>
      </c>
      <c r="H199" s="37">
        <v>0</v>
      </c>
      <c r="I199" s="36">
        <f t="shared" si="174"/>
        <v>0</v>
      </c>
      <c r="J199" s="37">
        <v>0</v>
      </c>
      <c r="K199" s="37">
        <v>0</v>
      </c>
      <c r="L199" s="37">
        <v>0</v>
      </c>
      <c r="M199" s="36">
        <f t="shared" si="175"/>
        <v>0</v>
      </c>
      <c r="N199" s="37">
        <v>0</v>
      </c>
      <c r="O199" s="37">
        <v>0</v>
      </c>
      <c r="P199" s="37">
        <v>0</v>
      </c>
      <c r="Q199" s="36">
        <f t="shared" si="176"/>
        <v>0</v>
      </c>
      <c r="R199" s="37">
        <v>0</v>
      </c>
      <c r="S199" s="37">
        <v>0</v>
      </c>
      <c r="T199" s="37">
        <v>0</v>
      </c>
    </row>
    <row r="200" spans="2:21" ht="45" x14ac:dyDescent="0.25">
      <c r="B200" s="38"/>
      <c r="C200" s="60" t="s">
        <v>206</v>
      </c>
      <c r="D200" s="39" t="s">
        <v>350</v>
      </c>
      <c r="E200" s="40">
        <f t="shared" si="172"/>
        <v>6113</v>
      </c>
      <c r="F200" s="45">
        <v>6113</v>
      </c>
      <c r="G200" s="45">
        <v>0</v>
      </c>
      <c r="H200" s="45">
        <v>0</v>
      </c>
      <c r="I200" s="40">
        <f t="shared" si="174"/>
        <v>6113</v>
      </c>
      <c r="J200" s="45">
        <v>6113</v>
      </c>
      <c r="K200" s="45">
        <v>0</v>
      </c>
      <c r="L200" s="45">
        <v>0</v>
      </c>
      <c r="M200" s="40">
        <f t="shared" si="175"/>
        <v>6995</v>
      </c>
      <c r="N200" s="45">
        <f>7500-505</f>
        <v>6995</v>
      </c>
      <c r="O200" s="45">
        <v>0</v>
      </c>
      <c r="P200" s="45">
        <v>0</v>
      </c>
      <c r="Q200" s="40">
        <f t="shared" si="176"/>
        <v>6995</v>
      </c>
      <c r="R200" s="45">
        <f>7500-505</f>
        <v>6995</v>
      </c>
      <c r="S200" s="45">
        <v>0</v>
      </c>
      <c r="T200" s="45">
        <v>0</v>
      </c>
    </row>
    <row r="201" spans="2:21" x14ac:dyDescent="0.25">
      <c r="B201" s="38"/>
      <c r="C201" s="60" t="s">
        <v>207</v>
      </c>
      <c r="D201" s="39" t="s">
        <v>209</v>
      </c>
      <c r="E201" s="40">
        <f t="shared" si="172"/>
        <v>413</v>
      </c>
      <c r="F201" s="45">
        <v>413</v>
      </c>
      <c r="G201" s="45">
        <v>0</v>
      </c>
      <c r="H201" s="45">
        <v>0</v>
      </c>
      <c r="I201" s="40">
        <f t="shared" si="174"/>
        <v>413</v>
      </c>
      <c r="J201" s="45">
        <v>413</v>
      </c>
      <c r="K201" s="45">
        <v>0</v>
      </c>
      <c r="L201" s="45">
        <v>0</v>
      </c>
      <c r="M201" s="40">
        <f t="shared" si="175"/>
        <v>415</v>
      </c>
      <c r="N201" s="45">
        <v>415</v>
      </c>
      <c r="O201" s="45">
        <v>0</v>
      </c>
      <c r="P201" s="45">
        <v>0</v>
      </c>
      <c r="Q201" s="40">
        <f t="shared" si="176"/>
        <v>415</v>
      </c>
      <c r="R201" s="45">
        <v>415</v>
      </c>
      <c r="S201" s="45">
        <v>0</v>
      </c>
      <c r="T201" s="45">
        <v>0</v>
      </c>
    </row>
    <row r="202" spans="2:21" ht="60" x14ac:dyDescent="0.25">
      <c r="B202" s="38"/>
      <c r="C202" s="60" t="s">
        <v>208</v>
      </c>
      <c r="D202" s="39" t="s">
        <v>211</v>
      </c>
      <c r="E202" s="40">
        <f t="shared" si="172"/>
        <v>379</v>
      </c>
      <c r="F202" s="45">
        <v>379</v>
      </c>
      <c r="G202" s="45">
        <v>0</v>
      </c>
      <c r="H202" s="45">
        <v>0</v>
      </c>
      <c r="I202" s="40">
        <f t="shared" si="174"/>
        <v>379</v>
      </c>
      <c r="J202" s="45">
        <v>379</v>
      </c>
      <c r="K202" s="45">
        <v>0</v>
      </c>
      <c r="L202" s="45">
        <v>0</v>
      </c>
      <c r="M202" s="40">
        <f t="shared" si="175"/>
        <v>380</v>
      </c>
      <c r="N202" s="45">
        <v>380</v>
      </c>
      <c r="O202" s="45">
        <v>0</v>
      </c>
      <c r="P202" s="45">
        <v>0</v>
      </c>
      <c r="Q202" s="40">
        <f t="shared" si="176"/>
        <v>380</v>
      </c>
      <c r="R202" s="45">
        <v>380</v>
      </c>
      <c r="S202" s="45">
        <v>0</v>
      </c>
      <c r="T202" s="45">
        <v>0</v>
      </c>
    </row>
    <row r="203" spans="2:21" ht="45" x14ac:dyDescent="0.25">
      <c r="B203" s="38"/>
      <c r="C203" s="60" t="s">
        <v>210</v>
      </c>
      <c r="D203" s="39" t="s">
        <v>213</v>
      </c>
      <c r="E203" s="40">
        <f t="shared" si="172"/>
        <v>800</v>
      </c>
      <c r="F203" s="45">
        <v>800</v>
      </c>
      <c r="G203" s="45">
        <v>0</v>
      </c>
      <c r="H203" s="45">
        <v>0</v>
      </c>
      <c r="I203" s="40">
        <f t="shared" si="174"/>
        <v>800</v>
      </c>
      <c r="J203" s="45">
        <v>800</v>
      </c>
      <c r="K203" s="45">
        <v>0</v>
      </c>
      <c r="L203" s="45">
        <v>0</v>
      </c>
      <c r="M203" s="40">
        <f t="shared" si="175"/>
        <v>800</v>
      </c>
      <c r="N203" s="45">
        <v>800</v>
      </c>
      <c r="O203" s="45">
        <v>0</v>
      </c>
      <c r="P203" s="45">
        <v>0</v>
      </c>
      <c r="Q203" s="40">
        <f t="shared" si="176"/>
        <v>800</v>
      </c>
      <c r="R203" s="45">
        <v>800</v>
      </c>
      <c r="S203" s="45">
        <v>0</v>
      </c>
      <c r="T203" s="45">
        <v>0</v>
      </c>
    </row>
    <row r="204" spans="2:21" x14ac:dyDescent="0.25">
      <c r="B204" s="38"/>
      <c r="C204" s="60" t="s">
        <v>212</v>
      </c>
      <c r="D204" s="39" t="s">
        <v>215</v>
      </c>
      <c r="E204" s="40">
        <f t="shared" si="172"/>
        <v>95</v>
      </c>
      <c r="F204" s="45">
        <v>95</v>
      </c>
      <c r="G204" s="45">
        <v>0</v>
      </c>
      <c r="H204" s="45">
        <v>0</v>
      </c>
      <c r="I204" s="40">
        <f t="shared" si="174"/>
        <v>95</v>
      </c>
      <c r="J204" s="45">
        <v>95</v>
      </c>
      <c r="K204" s="45">
        <v>0</v>
      </c>
      <c r="L204" s="45">
        <v>0</v>
      </c>
      <c r="M204" s="40">
        <f t="shared" si="175"/>
        <v>130</v>
      </c>
      <c r="N204" s="45">
        <v>130</v>
      </c>
      <c r="O204" s="45">
        <v>0</v>
      </c>
      <c r="P204" s="45">
        <v>0</v>
      </c>
      <c r="Q204" s="40">
        <f t="shared" si="176"/>
        <v>130</v>
      </c>
      <c r="R204" s="45">
        <v>130</v>
      </c>
      <c r="S204" s="45">
        <v>0</v>
      </c>
      <c r="T204" s="45">
        <v>0</v>
      </c>
    </row>
    <row r="205" spans="2:21" ht="165" x14ac:dyDescent="0.25">
      <c r="B205" s="38"/>
      <c r="C205" s="60" t="s">
        <v>214</v>
      </c>
      <c r="D205" s="39" t="s">
        <v>351</v>
      </c>
      <c r="E205" s="40">
        <f t="shared" si="172"/>
        <v>200</v>
      </c>
      <c r="F205" s="45">
        <v>200</v>
      </c>
      <c r="G205" s="45">
        <v>0</v>
      </c>
      <c r="H205" s="45">
        <v>0</v>
      </c>
      <c r="I205" s="40">
        <f t="shared" si="174"/>
        <v>200</v>
      </c>
      <c r="J205" s="45">
        <v>200</v>
      </c>
      <c r="K205" s="45">
        <v>0</v>
      </c>
      <c r="L205" s="45">
        <v>0</v>
      </c>
      <c r="M205" s="40">
        <f t="shared" si="175"/>
        <v>280</v>
      </c>
      <c r="N205" s="45">
        <v>280</v>
      </c>
      <c r="O205" s="45">
        <v>0</v>
      </c>
      <c r="P205" s="45">
        <v>0</v>
      </c>
      <c r="Q205" s="40">
        <f t="shared" si="176"/>
        <v>280</v>
      </c>
      <c r="R205" s="45">
        <v>280</v>
      </c>
      <c r="S205" s="45">
        <v>0</v>
      </c>
      <c r="T205" s="45">
        <v>0</v>
      </c>
    </row>
    <row r="206" spans="2:21" ht="36" x14ac:dyDescent="0.25">
      <c r="B206" s="30" t="s">
        <v>108</v>
      </c>
      <c r="C206" s="31"/>
      <c r="D206" s="53" t="s">
        <v>109</v>
      </c>
      <c r="E206" s="32">
        <f t="shared" si="172"/>
        <v>9700</v>
      </c>
      <c r="F206" s="33">
        <f>SUM(F210:F216)</f>
        <v>9700</v>
      </c>
      <c r="G206" s="33">
        <f>SUM(G210:G215)</f>
        <v>0</v>
      </c>
      <c r="H206" s="33">
        <f>SUM(H210:H215)</f>
        <v>0</v>
      </c>
      <c r="I206" s="32">
        <f t="shared" si="174"/>
        <v>11000</v>
      </c>
      <c r="J206" s="33">
        <f>SUM(J210:J216)</f>
        <v>11000</v>
      </c>
      <c r="K206" s="33">
        <f>SUM(K210:K215)</f>
        <v>0</v>
      </c>
      <c r="L206" s="33">
        <f>SUM(L210:L215)</f>
        <v>0</v>
      </c>
      <c r="M206" s="32">
        <f t="shared" si="175"/>
        <v>15000</v>
      </c>
      <c r="N206" s="33">
        <f>SUM(N210:N216)</f>
        <v>15000</v>
      </c>
      <c r="O206" s="33">
        <f>SUM(O210:O215)</f>
        <v>0</v>
      </c>
      <c r="P206" s="33">
        <f>SUM(P210:P215)</f>
        <v>0</v>
      </c>
      <c r="Q206" s="32">
        <f t="shared" si="176"/>
        <v>15000</v>
      </c>
      <c r="R206" s="33">
        <f>SUM(R210:R216)</f>
        <v>15000</v>
      </c>
      <c r="S206" s="33">
        <f>SUM(S210:S215)</f>
        <v>0</v>
      </c>
      <c r="T206" s="33">
        <f>SUM(T210:T215)</f>
        <v>0</v>
      </c>
      <c r="U206" s="81"/>
    </row>
    <row r="207" spans="2:21" ht="18" x14ac:dyDescent="0.25">
      <c r="B207" s="41"/>
      <c r="C207" s="42"/>
      <c r="D207" s="43" t="s">
        <v>151</v>
      </c>
      <c r="E207" s="36">
        <f t="shared" si="172"/>
        <v>0</v>
      </c>
      <c r="F207" s="36">
        <f t="shared" ref="F207:H207" si="218">SUM(F208:F209)</f>
        <v>0</v>
      </c>
      <c r="G207" s="36">
        <f t="shared" si="218"/>
        <v>0</v>
      </c>
      <c r="H207" s="36">
        <f t="shared" si="218"/>
        <v>0</v>
      </c>
      <c r="I207" s="36">
        <f t="shared" si="174"/>
        <v>0</v>
      </c>
      <c r="J207" s="36">
        <f t="shared" ref="J207:L207" si="219">SUM(J208:J209)</f>
        <v>0</v>
      </c>
      <c r="K207" s="36">
        <f t="shared" si="219"/>
        <v>0</v>
      </c>
      <c r="L207" s="36">
        <f t="shared" si="219"/>
        <v>0</v>
      </c>
      <c r="M207" s="36">
        <f t="shared" si="175"/>
        <v>0</v>
      </c>
      <c r="N207" s="36">
        <f t="shared" ref="N207:P207" si="220">SUM(N208:N209)</f>
        <v>0</v>
      </c>
      <c r="O207" s="36">
        <f t="shared" si="220"/>
        <v>0</v>
      </c>
      <c r="P207" s="36">
        <f t="shared" si="220"/>
        <v>0</v>
      </c>
      <c r="Q207" s="36">
        <f t="shared" si="176"/>
        <v>0</v>
      </c>
      <c r="R207" s="36">
        <f t="shared" ref="R207:T207" si="221">SUM(R208:R209)</f>
        <v>0</v>
      </c>
      <c r="S207" s="36">
        <f t="shared" si="221"/>
        <v>0</v>
      </c>
      <c r="T207" s="36">
        <f t="shared" si="221"/>
        <v>0</v>
      </c>
    </row>
    <row r="208" spans="2:21" ht="18" x14ac:dyDescent="0.25">
      <c r="B208" s="41"/>
      <c r="C208" s="42"/>
      <c r="D208" s="44" t="s">
        <v>335</v>
      </c>
      <c r="E208" s="37">
        <f t="shared" si="172"/>
        <v>0</v>
      </c>
      <c r="F208" s="37">
        <v>0</v>
      </c>
      <c r="G208" s="37">
        <v>0</v>
      </c>
      <c r="H208" s="37">
        <v>0</v>
      </c>
      <c r="I208" s="37">
        <f t="shared" si="174"/>
        <v>0</v>
      </c>
      <c r="J208" s="37">
        <v>0</v>
      </c>
      <c r="K208" s="37">
        <v>0</v>
      </c>
      <c r="L208" s="37">
        <v>0</v>
      </c>
      <c r="M208" s="37">
        <f t="shared" si="175"/>
        <v>0</v>
      </c>
      <c r="N208" s="37">
        <v>0</v>
      </c>
      <c r="O208" s="37">
        <v>0</v>
      </c>
      <c r="P208" s="37">
        <v>0</v>
      </c>
      <c r="Q208" s="37">
        <f t="shared" si="176"/>
        <v>0</v>
      </c>
      <c r="R208" s="37">
        <v>0</v>
      </c>
      <c r="S208" s="37">
        <v>0</v>
      </c>
      <c r="T208" s="37">
        <v>0</v>
      </c>
    </row>
    <row r="209" spans="2:20" ht="18" x14ac:dyDescent="0.25">
      <c r="B209" s="41"/>
      <c r="C209" s="42"/>
      <c r="D209" s="44" t="s">
        <v>155</v>
      </c>
      <c r="E209" s="36">
        <f t="shared" si="172"/>
        <v>0</v>
      </c>
      <c r="F209" s="37">
        <v>0</v>
      </c>
      <c r="G209" s="37">
        <v>0</v>
      </c>
      <c r="H209" s="37">
        <v>0</v>
      </c>
      <c r="I209" s="36">
        <f t="shared" si="174"/>
        <v>0</v>
      </c>
      <c r="J209" s="37">
        <v>0</v>
      </c>
      <c r="K209" s="37">
        <v>0</v>
      </c>
      <c r="L209" s="37">
        <v>0</v>
      </c>
      <c r="M209" s="36">
        <f t="shared" si="175"/>
        <v>0</v>
      </c>
      <c r="N209" s="37">
        <v>0</v>
      </c>
      <c r="O209" s="37">
        <v>0</v>
      </c>
      <c r="P209" s="37">
        <v>0</v>
      </c>
      <c r="Q209" s="36">
        <f t="shared" si="176"/>
        <v>0</v>
      </c>
      <c r="R209" s="37">
        <v>0</v>
      </c>
      <c r="S209" s="37">
        <v>0</v>
      </c>
      <c r="T209" s="37">
        <v>0</v>
      </c>
    </row>
    <row r="210" spans="2:20" ht="75" x14ac:dyDescent="0.25">
      <c r="B210" s="38"/>
      <c r="C210" s="60" t="s">
        <v>216</v>
      </c>
      <c r="D210" s="39" t="s">
        <v>217</v>
      </c>
      <c r="E210" s="40">
        <f t="shared" si="172"/>
        <v>1400</v>
      </c>
      <c r="F210" s="45">
        <v>1400</v>
      </c>
      <c r="G210" s="45">
        <v>0</v>
      </c>
      <c r="H210" s="45">
        <v>0</v>
      </c>
      <c r="I210" s="40">
        <f t="shared" si="174"/>
        <v>2000</v>
      </c>
      <c r="J210" s="45">
        <v>2000</v>
      </c>
      <c r="K210" s="45">
        <v>0</v>
      </c>
      <c r="L210" s="45">
        <v>0</v>
      </c>
      <c r="M210" s="40">
        <f t="shared" si="175"/>
        <v>3100</v>
      </c>
      <c r="N210" s="45">
        <v>3100</v>
      </c>
      <c r="O210" s="45">
        <v>0</v>
      </c>
      <c r="P210" s="45">
        <v>0</v>
      </c>
      <c r="Q210" s="40">
        <f t="shared" si="176"/>
        <v>3100</v>
      </c>
      <c r="R210" s="45">
        <v>3100</v>
      </c>
      <c r="S210" s="45">
        <v>0</v>
      </c>
      <c r="T210" s="45">
        <v>0</v>
      </c>
    </row>
    <row r="211" spans="2:20" ht="90" x14ac:dyDescent="0.25">
      <c r="B211" s="38"/>
      <c r="C211" s="60" t="s">
        <v>218</v>
      </c>
      <c r="D211" s="39" t="s">
        <v>352</v>
      </c>
      <c r="E211" s="40">
        <f t="shared" si="172"/>
        <v>6774</v>
      </c>
      <c r="F211" s="45">
        <v>6774</v>
      </c>
      <c r="G211" s="45">
        <v>0</v>
      </c>
      <c r="H211" s="45">
        <v>0</v>
      </c>
      <c r="I211" s="40">
        <f t="shared" si="174"/>
        <v>7394</v>
      </c>
      <c r="J211" s="45">
        <f>8000-606</f>
        <v>7394</v>
      </c>
      <c r="K211" s="45">
        <v>0</v>
      </c>
      <c r="L211" s="45">
        <v>0</v>
      </c>
      <c r="M211" s="40">
        <f t="shared" si="175"/>
        <v>10144</v>
      </c>
      <c r="N211" s="45">
        <f>10648.3-504.3</f>
        <v>10144</v>
      </c>
      <c r="O211" s="45">
        <v>0</v>
      </c>
      <c r="P211" s="45">
        <v>0</v>
      </c>
      <c r="Q211" s="40">
        <f t="shared" si="176"/>
        <v>10144</v>
      </c>
      <c r="R211" s="45">
        <f>10648.3-504.3</f>
        <v>10144</v>
      </c>
      <c r="S211" s="45">
        <v>0</v>
      </c>
      <c r="T211" s="45">
        <v>0</v>
      </c>
    </row>
    <row r="212" spans="2:20" ht="30" x14ac:dyDescent="0.25">
      <c r="B212" s="38"/>
      <c r="C212" s="60" t="s">
        <v>219</v>
      </c>
      <c r="D212" s="39" t="s">
        <v>220</v>
      </c>
      <c r="E212" s="40">
        <f t="shared" si="172"/>
        <v>770</v>
      </c>
      <c r="F212" s="45">
        <v>770</v>
      </c>
      <c r="G212" s="45">
        <v>0</v>
      </c>
      <c r="H212" s="45">
        <v>0</v>
      </c>
      <c r="I212" s="40">
        <f t="shared" si="174"/>
        <v>850</v>
      </c>
      <c r="J212" s="45">
        <v>850</v>
      </c>
      <c r="K212" s="45">
        <v>0</v>
      </c>
      <c r="L212" s="45">
        <v>0</v>
      </c>
      <c r="M212" s="40">
        <f t="shared" si="175"/>
        <v>1000</v>
      </c>
      <c r="N212" s="45">
        <v>1000</v>
      </c>
      <c r="O212" s="45">
        <v>0</v>
      </c>
      <c r="P212" s="45">
        <v>0</v>
      </c>
      <c r="Q212" s="40">
        <f t="shared" si="176"/>
        <v>1000</v>
      </c>
      <c r="R212" s="45">
        <v>1000</v>
      </c>
      <c r="S212" s="45">
        <v>0</v>
      </c>
      <c r="T212" s="45">
        <v>0</v>
      </c>
    </row>
    <row r="213" spans="2:20" ht="30" x14ac:dyDescent="0.25">
      <c r="B213" s="38"/>
      <c r="C213" s="60" t="s">
        <v>221</v>
      </c>
      <c r="D213" s="39" t="s">
        <v>222</v>
      </c>
      <c r="E213" s="40">
        <f t="shared" si="172"/>
        <v>36</v>
      </c>
      <c r="F213" s="45">
        <v>36</v>
      </c>
      <c r="G213" s="45">
        <v>0</v>
      </c>
      <c r="H213" s="45">
        <v>0</v>
      </c>
      <c r="I213" s="40">
        <f t="shared" si="174"/>
        <v>36</v>
      </c>
      <c r="J213" s="45">
        <v>36</v>
      </c>
      <c r="K213" s="45">
        <v>0</v>
      </c>
      <c r="L213" s="45">
        <v>0</v>
      </c>
      <c r="M213" s="40">
        <f t="shared" si="175"/>
        <v>36</v>
      </c>
      <c r="N213" s="45">
        <v>36</v>
      </c>
      <c r="O213" s="45">
        <v>0</v>
      </c>
      <c r="P213" s="45">
        <v>0</v>
      </c>
      <c r="Q213" s="40">
        <f t="shared" si="176"/>
        <v>36</v>
      </c>
      <c r="R213" s="45">
        <v>36</v>
      </c>
      <c r="S213" s="45">
        <v>0</v>
      </c>
      <c r="T213" s="45">
        <v>0</v>
      </c>
    </row>
    <row r="214" spans="2:20" x14ac:dyDescent="0.25">
      <c r="B214" s="38"/>
      <c r="C214" s="60" t="s">
        <v>223</v>
      </c>
      <c r="D214" s="39" t="s">
        <v>224</v>
      </c>
      <c r="E214" s="40">
        <f t="shared" si="172"/>
        <v>120</v>
      </c>
      <c r="F214" s="45">
        <v>120</v>
      </c>
      <c r="G214" s="45">
        <v>0</v>
      </c>
      <c r="H214" s="45">
        <v>0</v>
      </c>
      <c r="I214" s="40">
        <f t="shared" si="174"/>
        <v>120</v>
      </c>
      <c r="J214" s="45">
        <v>120</v>
      </c>
      <c r="K214" s="45">
        <v>0</v>
      </c>
      <c r="L214" s="45">
        <v>0</v>
      </c>
      <c r="M214" s="40">
        <f t="shared" si="175"/>
        <v>120</v>
      </c>
      <c r="N214" s="45">
        <v>120</v>
      </c>
      <c r="O214" s="45">
        <v>0</v>
      </c>
      <c r="P214" s="45">
        <v>0</v>
      </c>
      <c r="Q214" s="40">
        <f t="shared" si="176"/>
        <v>120</v>
      </c>
      <c r="R214" s="45">
        <v>120</v>
      </c>
      <c r="S214" s="45">
        <v>0</v>
      </c>
      <c r="T214" s="45">
        <v>0</v>
      </c>
    </row>
    <row r="215" spans="2:20" ht="45" x14ac:dyDescent="0.25">
      <c r="B215" s="38"/>
      <c r="C215" s="60" t="s">
        <v>225</v>
      </c>
      <c r="D215" s="39" t="s">
        <v>226</v>
      </c>
      <c r="E215" s="40">
        <f t="shared" si="172"/>
        <v>300</v>
      </c>
      <c r="F215" s="45">
        <v>300</v>
      </c>
      <c r="G215" s="45">
        <v>0</v>
      </c>
      <c r="H215" s="45">
        <v>0</v>
      </c>
      <c r="I215" s="40">
        <f t="shared" si="174"/>
        <v>300</v>
      </c>
      <c r="J215" s="45">
        <v>300</v>
      </c>
      <c r="K215" s="45">
        <v>0</v>
      </c>
      <c r="L215" s="45">
        <v>0</v>
      </c>
      <c r="M215" s="40">
        <f t="shared" si="175"/>
        <v>300</v>
      </c>
      <c r="N215" s="45">
        <v>300</v>
      </c>
      <c r="O215" s="45">
        <v>0</v>
      </c>
      <c r="P215" s="45">
        <v>0</v>
      </c>
      <c r="Q215" s="40">
        <f t="shared" si="176"/>
        <v>300</v>
      </c>
      <c r="R215" s="45">
        <v>300</v>
      </c>
      <c r="S215" s="45">
        <v>0</v>
      </c>
      <c r="T215" s="45">
        <v>0</v>
      </c>
    </row>
    <row r="216" spans="2:20" ht="60" x14ac:dyDescent="0.25">
      <c r="B216" s="38"/>
      <c r="C216" s="60" t="s">
        <v>353</v>
      </c>
      <c r="D216" s="39" t="s">
        <v>354</v>
      </c>
      <c r="E216" s="40">
        <f t="shared" si="172"/>
        <v>300</v>
      </c>
      <c r="F216" s="45">
        <v>300</v>
      </c>
      <c r="G216" s="45">
        <v>0</v>
      </c>
      <c r="H216" s="45">
        <v>0</v>
      </c>
      <c r="I216" s="40">
        <f t="shared" si="174"/>
        <v>300</v>
      </c>
      <c r="J216" s="45">
        <v>300</v>
      </c>
      <c r="K216" s="45">
        <v>0</v>
      </c>
      <c r="L216" s="45">
        <v>0</v>
      </c>
      <c r="M216" s="40">
        <f t="shared" si="175"/>
        <v>300</v>
      </c>
      <c r="N216" s="45">
        <v>300</v>
      </c>
      <c r="O216" s="45">
        <v>0</v>
      </c>
      <c r="P216" s="45">
        <v>0</v>
      </c>
      <c r="Q216" s="40">
        <f t="shared" si="176"/>
        <v>300</v>
      </c>
      <c r="R216" s="45">
        <v>300</v>
      </c>
      <c r="S216" s="45">
        <v>0</v>
      </c>
      <c r="T216" s="45">
        <v>0</v>
      </c>
    </row>
    <row r="217" spans="2:20" ht="18" x14ac:dyDescent="0.25">
      <c r="B217" s="30" t="s">
        <v>111</v>
      </c>
      <c r="C217" s="31"/>
      <c r="D217" s="53" t="s">
        <v>110</v>
      </c>
      <c r="E217" s="32">
        <f t="shared" si="172"/>
        <v>1100</v>
      </c>
      <c r="F217" s="33">
        <f t="shared" ref="F217:P217" si="222">SUM(F221:F227)</f>
        <v>1100</v>
      </c>
      <c r="G217" s="33">
        <f t="shared" si="222"/>
        <v>0</v>
      </c>
      <c r="H217" s="33">
        <f t="shared" si="222"/>
        <v>0</v>
      </c>
      <c r="I217" s="32">
        <f t="shared" si="174"/>
        <v>1100</v>
      </c>
      <c r="J217" s="33">
        <f t="shared" ref="J217" si="223">SUM(J221:J227)</f>
        <v>1100</v>
      </c>
      <c r="K217" s="33">
        <f t="shared" si="222"/>
        <v>0</v>
      </c>
      <c r="L217" s="33">
        <f t="shared" si="222"/>
        <v>0</v>
      </c>
      <c r="M217" s="32">
        <f t="shared" si="175"/>
        <v>1100</v>
      </c>
      <c r="N217" s="33">
        <f t="shared" ref="N217" si="224">SUM(N221:N227)</f>
        <v>1100</v>
      </c>
      <c r="O217" s="33">
        <f t="shared" si="222"/>
        <v>0</v>
      </c>
      <c r="P217" s="33">
        <f t="shared" si="222"/>
        <v>0</v>
      </c>
      <c r="Q217" s="32">
        <f t="shared" si="176"/>
        <v>1100</v>
      </c>
      <c r="R217" s="33">
        <f t="shared" ref="R217:T217" si="225">SUM(R221:R227)</f>
        <v>1100</v>
      </c>
      <c r="S217" s="33">
        <f t="shared" si="225"/>
        <v>0</v>
      </c>
      <c r="T217" s="33">
        <f t="shared" si="225"/>
        <v>0</v>
      </c>
    </row>
    <row r="218" spans="2:20" ht="18" x14ac:dyDescent="0.25">
      <c r="B218" s="41"/>
      <c r="C218" s="42"/>
      <c r="D218" s="43" t="s">
        <v>151</v>
      </c>
      <c r="E218" s="36">
        <f t="shared" si="172"/>
        <v>0</v>
      </c>
      <c r="F218" s="36">
        <f t="shared" ref="F218:H218" si="226">SUM(F219:F220)</f>
        <v>0</v>
      </c>
      <c r="G218" s="36">
        <f t="shared" si="226"/>
        <v>0</v>
      </c>
      <c r="H218" s="36">
        <f t="shared" si="226"/>
        <v>0</v>
      </c>
      <c r="I218" s="36">
        <f t="shared" si="174"/>
        <v>0</v>
      </c>
      <c r="J218" s="36">
        <f t="shared" ref="J218:L218" si="227">SUM(J219:J220)</f>
        <v>0</v>
      </c>
      <c r="K218" s="36">
        <f t="shared" si="227"/>
        <v>0</v>
      </c>
      <c r="L218" s="36">
        <f t="shared" si="227"/>
        <v>0</v>
      </c>
      <c r="M218" s="36">
        <f t="shared" si="175"/>
        <v>0</v>
      </c>
      <c r="N218" s="36">
        <f t="shared" ref="N218:P218" si="228">SUM(N219:N220)</f>
        <v>0</v>
      </c>
      <c r="O218" s="36">
        <f t="shared" si="228"/>
        <v>0</v>
      </c>
      <c r="P218" s="36">
        <f t="shared" si="228"/>
        <v>0</v>
      </c>
      <c r="Q218" s="36">
        <f t="shared" si="176"/>
        <v>0</v>
      </c>
      <c r="R218" s="36">
        <f t="shared" ref="R218:T218" si="229">SUM(R219:R220)</f>
        <v>0</v>
      </c>
      <c r="S218" s="36">
        <f t="shared" si="229"/>
        <v>0</v>
      </c>
      <c r="T218" s="36">
        <f t="shared" si="229"/>
        <v>0</v>
      </c>
    </row>
    <row r="219" spans="2:20" ht="18" x14ac:dyDescent="0.25">
      <c r="B219" s="41"/>
      <c r="C219" s="42"/>
      <c r="D219" s="44" t="s">
        <v>335</v>
      </c>
      <c r="E219" s="37">
        <f t="shared" si="172"/>
        <v>0</v>
      </c>
      <c r="F219" s="37">
        <v>0</v>
      </c>
      <c r="G219" s="37">
        <v>0</v>
      </c>
      <c r="H219" s="37">
        <v>0</v>
      </c>
      <c r="I219" s="37">
        <f t="shared" si="174"/>
        <v>0</v>
      </c>
      <c r="J219" s="37">
        <v>0</v>
      </c>
      <c r="K219" s="37">
        <v>0</v>
      </c>
      <c r="L219" s="37">
        <v>0</v>
      </c>
      <c r="M219" s="37">
        <f t="shared" si="175"/>
        <v>0</v>
      </c>
      <c r="N219" s="37">
        <v>0</v>
      </c>
      <c r="O219" s="37">
        <v>0</v>
      </c>
      <c r="P219" s="37">
        <v>0</v>
      </c>
      <c r="Q219" s="37">
        <f t="shared" si="176"/>
        <v>0</v>
      </c>
      <c r="R219" s="37">
        <v>0</v>
      </c>
      <c r="S219" s="37">
        <v>0</v>
      </c>
      <c r="T219" s="37">
        <v>0</v>
      </c>
    </row>
    <row r="220" spans="2:20" ht="18" x14ac:dyDescent="0.25">
      <c r="B220" s="41"/>
      <c r="C220" s="42"/>
      <c r="D220" s="44" t="s">
        <v>155</v>
      </c>
      <c r="E220" s="36">
        <f t="shared" si="172"/>
        <v>0</v>
      </c>
      <c r="F220" s="37">
        <v>0</v>
      </c>
      <c r="G220" s="37">
        <v>0</v>
      </c>
      <c r="H220" s="37">
        <v>0</v>
      </c>
      <c r="I220" s="36">
        <f t="shared" si="174"/>
        <v>0</v>
      </c>
      <c r="J220" s="37">
        <v>0</v>
      </c>
      <c r="K220" s="37">
        <v>0</v>
      </c>
      <c r="L220" s="37">
        <v>0</v>
      </c>
      <c r="M220" s="36">
        <f t="shared" si="175"/>
        <v>0</v>
      </c>
      <c r="N220" s="37">
        <v>0</v>
      </c>
      <c r="O220" s="37">
        <v>0</v>
      </c>
      <c r="P220" s="37">
        <v>0</v>
      </c>
      <c r="Q220" s="36">
        <f t="shared" si="176"/>
        <v>0</v>
      </c>
      <c r="R220" s="37">
        <v>0</v>
      </c>
      <c r="S220" s="37">
        <v>0</v>
      </c>
      <c r="T220" s="37">
        <v>0</v>
      </c>
    </row>
    <row r="221" spans="2:20" x14ac:dyDescent="0.25">
      <c r="B221" s="38"/>
      <c r="C221" s="60" t="s">
        <v>227</v>
      </c>
      <c r="D221" s="39" t="s">
        <v>228</v>
      </c>
      <c r="E221" s="40">
        <f t="shared" si="172"/>
        <v>680</v>
      </c>
      <c r="F221" s="45">
        <v>680</v>
      </c>
      <c r="G221" s="45">
        <v>0</v>
      </c>
      <c r="H221" s="45">
        <v>0</v>
      </c>
      <c r="I221" s="40">
        <f t="shared" si="174"/>
        <v>680</v>
      </c>
      <c r="J221" s="45">
        <v>680</v>
      </c>
      <c r="K221" s="45">
        <v>0</v>
      </c>
      <c r="L221" s="45">
        <v>0</v>
      </c>
      <c r="M221" s="40">
        <f t="shared" si="175"/>
        <v>680</v>
      </c>
      <c r="N221" s="45">
        <v>680</v>
      </c>
      <c r="O221" s="45">
        <v>0</v>
      </c>
      <c r="P221" s="45">
        <v>0</v>
      </c>
      <c r="Q221" s="40">
        <f t="shared" si="176"/>
        <v>680</v>
      </c>
      <c r="R221" s="45">
        <v>680</v>
      </c>
      <c r="S221" s="45">
        <v>0</v>
      </c>
      <c r="T221" s="45">
        <v>0</v>
      </c>
    </row>
    <row r="222" spans="2:20" ht="30" x14ac:dyDescent="0.25">
      <c r="B222" s="38"/>
      <c r="C222" s="60" t="s">
        <v>229</v>
      </c>
      <c r="D222" s="39" t="s">
        <v>329</v>
      </c>
      <c r="E222" s="40">
        <f t="shared" si="172"/>
        <v>46</v>
      </c>
      <c r="F222" s="45">
        <v>46</v>
      </c>
      <c r="G222" s="45">
        <v>0</v>
      </c>
      <c r="H222" s="45">
        <v>0</v>
      </c>
      <c r="I222" s="40">
        <f t="shared" si="174"/>
        <v>46</v>
      </c>
      <c r="J222" s="45">
        <v>46</v>
      </c>
      <c r="K222" s="45">
        <v>0</v>
      </c>
      <c r="L222" s="45">
        <v>0</v>
      </c>
      <c r="M222" s="40">
        <f t="shared" si="175"/>
        <v>46</v>
      </c>
      <c r="N222" s="45">
        <v>46</v>
      </c>
      <c r="O222" s="45">
        <v>0</v>
      </c>
      <c r="P222" s="45">
        <v>0</v>
      </c>
      <c r="Q222" s="40">
        <f t="shared" si="176"/>
        <v>46</v>
      </c>
      <c r="R222" s="45">
        <v>46</v>
      </c>
      <c r="S222" s="45">
        <v>0</v>
      </c>
      <c r="T222" s="45">
        <v>0</v>
      </c>
    </row>
    <row r="223" spans="2:20" x14ac:dyDescent="0.25">
      <c r="B223" s="38"/>
      <c r="C223" s="60" t="s">
        <v>230</v>
      </c>
      <c r="D223" s="39" t="s">
        <v>330</v>
      </c>
      <c r="E223" s="40">
        <f t="shared" si="172"/>
        <v>46</v>
      </c>
      <c r="F223" s="45">
        <v>46</v>
      </c>
      <c r="G223" s="45">
        <v>0</v>
      </c>
      <c r="H223" s="45">
        <v>0</v>
      </c>
      <c r="I223" s="40">
        <f t="shared" si="174"/>
        <v>46</v>
      </c>
      <c r="J223" s="45">
        <v>46</v>
      </c>
      <c r="K223" s="45">
        <v>0</v>
      </c>
      <c r="L223" s="45">
        <v>0</v>
      </c>
      <c r="M223" s="40">
        <f t="shared" si="175"/>
        <v>46</v>
      </c>
      <c r="N223" s="45">
        <v>46</v>
      </c>
      <c r="O223" s="45">
        <v>0</v>
      </c>
      <c r="P223" s="45">
        <v>0</v>
      </c>
      <c r="Q223" s="40">
        <f t="shared" si="176"/>
        <v>46</v>
      </c>
      <c r="R223" s="45">
        <v>46</v>
      </c>
      <c r="S223" s="45">
        <v>0</v>
      </c>
      <c r="T223" s="45">
        <v>0</v>
      </c>
    </row>
    <row r="224" spans="2:20" x14ac:dyDescent="0.25">
      <c r="B224" s="38"/>
      <c r="C224" s="60" t="s">
        <v>232</v>
      </c>
      <c r="D224" s="39" t="s">
        <v>231</v>
      </c>
      <c r="E224" s="40">
        <f t="shared" si="172"/>
        <v>30</v>
      </c>
      <c r="F224" s="45">
        <v>30</v>
      </c>
      <c r="G224" s="45">
        <v>0</v>
      </c>
      <c r="H224" s="45">
        <v>0</v>
      </c>
      <c r="I224" s="40">
        <f t="shared" si="174"/>
        <v>30</v>
      </c>
      <c r="J224" s="45">
        <v>30</v>
      </c>
      <c r="K224" s="45">
        <v>0</v>
      </c>
      <c r="L224" s="45">
        <v>0</v>
      </c>
      <c r="M224" s="40">
        <f t="shared" si="175"/>
        <v>30</v>
      </c>
      <c r="N224" s="45">
        <v>30</v>
      </c>
      <c r="O224" s="45">
        <v>0</v>
      </c>
      <c r="P224" s="45">
        <v>0</v>
      </c>
      <c r="Q224" s="40">
        <f t="shared" si="176"/>
        <v>30</v>
      </c>
      <c r="R224" s="45">
        <v>30</v>
      </c>
      <c r="S224" s="45">
        <v>0</v>
      </c>
      <c r="T224" s="45">
        <v>0</v>
      </c>
    </row>
    <row r="225" spans="2:21" ht="30" x14ac:dyDescent="0.25">
      <c r="B225" s="38"/>
      <c r="C225" s="60" t="s">
        <v>234</v>
      </c>
      <c r="D225" s="39" t="s">
        <v>233</v>
      </c>
      <c r="E225" s="40">
        <f t="shared" ref="E225:E289" si="230">SUM(F225:H225)</f>
        <v>95</v>
      </c>
      <c r="F225" s="45">
        <v>95</v>
      </c>
      <c r="G225" s="45">
        <v>0</v>
      </c>
      <c r="H225" s="45">
        <v>0</v>
      </c>
      <c r="I225" s="40">
        <f t="shared" ref="I225:I289" si="231">SUM(J225:L225)</f>
        <v>95</v>
      </c>
      <c r="J225" s="45">
        <v>95</v>
      </c>
      <c r="K225" s="45">
        <v>0</v>
      </c>
      <c r="L225" s="45">
        <v>0</v>
      </c>
      <c r="M225" s="40">
        <f t="shared" ref="M225:M289" si="232">SUM(N225:P225)</f>
        <v>95</v>
      </c>
      <c r="N225" s="45">
        <v>95</v>
      </c>
      <c r="O225" s="45">
        <v>0</v>
      </c>
      <c r="P225" s="45">
        <v>0</v>
      </c>
      <c r="Q225" s="40">
        <f t="shared" ref="Q225:Q289" si="233">SUM(R225:T225)</f>
        <v>95</v>
      </c>
      <c r="R225" s="45">
        <v>95</v>
      </c>
      <c r="S225" s="45">
        <v>0</v>
      </c>
      <c r="T225" s="45">
        <v>0</v>
      </c>
    </row>
    <row r="226" spans="2:21" ht="30" x14ac:dyDescent="0.25">
      <c r="B226" s="38"/>
      <c r="C226" s="60" t="s">
        <v>236</v>
      </c>
      <c r="D226" s="39" t="s">
        <v>235</v>
      </c>
      <c r="E226" s="40">
        <f t="shared" si="230"/>
        <v>145</v>
      </c>
      <c r="F226" s="45">
        <v>145</v>
      </c>
      <c r="G226" s="45">
        <v>0</v>
      </c>
      <c r="H226" s="45">
        <v>0</v>
      </c>
      <c r="I226" s="40">
        <f t="shared" si="231"/>
        <v>145</v>
      </c>
      <c r="J226" s="45">
        <v>145</v>
      </c>
      <c r="K226" s="45">
        <v>0</v>
      </c>
      <c r="L226" s="45">
        <v>0</v>
      </c>
      <c r="M226" s="40">
        <f t="shared" si="232"/>
        <v>145</v>
      </c>
      <c r="N226" s="45">
        <v>145</v>
      </c>
      <c r="O226" s="45">
        <v>0</v>
      </c>
      <c r="P226" s="45">
        <v>0</v>
      </c>
      <c r="Q226" s="40">
        <f t="shared" si="233"/>
        <v>145</v>
      </c>
      <c r="R226" s="45">
        <v>145</v>
      </c>
      <c r="S226" s="45">
        <v>0</v>
      </c>
      <c r="T226" s="45">
        <v>0</v>
      </c>
    </row>
    <row r="227" spans="2:21" ht="30" x14ac:dyDescent="0.25">
      <c r="B227" s="38"/>
      <c r="C227" s="60" t="s">
        <v>331</v>
      </c>
      <c r="D227" s="39" t="s">
        <v>237</v>
      </c>
      <c r="E227" s="40">
        <f t="shared" si="230"/>
        <v>58</v>
      </c>
      <c r="F227" s="45">
        <v>58</v>
      </c>
      <c r="G227" s="45">
        <v>0</v>
      </c>
      <c r="H227" s="45">
        <v>0</v>
      </c>
      <c r="I227" s="40">
        <f t="shared" si="231"/>
        <v>58</v>
      </c>
      <c r="J227" s="45">
        <v>58</v>
      </c>
      <c r="K227" s="45">
        <v>0</v>
      </c>
      <c r="L227" s="45">
        <v>0</v>
      </c>
      <c r="M227" s="40">
        <f t="shared" si="232"/>
        <v>58</v>
      </c>
      <c r="N227" s="45">
        <v>58</v>
      </c>
      <c r="O227" s="45">
        <v>0</v>
      </c>
      <c r="P227" s="45">
        <v>0</v>
      </c>
      <c r="Q227" s="40">
        <f t="shared" si="233"/>
        <v>58</v>
      </c>
      <c r="R227" s="45">
        <v>58</v>
      </c>
      <c r="S227" s="45">
        <v>0</v>
      </c>
      <c r="T227" s="45">
        <v>0</v>
      </c>
    </row>
    <row r="228" spans="2:21" ht="18" x14ac:dyDescent="0.25">
      <c r="B228" s="30" t="s">
        <v>112</v>
      </c>
      <c r="C228" s="31"/>
      <c r="D228" s="53" t="s">
        <v>113</v>
      </c>
      <c r="E228" s="32">
        <f t="shared" si="230"/>
        <v>16000</v>
      </c>
      <c r="F228" s="33">
        <f>SUM(F232:F235)</f>
        <v>16000</v>
      </c>
      <c r="G228" s="33">
        <f t="shared" ref="G228:H228" si="234">SUM(G232:G235)</f>
        <v>0</v>
      </c>
      <c r="H228" s="33">
        <f t="shared" si="234"/>
        <v>0</v>
      </c>
      <c r="I228" s="32">
        <f t="shared" si="231"/>
        <v>16000</v>
      </c>
      <c r="J228" s="33">
        <f>SUM(J232:J235)</f>
        <v>16000</v>
      </c>
      <c r="K228" s="33">
        <f t="shared" ref="K228:L228" si="235">SUM(K232:K235)</f>
        <v>0</v>
      </c>
      <c r="L228" s="33">
        <f t="shared" si="235"/>
        <v>0</v>
      </c>
      <c r="M228" s="32">
        <f t="shared" si="232"/>
        <v>16000</v>
      </c>
      <c r="N228" s="33">
        <f>SUM(N232:N235)</f>
        <v>16000</v>
      </c>
      <c r="O228" s="33">
        <f t="shared" ref="O228:P228" si="236">SUM(O232:O235)</f>
        <v>0</v>
      </c>
      <c r="P228" s="33">
        <f t="shared" si="236"/>
        <v>0</v>
      </c>
      <c r="Q228" s="32">
        <f t="shared" si="233"/>
        <v>17000</v>
      </c>
      <c r="R228" s="33">
        <f>SUM(R232:R235)</f>
        <v>17000</v>
      </c>
      <c r="S228" s="33">
        <f t="shared" ref="S228:T228" si="237">SUM(S232:S235)</f>
        <v>0</v>
      </c>
      <c r="T228" s="33">
        <f t="shared" si="237"/>
        <v>0</v>
      </c>
      <c r="U228" s="81"/>
    </row>
    <row r="229" spans="2:21" ht="18" x14ac:dyDescent="0.25">
      <c r="B229" s="41"/>
      <c r="C229" s="42"/>
      <c r="D229" s="43" t="s">
        <v>151</v>
      </c>
      <c r="E229" s="36">
        <f t="shared" si="230"/>
        <v>49</v>
      </c>
      <c r="F229" s="36">
        <f t="shared" ref="F229:H229" si="238">SUM(F230:F231)</f>
        <v>49</v>
      </c>
      <c r="G229" s="36">
        <f t="shared" si="238"/>
        <v>0</v>
      </c>
      <c r="H229" s="36">
        <f t="shared" si="238"/>
        <v>0</v>
      </c>
      <c r="I229" s="36">
        <f t="shared" si="231"/>
        <v>49</v>
      </c>
      <c r="J229" s="36">
        <f t="shared" ref="J229:L229" si="239">SUM(J230:J231)</f>
        <v>49</v>
      </c>
      <c r="K229" s="36">
        <f t="shared" si="239"/>
        <v>0</v>
      </c>
      <c r="L229" s="36">
        <f t="shared" si="239"/>
        <v>0</v>
      </c>
      <c r="M229" s="36">
        <f t="shared" si="232"/>
        <v>49</v>
      </c>
      <c r="N229" s="36">
        <f t="shared" ref="N229:P229" si="240">SUM(N230:N231)</f>
        <v>49</v>
      </c>
      <c r="O229" s="36">
        <f t="shared" si="240"/>
        <v>0</v>
      </c>
      <c r="P229" s="36">
        <f t="shared" si="240"/>
        <v>0</v>
      </c>
      <c r="Q229" s="36">
        <f t="shared" si="233"/>
        <v>49</v>
      </c>
      <c r="R229" s="36">
        <f t="shared" ref="R229:T229" si="241">SUM(R230:R231)</f>
        <v>49</v>
      </c>
      <c r="S229" s="36">
        <f t="shared" si="241"/>
        <v>0</v>
      </c>
      <c r="T229" s="36">
        <f t="shared" si="241"/>
        <v>0</v>
      </c>
    </row>
    <row r="230" spans="2:21" ht="18" x14ac:dyDescent="0.25">
      <c r="B230" s="41"/>
      <c r="C230" s="42"/>
      <c r="D230" s="44" t="s">
        <v>335</v>
      </c>
      <c r="E230" s="37">
        <f t="shared" si="230"/>
        <v>0</v>
      </c>
      <c r="F230" s="37">
        <v>0</v>
      </c>
      <c r="G230" s="37">
        <v>0</v>
      </c>
      <c r="H230" s="37">
        <v>0</v>
      </c>
      <c r="I230" s="37">
        <f t="shared" si="231"/>
        <v>0</v>
      </c>
      <c r="J230" s="37">
        <v>0</v>
      </c>
      <c r="K230" s="37">
        <v>0</v>
      </c>
      <c r="L230" s="37">
        <v>0</v>
      </c>
      <c r="M230" s="37">
        <f t="shared" si="232"/>
        <v>0</v>
      </c>
      <c r="N230" s="37">
        <v>0</v>
      </c>
      <c r="O230" s="37">
        <v>0</v>
      </c>
      <c r="P230" s="37">
        <v>0</v>
      </c>
      <c r="Q230" s="37">
        <f t="shared" si="233"/>
        <v>0</v>
      </c>
      <c r="R230" s="37">
        <v>0</v>
      </c>
      <c r="S230" s="37">
        <v>0</v>
      </c>
      <c r="T230" s="37">
        <v>0</v>
      </c>
    </row>
    <row r="231" spans="2:21" ht="18" x14ac:dyDescent="0.25">
      <c r="B231" s="41"/>
      <c r="C231" s="42"/>
      <c r="D231" s="44" t="s">
        <v>155</v>
      </c>
      <c r="E231" s="36">
        <f t="shared" si="230"/>
        <v>49</v>
      </c>
      <c r="F231" s="37">
        <f>30+19</f>
        <v>49</v>
      </c>
      <c r="G231" s="37">
        <v>0</v>
      </c>
      <c r="H231" s="37">
        <v>0</v>
      </c>
      <c r="I231" s="36">
        <f t="shared" si="231"/>
        <v>49</v>
      </c>
      <c r="J231" s="37">
        <f>30+19</f>
        <v>49</v>
      </c>
      <c r="K231" s="37">
        <v>0</v>
      </c>
      <c r="L231" s="37">
        <v>0</v>
      </c>
      <c r="M231" s="36">
        <f t="shared" si="232"/>
        <v>49</v>
      </c>
      <c r="N231" s="37">
        <f>30+19</f>
        <v>49</v>
      </c>
      <c r="O231" s="37">
        <v>0</v>
      </c>
      <c r="P231" s="37">
        <v>0</v>
      </c>
      <c r="Q231" s="36">
        <f t="shared" si="233"/>
        <v>49</v>
      </c>
      <c r="R231" s="37">
        <f>30+19</f>
        <v>49</v>
      </c>
      <c r="S231" s="37">
        <v>0</v>
      </c>
      <c r="T231" s="37">
        <v>0</v>
      </c>
    </row>
    <row r="232" spans="2:21" x14ac:dyDescent="0.25">
      <c r="B232" s="38"/>
      <c r="C232" s="60" t="s">
        <v>238</v>
      </c>
      <c r="D232" s="39" t="s">
        <v>332</v>
      </c>
      <c r="E232" s="40">
        <f t="shared" si="230"/>
        <v>1100</v>
      </c>
      <c r="F232" s="45">
        <v>1100</v>
      </c>
      <c r="G232" s="45">
        <v>0</v>
      </c>
      <c r="H232" s="45">
        <v>0</v>
      </c>
      <c r="I232" s="40">
        <f t="shared" si="231"/>
        <v>1100</v>
      </c>
      <c r="J232" s="45">
        <v>1100</v>
      </c>
      <c r="K232" s="45">
        <v>0</v>
      </c>
      <c r="L232" s="45">
        <v>0</v>
      </c>
      <c r="M232" s="40">
        <f t="shared" si="232"/>
        <v>1100</v>
      </c>
      <c r="N232" s="45">
        <v>1100</v>
      </c>
      <c r="O232" s="45">
        <v>0</v>
      </c>
      <c r="P232" s="45">
        <v>0</v>
      </c>
      <c r="Q232" s="40">
        <f t="shared" si="233"/>
        <v>1100</v>
      </c>
      <c r="R232" s="45">
        <v>1100</v>
      </c>
      <c r="S232" s="45">
        <v>0</v>
      </c>
      <c r="T232" s="45">
        <v>0</v>
      </c>
    </row>
    <row r="233" spans="2:21" x14ac:dyDescent="0.25">
      <c r="B233" s="38"/>
      <c r="C233" s="60" t="s">
        <v>240</v>
      </c>
      <c r="D233" s="39" t="s">
        <v>239</v>
      </c>
      <c r="E233" s="40">
        <f t="shared" si="230"/>
        <v>12700</v>
      </c>
      <c r="F233" s="45">
        <f>14200-1500</f>
        <v>12700</v>
      </c>
      <c r="G233" s="45">
        <v>0</v>
      </c>
      <c r="H233" s="45">
        <v>0</v>
      </c>
      <c r="I233" s="40">
        <f t="shared" si="231"/>
        <v>12700</v>
      </c>
      <c r="J233" s="45">
        <f>14200-1500</f>
        <v>12700</v>
      </c>
      <c r="K233" s="45">
        <v>0</v>
      </c>
      <c r="L233" s="45">
        <v>0</v>
      </c>
      <c r="M233" s="40">
        <f t="shared" si="232"/>
        <v>12700</v>
      </c>
      <c r="N233" s="45">
        <f>14200-1500</f>
        <v>12700</v>
      </c>
      <c r="O233" s="45">
        <v>0</v>
      </c>
      <c r="P233" s="45">
        <v>0</v>
      </c>
      <c r="Q233" s="40">
        <f t="shared" si="233"/>
        <v>13700</v>
      </c>
      <c r="R233" s="45">
        <v>13700</v>
      </c>
      <c r="S233" s="45">
        <v>0</v>
      </c>
      <c r="T233" s="45">
        <v>0</v>
      </c>
    </row>
    <row r="234" spans="2:21" ht="45" x14ac:dyDescent="0.25">
      <c r="B234" s="38"/>
      <c r="C234" s="60" t="s">
        <v>242</v>
      </c>
      <c r="D234" s="39" t="s">
        <v>241</v>
      </c>
      <c r="E234" s="40">
        <f t="shared" si="230"/>
        <v>1000</v>
      </c>
      <c r="F234" s="45">
        <v>1000</v>
      </c>
      <c r="G234" s="45">
        <v>0</v>
      </c>
      <c r="H234" s="45">
        <v>0</v>
      </c>
      <c r="I234" s="40">
        <f t="shared" si="231"/>
        <v>1000</v>
      </c>
      <c r="J234" s="45">
        <v>1000</v>
      </c>
      <c r="K234" s="45">
        <v>0</v>
      </c>
      <c r="L234" s="45">
        <v>0</v>
      </c>
      <c r="M234" s="40">
        <f t="shared" si="232"/>
        <v>1000</v>
      </c>
      <c r="N234" s="45">
        <v>1000</v>
      </c>
      <c r="O234" s="45">
        <v>0</v>
      </c>
      <c r="P234" s="45">
        <v>0</v>
      </c>
      <c r="Q234" s="40">
        <f t="shared" si="233"/>
        <v>1000</v>
      </c>
      <c r="R234" s="45">
        <v>1000</v>
      </c>
      <c r="S234" s="45">
        <v>0</v>
      </c>
      <c r="T234" s="45">
        <v>0</v>
      </c>
    </row>
    <row r="235" spans="2:21" x14ac:dyDescent="0.25">
      <c r="B235" s="38"/>
      <c r="C235" s="60" t="s">
        <v>333</v>
      </c>
      <c r="D235" s="39" t="s">
        <v>243</v>
      </c>
      <c r="E235" s="40">
        <f t="shared" si="230"/>
        <v>1200</v>
      </c>
      <c r="F235" s="45">
        <v>1200</v>
      </c>
      <c r="G235" s="45">
        <v>0</v>
      </c>
      <c r="H235" s="45">
        <v>0</v>
      </c>
      <c r="I235" s="40">
        <f t="shared" si="231"/>
        <v>1200</v>
      </c>
      <c r="J235" s="45">
        <v>1200</v>
      </c>
      <c r="K235" s="45">
        <v>0</v>
      </c>
      <c r="L235" s="45">
        <v>0</v>
      </c>
      <c r="M235" s="40">
        <f t="shared" si="232"/>
        <v>1200</v>
      </c>
      <c r="N235" s="45">
        <v>1200</v>
      </c>
      <c r="O235" s="45">
        <v>0</v>
      </c>
      <c r="P235" s="45">
        <v>0</v>
      </c>
      <c r="Q235" s="40">
        <f t="shared" si="233"/>
        <v>1200</v>
      </c>
      <c r="R235" s="45">
        <v>1200</v>
      </c>
      <c r="S235" s="45">
        <v>0</v>
      </c>
      <c r="T235" s="45">
        <v>0</v>
      </c>
    </row>
    <row r="236" spans="2:21" ht="36" x14ac:dyDescent="0.25">
      <c r="B236" s="30" t="s">
        <v>114</v>
      </c>
      <c r="C236" s="31"/>
      <c r="D236" s="53" t="s">
        <v>115</v>
      </c>
      <c r="E236" s="32">
        <f t="shared" si="230"/>
        <v>188954</v>
      </c>
      <c r="F236" s="33">
        <f>F240+F252+F261+F266+F276+F284+F300+F306+F314+F320+F326</f>
        <v>188954</v>
      </c>
      <c r="G236" s="33">
        <f>G240+G252+G261+G266+G276+G284+G300+G306+G314+G320+G326</f>
        <v>0</v>
      </c>
      <c r="H236" s="33">
        <f>H240+H252+H261+H266+H276+H284+H300+H306+H314+H320+H326</f>
        <v>0</v>
      </c>
      <c r="I236" s="32">
        <f t="shared" si="231"/>
        <v>193000</v>
      </c>
      <c r="J236" s="33">
        <f>J240+J252+J261+J266+J276+J284+J300+J306+J314+J320+J326</f>
        <v>193000</v>
      </c>
      <c r="K236" s="33">
        <f>K240+K252+K261+K266+K276+K284+K300+K306+K314+K320+K326</f>
        <v>0</v>
      </c>
      <c r="L236" s="33">
        <f>L240+L252+L261+L266+L276+L284+L300+L306+L314+L320+L326</f>
        <v>0</v>
      </c>
      <c r="M236" s="32">
        <f t="shared" si="232"/>
        <v>207000</v>
      </c>
      <c r="N236" s="33">
        <f>N240+N252+N261+N266+N276+N284+N300+N306+N314+N320+N326</f>
        <v>207000</v>
      </c>
      <c r="O236" s="33">
        <f>O240+O252+O261+O266+O276+O284+O300+O306+O314+O320+O326</f>
        <v>0</v>
      </c>
      <c r="P236" s="33">
        <f>P240+P252+P261+P266+P276+P284+P300+P306+P314+P320+P326</f>
        <v>0</v>
      </c>
      <c r="Q236" s="32">
        <f t="shared" si="233"/>
        <v>219000</v>
      </c>
      <c r="R236" s="33">
        <f>R240+R252+R261+R266+R276+R284+R300+R306+R314+R320+R326</f>
        <v>219000</v>
      </c>
      <c r="S236" s="33">
        <f>S240+S252+S261+S266+S276+S284+S300+S306+S314+S320+S326</f>
        <v>0</v>
      </c>
      <c r="T236" s="33">
        <f>T240+T252+T261+T266+T276+T284+T300+T306+T314+T320+T326</f>
        <v>0</v>
      </c>
    </row>
    <row r="237" spans="2:21" ht="18" x14ac:dyDescent="0.25">
      <c r="B237" s="41"/>
      <c r="C237" s="42"/>
      <c r="D237" s="43" t="s">
        <v>151</v>
      </c>
      <c r="E237" s="36">
        <f t="shared" si="230"/>
        <v>3294</v>
      </c>
      <c r="F237" s="36">
        <f t="shared" ref="F237:H237" si="242">SUM(F238:F239)</f>
        <v>3294</v>
      </c>
      <c r="G237" s="36">
        <f t="shared" si="242"/>
        <v>0</v>
      </c>
      <c r="H237" s="36">
        <f t="shared" si="242"/>
        <v>0</v>
      </c>
      <c r="I237" s="36">
        <f t="shared" si="231"/>
        <v>3294</v>
      </c>
      <c r="J237" s="36">
        <f t="shared" ref="J237:L237" si="243">SUM(J238:J239)</f>
        <v>3294</v>
      </c>
      <c r="K237" s="36">
        <f t="shared" si="243"/>
        <v>0</v>
      </c>
      <c r="L237" s="36">
        <f t="shared" si="243"/>
        <v>0</v>
      </c>
      <c r="M237" s="36">
        <f t="shared" si="232"/>
        <v>3294</v>
      </c>
      <c r="N237" s="36">
        <f t="shared" ref="N237:P237" si="244">SUM(N238:N239)</f>
        <v>3294</v>
      </c>
      <c r="O237" s="36">
        <f t="shared" si="244"/>
        <v>0</v>
      </c>
      <c r="P237" s="36">
        <f t="shared" si="244"/>
        <v>0</v>
      </c>
      <c r="Q237" s="36">
        <f t="shared" si="233"/>
        <v>3294</v>
      </c>
      <c r="R237" s="36">
        <f t="shared" ref="R237:T237" si="245">SUM(R238:R239)</f>
        <v>3294</v>
      </c>
      <c r="S237" s="36">
        <f t="shared" si="245"/>
        <v>0</v>
      </c>
      <c r="T237" s="36">
        <f t="shared" si="245"/>
        <v>0</v>
      </c>
    </row>
    <row r="238" spans="2:21" ht="18" x14ac:dyDescent="0.25">
      <c r="B238" s="41"/>
      <c r="C238" s="42"/>
      <c r="D238" s="44" t="s">
        <v>335</v>
      </c>
      <c r="E238" s="37">
        <f t="shared" si="230"/>
        <v>0</v>
      </c>
      <c r="F238" s="37">
        <v>0</v>
      </c>
      <c r="G238" s="37">
        <v>0</v>
      </c>
      <c r="H238" s="37">
        <v>0</v>
      </c>
      <c r="I238" s="37">
        <f t="shared" si="231"/>
        <v>0</v>
      </c>
      <c r="J238" s="37">
        <v>0</v>
      </c>
      <c r="K238" s="37">
        <v>0</v>
      </c>
      <c r="L238" s="37">
        <v>0</v>
      </c>
      <c r="M238" s="37">
        <f t="shared" si="232"/>
        <v>0</v>
      </c>
      <c r="N238" s="37">
        <v>0</v>
      </c>
      <c r="O238" s="37">
        <v>0</v>
      </c>
      <c r="P238" s="37">
        <v>0</v>
      </c>
      <c r="Q238" s="37">
        <f t="shared" si="233"/>
        <v>0</v>
      </c>
      <c r="R238" s="37">
        <v>0</v>
      </c>
      <c r="S238" s="37">
        <v>0</v>
      </c>
      <c r="T238" s="37">
        <v>0</v>
      </c>
    </row>
    <row r="239" spans="2:21" ht="18" x14ac:dyDescent="0.25">
      <c r="B239" s="41"/>
      <c r="C239" s="42"/>
      <c r="D239" s="44" t="s">
        <v>155</v>
      </c>
      <c r="E239" s="61">
        <f t="shared" si="230"/>
        <v>3294</v>
      </c>
      <c r="F239" s="59">
        <f>F243+F255+F264+F269+F279+F287+F303+F309+F317+F323+F329</f>
        <v>3294</v>
      </c>
      <c r="G239" s="59">
        <f>G243+G255+G264+G269+G279+G287+G303+G309+G317+G323+G329</f>
        <v>0</v>
      </c>
      <c r="H239" s="59">
        <f>H243+H255+H264+H269+H279+H287+H303+H309+H317+H323+H329</f>
        <v>0</v>
      </c>
      <c r="I239" s="61">
        <f t="shared" si="231"/>
        <v>3294</v>
      </c>
      <c r="J239" s="59">
        <f>J243+J255+J264+J269+J279+J287+J303+J309+J317+J323+J329</f>
        <v>3294</v>
      </c>
      <c r="K239" s="59">
        <f>K243+K255+K264+K269+K279+K287+K303+K309+K317+K323+K329</f>
        <v>0</v>
      </c>
      <c r="L239" s="59">
        <f>L243+L255+L264+L269+L279+L287+L303+L309+L317+L323+L329</f>
        <v>0</v>
      </c>
      <c r="M239" s="61">
        <f t="shared" si="232"/>
        <v>3294</v>
      </c>
      <c r="N239" s="59">
        <f>N243+N255+N264+N269+N279+N287+N303+N309+N317+N323+N329</f>
        <v>3294</v>
      </c>
      <c r="O239" s="59">
        <f>O243+O255+O264+O269+O279+O287+O303+O309+O317+O323+O329</f>
        <v>0</v>
      </c>
      <c r="P239" s="59">
        <f>P243+P255+P264+P269+P279+P287+P303+P309+P317+P323+P329</f>
        <v>0</v>
      </c>
      <c r="Q239" s="61">
        <f t="shared" si="233"/>
        <v>3294</v>
      </c>
      <c r="R239" s="59">
        <f>R243+R255+R264+R269+R279+R287+R303+R309+R317+R323+R329</f>
        <v>3294</v>
      </c>
      <c r="S239" s="59">
        <f>S243+S255+S264+S269+S279+S287+S303+S309+S317+S323+S329</f>
        <v>0</v>
      </c>
      <c r="T239" s="59">
        <f>T243+T255+T264+T269+T279+T287+T303+T309+T317+T323+T329</f>
        <v>0</v>
      </c>
    </row>
    <row r="240" spans="2:21" ht="18" x14ac:dyDescent="0.25">
      <c r="B240" s="30" t="s">
        <v>117</v>
      </c>
      <c r="C240" s="31"/>
      <c r="D240" s="53" t="s">
        <v>116</v>
      </c>
      <c r="E240" s="32">
        <f t="shared" si="230"/>
        <v>22500</v>
      </c>
      <c r="F240" s="33">
        <f>SUM(F244:F251)</f>
        <v>22500</v>
      </c>
      <c r="G240" s="33">
        <f t="shared" ref="G240:H240" si="246">SUM(G244:G250)</f>
        <v>0</v>
      </c>
      <c r="H240" s="33">
        <f t="shared" si="246"/>
        <v>0</v>
      </c>
      <c r="I240" s="32">
        <f t="shared" si="231"/>
        <v>24000</v>
      </c>
      <c r="J240" s="33">
        <f>SUM(J244:J251)</f>
        <v>24000</v>
      </c>
      <c r="K240" s="33">
        <f t="shared" ref="K240:L240" si="247">SUM(K244:K250)</f>
        <v>0</v>
      </c>
      <c r="L240" s="33">
        <f t="shared" si="247"/>
        <v>0</v>
      </c>
      <c r="M240" s="32">
        <f t="shared" si="232"/>
        <v>27000</v>
      </c>
      <c r="N240" s="33">
        <f>SUM(N244:N251)</f>
        <v>27000</v>
      </c>
      <c r="O240" s="33">
        <f t="shared" ref="O240:P240" si="248">SUM(O244:O250)</f>
        <v>0</v>
      </c>
      <c r="P240" s="33">
        <f t="shared" si="248"/>
        <v>0</v>
      </c>
      <c r="Q240" s="32">
        <f t="shared" si="233"/>
        <v>28000</v>
      </c>
      <c r="R240" s="33">
        <f>SUM(R244:R251)</f>
        <v>28000</v>
      </c>
      <c r="S240" s="33">
        <f t="shared" ref="S240:T240" si="249">SUM(S244:S250)</f>
        <v>0</v>
      </c>
      <c r="T240" s="33">
        <f t="shared" si="249"/>
        <v>0</v>
      </c>
      <c r="U240" s="81"/>
    </row>
    <row r="241" spans="2:21" ht="18" x14ac:dyDescent="0.25">
      <c r="B241" s="41"/>
      <c r="C241" s="42"/>
      <c r="D241" s="43" t="s">
        <v>151</v>
      </c>
      <c r="E241" s="36">
        <f t="shared" si="230"/>
        <v>0</v>
      </c>
      <c r="F241" s="36">
        <f t="shared" ref="F241:H241" si="250">SUM(F242:F243)</f>
        <v>0</v>
      </c>
      <c r="G241" s="36">
        <f t="shared" si="250"/>
        <v>0</v>
      </c>
      <c r="H241" s="36">
        <f t="shared" si="250"/>
        <v>0</v>
      </c>
      <c r="I241" s="36">
        <f t="shared" si="231"/>
        <v>0</v>
      </c>
      <c r="J241" s="36">
        <f t="shared" ref="J241:L241" si="251">SUM(J242:J243)</f>
        <v>0</v>
      </c>
      <c r="K241" s="36">
        <f t="shared" si="251"/>
        <v>0</v>
      </c>
      <c r="L241" s="36">
        <f t="shared" si="251"/>
        <v>0</v>
      </c>
      <c r="M241" s="36">
        <f t="shared" si="232"/>
        <v>0</v>
      </c>
      <c r="N241" s="36">
        <f t="shared" ref="N241:P241" si="252">SUM(N242:N243)</f>
        <v>0</v>
      </c>
      <c r="O241" s="36">
        <f t="shared" si="252"/>
        <v>0</v>
      </c>
      <c r="P241" s="36">
        <f t="shared" si="252"/>
        <v>0</v>
      </c>
      <c r="Q241" s="36">
        <f t="shared" si="233"/>
        <v>0</v>
      </c>
      <c r="R241" s="36">
        <f t="shared" ref="R241:T241" si="253">SUM(R242:R243)</f>
        <v>0</v>
      </c>
      <c r="S241" s="36">
        <f t="shared" si="253"/>
        <v>0</v>
      </c>
      <c r="T241" s="36">
        <f t="shared" si="253"/>
        <v>0</v>
      </c>
    </row>
    <row r="242" spans="2:21" ht="18" x14ac:dyDescent="0.25">
      <c r="B242" s="41"/>
      <c r="C242" s="42"/>
      <c r="D242" s="44" t="s">
        <v>335</v>
      </c>
      <c r="E242" s="37">
        <f t="shared" si="230"/>
        <v>0</v>
      </c>
      <c r="F242" s="37">
        <v>0</v>
      </c>
      <c r="G242" s="37">
        <v>0</v>
      </c>
      <c r="H242" s="37">
        <v>0</v>
      </c>
      <c r="I242" s="37">
        <f t="shared" si="231"/>
        <v>0</v>
      </c>
      <c r="J242" s="37">
        <v>0</v>
      </c>
      <c r="K242" s="37">
        <v>0</v>
      </c>
      <c r="L242" s="37">
        <v>0</v>
      </c>
      <c r="M242" s="37">
        <f t="shared" si="232"/>
        <v>0</v>
      </c>
      <c r="N242" s="37">
        <v>0</v>
      </c>
      <c r="O242" s="37">
        <v>0</v>
      </c>
      <c r="P242" s="37">
        <v>0</v>
      </c>
      <c r="Q242" s="37">
        <f t="shared" si="233"/>
        <v>0</v>
      </c>
      <c r="R242" s="37">
        <v>0</v>
      </c>
      <c r="S242" s="37">
        <v>0</v>
      </c>
      <c r="T242" s="37">
        <v>0</v>
      </c>
    </row>
    <row r="243" spans="2:21" ht="18" x14ac:dyDescent="0.25">
      <c r="B243" s="41"/>
      <c r="C243" s="42"/>
      <c r="D243" s="44" t="s">
        <v>155</v>
      </c>
      <c r="E243" s="36">
        <f t="shared" si="230"/>
        <v>0</v>
      </c>
      <c r="F243" s="37">
        <v>0</v>
      </c>
      <c r="G243" s="37">
        <v>0</v>
      </c>
      <c r="H243" s="37">
        <v>0</v>
      </c>
      <c r="I243" s="36">
        <f t="shared" si="231"/>
        <v>0</v>
      </c>
      <c r="J243" s="37">
        <v>0</v>
      </c>
      <c r="K243" s="37">
        <v>0</v>
      </c>
      <c r="L243" s="37">
        <v>0</v>
      </c>
      <c r="M243" s="36">
        <f t="shared" si="232"/>
        <v>0</v>
      </c>
      <c r="N243" s="37">
        <v>0</v>
      </c>
      <c r="O243" s="37">
        <v>0</v>
      </c>
      <c r="P243" s="37">
        <v>0</v>
      </c>
      <c r="Q243" s="36">
        <f t="shared" si="233"/>
        <v>0</v>
      </c>
      <c r="R243" s="37">
        <v>0</v>
      </c>
      <c r="S243" s="37">
        <v>0</v>
      </c>
      <c r="T243" s="37">
        <v>0</v>
      </c>
    </row>
    <row r="244" spans="2:21" x14ac:dyDescent="0.25">
      <c r="B244" s="38"/>
      <c r="C244" s="60" t="s">
        <v>244</v>
      </c>
      <c r="D244" s="62" t="s">
        <v>355</v>
      </c>
      <c r="E244" s="40">
        <f t="shared" si="230"/>
        <v>7071</v>
      </c>
      <c r="F244" s="45">
        <f>5571+1500</f>
        <v>7071</v>
      </c>
      <c r="G244" s="45">
        <v>0</v>
      </c>
      <c r="H244" s="45">
        <v>0</v>
      </c>
      <c r="I244" s="40">
        <f t="shared" si="231"/>
        <v>7100</v>
      </c>
      <c r="J244" s="45">
        <v>7100</v>
      </c>
      <c r="K244" s="45">
        <v>0</v>
      </c>
      <c r="L244" s="45">
        <v>0</v>
      </c>
      <c r="M244" s="40">
        <f t="shared" si="232"/>
        <v>7900</v>
      </c>
      <c r="N244" s="45">
        <v>7900</v>
      </c>
      <c r="O244" s="45">
        <v>0</v>
      </c>
      <c r="P244" s="45">
        <v>0</v>
      </c>
      <c r="Q244" s="40">
        <f t="shared" si="233"/>
        <v>9000</v>
      </c>
      <c r="R244" s="45">
        <v>9000</v>
      </c>
      <c r="S244" s="45">
        <v>0</v>
      </c>
      <c r="T244" s="45">
        <v>0</v>
      </c>
    </row>
    <row r="245" spans="2:21" x14ac:dyDescent="0.25">
      <c r="B245" s="38"/>
      <c r="C245" s="60" t="s">
        <v>245</v>
      </c>
      <c r="D245" s="39" t="s">
        <v>246</v>
      </c>
      <c r="E245" s="40">
        <f t="shared" si="230"/>
        <v>78</v>
      </c>
      <c r="F245" s="45">
        <v>78</v>
      </c>
      <c r="G245" s="45">
        <v>0</v>
      </c>
      <c r="H245" s="45">
        <v>0</v>
      </c>
      <c r="I245" s="40">
        <f t="shared" si="231"/>
        <v>80</v>
      </c>
      <c r="J245" s="45">
        <v>80</v>
      </c>
      <c r="K245" s="45">
        <v>0</v>
      </c>
      <c r="L245" s="45">
        <v>0</v>
      </c>
      <c r="M245" s="40">
        <f t="shared" si="232"/>
        <v>100</v>
      </c>
      <c r="N245" s="45">
        <v>100</v>
      </c>
      <c r="O245" s="45">
        <v>0</v>
      </c>
      <c r="P245" s="45">
        <v>0</v>
      </c>
      <c r="Q245" s="40">
        <f t="shared" si="233"/>
        <v>100</v>
      </c>
      <c r="R245" s="45">
        <v>100</v>
      </c>
      <c r="S245" s="45">
        <v>0</v>
      </c>
      <c r="T245" s="45">
        <v>0</v>
      </c>
    </row>
    <row r="246" spans="2:21" x14ac:dyDescent="0.25">
      <c r="B246" s="38"/>
      <c r="C246" s="60" t="s">
        <v>247</v>
      </c>
      <c r="D246" s="39" t="s">
        <v>248</v>
      </c>
      <c r="E246" s="40">
        <f t="shared" si="230"/>
        <v>151</v>
      </c>
      <c r="F246" s="45">
        <v>151</v>
      </c>
      <c r="G246" s="45">
        <v>0</v>
      </c>
      <c r="H246" s="45">
        <v>0</v>
      </c>
      <c r="I246" s="40">
        <f t="shared" si="231"/>
        <v>200</v>
      </c>
      <c r="J246" s="45">
        <v>200</v>
      </c>
      <c r="K246" s="45">
        <v>0</v>
      </c>
      <c r="L246" s="45">
        <v>0</v>
      </c>
      <c r="M246" s="40">
        <f t="shared" si="232"/>
        <v>210</v>
      </c>
      <c r="N246" s="45">
        <v>210</v>
      </c>
      <c r="O246" s="45">
        <v>0</v>
      </c>
      <c r="P246" s="45">
        <v>0</v>
      </c>
      <c r="Q246" s="40">
        <f t="shared" si="233"/>
        <v>210</v>
      </c>
      <c r="R246" s="45">
        <v>210</v>
      </c>
      <c r="S246" s="45">
        <v>0</v>
      </c>
      <c r="T246" s="45">
        <v>0</v>
      </c>
    </row>
    <row r="247" spans="2:21" x14ac:dyDescent="0.25">
      <c r="B247" s="38"/>
      <c r="C247" s="60" t="s">
        <v>249</v>
      </c>
      <c r="D247" s="62" t="s">
        <v>356</v>
      </c>
      <c r="E247" s="40">
        <f t="shared" si="230"/>
        <v>662</v>
      </c>
      <c r="F247" s="45">
        <v>662</v>
      </c>
      <c r="G247" s="45">
        <v>0</v>
      </c>
      <c r="H247" s="45">
        <v>0</v>
      </c>
      <c r="I247" s="40">
        <f t="shared" si="231"/>
        <v>800</v>
      </c>
      <c r="J247" s="45">
        <v>800</v>
      </c>
      <c r="K247" s="45">
        <v>0</v>
      </c>
      <c r="L247" s="45">
        <v>0</v>
      </c>
      <c r="M247" s="40">
        <f t="shared" si="232"/>
        <v>900</v>
      </c>
      <c r="N247" s="45">
        <v>900</v>
      </c>
      <c r="O247" s="45">
        <v>0</v>
      </c>
      <c r="P247" s="45">
        <v>0</v>
      </c>
      <c r="Q247" s="40">
        <f t="shared" si="233"/>
        <v>900</v>
      </c>
      <c r="R247" s="45">
        <v>900</v>
      </c>
      <c r="S247" s="45">
        <v>0</v>
      </c>
      <c r="T247" s="45">
        <v>0</v>
      </c>
    </row>
    <row r="248" spans="2:21" ht="30" x14ac:dyDescent="0.25">
      <c r="B248" s="38"/>
      <c r="C248" s="60" t="s">
        <v>250</v>
      </c>
      <c r="D248" s="39" t="s">
        <v>251</v>
      </c>
      <c r="E248" s="40">
        <f t="shared" si="230"/>
        <v>937.2</v>
      </c>
      <c r="F248" s="45">
        <v>937.2</v>
      </c>
      <c r="G248" s="45">
        <v>0</v>
      </c>
      <c r="H248" s="45">
        <v>0</v>
      </c>
      <c r="I248" s="40">
        <f t="shared" si="231"/>
        <v>1200</v>
      </c>
      <c r="J248" s="45">
        <v>1200</v>
      </c>
      <c r="K248" s="45">
        <v>0</v>
      </c>
      <c r="L248" s="45">
        <v>0</v>
      </c>
      <c r="M248" s="40">
        <f t="shared" si="232"/>
        <v>1704</v>
      </c>
      <c r="N248" s="45">
        <v>1704</v>
      </c>
      <c r="O248" s="45">
        <v>0</v>
      </c>
      <c r="P248" s="45">
        <v>0</v>
      </c>
      <c r="Q248" s="40">
        <f t="shared" si="233"/>
        <v>1820</v>
      </c>
      <c r="R248" s="45">
        <v>1820</v>
      </c>
      <c r="S248" s="45">
        <v>0</v>
      </c>
      <c r="T248" s="45">
        <v>0</v>
      </c>
    </row>
    <row r="249" spans="2:21" ht="30" x14ac:dyDescent="0.25">
      <c r="B249" s="38"/>
      <c r="C249" s="60" t="s">
        <v>252</v>
      </c>
      <c r="D249" s="39" t="s">
        <v>357</v>
      </c>
      <c r="E249" s="40">
        <f t="shared" si="230"/>
        <v>12630.8</v>
      </c>
      <c r="F249" s="45">
        <v>12630.8</v>
      </c>
      <c r="G249" s="45">
        <v>0</v>
      </c>
      <c r="H249" s="45">
        <v>0</v>
      </c>
      <c r="I249" s="40">
        <f t="shared" si="231"/>
        <v>13500</v>
      </c>
      <c r="J249" s="45">
        <v>13500</v>
      </c>
      <c r="K249" s="45">
        <v>0</v>
      </c>
      <c r="L249" s="45">
        <v>0</v>
      </c>
      <c r="M249" s="40">
        <f t="shared" si="232"/>
        <v>15016</v>
      </c>
      <c r="N249" s="45">
        <v>15016</v>
      </c>
      <c r="O249" s="45">
        <v>0</v>
      </c>
      <c r="P249" s="45">
        <v>0</v>
      </c>
      <c r="Q249" s="40">
        <f t="shared" si="233"/>
        <v>14800</v>
      </c>
      <c r="R249" s="45">
        <v>14800</v>
      </c>
      <c r="S249" s="45">
        <v>0</v>
      </c>
      <c r="T249" s="45">
        <v>0</v>
      </c>
    </row>
    <row r="250" spans="2:21" ht="30" x14ac:dyDescent="0.25">
      <c r="B250" s="38"/>
      <c r="C250" s="60" t="s">
        <v>253</v>
      </c>
      <c r="D250" s="39" t="s">
        <v>360</v>
      </c>
      <c r="E250" s="40">
        <f t="shared" si="230"/>
        <v>620</v>
      </c>
      <c r="F250" s="45">
        <v>620</v>
      </c>
      <c r="G250" s="45">
        <v>0</v>
      </c>
      <c r="H250" s="45">
        <v>0</v>
      </c>
      <c r="I250" s="40">
        <f t="shared" si="231"/>
        <v>620</v>
      </c>
      <c r="J250" s="45">
        <v>620</v>
      </c>
      <c r="K250" s="45">
        <v>0</v>
      </c>
      <c r="L250" s="45">
        <v>0</v>
      </c>
      <c r="M250" s="40">
        <f t="shared" si="232"/>
        <v>620</v>
      </c>
      <c r="N250" s="45">
        <v>620</v>
      </c>
      <c r="O250" s="45">
        <v>0</v>
      </c>
      <c r="P250" s="45">
        <v>0</v>
      </c>
      <c r="Q250" s="40">
        <f t="shared" si="233"/>
        <v>620</v>
      </c>
      <c r="R250" s="45">
        <v>620</v>
      </c>
      <c r="S250" s="45">
        <v>0</v>
      </c>
      <c r="T250" s="45">
        <v>0</v>
      </c>
    </row>
    <row r="251" spans="2:21" ht="30" x14ac:dyDescent="0.25">
      <c r="B251" s="38"/>
      <c r="C251" s="60" t="s">
        <v>358</v>
      </c>
      <c r="D251" s="39" t="s">
        <v>359</v>
      </c>
      <c r="E251" s="40">
        <f t="shared" si="230"/>
        <v>350</v>
      </c>
      <c r="F251" s="45">
        <v>350</v>
      </c>
      <c r="G251" s="45">
        <v>0</v>
      </c>
      <c r="H251" s="45">
        <v>0</v>
      </c>
      <c r="I251" s="40">
        <f t="shared" si="231"/>
        <v>500</v>
      </c>
      <c r="J251" s="45">
        <v>500</v>
      </c>
      <c r="K251" s="45">
        <v>0</v>
      </c>
      <c r="L251" s="45">
        <v>0</v>
      </c>
      <c r="M251" s="40">
        <f t="shared" si="232"/>
        <v>550</v>
      </c>
      <c r="N251" s="45">
        <v>550</v>
      </c>
      <c r="O251" s="45">
        <v>0</v>
      </c>
      <c r="P251" s="45">
        <v>0</v>
      </c>
      <c r="Q251" s="40">
        <f t="shared" si="233"/>
        <v>550</v>
      </c>
      <c r="R251" s="45">
        <v>550</v>
      </c>
      <c r="S251" s="45">
        <v>0</v>
      </c>
      <c r="T251" s="45">
        <v>0</v>
      </c>
    </row>
    <row r="252" spans="2:21" ht="18" x14ac:dyDescent="0.25">
      <c r="B252" s="30" t="s">
        <v>118</v>
      </c>
      <c r="C252" s="31"/>
      <c r="D252" s="53" t="s">
        <v>119</v>
      </c>
      <c r="E252" s="32">
        <f t="shared" si="230"/>
        <v>14689</v>
      </c>
      <c r="F252" s="33">
        <f>SUM(F256:F260)</f>
        <v>14689</v>
      </c>
      <c r="G252" s="33">
        <f t="shared" ref="G252:H252" si="254">SUM(G256:G260)</f>
        <v>0</v>
      </c>
      <c r="H252" s="33">
        <f t="shared" si="254"/>
        <v>0</v>
      </c>
      <c r="I252" s="32">
        <f t="shared" si="231"/>
        <v>15000</v>
      </c>
      <c r="J252" s="33">
        <f>SUM(J256:J260)</f>
        <v>15000</v>
      </c>
      <c r="K252" s="33">
        <f t="shared" ref="K252:L252" si="255">SUM(K256:K260)</f>
        <v>0</v>
      </c>
      <c r="L252" s="33">
        <f t="shared" si="255"/>
        <v>0</v>
      </c>
      <c r="M252" s="32">
        <f t="shared" si="232"/>
        <v>16000</v>
      </c>
      <c r="N252" s="33">
        <f>SUM(N256:N260)</f>
        <v>16000</v>
      </c>
      <c r="O252" s="33">
        <f t="shared" ref="O252:P252" si="256">SUM(O256:O260)</f>
        <v>0</v>
      </c>
      <c r="P252" s="33">
        <f t="shared" si="256"/>
        <v>0</v>
      </c>
      <c r="Q252" s="32">
        <f t="shared" si="233"/>
        <v>17000</v>
      </c>
      <c r="R252" s="33">
        <f>SUM(R256:R260)</f>
        <v>17000</v>
      </c>
      <c r="S252" s="33">
        <f t="shared" ref="S252:T252" si="257">SUM(S256:S260)</f>
        <v>0</v>
      </c>
      <c r="T252" s="33">
        <f t="shared" si="257"/>
        <v>0</v>
      </c>
      <c r="U252" s="81"/>
    </row>
    <row r="253" spans="2:21" ht="18" x14ac:dyDescent="0.25">
      <c r="B253" s="41"/>
      <c r="C253" s="42"/>
      <c r="D253" s="43" t="s">
        <v>151</v>
      </c>
      <c r="E253" s="36">
        <f t="shared" si="230"/>
        <v>0</v>
      </c>
      <c r="F253" s="36">
        <f t="shared" ref="F253:H253" si="258">SUM(F254:F255)</f>
        <v>0</v>
      </c>
      <c r="G253" s="36">
        <f t="shared" si="258"/>
        <v>0</v>
      </c>
      <c r="H253" s="36">
        <f t="shared" si="258"/>
        <v>0</v>
      </c>
      <c r="I253" s="36">
        <f t="shared" si="231"/>
        <v>0</v>
      </c>
      <c r="J253" s="36">
        <f t="shared" ref="J253:L253" si="259">SUM(J254:J255)</f>
        <v>0</v>
      </c>
      <c r="K253" s="36">
        <f t="shared" si="259"/>
        <v>0</v>
      </c>
      <c r="L253" s="36">
        <f t="shared" si="259"/>
        <v>0</v>
      </c>
      <c r="M253" s="36">
        <f t="shared" si="232"/>
        <v>0</v>
      </c>
      <c r="N253" s="36">
        <f t="shared" ref="N253:P253" si="260">SUM(N254:N255)</f>
        <v>0</v>
      </c>
      <c r="O253" s="36">
        <f t="shared" si="260"/>
        <v>0</v>
      </c>
      <c r="P253" s="36">
        <f t="shared" si="260"/>
        <v>0</v>
      </c>
      <c r="Q253" s="36">
        <f t="shared" si="233"/>
        <v>0</v>
      </c>
      <c r="R253" s="36">
        <f t="shared" ref="R253:T253" si="261">SUM(R254:R255)</f>
        <v>0</v>
      </c>
      <c r="S253" s="36">
        <f t="shared" si="261"/>
        <v>0</v>
      </c>
      <c r="T253" s="36">
        <f t="shared" si="261"/>
        <v>0</v>
      </c>
    </row>
    <row r="254" spans="2:21" ht="18" x14ac:dyDescent="0.25">
      <c r="B254" s="41"/>
      <c r="C254" s="42"/>
      <c r="D254" s="44" t="s">
        <v>335</v>
      </c>
      <c r="E254" s="37">
        <f t="shared" si="230"/>
        <v>0</v>
      </c>
      <c r="F254" s="37">
        <v>0</v>
      </c>
      <c r="G254" s="37">
        <v>0</v>
      </c>
      <c r="H254" s="37">
        <v>0</v>
      </c>
      <c r="I254" s="37">
        <f t="shared" si="231"/>
        <v>0</v>
      </c>
      <c r="J254" s="37">
        <v>0</v>
      </c>
      <c r="K254" s="37">
        <v>0</v>
      </c>
      <c r="L254" s="37">
        <v>0</v>
      </c>
      <c r="M254" s="37">
        <f t="shared" si="232"/>
        <v>0</v>
      </c>
      <c r="N254" s="37">
        <v>0</v>
      </c>
      <c r="O254" s="37">
        <v>0</v>
      </c>
      <c r="P254" s="37">
        <v>0</v>
      </c>
      <c r="Q254" s="37">
        <f t="shared" si="233"/>
        <v>0</v>
      </c>
      <c r="R254" s="37">
        <v>0</v>
      </c>
      <c r="S254" s="37">
        <v>0</v>
      </c>
      <c r="T254" s="37">
        <v>0</v>
      </c>
    </row>
    <row r="255" spans="2:21" ht="18" x14ac:dyDescent="0.25">
      <c r="B255" s="41"/>
      <c r="C255" s="42"/>
      <c r="D255" s="44" t="s">
        <v>155</v>
      </c>
      <c r="E255" s="36">
        <f t="shared" si="230"/>
        <v>0</v>
      </c>
      <c r="F255" s="37">
        <v>0</v>
      </c>
      <c r="G255" s="37">
        <v>0</v>
      </c>
      <c r="H255" s="37">
        <v>0</v>
      </c>
      <c r="I255" s="36">
        <f t="shared" si="231"/>
        <v>0</v>
      </c>
      <c r="J255" s="37">
        <v>0</v>
      </c>
      <c r="K255" s="37">
        <v>0</v>
      </c>
      <c r="L255" s="37">
        <v>0</v>
      </c>
      <c r="M255" s="36">
        <f t="shared" si="232"/>
        <v>0</v>
      </c>
      <c r="N255" s="37">
        <v>0</v>
      </c>
      <c r="O255" s="37">
        <v>0</v>
      </c>
      <c r="P255" s="37">
        <v>0</v>
      </c>
      <c r="Q255" s="36">
        <f t="shared" si="233"/>
        <v>0</v>
      </c>
      <c r="R255" s="37">
        <v>0</v>
      </c>
      <c r="S255" s="37">
        <v>0</v>
      </c>
      <c r="T255" s="37">
        <v>0</v>
      </c>
    </row>
    <row r="256" spans="2:21" ht="30" x14ac:dyDescent="0.25">
      <c r="B256" s="38"/>
      <c r="C256" s="60" t="s">
        <v>254</v>
      </c>
      <c r="D256" s="39" t="s">
        <v>255</v>
      </c>
      <c r="E256" s="40">
        <f t="shared" si="230"/>
        <v>1460</v>
      </c>
      <c r="F256" s="45">
        <v>1460</v>
      </c>
      <c r="G256" s="45">
        <v>0</v>
      </c>
      <c r="H256" s="45">
        <v>0</v>
      </c>
      <c r="I256" s="40">
        <f t="shared" si="231"/>
        <v>1600</v>
      </c>
      <c r="J256" s="45">
        <v>1600</v>
      </c>
      <c r="K256" s="45">
        <v>0</v>
      </c>
      <c r="L256" s="45">
        <v>0</v>
      </c>
      <c r="M256" s="40">
        <f t="shared" si="232"/>
        <v>2000</v>
      </c>
      <c r="N256" s="45">
        <v>2000</v>
      </c>
      <c r="O256" s="45">
        <v>0</v>
      </c>
      <c r="P256" s="45">
        <v>0</v>
      </c>
      <c r="Q256" s="40">
        <f t="shared" si="233"/>
        <v>2000</v>
      </c>
      <c r="R256" s="45">
        <v>2000</v>
      </c>
      <c r="S256" s="45">
        <v>0</v>
      </c>
      <c r="T256" s="45">
        <v>0</v>
      </c>
    </row>
    <row r="257" spans="2:21" x14ac:dyDescent="0.25">
      <c r="B257" s="38"/>
      <c r="C257" s="60" t="s">
        <v>256</v>
      </c>
      <c r="D257" s="39" t="s">
        <v>257</v>
      </c>
      <c r="E257" s="40">
        <f t="shared" si="230"/>
        <v>820</v>
      </c>
      <c r="F257" s="45">
        <v>820</v>
      </c>
      <c r="G257" s="45">
        <v>0</v>
      </c>
      <c r="H257" s="45">
        <v>0</v>
      </c>
      <c r="I257" s="40">
        <f t="shared" si="231"/>
        <v>896</v>
      </c>
      <c r="J257" s="45">
        <f>903.6-7.6</f>
        <v>896</v>
      </c>
      <c r="K257" s="45">
        <v>0</v>
      </c>
      <c r="L257" s="45">
        <v>0</v>
      </c>
      <c r="M257" s="40">
        <f t="shared" si="232"/>
        <v>896</v>
      </c>
      <c r="N257" s="45">
        <f>903.6-7.6</f>
        <v>896</v>
      </c>
      <c r="O257" s="45">
        <v>0</v>
      </c>
      <c r="P257" s="45">
        <v>0</v>
      </c>
      <c r="Q257" s="40">
        <f t="shared" si="233"/>
        <v>896</v>
      </c>
      <c r="R257" s="45">
        <f>903.6-7.6</f>
        <v>896</v>
      </c>
      <c r="S257" s="45">
        <v>0</v>
      </c>
      <c r="T257" s="45">
        <v>0</v>
      </c>
    </row>
    <row r="258" spans="2:21" ht="30" x14ac:dyDescent="0.25">
      <c r="B258" s="38"/>
      <c r="C258" s="60" t="s">
        <v>258</v>
      </c>
      <c r="D258" s="39" t="s">
        <v>259</v>
      </c>
      <c r="E258" s="40">
        <f t="shared" si="230"/>
        <v>11995</v>
      </c>
      <c r="F258" s="45">
        <v>11995</v>
      </c>
      <c r="G258" s="45">
        <v>0</v>
      </c>
      <c r="H258" s="45">
        <v>0</v>
      </c>
      <c r="I258" s="40">
        <f t="shared" si="231"/>
        <v>12000</v>
      </c>
      <c r="J258" s="45">
        <v>12000</v>
      </c>
      <c r="K258" s="45">
        <v>0</v>
      </c>
      <c r="L258" s="45">
        <v>0</v>
      </c>
      <c r="M258" s="40">
        <f t="shared" si="232"/>
        <v>12600</v>
      </c>
      <c r="N258" s="45">
        <v>12600</v>
      </c>
      <c r="O258" s="45">
        <v>0</v>
      </c>
      <c r="P258" s="45">
        <v>0</v>
      </c>
      <c r="Q258" s="40">
        <f t="shared" si="233"/>
        <v>13600</v>
      </c>
      <c r="R258" s="45">
        <v>13600</v>
      </c>
      <c r="S258" s="45">
        <v>0</v>
      </c>
      <c r="T258" s="45">
        <v>0</v>
      </c>
    </row>
    <row r="259" spans="2:21" ht="30" x14ac:dyDescent="0.25">
      <c r="B259" s="38"/>
      <c r="C259" s="60" t="s">
        <v>260</v>
      </c>
      <c r="D259" s="39" t="s">
        <v>261</v>
      </c>
      <c r="E259" s="40">
        <f t="shared" si="230"/>
        <v>210</v>
      </c>
      <c r="F259" s="45">
        <v>210</v>
      </c>
      <c r="G259" s="45">
        <v>0</v>
      </c>
      <c r="H259" s="45">
        <v>0</v>
      </c>
      <c r="I259" s="40">
        <f t="shared" si="231"/>
        <v>300</v>
      </c>
      <c r="J259" s="45">
        <v>300</v>
      </c>
      <c r="K259" s="45">
        <v>0</v>
      </c>
      <c r="L259" s="45">
        <v>0</v>
      </c>
      <c r="M259" s="40">
        <f t="shared" si="232"/>
        <v>300</v>
      </c>
      <c r="N259" s="45">
        <v>300</v>
      </c>
      <c r="O259" s="45">
        <v>0</v>
      </c>
      <c r="P259" s="45">
        <v>0</v>
      </c>
      <c r="Q259" s="40">
        <f t="shared" si="233"/>
        <v>300</v>
      </c>
      <c r="R259" s="45">
        <v>300</v>
      </c>
      <c r="S259" s="45">
        <v>0</v>
      </c>
      <c r="T259" s="45">
        <v>0</v>
      </c>
    </row>
    <row r="260" spans="2:21" ht="30" x14ac:dyDescent="0.25">
      <c r="B260" s="38"/>
      <c r="C260" s="60" t="s">
        <v>262</v>
      </c>
      <c r="D260" s="39" t="s">
        <v>263</v>
      </c>
      <c r="E260" s="40">
        <f t="shared" si="230"/>
        <v>204</v>
      </c>
      <c r="F260" s="45">
        <v>204</v>
      </c>
      <c r="G260" s="45">
        <v>0</v>
      </c>
      <c r="H260" s="45">
        <v>0</v>
      </c>
      <c r="I260" s="40">
        <f t="shared" si="231"/>
        <v>204</v>
      </c>
      <c r="J260" s="45">
        <v>204</v>
      </c>
      <c r="K260" s="45">
        <v>0</v>
      </c>
      <c r="L260" s="45">
        <v>0</v>
      </c>
      <c r="M260" s="40">
        <f t="shared" si="232"/>
        <v>204</v>
      </c>
      <c r="N260" s="45">
        <v>204</v>
      </c>
      <c r="O260" s="45">
        <v>0</v>
      </c>
      <c r="P260" s="45">
        <v>0</v>
      </c>
      <c r="Q260" s="40">
        <f t="shared" si="233"/>
        <v>204</v>
      </c>
      <c r="R260" s="45">
        <v>204</v>
      </c>
      <c r="S260" s="45">
        <v>0</v>
      </c>
      <c r="T260" s="45">
        <v>0</v>
      </c>
    </row>
    <row r="261" spans="2:21" ht="48.75" customHeight="1" x14ac:dyDescent="0.25">
      <c r="B261" s="30" t="s">
        <v>120</v>
      </c>
      <c r="C261" s="31"/>
      <c r="D261" s="53" t="s">
        <v>121</v>
      </c>
      <c r="E261" s="32">
        <f t="shared" si="230"/>
        <v>2000</v>
      </c>
      <c r="F261" s="33">
        <f t="shared" ref="F261:P261" si="262">F265</f>
        <v>2000</v>
      </c>
      <c r="G261" s="33">
        <f t="shared" si="262"/>
        <v>0</v>
      </c>
      <c r="H261" s="33">
        <f t="shared" si="262"/>
        <v>0</v>
      </c>
      <c r="I261" s="32">
        <f t="shared" si="231"/>
        <v>2000</v>
      </c>
      <c r="J261" s="33">
        <f t="shared" si="262"/>
        <v>2000</v>
      </c>
      <c r="K261" s="33">
        <f t="shared" si="262"/>
        <v>0</v>
      </c>
      <c r="L261" s="33">
        <f t="shared" si="262"/>
        <v>0</v>
      </c>
      <c r="M261" s="32">
        <f t="shared" si="232"/>
        <v>2500</v>
      </c>
      <c r="N261" s="33">
        <f t="shared" si="262"/>
        <v>2500</v>
      </c>
      <c r="O261" s="33">
        <f t="shared" si="262"/>
        <v>0</v>
      </c>
      <c r="P261" s="33">
        <f t="shared" si="262"/>
        <v>0</v>
      </c>
      <c r="Q261" s="32">
        <f t="shared" si="233"/>
        <v>2500</v>
      </c>
      <c r="R261" s="33">
        <f t="shared" ref="R261:T261" si="263">R265</f>
        <v>2500</v>
      </c>
      <c r="S261" s="33">
        <f t="shared" si="263"/>
        <v>0</v>
      </c>
      <c r="T261" s="33">
        <f t="shared" si="263"/>
        <v>0</v>
      </c>
      <c r="U261" s="81"/>
    </row>
    <row r="262" spans="2:21" ht="18" x14ac:dyDescent="0.25">
      <c r="B262" s="41"/>
      <c r="C262" s="42"/>
      <c r="D262" s="43" t="s">
        <v>151</v>
      </c>
      <c r="E262" s="36">
        <f t="shared" si="230"/>
        <v>0</v>
      </c>
      <c r="F262" s="36">
        <f t="shared" ref="F262:H262" si="264">SUM(F263:F264)</f>
        <v>0</v>
      </c>
      <c r="G262" s="36">
        <f t="shared" si="264"/>
        <v>0</v>
      </c>
      <c r="H262" s="36">
        <f t="shared" si="264"/>
        <v>0</v>
      </c>
      <c r="I262" s="36">
        <f t="shared" si="231"/>
        <v>0</v>
      </c>
      <c r="J262" s="36">
        <f t="shared" ref="J262:L262" si="265">SUM(J263:J264)</f>
        <v>0</v>
      </c>
      <c r="K262" s="36">
        <f t="shared" si="265"/>
        <v>0</v>
      </c>
      <c r="L262" s="36">
        <f t="shared" si="265"/>
        <v>0</v>
      </c>
      <c r="M262" s="36">
        <f t="shared" si="232"/>
        <v>0</v>
      </c>
      <c r="N262" s="36">
        <f t="shared" ref="N262:P262" si="266">SUM(N263:N264)</f>
        <v>0</v>
      </c>
      <c r="O262" s="36">
        <f t="shared" si="266"/>
        <v>0</v>
      </c>
      <c r="P262" s="36">
        <f t="shared" si="266"/>
        <v>0</v>
      </c>
      <c r="Q262" s="36">
        <f t="shared" si="233"/>
        <v>0</v>
      </c>
      <c r="R262" s="36">
        <f t="shared" ref="R262:T262" si="267">SUM(R263:R264)</f>
        <v>0</v>
      </c>
      <c r="S262" s="36">
        <f t="shared" si="267"/>
        <v>0</v>
      </c>
      <c r="T262" s="36">
        <f t="shared" si="267"/>
        <v>0</v>
      </c>
    </row>
    <row r="263" spans="2:21" ht="18" x14ac:dyDescent="0.25">
      <c r="B263" s="41"/>
      <c r="C263" s="42"/>
      <c r="D263" s="44" t="s">
        <v>335</v>
      </c>
      <c r="E263" s="37">
        <f t="shared" si="230"/>
        <v>0</v>
      </c>
      <c r="F263" s="37">
        <v>0</v>
      </c>
      <c r="G263" s="37">
        <v>0</v>
      </c>
      <c r="H263" s="37">
        <v>0</v>
      </c>
      <c r="I263" s="37">
        <f t="shared" si="231"/>
        <v>0</v>
      </c>
      <c r="J263" s="37">
        <v>0</v>
      </c>
      <c r="K263" s="37">
        <v>0</v>
      </c>
      <c r="L263" s="37">
        <v>0</v>
      </c>
      <c r="M263" s="37">
        <f t="shared" si="232"/>
        <v>0</v>
      </c>
      <c r="N263" s="37">
        <v>0</v>
      </c>
      <c r="O263" s="37">
        <v>0</v>
      </c>
      <c r="P263" s="37">
        <v>0</v>
      </c>
      <c r="Q263" s="37">
        <f t="shared" si="233"/>
        <v>0</v>
      </c>
      <c r="R263" s="37">
        <v>0</v>
      </c>
      <c r="S263" s="37">
        <v>0</v>
      </c>
      <c r="T263" s="37">
        <v>0</v>
      </c>
    </row>
    <row r="264" spans="2:21" ht="18" x14ac:dyDescent="0.25">
      <c r="B264" s="41"/>
      <c r="C264" s="42"/>
      <c r="D264" s="44" t="s">
        <v>155</v>
      </c>
      <c r="E264" s="36">
        <f t="shared" si="230"/>
        <v>0</v>
      </c>
      <c r="F264" s="37">
        <v>0</v>
      </c>
      <c r="G264" s="37">
        <v>0</v>
      </c>
      <c r="H264" s="37">
        <v>0</v>
      </c>
      <c r="I264" s="36">
        <f t="shared" si="231"/>
        <v>0</v>
      </c>
      <c r="J264" s="37">
        <v>0</v>
      </c>
      <c r="K264" s="37">
        <v>0</v>
      </c>
      <c r="L264" s="37">
        <v>0</v>
      </c>
      <c r="M264" s="36">
        <f t="shared" si="232"/>
        <v>0</v>
      </c>
      <c r="N264" s="37">
        <v>0</v>
      </c>
      <c r="O264" s="37">
        <v>0</v>
      </c>
      <c r="P264" s="37">
        <v>0</v>
      </c>
      <c r="Q264" s="36">
        <f t="shared" si="233"/>
        <v>0</v>
      </c>
      <c r="R264" s="37">
        <v>0</v>
      </c>
      <c r="S264" s="37">
        <v>0</v>
      </c>
      <c r="T264" s="37">
        <v>0</v>
      </c>
    </row>
    <row r="265" spans="2:21" ht="45" x14ac:dyDescent="0.25">
      <c r="B265" s="38"/>
      <c r="C265" s="60" t="s">
        <v>264</v>
      </c>
      <c r="D265" s="39" t="s">
        <v>265</v>
      </c>
      <c r="E265" s="40">
        <f t="shared" si="230"/>
        <v>2000</v>
      </c>
      <c r="F265" s="45">
        <v>2000</v>
      </c>
      <c r="G265" s="45">
        <v>0</v>
      </c>
      <c r="H265" s="45">
        <v>0</v>
      </c>
      <c r="I265" s="40">
        <f t="shared" si="231"/>
        <v>2000</v>
      </c>
      <c r="J265" s="45">
        <v>2000</v>
      </c>
      <c r="K265" s="45">
        <v>0</v>
      </c>
      <c r="L265" s="45">
        <v>0</v>
      </c>
      <c r="M265" s="40">
        <f t="shared" si="232"/>
        <v>2500</v>
      </c>
      <c r="N265" s="45">
        <v>2500</v>
      </c>
      <c r="O265" s="45">
        <v>0</v>
      </c>
      <c r="P265" s="45">
        <v>0</v>
      </c>
      <c r="Q265" s="40">
        <f t="shared" si="233"/>
        <v>2500</v>
      </c>
      <c r="R265" s="45">
        <v>2500</v>
      </c>
      <c r="S265" s="45">
        <v>0</v>
      </c>
      <c r="T265" s="45">
        <v>0</v>
      </c>
    </row>
    <row r="266" spans="2:21" ht="18" x14ac:dyDescent="0.25">
      <c r="B266" s="30" t="s">
        <v>123</v>
      </c>
      <c r="C266" s="31"/>
      <c r="D266" s="53" t="s">
        <v>122</v>
      </c>
      <c r="E266" s="32">
        <f t="shared" si="230"/>
        <v>36000</v>
      </c>
      <c r="F266" s="33">
        <f>SUM(F270:F275)</f>
        <v>36000</v>
      </c>
      <c r="G266" s="33">
        <f>SUM(G270:G275)</f>
        <v>0</v>
      </c>
      <c r="H266" s="33">
        <f>SUM(H270:H275)</f>
        <v>0</v>
      </c>
      <c r="I266" s="32">
        <f t="shared" si="231"/>
        <v>36000</v>
      </c>
      <c r="J266" s="33">
        <f>SUM(J270:J275)</f>
        <v>36000</v>
      </c>
      <c r="K266" s="33">
        <f>SUM(K270:K275)</f>
        <v>0</v>
      </c>
      <c r="L266" s="33">
        <f>SUM(L270:L275)</f>
        <v>0</v>
      </c>
      <c r="M266" s="32">
        <f t="shared" si="232"/>
        <v>40000</v>
      </c>
      <c r="N266" s="33">
        <f>SUM(N270:N275)</f>
        <v>40000</v>
      </c>
      <c r="O266" s="33">
        <f>SUM(O270:O275)</f>
        <v>0</v>
      </c>
      <c r="P266" s="33">
        <f>SUM(P270:P275)</f>
        <v>0</v>
      </c>
      <c r="Q266" s="32">
        <f t="shared" si="233"/>
        <v>42000</v>
      </c>
      <c r="R266" s="33">
        <f>SUM(R270:R275)</f>
        <v>42000</v>
      </c>
      <c r="S266" s="33">
        <f>SUM(S270:S275)</f>
        <v>0</v>
      </c>
      <c r="T266" s="33">
        <f>SUM(T270:T275)</f>
        <v>0</v>
      </c>
      <c r="U266" s="81"/>
    </row>
    <row r="267" spans="2:21" ht="18" x14ac:dyDescent="0.25">
      <c r="B267" s="41"/>
      <c r="C267" s="42"/>
      <c r="D267" s="43" t="s">
        <v>151</v>
      </c>
      <c r="E267" s="36">
        <f t="shared" si="230"/>
        <v>0</v>
      </c>
      <c r="F267" s="36">
        <f t="shared" ref="F267:H267" si="268">SUM(F268:F269)</f>
        <v>0</v>
      </c>
      <c r="G267" s="36">
        <f t="shared" si="268"/>
        <v>0</v>
      </c>
      <c r="H267" s="36">
        <f t="shared" si="268"/>
        <v>0</v>
      </c>
      <c r="I267" s="36">
        <f t="shared" si="231"/>
        <v>0</v>
      </c>
      <c r="J267" s="36">
        <f t="shared" ref="J267:L267" si="269">SUM(J268:J269)</f>
        <v>0</v>
      </c>
      <c r="K267" s="36">
        <f t="shared" si="269"/>
        <v>0</v>
      </c>
      <c r="L267" s="36">
        <f t="shared" si="269"/>
        <v>0</v>
      </c>
      <c r="M267" s="36">
        <f t="shared" si="232"/>
        <v>0</v>
      </c>
      <c r="N267" s="36">
        <f t="shared" ref="N267:P267" si="270">SUM(N268:N269)</f>
        <v>0</v>
      </c>
      <c r="O267" s="36">
        <f t="shared" si="270"/>
        <v>0</v>
      </c>
      <c r="P267" s="36">
        <f t="shared" si="270"/>
        <v>0</v>
      </c>
      <c r="Q267" s="36">
        <f t="shared" si="233"/>
        <v>0</v>
      </c>
      <c r="R267" s="36">
        <f t="shared" ref="R267:T267" si="271">SUM(R268:R269)</f>
        <v>0</v>
      </c>
      <c r="S267" s="36">
        <f t="shared" si="271"/>
        <v>0</v>
      </c>
      <c r="T267" s="36">
        <f t="shared" si="271"/>
        <v>0</v>
      </c>
    </row>
    <row r="268" spans="2:21" ht="18" x14ac:dyDescent="0.25">
      <c r="B268" s="41"/>
      <c r="C268" s="42"/>
      <c r="D268" s="44" t="s">
        <v>335</v>
      </c>
      <c r="E268" s="37">
        <f t="shared" si="230"/>
        <v>0</v>
      </c>
      <c r="F268" s="37">
        <v>0</v>
      </c>
      <c r="G268" s="37">
        <v>0</v>
      </c>
      <c r="H268" s="37">
        <v>0</v>
      </c>
      <c r="I268" s="37">
        <f t="shared" si="231"/>
        <v>0</v>
      </c>
      <c r="J268" s="37">
        <v>0</v>
      </c>
      <c r="K268" s="37">
        <v>0</v>
      </c>
      <c r="L268" s="37">
        <v>0</v>
      </c>
      <c r="M268" s="37">
        <f t="shared" si="232"/>
        <v>0</v>
      </c>
      <c r="N268" s="37">
        <v>0</v>
      </c>
      <c r="O268" s="37">
        <v>0</v>
      </c>
      <c r="P268" s="37">
        <v>0</v>
      </c>
      <c r="Q268" s="37">
        <f t="shared" si="233"/>
        <v>0</v>
      </c>
      <c r="R268" s="37">
        <v>0</v>
      </c>
      <c r="S268" s="37">
        <v>0</v>
      </c>
      <c r="T268" s="37">
        <v>0</v>
      </c>
    </row>
    <row r="269" spans="2:21" ht="18" x14ac:dyDescent="0.25">
      <c r="B269" s="41"/>
      <c r="C269" s="42"/>
      <c r="D269" s="44" t="s">
        <v>155</v>
      </c>
      <c r="E269" s="36">
        <f t="shared" si="230"/>
        <v>0</v>
      </c>
      <c r="F269" s="37">
        <v>0</v>
      </c>
      <c r="G269" s="37">
        <v>0</v>
      </c>
      <c r="H269" s="37">
        <v>0</v>
      </c>
      <c r="I269" s="36">
        <f t="shared" si="231"/>
        <v>0</v>
      </c>
      <c r="J269" s="37">
        <v>0</v>
      </c>
      <c r="K269" s="37">
        <v>0</v>
      </c>
      <c r="L269" s="37">
        <v>0</v>
      </c>
      <c r="M269" s="36">
        <f t="shared" si="232"/>
        <v>0</v>
      </c>
      <c r="N269" s="37">
        <v>0</v>
      </c>
      <c r="O269" s="37">
        <v>0</v>
      </c>
      <c r="P269" s="37">
        <v>0</v>
      </c>
      <c r="Q269" s="36">
        <f t="shared" si="233"/>
        <v>0</v>
      </c>
      <c r="R269" s="37">
        <v>0</v>
      </c>
      <c r="S269" s="37">
        <v>0</v>
      </c>
      <c r="T269" s="37">
        <v>0</v>
      </c>
    </row>
    <row r="270" spans="2:21" x14ac:dyDescent="0.25">
      <c r="B270" s="38"/>
      <c r="C270" s="60" t="s">
        <v>266</v>
      </c>
      <c r="D270" s="39" t="s">
        <v>267</v>
      </c>
      <c r="E270" s="40">
        <f t="shared" si="230"/>
        <v>15974</v>
      </c>
      <c r="F270" s="45">
        <v>15974</v>
      </c>
      <c r="G270" s="45">
        <v>0</v>
      </c>
      <c r="H270" s="45">
        <v>0</v>
      </c>
      <c r="I270" s="40">
        <f t="shared" si="231"/>
        <v>15974</v>
      </c>
      <c r="J270" s="45">
        <v>15974</v>
      </c>
      <c r="K270" s="45">
        <v>0</v>
      </c>
      <c r="L270" s="45">
        <v>0</v>
      </c>
      <c r="M270" s="40">
        <f t="shared" si="232"/>
        <v>18981</v>
      </c>
      <c r="N270" s="45">
        <f>20000-1019</f>
        <v>18981</v>
      </c>
      <c r="O270" s="45">
        <v>0</v>
      </c>
      <c r="P270" s="45">
        <v>0</v>
      </c>
      <c r="Q270" s="40">
        <f t="shared" si="233"/>
        <v>19000</v>
      </c>
      <c r="R270" s="45">
        <v>19000</v>
      </c>
      <c r="S270" s="45">
        <v>0</v>
      </c>
      <c r="T270" s="45">
        <v>0</v>
      </c>
    </row>
    <row r="271" spans="2:21" x14ac:dyDescent="0.25">
      <c r="B271" s="38"/>
      <c r="C271" s="60" t="s">
        <v>268</v>
      </c>
      <c r="D271" s="39" t="s">
        <v>269</v>
      </c>
      <c r="E271" s="40">
        <f t="shared" si="230"/>
        <v>110</v>
      </c>
      <c r="F271" s="45">
        <v>110</v>
      </c>
      <c r="G271" s="45">
        <v>0</v>
      </c>
      <c r="H271" s="45">
        <v>0</v>
      </c>
      <c r="I271" s="40">
        <f t="shared" si="231"/>
        <v>110</v>
      </c>
      <c r="J271" s="45">
        <v>110</v>
      </c>
      <c r="K271" s="45">
        <v>0</v>
      </c>
      <c r="L271" s="45">
        <v>0</v>
      </c>
      <c r="M271" s="40">
        <f t="shared" si="232"/>
        <v>133</v>
      </c>
      <c r="N271" s="45">
        <v>133</v>
      </c>
      <c r="O271" s="45">
        <v>0</v>
      </c>
      <c r="P271" s="45">
        <v>0</v>
      </c>
      <c r="Q271" s="40">
        <f t="shared" si="233"/>
        <v>135</v>
      </c>
      <c r="R271" s="45">
        <v>135</v>
      </c>
      <c r="S271" s="45">
        <v>0</v>
      </c>
      <c r="T271" s="45">
        <v>0</v>
      </c>
    </row>
    <row r="272" spans="2:21" ht="45" x14ac:dyDescent="0.25">
      <c r="B272" s="38"/>
      <c r="C272" s="60" t="s">
        <v>270</v>
      </c>
      <c r="D272" s="39" t="s">
        <v>271</v>
      </c>
      <c r="E272" s="40">
        <f t="shared" si="230"/>
        <v>19070</v>
      </c>
      <c r="F272" s="45">
        <v>19070</v>
      </c>
      <c r="G272" s="45">
        <v>0</v>
      </c>
      <c r="H272" s="45">
        <v>0</v>
      </c>
      <c r="I272" s="40">
        <f t="shared" si="231"/>
        <v>19070</v>
      </c>
      <c r="J272" s="45">
        <v>19070</v>
      </c>
      <c r="K272" s="45">
        <v>0</v>
      </c>
      <c r="L272" s="45">
        <v>0</v>
      </c>
      <c r="M272" s="40">
        <f t="shared" si="232"/>
        <v>20000</v>
      </c>
      <c r="N272" s="45">
        <v>20000</v>
      </c>
      <c r="O272" s="45">
        <v>0</v>
      </c>
      <c r="P272" s="45">
        <v>0</v>
      </c>
      <c r="Q272" s="40">
        <f t="shared" si="233"/>
        <v>21929</v>
      </c>
      <c r="R272" s="45">
        <v>21929</v>
      </c>
      <c r="S272" s="45">
        <v>0</v>
      </c>
      <c r="T272" s="45">
        <v>0</v>
      </c>
    </row>
    <row r="273" spans="2:21" x14ac:dyDescent="0.25">
      <c r="B273" s="38"/>
      <c r="C273" s="60" t="s">
        <v>272</v>
      </c>
      <c r="D273" s="39" t="s">
        <v>273</v>
      </c>
      <c r="E273" s="40">
        <f t="shared" si="230"/>
        <v>500</v>
      </c>
      <c r="F273" s="45">
        <v>500</v>
      </c>
      <c r="G273" s="45">
        <v>0</v>
      </c>
      <c r="H273" s="45">
        <v>0</v>
      </c>
      <c r="I273" s="40">
        <f t="shared" si="231"/>
        <v>500</v>
      </c>
      <c r="J273" s="45">
        <v>500</v>
      </c>
      <c r="K273" s="45">
        <v>0</v>
      </c>
      <c r="L273" s="45">
        <v>0</v>
      </c>
      <c r="M273" s="40">
        <f t="shared" si="232"/>
        <v>500</v>
      </c>
      <c r="N273" s="45">
        <v>500</v>
      </c>
      <c r="O273" s="45">
        <v>0</v>
      </c>
      <c r="P273" s="45">
        <v>0</v>
      </c>
      <c r="Q273" s="40">
        <f t="shared" si="233"/>
        <v>500</v>
      </c>
      <c r="R273" s="45">
        <v>500</v>
      </c>
      <c r="S273" s="45">
        <v>0</v>
      </c>
      <c r="T273" s="45">
        <v>0</v>
      </c>
    </row>
    <row r="274" spans="2:21" ht="30" x14ac:dyDescent="0.25">
      <c r="B274" s="38"/>
      <c r="C274" s="60" t="s">
        <v>274</v>
      </c>
      <c r="D274" s="39" t="s">
        <v>275</v>
      </c>
      <c r="E274" s="40">
        <f t="shared" si="230"/>
        <v>310</v>
      </c>
      <c r="F274" s="45">
        <v>310</v>
      </c>
      <c r="G274" s="45">
        <v>0</v>
      </c>
      <c r="H274" s="45">
        <v>0</v>
      </c>
      <c r="I274" s="40">
        <f t="shared" si="231"/>
        <v>310</v>
      </c>
      <c r="J274" s="45">
        <v>310</v>
      </c>
      <c r="K274" s="45">
        <v>0</v>
      </c>
      <c r="L274" s="45">
        <v>0</v>
      </c>
      <c r="M274" s="40">
        <f t="shared" si="232"/>
        <v>350</v>
      </c>
      <c r="N274" s="45">
        <v>350</v>
      </c>
      <c r="O274" s="45">
        <v>0</v>
      </c>
      <c r="P274" s="45">
        <v>0</v>
      </c>
      <c r="Q274" s="40">
        <f t="shared" si="233"/>
        <v>400</v>
      </c>
      <c r="R274" s="45">
        <v>400</v>
      </c>
      <c r="S274" s="45">
        <v>0</v>
      </c>
      <c r="T274" s="45">
        <v>0</v>
      </c>
    </row>
    <row r="275" spans="2:21" ht="30" x14ac:dyDescent="0.25">
      <c r="B275" s="38"/>
      <c r="C275" s="60" t="s">
        <v>276</v>
      </c>
      <c r="D275" s="39" t="s">
        <v>277</v>
      </c>
      <c r="E275" s="40">
        <f t="shared" si="230"/>
        <v>36</v>
      </c>
      <c r="F275" s="45">
        <v>36</v>
      </c>
      <c r="G275" s="45">
        <v>0</v>
      </c>
      <c r="H275" s="45">
        <v>0</v>
      </c>
      <c r="I275" s="40">
        <f t="shared" si="231"/>
        <v>36</v>
      </c>
      <c r="J275" s="45">
        <v>36</v>
      </c>
      <c r="K275" s="45">
        <v>0</v>
      </c>
      <c r="L275" s="45">
        <v>0</v>
      </c>
      <c r="M275" s="40">
        <f t="shared" si="232"/>
        <v>36</v>
      </c>
      <c r="N275" s="45">
        <v>36</v>
      </c>
      <c r="O275" s="45">
        <v>0</v>
      </c>
      <c r="P275" s="45">
        <v>0</v>
      </c>
      <c r="Q275" s="40">
        <f t="shared" si="233"/>
        <v>36</v>
      </c>
      <c r="R275" s="45">
        <v>36</v>
      </c>
      <c r="S275" s="45">
        <v>0</v>
      </c>
      <c r="T275" s="45">
        <v>0</v>
      </c>
    </row>
    <row r="276" spans="2:21" ht="36" x14ac:dyDescent="0.25">
      <c r="B276" s="30" t="s">
        <v>124</v>
      </c>
      <c r="C276" s="31"/>
      <c r="D276" s="53" t="s">
        <v>125</v>
      </c>
      <c r="E276" s="32">
        <f t="shared" si="230"/>
        <v>2800</v>
      </c>
      <c r="F276" s="33">
        <f>SUM(F280:F283)</f>
        <v>2800</v>
      </c>
      <c r="G276" s="33">
        <f t="shared" ref="G276:H276" si="272">SUM(G280:G283)</f>
        <v>0</v>
      </c>
      <c r="H276" s="33">
        <f t="shared" si="272"/>
        <v>0</v>
      </c>
      <c r="I276" s="32">
        <f t="shared" si="231"/>
        <v>3000</v>
      </c>
      <c r="J276" s="33">
        <f>SUM(J280:J283)</f>
        <v>3000</v>
      </c>
      <c r="K276" s="33">
        <f t="shared" ref="K276:L276" si="273">SUM(K280:K283)</f>
        <v>0</v>
      </c>
      <c r="L276" s="33">
        <f t="shared" si="273"/>
        <v>0</v>
      </c>
      <c r="M276" s="32">
        <f t="shared" si="232"/>
        <v>3500</v>
      </c>
      <c r="N276" s="33">
        <f>SUM(N280:N283)</f>
        <v>3500</v>
      </c>
      <c r="O276" s="33">
        <f t="shared" ref="O276:P276" si="274">SUM(O280:O283)</f>
        <v>0</v>
      </c>
      <c r="P276" s="33">
        <f t="shared" si="274"/>
        <v>0</v>
      </c>
      <c r="Q276" s="32">
        <f t="shared" si="233"/>
        <v>3500</v>
      </c>
      <c r="R276" s="33">
        <f>SUM(R280:R283)</f>
        <v>3500</v>
      </c>
      <c r="S276" s="33">
        <f t="shared" ref="S276:T276" si="275">SUM(S280:S283)</f>
        <v>0</v>
      </c>
      <c r="T276" s="33">
        <f t="shared" si="275"/>
        <v>0</v>
      </c>
      <c r="U276" s="81"/>
    </row>
    <row r="277" spans="2:21" ht="18" x14ac:dyDescent="0.25">
      <c r="B277" s="41"/>
      <c r="C277" s="42"/>
      <c r="D277" s="43" t="s">
        <v>151</v>
      </c>
      <c r="E277" s="36">
        <f t="shared" si="230"/>
        <v>0</v>
      </c>
      <c r="F277" s="36">
        <f t="shared" ref="F277:H277" si="276">SUM(F278:F279)</f>
        <v>0</v>
      </c>
      <c r="G277" s="36">
        <f t="shared" si="276"/>
        <v>0</v>
      </c>
      <c r="H277" s="36">
        <f t="shared" si="276"/>
        <v>0</v>
      </c>
      <c r="I277" s="36">
        <f t="shared" si="231"/>
        <v>0</v>
      </c>
      <c r="J277" s="36">
        <f t="shared" ref="J277:L277" si="277">SUM(J278:J279)</f>
        <v>0</v>
      </c>
      <c r="K277" s="36">
        <f t="shared" si="277"/>
        <v>0</v>
      </c>
      <c r="L277" s="36">
        <f t="shared" si="277"/>
        <v>0</v>
      </c>
      <c r="M277" s="36">
        <f t="shared" si="232"/>
        <v>0</v>
      </c>
      <c r="N277" s="36">
        <f t="shared" ref="N277:P277" si="278">SUM(N278:N279)</f>
        <v>0</v>
      </c>
      <c r="O277" s="36">
        <f t="shared" si="278"/>
        <v>0</v>
      </c>
      <c r="P277" s="36">
        <f t="shared" si="278"/>
        <v>0</v>
      </c>
      <c r="Q277" s="36">
        <f t="shared" si="233"/>
        <v>0</v>
      </c>
      <c r="R277" s="36">
        <f t="shared" ref="R277:T277" si="279">SUM(R278:R279)</f>
        <v>0</v>
      </c>
      <c r="S277" s="36">
        <f t="shared" si="279"/>
        <v>0</v>
      </c>
      <c r="T277" s="36">
        <f t="shared" si="279"/>
        <v>0</v>
      </c>
    </row>
    <row r="278" spans="2:21" ht="18" x14ac:dyDescent="0.25">
      <c r="B278" s="41"/>
      <c r="C278" s="42"/>
      <c r="D278" s="44" t="s">
        <v>335</v>
      </c>
      <c r="E278" s="37">
        <f t="shared" si="230"/>
        <v>0</v>
      </c>
      <c r="F278" s="37">
        <v>0</v>
      </c>
      <c r="G278" s="37">
        <v>0</v>
      </c>
      <c r="H278" s="37">
        <v>0</v>
      </c>
      <c r="I278" s="37">
        <f t="shared" si="231"/>
        <v>0</v>
      </c>
      <c r="J278" s="37">
        <v>0</v>
      </c>
      <c r="K278" s="37">
        <v>0</v>
      </c>
      <c r="L278" s="37">
        <v>0</v>
      </c>
      <c r="M278" s="37">
        <f t="shared" si="232"/>
        <v>0</v>
      </c>
      <c r="N278" s="37">
        <v>0</v>
      </c>
      <c r="O278" s="37">
        <v>0</v>
      </c>
      <c r="P278" s="37">
        <v>0</v>
      </c>
      <c r="Q278" s="37">
        <f t="shared" si="233"/>
        <v>0</v>
      </c>
      <c r="R278" s="37">
        <v>0</v>
      </c>
      <c r="S278" s="37">
        <v>0</v>
      </c>
      <c r="T278" s="37">
        <v>0</v>
      </c>
    </row>
    <row r="279" spans="2:21" ht="18" x14ac:dyDescent="0.25">
      <c r="B279" s="41"/>
      <c r="C279" s="42"/>
      <c r="D279" s="44" t="s">
        <v>155</v>
      </c>
      <c r="E279" s="36">
        <f t="shared" si="230"/>
        <v>0</v>
      </c>
      <c r="F279" s="37">
        <v>0</v>
      </c>
      <c r="G279" s="37">
        <v>0</v>
      </c>
      <c r="H279" s="37">
        <v>0</v>
      </c>
      <c r="I279" s="36">
        <f t="shared" si="231"/>
        <v>0</v>
      </c>
      <c r="J279" s="37">
        <v>0</v>
      </c>
      <c r="K279" s="37">
        <v>0</v>
      </c>
      <c r="L279" s="37">
        <v>0</v>
      </c>
      <c r="M279" s="36">
        <f t="shared" si="232"/>
        <v>0</v>
      </c>
      <c r="N279" s="37">
        <v>0</v>
      </c>
      <c r="O279" s="37">
        <v>0</v>
      </c>
      <c r="P279" s="37">
        <v>0</v>
      </c>
      <c r="Q279" s="36">
        <f t="shared" si="233"/>
        <v>0</v>
      </c>
      <c r="R279" s="37">
        <v>0</v>
      </c>
      <c r="S279" s="37">
        <v>0</v>
      </c>
      <c r="T279" s="37">
        <v>0</v>
      </c>
    </row>
    <row r="280" spans="2:21" ht="30" x14ac:dyDescent="0.25">
      <c r="B280" s="38"/>
      <c r="C280" s="60" t="s">
        <v>278</v>
      </c>
      <c r="D280" s="39" t="s">
        <v>279</v>
      </c>
      <c r="E280" s="40">
        <f t="shared" si="230"/>
        <v>764</v>
      </c>
      <c r="F280" s="45">
        <v>764</v>
      </c>
      <c r="G280" s="45">
        <v>0</v>
      </c>
      <c r="H280" s="45">
        <v>0</v>
      </c>
      <c r="I280" s="40">
        <f t="shared" si="231"/>
        <v>800</v>
      </c>
      <c r="J280" s="45">
        <v>800</v>
      </c>
      <c r="K280" s="45">
        <v>0</v>
      </c>
      <c r="L280" s="45">
        <v>0</v>
      </c>
      <c r="M280" s="40">
        <f t="shared" si="232"/>
        <v>1000</v>
      </c>
      <c r="N280" s="45">
        <v>1000</v>
      </c>
      <c r="O280" s="45">
        <v>0</v>
      </c>
      <c r="P280" s="45">
        <v>0</v>
      </c>
      <c r="Q280" s="40">
        <f t="shared" si="233"/>
        <v>1000</v>
      </c>
      <c r="R280" s="45">
        <v>1000</v>
      </c>
      <c r="S280" s="45">
        <v>0</v>
      </c>
      <c r="T280" s="45">
        <v>0</v>
      </c>
    </row>
    <row r="281" spans="2:21" ht="30" x14ac:dyDescent="0.25">
      <c r="B281" s="38"/>
      <c r="C281" s="60" t="s">
        <v>280</v>
      </c>
      <c r="D281" s="39" t="s">
        <v>281</v>
      </c>
      <c r="E281" s="40">
        <f t="shared" si="230"/>
        <v>1300</v>
      </c>
      <c r="F281" s="45">
        <v>1300</v>
      </c>
      <c r="G281" s="45">
        <v>0</v>
      </c>
      <c r="H281" s="45">
        <v>0</v>
      </c>
      <c r="I281" s="40">
        <f t="shared" si="231"/>
        <v>770</v>
      </c>
      <c r="J281" s="45">
        <v>770</v>
      </c>
      <c r="K281" s="45">
        <v>0</v>
      </c>
      <c r="L281" s="45">
        <v>0</v>
      </c>
      <c r="M281" s="40">
        <f t="shared" si="232"/>
        <v>950</v>
      </c>
      <c r="N281" s="45">
        <v>950</v>
      </c>
      <c r="O281" s="45">
        <v>0</v>
      </c>
      <c r="P281" s="45">
        <v>0</v>
      </c>
      <c r="Q281" s="40">
        <f t="shared" si="233"/>
        <v>950</v>
      </c>
      <c r="R281" s="45">
        <v>950</v>
      </c>
      <c r="S281" s="45">
        <v>0</v>
      </c>
      <c r="T281" s="45">
        <v>0</v>
      </c>
    </row>
    <row r="282" spans="2:21" ht="30" x14ac:dyDescent="0.25">
      <c r="B282" s="38"/>
      <c r="C282" s="60" t="s">
        <v>282</v>
      </c>
      <c r="D282" s="39" t="s">
        <v>283</v>
      </c>
      <c r="E282" s="40">
        <f t="shared" si="230"/>
        <v>450</v>
      </c>
      <c r="F282" s="45">
        <v>450</v>
      </c>
      <c r="G282" s="45">
        <v>0</v>
      </c>
      <c r="H282" s="45">
        <v>0</v>
      </c>
      <c r="I282" s="40">
        <f t="shared" si="231"/>
        <v>1144</v>
      </c>
      <c r="J282" s="45">
        <v>1144</v>
      </c>
      <c r="K282" s="45">
        <v>0</v>
      </c>
      <c r="L282" s="45">
        <v>0</v>
      </c>
      <c r="M282" s="40">
        <f t="shared" si="232"/>
        <v>1264</v>
      </c>
      <c r="N282" s="45">
        <v>1264</v>
      </c>
      <c r="O282" s="45">
        <v>0</v>
      </c>
      <c r="P282" s="45">
        <v>0</v>
      </c>
      <c r="Q282" s="40">
        <f t="shared" si="233"/>
        <v>1264</v>
      </c>
      <c r="R282" s="45">
        <v>1264</v>
      </c>
      <c r="S282" s="45">
        <v>0</v>
      </c>
      <c r="T282" s="45">
        <v>0</v>
      </c>
    </row>
    <row r="283" spans="2:21" ht="30" x14ac:dyDescent="0.25">
      <c r="B283" s="38"/>
      <c r="C283" s="60" t="s">
        <v>284</v>
      </c>
      <c r="D283" s="39" t="s">
        <v>263</v>
      </c>
      <c r="E283" s="40">
        <f t="shared" si="230"/>
        <v>286</v>
      </c>
      <c r="F283" s="45">
        <v>286</v>
      </c>
      <c r="G283" s="45">
        <v>0</v>
      </c>
      <c r="H283" s="45">
        <v>0</v>
      </c>
      <c r="I283" s="40">
        <f t="shared" si="231"/>
        <v>286</v>
      </c>
      <c r="J283" s="45">
        <v>286</v>
      </c>
      <c r="K283" s="45">
        <v>0</v>
      </c>
      <c r="L283" s="45">
        <v>0</v>
      </c>
      <c r="M283" s="40">
        <f t="shared" si="232"/>
        <v>286</v>
      </c>
      <c r="N283" s="45">
        <v>286</v>
      </c>
      <c r="O283" s="45">
        <v>0</v>
      </c>
      <c r="P283" s="45">
        <v>0</v>
      </c>
      <c r="Q283" s="40">
        <f t="shared" si="233"/>
        <v>286</v>
      </c>
      <c r="R283" s="45">
        <v>286</v>
      </c>
      <c r="S283" s="45">
        <v>0</v>
      </c>
      <c r="T283" s="45">
        <v>0</v>
      </c>
    </row>
    <row r="284" spans="2:21" ht="75" customHeight="1" x14ac:dyDescent="0.25">
      <c r="B284" s="30" t="s">
        <v>126</v>
      </c>
      <c r="C284" s="31"/>
      <c r="D284" s="53" t="s">
        <v>127</v>
      </c>
      <c r="E284" s="32">
        <f t="shared" si="230"/>
        <v>8865</v>
      </c>
      <c r="F284" s="33">
        <f>SUM(F288:F299)</f>
        <v>8865</v>
      </c>
      <c r="G284" s="33">
        <f>SUM(G288:G299)</f>
        <v>0</v>
      </c>
      <c r="H284" s="33">
        <f>SUM(H288:H299)</f>
        <v>0</v>
      </c>
      <c r="I284" s="32">
        <f t="shared" si="231"/>
        <v>9000</v>
      </c>
      <c r="J284" s="33">
        <f>SUM(J288:J299)</f>
        <v>9000</v>
      </c>
      <c r="K284" s="33">
        <f>SUM(K288:K299)</f>
        <v>0</v>
      </c>
      <c r="L284" s="33">
        <f>SUM(L288:L299)</f>
        <v>0</v>
      </c>
      <c r="M284" s="32">
        <f t="shared" si="232"/>
        <v>11000</v>
      </c>
      <c r="N284" s="33">
        <f>SUM(N288:N299)</f>
        <v>11000</v>
      </c>
      <c r="O284" s="33">
        <f>SUM(O288:O299)</f>
        <v>0</v>
      </c>
      <c r="P284" s="33">
        <f>SUM(P288:P299)</f>
        <v>0</v>
      </c>
      <c r="Q284" s="32">
        <f t="shared" si="233"/>
        <v>12000</v>
      </c>
      <c r="R284" s="33">
        <f>SUM(R288:R299)</f>
        <v>12000</v>
      </c>
      <c r="S284" s="33">
        <f>SUM(S288:S299)</f>
        <v>0</v>
      </c>
      <c r="T284" s="33">
        <f>SUM(T288:T299)</f>
        <v>0</v>
      </c>
      <c r="U284" s="81"/>
    </row>
    <row r="285" spans="2:21" ht="18" x14ac:dyDescent="0.25">
      <c r="B285" s="41"/>
      <c r="C285" s="42"/>
      <c r="D285" s="43" t="s">
        <v>151</v>
      </c>
      <c r="E285" s="36">
        <f t="shared" si="230"/>
        <v>0</v>
      </c>
      <c r="F285" s="36">
        <f t="shared" ref="F285:H285" si="280">SUM(F286:F287)</f>
        <v>0</v>
      </c>
      <c r="G285" s="36">
        <f t="shared" si="280"/>
        <v>0</v>
      </c>
      <c r="H285" s="36">
        <f t="shared" si="280"/>
        <v>0</v>
      </c>
      <c r="I285" s="36">
        <f t="shared" si="231"/>
        <v>0</v>
      </c>
      <c r="J285" s="36">
        <f t="shared" ref="J285:L285" si="281">SUM(J286:J287)</f>
        <v>0</v>
      </c>
      <c r="K285" s="36">
        <f t="shared" si="281"/>
        <v>0</v>
      </c>
      <c r="L285" s="36">
        <f t="shared" si="281"/>
        <v>0</v>
      </c>
      <c r="M285" s="36">
        <f t="shared" si="232"/>
        <v>0</v>
      </c>
      <c r="N285" s="36">
        <f t="shared" ref="N285:P285" si="282">SUM(N286:N287)</f>
        <v>0</v>
      </c>
      <c r="O285" s="36">
        <f t="shared" si="282"/>
        <v>0</v>
      </c>
      <c r="P285" s="36">
        <f t="shared" si="282"/>
        <v>0</v>
      </c>
      <c r="Q285" s="36">
        <f t="shared" si="233"/>
        <v>0</v>
      </c>
      <c r="R285" s="36">
        <f t="shared" ref="R285:T285" si="283">SUM(R286:R287)</f>
        <v>0</v>
      </c>
      <c r="S285" s="36">
        <f t="shared" si="283"/>
        <v>0</v>
      </c>
      <c r="T285" s="36">
        <f t="shared" si="283"/>
        <v>0</v>
      </c>
    </row>
    <row r="286" spans="2:21" ht="18" x14ac:dyDescent="0.25">
      <c r="B286" s="41"/>
      <c r="C286" s="42"/>
      <c r="D286" s="44" t="s">
        <v>335</v>
      </c>
      <c r="E286" s="37">
        <f t="shared" si="230"/>
        <v>0</v>
      </c>
      <c r="F286" s="37">
        <v>0</v>
      </c>
      <c r="G286" s="37">
        <v>0</v>
      </c>
      <c r="H286" s="37">
        <v>0</v>
      </c>
      <c r="I286" s="37">
        <f t="shared" si="231"/>
        <v>0</v>
      </c>
      <c r="J286" s="37">
        <v>0</v>
      </c>
      <c r="K286" s="37">
        <v>0</v>
      </c>
      <c r="L286" s="37">
        <v>0</v>
      </c>
      <c r="M286" s="37">
        <f t="shared" si="232"/>
        <v>0</v>
      </c>
      <c r="N286" s="37">
        <v>0</v>
      </c>
      <c r="O286" s="37">
        <v>0</v>
      </c>
      <c r="P286" s="37">
        <v>0</v>
      </c>
      <c r="Q286" s="37">
        <f t="shared" si="233"/>
        <v>0</v>
      </c>
      <c r="R286" s="37">
        <v>0</v>
      </c>
      <c r="S286" s="37">
        <v>0</v>
      </c>
      <c r="T286" s="37">
        <v>0</v>
      </c>
    </row>
    <row r="287" spans="2:21" ht="18" x14ac:dyDescent="0.25">
      <c r="B287" s="41"/>
      <c r="C287" s="42"/>
      <c r="D287" s="44" t="s">
        <v>155</v>
      </c>
      <c r="E287" s="37">
        <f t="shared" si="230"/>
        <v>0</v>
      </c>
      <c r="F287" s="37">
        <v>0</v>
      </c>
      <c r="G287" s="37">
        <v>0</v>
      </c>
      <c r="H287" s="37">
        <v>0</v>
      </c>
      <c r="I287" s="37">
        <f t="shared" si="231"/>
        <v>0</v>
      </c>
      <c r="J287" s="37">
        <v>0</v>
      </c>
      <c r="K287" s="37">
        <v>0</v>
      </c>
      <c r="L287" s="37">
        <v>0</v>
      </c>
      <c r="M287" s="37">
        <f t="shared" si="232"/>
        <v>0</v>
      </c>
      <c r="N287" s="37">
        <v>0</v>
      </c>
      <c r="O287" s="37">
        <v>0</v>
      </c>
      <c r="P287" s="37">
        <v>0</v>
      </c>
      <c r="Q287" s="37">
        <f t="shared" si="233"/>
        <v>0</v>
      </c>
      <c r="R287" s="37">
        <v>0</v>
      </c>
      <c r="S287" s="37">
        <v>0</v>
      </c>
      <c r="T287" s="37">
        <v>0</v>
      </c>
    </row>
    <row r="288" spans="2:21" ht="30" x14ac:dyDescent="0.25">
      <c r="B288" s="38"/>
      <c r="C288" s="60" t="s">
        <v>285</v>
      </c>
      <c r="D288" s="39" t="s">
        <v>286</v>
      </c>
      <c r="E288" s="45">
        <f t="shared" si="230"/>
        <v>70</v>
      </c>
      <c r="F288" s="45">
        <v>70</v>
      </c>
      <c r="G288" s="45">
        <v>0</v>
      </c>
      <c r="H288" s="45">
        <v>0</v>
      </c>
      <c r="I288" s="45">
        <f t="shared" si="231"/>
        <v>70</v>
      </c>
      <c r="J288" s="45">
        <v>70</v>
      </c>
      <c r="K288" s="45">
        <v>0</v>
      </c>
      <c r="L288" s="45">
        <v>0</v>
      </c>
      <c r="M288" s="45">
        <f t="shared" si="232"/>
        <v>90</v>
      </c>
      <c r="N288" s="45">
        <v>90</v>
      </c>
      <c r="O288" s="45">
        <v>0</v>
      </c>
      <c r="P288" s="45">
        <v>0</v>
      </c>
      <c r="Q288" s="45">
        <f t="shared" si="233"/>
        <v>90</v>
      </c>
      <c r="R288" s="45">
        <v>90</v>
      </c>
      <c r="S288" s="45">
        <v>0</v>
      </c>
      <c r="T288" s="45">
        <v>0</v>
      </c>
    </row>
    <row r="289" spans="1:21" ht="60" x14ac:dyDescent="0.25">
      <c r="B289" s="38"/>
      <c r="C289" s="60" t="s">
        <v>287</v>
      </c>
      <c r="D289" s="39" t="s">
        <v>288</v>
      </c>
      <c r="E289" s="45">
        <f t="shared" si="230"/>
        <v>300</v>
      </c>
      <c r="F289" s="45">
        <v>300</v>
      </c>
      <c r="G289" s="45">
        <v>0</v>
      </c>
      <c r="H289" s="45">
        <v>0</v>
      </c>
      <c r="I289" s="45">
        <f t="shared" si="231"/>
        <v>300</v>
      </c>
      <c r="J289" s="45">
        <v>300</v>
      </c>
      <c r="K289" s="45">
        <v>0</v>
      </c>
      <c r="L289" s="45">
        <v>0</v>
      </c>
      <c r="M289" s="45">
        <f t="shared" si="232"/>
        <v>400</v>
      </c>
      <c r="N289" s="45">
        <v>400</v>
      </c>
      <c r="O289" s="45">
        <v>0</v>
      </c>
      <c r="P289" s="45">
        <v>0</v>
      </c>
      <c r="Q289" s="45">
        <f t="shared" si="233"/>
        <v>400</v>
      </c>
      <c r="R289" s="45">
        <v>400</v>
      </c>
      <c r="S289" s="45">
        <v>0</v>
      </c>
      <c r="T289" s="45">
        <v>0</v>
      </c>
    </row>
    <row r="290" spans="1:21" ht="60" x14ac:dyDescent="0.25">
      <c r="B290" s="38"/>
      <c r="C290" s="60" t="s">
        <v>289</v>
      </c>
      <c r="D290" s="39" t="s">
        <v>290</v>
      </c>
      <c r="E290" s="45">
        <f t="shared" ref="E290:E351" si="284">SUM(F290:H290)</f>
        <v>200</v>
      </c>
      <c r="F290" s="45">
        <v>200</v>
      </c>
      <c r="G290" s="45">
        <v>0</v>
      </c>
      <c r="H290" s="45">
        <v>0</v>
      </c>
      <c r="I290" s="45">
        <f t="shared" ref="I290:I351" si="285">SUM(J290:L290)</f>
        <v>200</v>
      </c>
      <c r="J290" s="66">
        <v>200</v>
      </c>
      <c r="K290" s="45">
        <v>0</v>
      </c>
      <c r="L290" s="45">
        <v>0</v>
      </c>
      <c r="M290" s="45">
        <f t="shared" ref="M290:M351" si="286">SUM(N290:P290)</f>
        <v>260</v>
      </c>
      <c r="N290" s="45">
        <v>260</v>
      </c>
      <c r="O290" s="45">
        <v>0</v>
      </c>
      <c r="P290" s="45">
        <v>0</v>
      </c>
      <c r="Q290" s="45">
        <f t="shared" ref="Q290:Q329" si="287">SUM(R290:T290)</f>
        <v>260</v>
      </c>
      <c r="R290" s="45">
        <v>260</v>
      </c>
      <c r="S290" s="45">
        <v>0</v>
      </c>
      <c r="T290" s="45">
        <v>0</v>
      </c>
    </row>
    <row r="291" spans="1:21" ht="30" x14ac:dyDescent="0.25">
      <c r="B291" s="38"/>
      <c r="C291" s="60" t="s">
        <v>291</v>
      </c>
      <c r="D291" s="39" t="s">
        <v>292</v>
      </c>
      <c r="E291" s="45">
        <f t="shared" si="284"/>
        <v>4956</v>
      </c>
      <c r="F291" s="45">
        <v>4956</v>
      </c>
      <c r="G291" s="45">
        <v>0</v>
      </c>
      <c r="H291" s="45">
        <v>0</v>
      </c>
      <c r="I291" s="45">
        <f t="shared" si="285"/>
        <v>5000</v>
      </c>
      <c r="J291" s="66">
        <v>5000</v>
      </c>
      <c r="K291" s="45">
        <v>0</v>
      </c>
      <c r="L291" s="45">
        <v>0</v>
      </c>
      <c r="M291" s="45">
        <f t="shared" si="286"/>
        <v>6000</v>
      </c>
      <c r="N291" s="45">
        <v>6000</v>
      </c>
      <c r="O291" s="45">
        <v>0</v>
      </c>
      <c r="P291" s="45">
        <v>0</v>
      </c>
      <c r="Q291" s="45">
        <f t="shared" si="287"/>
        <v>7000</v>
      </c>
      <c r="R291" s="45">
        <v>7000</v>
      </c>
      <c r="S291" s="45">
        <v>0</v>
      </c>
      <c r="T291" s="45">
        <v>0</v>
      </c>
    </row>
    <row r="292" spans="1:21" ht="30" x14ac:dyDescent="0.25">
      <c r="B292" s="38"/>
      <c r="C292" s="60" t="s">
        <v>293</v>
      </c>
      <c r="D292" s="39" t="s">
        <v>294</v>
      </c>
      <c r="E292" s="45">
        <f t="shared" si="284"/>
        <v>520</v>
      </c>
      <c r="F292" s="45">
        <v>520</v>
      </c>
      <c r="G292" s="45">
        <v>0</v>
      </c>
      <c r="H292" s="45">
        <v>0</v>
      </c>
      <c r="I292" s="45">
        <f t="shared" si="285"/>
        <v>520</v>
      </c>
      <c r="J292" s="45">
        <v>520</v>
      </c>
      <c r="K292" s="45">
        <v>0</v>
      </c>
      <c r="L292" s="45">
        <v>0</v>
      </c>
      <c r="M292" s="45">
        <f t="shared" si="286"/>
        <v>600</v>
      </c>
      <c r="N292" s="45">
        <v>600</v>
      </c>
      <c r="O292" s="45">
        <v>0</v>
      </c>
      <c r="P292" s="45">
        <v>0</v>
      </c>
      <c r="Q292" s="45">
        <f t="shared" si="287"/>
        <v>600</v>
      </c>
      <c r="R292" s="45">
        <v>600</v>
      </c>
      <c r="S292" s="45">
        <v>0</v>
      </c>
      <c r="T292" s="45">
        <v>0</v>
      </c>
    </row>
    <row r="293" spans="1:21" ht="30" x14ac:dyDescent="0.25">
      <c r="B293" s="38"/>
      <c r="C293" s="60" t="s">
        <v>295</v>
      </c>
      <c r="D293" s="39" t="s">
        <v>296</v>
      </c>
      <c r="E293" s="45">
        <f t="shared" si="284"/>
        <v>50</v>
      </c>
      <c r="F293" s="45">
        <v>50</v>
      </c>
      <c r="G293" s="45">
        <v>0</v>
      </c>
      <c r="H293" s="45">
        <v>0</v>
      </c>
      <c r="I293" s="45">
        <f t="shared" si="285"/>
        <v>50</v>
      </c>
      <c r="J293" s="45">
        <v>50</v>
      </c>
      <c r="K293" s="45">
        <v>0</v>
      </c>
      <c r="L293" s="45">
        <v>0</v>
      </c>
      <c r="M293" s="45">
        <f t="shared" si="286"/>
        <v>60</v>
      </c>
      <c r="N293" s="45">
        <v>60</v>
      </c>
      <c r="O293" s="45">
        <v>0</v>
      </c>
      <c r="P293" s="45">
        <v>0</v>
      </c>
      <c r="Q293" s="45">
        <f t="shared" si="287"/>
        <v>60</v>
      </c>
      <c r="R293" s="45">
        <v>60</v>
      </c>
      <c r="S293" s="45">
        <v>0</v>
      </c>
      <c r="T293" s="45">
        <v>0</v>
      </c>
    </row>
    <row r="294" spans="1:21" ht="60" x14ac:dyDescent="0.25">
      <c r="B294" s="38"/>
      <c r="C294" s="60" t="s">
        <v>297</v>
      </c>
      <c r="D294" s="39" t="s">
        <v>298</v>
      </c>
      <c r="E294" s="45">
        <f t="shared" si="284"/>
        <v>60</v>
      </c>
      <c r="F294" s="45">
        <v>60</v>
      </c>
      <c r="G294" s="45">
        <v>0</v>
      </c>
      <c r="H294" s="45">
        <v>0</v>
      </c>
      <c r="I294" s="45">
        <f t="shared" si="285"/>
        <v>27</v>
      </c>
      <c r="J294" s="45">
        <v>27</v>
      </c>
      <c r="K294" s="45">
        <v>0</v>
      </c>
      <c r="L294" s="45">
        <v>0</v>
      </c>
      <c r="M294" s="45">
        <f t="shared" si="286"/>
        <v>30</v>
      </c>
      <c r="N294" s="45">
        <v>30</v>
      </c>
      <c r="O294" s="45">
        <v>0</v>
      </c>
      <c r="P294" s="45">
        <v>0</v>
      </c>
      <c r="Q294" s="45">
        <f t="shared" si="287"/>
        <v>30</v>
      </c>
      <c r="R294" s="45">
        <v>30</v>
      </c>
      <c r="S294" s="45">
        <v>0</v>
      </c>
      <c r="T294" s="45">
        <v>0</v>
      </c>
    </row>
    <row r="295" spans="1:21" ht="45" x14ac:dyDescent="0.25">
      <c r="B295" s="38"/>
      <c r="C295" s="60" t="s">
        <v>299</v>
      </c>
      <c r="D295" s="39" t="s">
        <v>300</v>
      </c>
      <c r="E295" s="45">
        <f t="shared" si="284"/>
        <v>370</v>
      </c>
      <c r="F295" s="45">
        <v>370</v>
      </c>
      <c r="G295" s="45">
        <v>0</v>
      </c>
      <c r="H295" s="45">
        <v>0</v>
      </c>
      <c r="I295" s="45">
        <f t="shared" si="285"/>
        <v>400</v>
      </c>
      <c r="J295" s="45">
        <v>400</v>
      </c>
      <c r="K295" s="45">
        <v>0</v>
      </c>
      <c r="L295" s="45">
        <v>0</v>
      </c>
      <c r="M295" s="45">
        <f t="shared" si="286"/>
        <v>500</v>
      </c>
      <c r="N295" s="45">
        <v>500</v>
      </c>
      <c r="O295" s="45">
        <v>0</v>
      </c>
      <c r="P295" s="45">
        <v>0</v>
      </c>
      <c r="Q295" s="45">
        <f t="shared" si="287"/>
        <v>500</v>
      </c>
      <c r="R295" s="45">
        <v>500</v>
      </c>
      <c r="S295" s="45">
        <v>0</v>
      </c>
      <c r="T295" s="45">
        <v>0</v>
      </c>
    </row>
    <row r="296" spans="1:21" ht="45" x14ac:dyDescent="0.25">
      <c r="B296" s="38"/>
      <c r="C296" s="60" t="s">
        <v>301</v>
      </c>
      <c r="D296" s="39" t="s">
        <v>302</v>
      </c>
      <c r="E296" s="45">
        <f t="shared" si="284"/>
        <v>793</v>
      </c>
      <c r="F296" s="45">
        <v>793</v>
      </c>
      <c r="G296" s="45">
        <v>0</v>
      </c>
      <c r="H296" s="45">
        <v>0</v>
      </c>
      <c r="I296" s="45">
        <f t="shared" si="285"/>
        <v>867</v>
      </c>
      <c r="J296" s="45">
        <f>900-33</f>
        <v>867</v>
      </c>
      <c r="K296" s="45">
        <v>0</v>
      </c>
      <c r="L296" s="45">
        <v>0</v>
      </c>
      <c r="M296" s="45">
        <f t="shared" si="286"/>
        <v>1194</v>
      </c>
      <c r="N296" s="45">
        <f>1485.3-291.3</f>
        <v>1194</v>
      </c>
      <c r="O296" s="45">
        <v>0</v>
      </c>
      <c r="P296" s="45">
        <v>0</v>
      </c>
      <c r="Q296" s="45">
        <f t="shared" si="287"/>
        <v>1194</v>
      </c>
      <c r="R296" s="45">
        <f>1485.3-291.3</f>
        <v>1194</v>
      </c>
      <c r="S296" s="45">
        <v>0</v>
      </c>
      <c r="T296" s="45">
        <v>0</v>
      </c>
    </row>
    <row r="297" spans="1:21" ht="30" x14ac:dyDescent="0.25">
      <c r="B297" s="38"/>
      <c r="C297" s="60" t="s">
        <v>303</v>
      </c>
      <c r="D297" s="39" t="s">
        <v>304</v>
      </c>
      <c r="E297" s="45">
        <f t="shared" si="284"/>
        <v>330</v>
      </c>
      <c r="F297" s="45">
        <v>330</v>
      </c>
      <c r="G297" s="45">
        <v>0</v>
      </c>
      <c r="H297" s="45">
        <v>0</v>
      </c>
      <c r="I297" s="45">
        <f t="shared" si="285"/>
        <v>350</v>
      </c>
      <c r="J297" s="45">
        <v>350</v>
      </c>
      <c r="K297" s="45">
        <v>0</v>
      </c>
      <c r="L297" s="45">
        <v>0</v>
      </c>
      <c r="M297" s="45">
        <f t="shared" si="286"/>
        <v>450</v>
      </c>
      <c r="N297" s="45">
        <v>450</v>
      </c>
      <c r="O297" s="45">
        <v>0</v>
      </c>
      <c r="P297" s="45">
        <v>0</v>
      </c>
      <c r="Q297" s="45">
        <f t="shared" si="287"/>
        <v>450</v>
      </c>
      <c r="R297" s="45">
        <v>450</v>
      </c>
      <c r="S297" s="45">
        <v>0</v>
      </c>
      <c r="T297" s="45">
        <v>0</v>
      </c>
    </row>
    <row r="298" spans="1:21" ht="30" x14ac:dyDescent="0.25">
      <c r="A298" s="7"/>
      <c r="B298" s="38"/>
      <c r="C298" s="60" t="s">
        <v>305</v>
      </c>
      <c r="D298" s="39" t="s">
        <v>306</v>
      </c>
      <c r="E298" s="45">
        <f t="shared" ref="E298" si="288">SUM(F298:H298)</f>
        <v>216</v>
      </c>
      <c r="F298" s="45">
        <v>216</v>
      </c>
      <c r="G298" s="45">
        <v>0</v>
      </c>
      <c r="H298" s="45">
        <v>0</v>
      </c>
      <c r="I298" s="45">
        <f t="shared" si="285"/>
        <v>216</v>
      </c>
      <c r="J298" s="45">
        <v>216</v>
      </c>
      <c r="K298" s="45">
        <v>0</v>
      </c>
      <c r="L298" s="45">
        <v>0</v>
      </c>
      <c r="M298" s="45">
        <f t="shared" si="286"/>
        <v>216</v>
      </c>
      <c r="N298" s="45">
        <v>216</v>
      </c>
      <c r="O298" s="45">
        <v>0</v>
      </c>
      <c r="P298" s="45">
        <v>0</v>
      </c>
      <c r="Q298" s="45">
        <f t="shared" si="287"/>
        <v>216</v>
      </c>
      <c r="R298" s="45">
        <v>216</v>
      </c>
      <c r="S298" s="45">
        <v>0</v>
      </c>
      <c r="T298" s="45">
        <v>0</v>
      </c>
    </row>
    <row r="299" spans="1:21" ht="45" x14ac:dyDescent="0.25">
      <c r="A299" s="7"/>
      <c r="B299" s="38"/>
      <c r="C299" s="60" t="s">
        <v>408</v>
      </c>
      <c r="D299" s="39" t="s">
        <v>407</v>
      </c>
      <c r="E299" s="45">
        <f t="shared" ref="E299" si="289">SUM(F299:H299)</f>
        <v>1000</v>
      </c>
      <c r="F299" s="45">
        <v>1000</v>
      </c>
      <c r="G299" s="45">
        <v>0</v>
      </c>
      <c r="H299" s="45">
        <v>0</v>
      </c>
      <c r="I299" s="45">
        <f t="shared" si="285"/>
        <v>1000</v>
      </c>
      <c r="J299" s="45">
        <v>1000</v>
      </c>
      <c r="K299" s="45">
        <v>0</v>
      </c>
      <c r="L299" s="45">
        <v>0</v>
      </c>
      <c r="M299" s="45">
        <f t="shared" si="286"/>
        <v>1200</v>
      </c>
      <c r="N299" s="45">
        <v>1200</v>
      </c>
      <c r="O299" s="45">
        <v>0</v>
      </c>
      <c r="P299" s="45">
        <v>0</v>
      </c>
      <c r="Q299" s="45">
        <f t="shared" si="287"/>
        <v>1200</v>
      </c>
      <c r="R299" s="45">
        <v>1200</v>
      </c>
      <c r="S299" s="45">
        <v>0</v>
      </c>
      <c r="T299" s="45">
        <v>0</v>
      </c>
    </row>
    <row r="300" spans="1:21" ht="36" x14ac:dyDescent="0.25">
      <c r="B300" s="30" t="s">
        <v>128</v>
      </c>
      <c r="C300" s="31"/>
      <c r="D300" s="53" t="s">
        <v>29</v>
      </c>
      <c r="E300" s="33">
        <f t="shared" si="284"/>
        <v>42500</v>
      </c>
      <c r="F300" s="33">
        <f>SUM(F304:F305)</f>
        <v>42500</v>
      </c>
      <c r="G300" s="33">
        <f>SUM(G304:G305)</f>
        <v>0</v>
      </c>
      <c r="H300" s="33">
        <f>SUM(H304:H305)</f>
        <v>0</v>
      </c>
      <c r="I300" s="33">
        <f t="shared" si="285"/>
        <v>43000</v>
      </c>
      <c r="J300" s="33">
        <f>SUM(J304:J305)</f>
        <v>43000</v>
      </c>
      <c r="K300" s="33">
        <f>SUM(K304:K305)</f>
        <v>0</v>
      </c>
      <c r="L300" s="33">
        <f>SUM(L304:L305)</f>
        <v>0</v>
      </c>
      <c r="M300" s="33">
        <f t="shared" si="286"/>
        <v>44000</v>
      </c>
      <c r="N300" s="33">
        <f>SUM(N304:N305)</f>
        <v>44000</v>
      </c>
      <c r="O300" s="33">
        <f>SUM(O304:O305)</f>
        <v>0</v>
      </c>
      <c r="P300" s="33">
        <f>SUM(P304:P305)</f>
        <v>0</v>
      </c>
      <c r="Q300" s="33">
        <f t="shared" si="287"/>
        <v>44000</v>
      </c>
      <c r="R300" s="33">
        <f>SUM(R304:R305)</f>
        <v>44000</v>
      </c>
      <c r="S300" s="33">
        <f>SUM(S304:S305)</f>
        <v>0</v>
      </c>
      <c r="T300" s="33">
        <f>SUM(T304:T305)</f>
        <v>0</v>
      </c>
      <c r="U300" s="164"/>
    </row>
    <row r="301" spans="1:21" ht="18" x14ac:dyDescent="0.25">
      <c r="B301" s="41"/>
      <c r="C301" s="42"/>
      <c r="D301" s="43" t="s">
        <v>151</v>
      </c>
      <c r="E301" s="36">
        <f t="shared" si="284"/>
        <v>3290</v>
      </c>
      <c r="F301" s="36">
        <f t="shared" ref="F301:H301" si="290">SUM(F302:F303)</f>
        <v>3290</v>
      </c>
      <c r="G301" s="36">
        <f t="shared" si="290"/>
        <v>0</v>
      </c>
      <c r="H301" s="36">
        <f t="shared" si="290"/>
        <v>0</v>
      </c>
      <c r="I301" s="36">
        <f t="shared" si="285"/>
        <v>3290</v>
      </c>
      <c r="J301" s="36">
        <f t="shared" ref="J301:L301" si="291">SUM(J302:J303)</f>
        <v>3290</v>
      </c>
      <c r="K301" s="36">
        <f t="shared" si="291"/>
        <v>0</v>
      </c>
      <c r="L301" s="36">
        <f t="shared" si="291"/>
        <v>0</v>
      </c>
      <c r="M301" s="36">
        <f t="shared" si="286"/>
        <v>3290</v>
      </c>
      <c r="N301" s="36">
        <f t="shared" ref="N301:P301" si="292">SUM(N302:N303)</f>
        <v>3290</v>
      </c>
      <c r="O301" s="36">
        <f t="shared" si="292"/>
        <v>0</v>
      </c>
      <c r="P301" s="36">
        <f t="shared" si="292"/>
        <v>0</v>
      </c>
      <c r="Q301" s="36">
        <f t="shared" si="287"/>
        <v>3290</v>
      </c>
      <c r="R301" s="36">
        <f t="shared" ref="R301:T301" si="293">SUM(R302:R303)</f>
        <v>3290</v>
      </c>
      <c r="S301" s="36">
        <f t="shared" si="293"/>
        <v>0</v>
      </c>
      <c r="T301" s="36">
        <f t="shared" si="293"/>
        <v>0</v>
      </c>
      <c r="U301" s="164"/>
    </row>
    <row r="302" spans="1:21" ht="18" x14ac:dyDescent="0.25">
      <c r="B302" s="41"/>
      <c r="C302" s="42"/>
      <c r="D302" s="44" t="s">
        <v>335</v>
      </c>
      <c r="E302" s="37">
        <f t="shared" si="284"/>
        <v>0</v>
      </c>
      <c r="F302" s="37">
        <v>0</v>
      </c>
      <c r="G302" s="37">
        <v>0</v>
      </c>
      <c r="H302" s="37">
        <v>0</v>
      </c>
      <c r="I302" s="37">
        <f t="shared" si="285"/>
        <v>0</v>
      </c>
      <c r="J302" s="37">
        <v>0</v>
      </c>
      <c r="K302" s="37">
        <v>0</v>
      </c>
      <c r="L302" s="37">
        <v>0</v>
      </c>
      <c r="M302" s="37">
        <f t="shared" si="286"/>
        <v>0</v>
      </c>
      <c r="N302" s="37">
        <v>0</v>
      </c>
      <c r="O302" s="37">
        <v>0</v>
      </c>
      <c r="P302" s="37">
        <v>0</v>
      </c>
      <c r="Q302" s="37">
        <f t="shared" si="287"/>
        <v>0</v>
      </c>
      <c r="R302" s="37">
        <v>0</v>
      </c>
      <c r="S302" s="37">
        <v>0</v>
      </c>
      <c r="T302" s="37">
        <v>0</v>
      </c>
    </row>
    <row r="303" spans="1:21" ht="18" x14ac:dyDescent="0.25">
      <c r="B303" s="41"/>
      <c r="C303" s="42"/>
      <c r="D303" s="44" t="s">
        <v>155</v>
      </c>
      <c r="E303" s="37">
        <f t="shared" si="284"/>
        <v>3290</v>
      </c>
      <c r="F303" s="37">
        <v>3290</v>
      </c>
      <c r="G303" s="37">
        <v>0</v>
      </c>
      <c r="H303" s="37">
        <v>0</v>
      </c>
      <c r="I303" s="37">
        <f t="shared" si="285"/>
        <v>3290</v>
      </c>
      <c r="J303" s="37">
        <v>3290</v>
      </c>
      <c r="K303" s="37">
        <v>0</v>
      </c>
      <c r="L303" s="37">
        <v>0</v>
      </c>
      <c r="M303" s="37">
        <f t="shared" si="286"/>
        <v>3290</v>
      </c>
      <c r="N303" s="37">
        <v>3290</v>
      </c>
      <c r="O303" s="37">
        <v>0</v>
      </c>
      <c r="P303" s="37">
        <v>0</v>
      </c>
      <c r="Q303" s="37">
        <f t="shared" si="287"/>
        <v>3290</v>
      </c>
      <c r="R303" s="37">
        <v>3290</v>
      </c>
      <c r="S303" s="37">
        <v>0</v>
      </c>
      <c r="T303" s="37">
        <v>0</v>
      </c>
    </row>
    <row r="304" spans="1:21" ht="45" x14ac:dyDescent="0.25">
      <c r="B304" s="38"/>
      <c r="C304" s="60" t="s">
        <v>307</v>
      </c>
      <c r="D304" s="39" t="s">
        <v>308</v>
      </c>
      <c r="E304" s="45">
        <f t="shared" si="284"/>
        <v>725</v>
      </c>
      <c r="F304" s="45">
        <v>725</v>
      </c>
      <c r="G304" s="45">
        <v>0</v>
      </c>
      <c r="H304" s="45">
        <v>0</v>
      </c>
      <c r="I304" s="45">
        <f t="shared" si="285"/>
        <v>730</v>
      </c>
      <c r="J304" s="45">
        <v>730</v>
      </c>
      <c r="K304" s="45">
        <v>0</v>
      </c>
      <c r="L304" s="45">
        <v>0</v>
      </c>
      <c r="M304" s="45">
        <f t="shared" si="286"/>
        <v>730</v>
      </c>
      <c r="N304" s="45">
        <v>730</v>
      </c>
      <c r="O304" s="45">
        <v>0</v>
      </c>
      <c r="P304" s="45">
        <v>0</v>
      </c>
      <c r="Q304" s="45">
        <f t="shared" si="287"/>
        <v>730</v>
      </c>
      <c r="R304" s="45">
        <v>730</v>
      </c>
      <c r="S304" s="45">
        <v>0</v>
      </c>
      <c r="T304" s="45">
        <v>0</v>
      </c>
    </row>
    <row r="305" spans="1:21" ht="75" x14ac:dyDescent="0.25">
      <c r="B305" s="38"/>
      <c r="C305" s="60" t="s">
        <v>309</v>
      </c>
      <c r="D305" s="39" t="s">
        <v>361</v>
      </c>
      <c r="E305" s="45">
        <f t="shared" si="284"/>
        <v>41775</v>
      </c>
      <c r="F305" s="45">
        <v>41775</v>
      </c>
      <c r="G305" s="45">
        <v>0</v>
      </c>
      <c r="H305" s="45">
        <v>0</v>
      </c>
      <c r="I305" s="45">
        <f t="shared" si="285"/>
        <v>42270</v>
      </c>
      <c r="J305" s="45">
        <v>42270</v>
      </c>
      <c r="K305" s="45">
        <v>0</v>
      </c>
      <c r="L305" s="45">
        <v>0</v>
      </c>
      <c r="M305" s="45">
        <f t="shared" si="286"/>
        <v>43270</v>
      </c>
      <c r="N305" s="45">
        <v>43270</v>
      </c>
      <c r="O305" s="45">
        <v>0</v>
      </c>
      <c r="P305" s="45">
        <v>0</v>
      </c>
      <c r="Q305" s="45">
        <f t="shared" si="287"/>
        <v>43270</v>
      </c>
      <c r="R305" s="45">
        <v>43270</v>
      </c>
      <c r="S305" s="45">
        <v>0</v>
      </c>
      <c r="T305" s="45">
        <v>0</v>
      </c>
    </row>
    <row r="306" spans="1:21" ht="18" x14ac:dyDescent="0.25">
      <c r="A306" s="7"/>
      <c r="B306" s="30" t="s">
        <v>130</v>
      </c>
      <c r="C306" s="31"/>
      <c r="D306" s="53" t="s">
        <v>129</v>
      </c>
      <c r="E306" s="33">
        <f t="shared" si="284"/>
        <v>26000</v>
      </c>
      <c r="F306" s="33">
        <f>SUM(F310:F313)</f>
        <v>26000</v>
      </c>
      <c r="G306" s="33">
        <f t="shared" ref="G306:H306" si="294">SUM(G310:G313)</f>
        <v>0</v>
      </c>
      <c r="H306" s="33">
        <f t="shared" si="294"/>
        <v>0</v>
      </c>
      <c r="I306" s="33">
        <f t="shared" si="285"/>
        <v>26000</v>
      </c>
      <c r="J306" s="33">
        <f>SUM(J310:J313)</f>
        <v>26000</v>
      </c>
      <c r="K306" s="33">
        <f t="shared" ref="K306:L306" si="295">SUM(K310:K313)</f>
        <v>0</v>
      </c>
      <c r="L306" s="33">
        <f t="shared" si="295"/>
        <v>0</v>
      </c>
      <c r="M306" s="33">
        <f t="shared" si="286"/>
        <v>27000</v>
      </c>
      <c r="N306" s="33">
        <f>SUM(N310:N313)</f>
        <v>27000</v>
      </c>
      <c r="O306" s="33">
        <f t="shared" ref="O306:P306" si="296">SUM(O310:O313)</f>
        <v>0</v>
      </c>
      <c r="P306" s="33">
        <f t="shared" si="296"/>
        <v>0</v>
      </c>
      <c r="Q306" s="33">
        <f t="shared" si="287"/>
        <v>29000</v>
      </c>
      <c r="R306" s="33">
        <f>SUM(R310:R313)</f>
        <v>29000</v>
      </c>
      <c r="S306" s="33">
        <f t="shared" ref="S306:T306" si="297">SUM(S310:S313)</f>
        <v>0</v>
      </c>
      <c r="T306" s="33">
        <f t="shared" si="297"/>
        <v>0</v>
      </c>
      <c r="U306" s="81"/>
    </row>
    <row r="307" spans="1:21" ht="18" x14ac:dyDescent="0.25">
      <c r="B307" s="41"/>
      <c r="C307" s="42"/>
      <c r="D307" s="43" t="s">
        <v>151</v>
      </c>
      <c r="E307" s="36">
        <f t="shared" si="284"/>
        <v>0</v>
      </c>
      <c r="F307" s="36">
        <f t="shared" ref="F307:H307" si="298">SUM(F308:F309)</f>
        <v>0</v>
      </c>
      <c r="G307" s="36">
        <f t="shared" si="298"/>
        <v>0</v>
      </c>
      <c r="H307" s="36">
        <f t="shared" si="298"/>
        <v>0</v>
      </c>
      <c r="I307" s="36">
        <f t="shared" si="285"/>
        <v>0</v>
      </c>
      <c r="J307" s="36">
        <f t="shared" ref="J307:L307" si="299">SUM(J308:J309)</f>
        <v>0</v>
      </c>
      <c r="K307" s="36">
        <f t="shared" si="299"/>
        <v>0</v>
      </c>
      <c r="L307" s="36">
        <f t="shared" si="299"/>
        <v>0</v>
      </c>
      <c r="M307" s="36">
        <f t="shared" si="286"/>
        <v>0</v>
      </c>
      <c r="N307" s="36">
        <f t="shared" ref="N307:P307" si="300">SUM(N308:N309)</f>
        <v>0</v>
      </c>
      <c r="O307" s="36">
        <f t="shared" si="300"/>
        <v>0</v>
      </c>
      <c r="P307" s="36">
        <f t="shared" si="300"/>
        <v>0</v>
      </c>
      <c r="Q307" s="36">
        <f t="shared" si="287"/>
        <v>0</v>
      </c>
      <c r="R307" s="36">
        <f t="shared" ref="R307:T307" si="301">SUM(R308:R309)</f>
        <v>0</v>
      </c>
      <c r="S307" s="36">
        <f t="shared" si="301"/>
        <v>0</v>
      </c>
      <c r="T307" s="36">
        <f t="shared" si="301"/>
        <v>0</v>
      </c>
    </row>
    <row r="308" spans="1:21" ht="18" x14ac:dyDescent="0.25">
      <c r="B308" s="41"/>
      <c r="C308" s="42"/>
      <c r="D308" s="44" t="s">
        <v>335</v>
      </c>
      <c r="E308" s="37">
        <f t="shared" si="284"/>
        <v>0</v>
      </c>
      <c r="F308" s="37">
        <v>0</v>
      </c>
      <c r="G308" s="37">
        <v>0</v>
      </c>
      <c r="H308" s="37">
        <v>0</v>
      </c>
      <c r="I308" s="37">
        <f t="shared" si="285"/>
        <v>0</v>
      </c>
      <c r="J308" s="37">
        <v>0</v>
      </c>
      <c r="K308" s="37">
        <v>0</v>
      </c>
      <c r="L308" s="37">
        <v>0</v>
      </c>
      <c r="M308" s="37">
        <f t="shared" si="286"/>
        <v>0</v>
      </c>
      <c r="N308" s="37">
        <v>0</v>
      </c>
      <c r="O308" s="37">
        <v>0</v>
      </c>
      <c r="P308" s="37">
        <v>0</v>
      </c>
      <c r="Q308" s="37">
        <f t="shared" si="287"/>
        <v>0</v>
      </c>
      <c r="R308" s="37">
        <v>0</v>
      </c>
      <c r="S308" s="37">
        <v>0</v>
      </c>
      <c r="T308" s="37">
        <v>0</v>
      </c>
    </row>
    <row r="309" spans="1:21" ht="18" x14ac:dyDescent="0.25">
      <c r="B309" s="41"/>
      <c r="C309" s="42"/>
      <c r="D309" s="44" t="s">
        <v>155</v>
      </c>
      <c r="E309" s="37">
        <f t="shared" si="284"/>
        <v>0</v>
      </c>
      <c r="F309" s="37">
        <v>0</v>
      </c>
      <c r="G309" s="37">
        <v>0</v>
      </c>
      <c r="H309" s="37">
        <v>0</v>
      </c>
      <c r="I309" s="37">
        <f t="shared" si="285"/>
        <v>0</v>
      </c>
      <c r="J309" s="37">
        <v>0</v>
      </c>
      <c r="K309" s="37">
        <v>0</v>
      </c>
      <c r="L309" s="37">
        <v>0</v>
      </c>
      <c r="M309" s="37">
        <f t="shared" si="286"/>
        <v>0</v>
      </c>
      <c r="N309" s="37">
        <v>0</v>
      </c>
      <c r="O309" s="37">
        <v>0</v>
      </c>
      <c r="P309" s="37">
        <v>0</v>
      </c>
      <c r="Q309" s="37">
        <f t="shared" si="287"/>
        <v>0</v>
      </c>
      <c r="R309" s="37">
        <v>0</v>
      </c>
      <c r="S309" s="37">
        <v>0</v>
      </c>
      <c r="T309" s="37">
        <v>0</v>
      </c>
    </row>
    <row r="310" spans="1:21" ht="90" x14ac:dyDescent="0.25">
      <c r="A310" s="7"/>
      <c r="B310" s="38"/>
      <c r="C310" s="60" t="s">
        <v>310</v>
      </c>
      <c r="D310" s="39" t="s">
        <v>311</v>
      </c>
      <c r="E310" s="45">
        <f t="shared" si="284"/>
        <v>19637</v>
      </c>
      <c r="F310" s="45">
        <v>19637</v>
      </c>
      <c r="G310" s="45">
        <v>0</v>
      </c>
      <c r="H310" s="45">
        <v>0</v>
      </c>
      <c r="I310" s="45">
        <f t="shared" si="285"/>
        <v>19637</v>
      </c>
      <c r="J310" s="45">
        <v>19637</v>
      </c>
      <c r="K310" s="45">
        <v>0</v>
      </c>
      <c r="L310" s="45">
        <v>0</v>
      </c>
      <c r="M310" s="45">
        <f t="shared" si="286"/>
        <v>20637</v>
      </c>
      <c r="N310" s="45">
        <v>20637</v>
      </c>
      <c r="O310" s="45">
        <v>0</v>
      </c>
      <c r="P310" s="45">
        <v>0</v>
      </c>
      <c r="Q310" s="45">
        <f t="shared" si="287"/>
        <v>22637</v>
      </c>
      <c r="R310" s="45">
        <v>22637</v>
      </c>
      <c r="S310" s="45">
        <v>0</v>
      </c>
      <c r="T310" s="45">
        <v>0</v>
      </c>
    </row>
    <row r="311" spans="1:21" ht="45" x14ac:dyDescent="0.25">
      <c r="A311" s="7"/>
      <c r="B311" s="38"/>
      <c r="C311" s="60" t="s">
        <v>312</v>
      </c>
      <c r="D311" s="39" t="s">
        <v>313</v>
      </c>
      <c r="E311" s="45">
        <f t="shared" si="284"/>
        <v>3738</v>
      </c>
      <c r="F311" s="45">
        <v>3738</v>
      </c>
      <c r="G311" s="45">
        <v>0</v>
      </c>
      <c r="H311" s="45">
        <v>0</v>
      </c>
      <c r="I311" s="45">
        <f t="shared" si="285"/>
        <v>3738</v>
      </c>
      <c r="J311" s="45">
        <v>3738</v>
      </c>
      <c r="K311" s="45">
        <v>0</v>
      </c>
      <c r="L311" s="45">
        <v>0</v>
      </c>
      <c r="M311" s="45">
        <f t="shared" si="286"/>
        <v>3738</v>
      </c>
      <c r="N311" s="45">
        <v>3738</v>
      </c>
      <c r="O311" s="45">
        <v>0</v>
      </c>
      <c r="P311" s="45">
        <v>0</v>
      </c>
      <c r="Q311" s="45">
        <f t="shared" si="287"/>
        <v>3738</v>
      </c>
      <c r="R311" s="45">
        <v>3738</v>
      </c>
      <c r="S311" s="45">
        <v>0</v>
      </c>
      <c r="T311" s="45">
        <v>0</v>
      </c>
    </row>
    <row r="312" spans="1:21" ht="30" x14ac:dyDescent="0.25">
      <c r="A312" s="7"/>
      <c r="B312" s="38"/>
      <c r="C312" s="60" t="s">
        <v>314</v>
      </c>
      <c r="D312" s="39" t="s">
        <v>315</v>
      </c>
      <c r="E312" s="45">
        <f t="shared" si="284"/>
        <v>207</v>
      </c>
      <c r="F312" s="45">
        <v>207</v>
      </c>
      <c r="G312" s="45">
        <v>0</v>
      </c>
      <c r="H312" s="45">
        <v>0</v>
      </c>
      <c r="I312" s="45">
        <f t="shared" si="285"/>
        <v>207</v>
      </c>
      <c r="J312" s="45">
        <v>207</v>
      </c>
      <c r="K312" s="45">
        <v>0</v>
      </c>
      <c r="L312" s="45">
        <v>0</v>
      </c>
      <c r="M312" s="45">
        <f t="shared" si="286"/>
        <v>207</v>
      </c>
      <c r="N312" s="45">
        <v>207</v>
      </c>
      <c r="O312" s="45">
        <v>0</v>
      </c>
      <c r="P312" s="45">
        <v>0</v>
      </c>
      <c r="Q312" s="45">
        <f t="shared" si="287"/>
        <v>207</v>
      </c>
      <c r="R312" s="45">
        <v>207</v>
      </c>
      <c r="S312" s="45">
        <v>0</v>
      </c>
      <c r="T312" s="45">
        <v>0</v>
      </c>
    </row>
    <row r="313" spans="1:21" ht="60" x14ac:dyDescent="0.25">
      <c r="A313" s="7"/>
      <c r="B313" s="38"/>
      <c r="C313" s="60" t="s">
        <v>316</v>
      </c>
      <c r="D313" s="39" t="s">
        <v>317</v>
      </c>
      <c r="E313" s="45">
        <f t="shared" si="284"/>
        <v>2418</v>
      </c>
      <c r="F313" s="45">
        <v>2418</v>
      </c>
      <c r="G313" s="45">
        <v>0</v>
      </c>
      <c r="H313" s="45">
        <v>0</v>
      </c>
      <c r="I313" s="45">
        <f t="shared" si="285"/>
        <v>2418</v>
      </c>
      <c r="J313" s="45">
        <v>2418</v>
      </c>
      <c r="K313" s="45">
        <v>0</v>
      </c>
      <c r="L313" s="45">
        <v>0</v>
      </c>
      <c r="M313" s="45">
        <f t="shared" si="286"/>
        <v>2418</v>
      </c>
      <c r="N313" s="45">
        <v>2418</v>
      </c>
      <c r="O313" s="45">
        <v>0</v>
      </c>
      <c r="P313" s="45">
        <v>0</v>
      </c>
      <c r="Q313" s="45">
        <f t="shared" si="287"/>
        <v>2418</v>
      </c>
      <c r="R313" s="45">
        <v>2418</v>
      </c>
      <c r="S313" s="45">
        <v>0</v>
      </c>
      <c r="T313" s="45">
        <v>0</v>
      </c>
    </row>
    <row r="314" spans="1:21" ht="18" x14ac:dyDescent="0.25">
      <c r="A314" s="7"/>
      <c r="B314" s="30" t="s">
        <v>132</v>
      </c>
      <c r="C314" s="31"/>
      <c r="D314" s="53" t="s">
        <v>131</v>
      </c>
      <c r="E314" s="33">
        <f t="shared" si="284"/>
        <v>22600</v>
      </c>
      <c r="F314" s="33">
        <f>SUM(F318:F319)</f>
        <v>22600</v>
      </c>
      <c r="G314" s="33">
        <f>SUM(G318:G319)</f>
        <v>0</v>
      </c>
      <c r="H314" s="33">
        <f>SUM(H318:H319)</f>
        <v>0</v>
      </c>
      <c r="I314" s="33">
        <f t="shared" si="285"/>
        <v>24000</v>
      </c>
      <c r="J314" s="33">
        <f>SUM(J318:J319)</f>
        <v>24000</v>
      </c>
      <c r="K314" s="33">
        <f>SUM(K318:K319)</f>
        <v>0</v>
      </c>
      <c r="L314" s="33">
        <f>SUM(L318:L319)</f>
        <v>0</v>
      </c>
      <c r="M314" s="33">
        <f t="shared" si="286"/>
        <v>25000</v>
      </c>
      <c r="N314" s="33">
        <f>SUM(N318:N319)</f>
        <v>25000</v>
      </c>
      <c r="O314" s="33">
        <f>SUM(O318:O319)</f>
        <v>0</v>
      </c>
      <c r="P314" s="33">
        <f>SUM(P318:P319)</f>
        <v>0</v>
      </c>
      <c r="Q314" s="33">
        <f t="shared" si="287"/>
        <v>30000</v>
      </c>
      <c r="R314" s="33">
        <f>SUM(R318:R319)</f>
        <v>30000</v>
      </c>
      <c r="S314" s="33">
        <f>SUM(S318:S319)</f>
        <v>0</v>
      </c>
      <c r="T314" s="33">
        <f>SUM(T318:T319)</f>
        <v>0</v>
      </c>
      <c r="U314" s="81"/>
    </row>
    <row r="315" spans="1:21" ht="18" x14ac:dyDescent="0.25">
      <c r="B315" s="41"/>
      <c r="C315" s="42"/>
      <c r="D315" s="43" t="s">
        <v>151</v>
      </c>
      <c r="E315" s="36">
        <f t="shared" si="284"/>
        <v>0</v>
      </c>
      <c r="F315" s="36">
        <f>SUM(F316:F317)</f>
        <v>0</v>
      </c>
      <c r="G315" s="36">
        <f t="shared" ref="G315:H315" si="302">SUM(G316:G317)</f>
        <v>0</v>
      </c>
      <c r="H315" s="36">
        <f t="shared" si="302"/>
        <v>0</v>
      </c>
      <c r="I315" s="36">
        <f t="shared" si="285"/>
        <v>0</v>
      </c>
      <c r="J315" s="36">
        <f t="shared" ref="J315:L315" si="303">SUM(J316:J317)</f>
        <v>0</v>
      </c>
      <c r="K315" s="36">
        <f t="shared" si="303"/>
        <v>0</v>
      </c>
      <c r="L315" s="36">
        <f t="shared" si="303"/>
        <v>0</v>
      </c>
      <c r="M315" s="36">
        <f t="shared" si="286"/>
        <v>0</v>
      </c>
      <c r="N315" s="36">
        <f t="shared" ref="N315:P315" si="304">SUM(N316:N317)</f>
        <v>0</v>
      </c>
      <c r="O315" s="36">
        <f t="shared" si="304"/>
        <v>0</v>
      </c>
      <c r="P315" s="36">
        <f t="shared" si="304"/>
        <v>0</v>
      </c>
      <c r="Q315" s="36">
        <f t="shared" si="287"/>
        <v>0</v>
      </c>
      <c r="R315" s="36">
        <f t="shared" ref="R315:T315" si="305">SUM(R316:R317)</f>
        <v>0</v>
      </c>
      <c r="S315" s="36">
        <f t="shared" si="305"/>
        <v>0</v>
      </c>
      <c r="T315" s="36">
        <f t="shared" si="305"/>
        <v>0</v>
      </c>
    </row>
    <row r="316" spans="1:21" ht="18" x14ac:dyDescent="0.25">
      <c r="B316" s="41"/>
      <c r="C316" s="42"/>
      <c r="D316" s="44" t="s">
        <v>335</v>
      </c>
      <c r="E316" s="37">
        <f t="shared" si="284"/>
        <v>0</v>
      </c>
      <c r="F316" s="37">
        <v>0</v>
      </c>
      <c r="G316" s="37">
        <v>0</v>
      </c>
      <c r="H316" s="37">
        <v>0</v>
      </c>
      <c r="I316" s="37">
        <f t="shared" si="285"/>
        <v>0</v>
      </c>
      <c r="J316" s="37">
        <v>0</v>
      </c>
      <c r="K316" s="37">
        <v>0</v>
      </c>
      <c r="L316" s="37">
        <v>0</v>
      </c>
      <c r="M316" s="37">
        <f t="shared" si="286"/>
        <v>0</v>
      </c>
      <c r="N316" s="37">
        <v>0</v>
      </c>
      <c r="O316" s="37">
        <v>0</v>
      </c>
      <c r="P316" s="37">
        <v>0</v>
      </c>
      <c r="Q316" s="37">
        <f t="shared" si="287"/>
        <v>0</v>
      </c>
      <c r="R316" s="37">
        <v>0</v>
      </c>
      <c r="S316" s="37">
        <v>0</v>
      </c>
      <c r="T316" s="37">
        <v>0</v>
      </c>
    </row>
    <row r="317" spans="1:21" ht="18" x14ac:dyDescent="0.25">
      <c r="B317" s="41"/>
      <c r="C317" s="42"/>
      <c r="D317" s="44" t="s">
        <v>155</v>
      </c>
      <c r="E317" s="37">
        <f t="shared" si="284"/>
        <v>0</v>
      </c>
      <c r="F317" s="37">
        <v>0</v>
      </c>
      <c r="G317" s="37">
        <v>0</v>
      </c>
      <c r="H317" s="37">
        <v>0</v>
      </c>
      <c r="I317" s="37">
        <f t="shared" si="285"/>
        <v>0</v>
      </c>
      <c r="J317" s="37">
        <v>0</v>
      </c>
      <c r="K317" s="37">
        <v>0</v>
      </c>
      <c r="L317" s="37">
        <v>0</v>
      </c>
      <c r="M317" s="37">
        <f t="shared" si="286"/>
        <v>0</v>
      </c>
      <c r="N317" s="37">
        <v>0</v>
      </c>
      <c r="O317" s="37">
        <v>0</v>
      </c>
      <c r="P317" s="37">
        <v>0</v>
      </c>
      <c r="Q317" s="37">
        <f t="shared" si="287"/>
        <v>0</v>
      </c>
      <c r="R317" s="37">
        <v>0</v>
      </c>
      <c r="S317" s="37">
        <v>0</v>
      </c>
      <c r="T317" s="37">
        <v>0</v>
      </c>
    </row>
    <row r="318" spans="1:21" ht="90" x14ac:dyDescent="0.25">
      <c r="A318" s="7"/>
      <c r="B318" s="38"/>
      <c r="C318" s="60" t="s">
        <v>318</v>
      </c>
      <c r="D318" s="39" t="s">
        <v>319</v>
      </c>
      <c r="E318" s="45">
        <f t="shared" si="284"/>
        <v>22595</v>
      </c>
      <c r="F318" s="45">
        <v>22595</v>
      </c>
      <c r="G318" s="45">
        <v>0</v>
      </c>
      <c r="H318" s="45">
        <v>0</v>
      </c>
      <c r="I318" s="45">
        <f t="shared" si="285"/>
        <v>23995</v>
      </c>
      <c r="J318" s="45">
        <v>23995</v>
      </c>
      <c r="K318" s="45">
        <v>0</v>
      </c>
      <c r="L318" s="45">
        <v>0</v>
      </c>
      <c r="M318" s="45">
        <f t="shared" si="286"/>
        <v>24995</v>
      </c>
      <c r="N318" s="45">
        <v>24995</v>
      </c>
      <c r="O318" s="45">
        <v>0</v>
      </c>
      <c r="P318" s="45">
        <v>0</v>
      </c>
      <c r="Q318" s="45">
        <f t="shared" si="287"/>
        <v>29995</v>
      </c>
      <c r="R318" s="45">
        <v>29995</v>
      </c>
      <c r="S318" s="45">
        <v>0</v>
      </c>
      <c r="T318" s="45">
        <v>0</v>
      </c>
    </row>
    <row r="319" spans="1:21" ht="45" x14ac:dyDescent="0.25">
      <c r="A319" s="7"/>
      <c r="B319" s="38"/>
      <c r="C319" s="60" t="s">
        <v>320</v>
      </c>
      <c r="D319" s="39" t="s">
        <v>321</v>
      </c>
      <c r="E319" s="45">
        <f t="shared" si="284"/>
        <v>5</v>
      </c>
      <c r="F319" s="45">
        <v>5</v>
      </c>
      <c r="G319" s="45">
        <v>0</v>
      </c>
      <c r="H319" s="45">
        <v>0</v>
      </c>
      <c r="I319" s="45">
        <f t="shared" si="285"/>
        <v>5</v>
      </c>
      <c r="J319" s="45">
        <v>5</v>
      </c>
      <c r="K319" s="45">
        <v>0</v>
      </c>
      <c r="L319" s="45">
        <v>0</v>
      </c>
      <c r="M319" s="45">
        <f t="shared" si="286"/>
        <v>5</v>
      </c>
      <c r="N319" s="45">
        <v>5</v>
      </c>
      <c r="O319" s="45">
        <v>0</v>
      </c>
      <c r="P319" s="45">
        <v>0</v>
      </c>
      <c r="Q319" s="45">
        <f t="shared" si="287"/>
        <v>5</v>
      </c>
      <c r="R319" s="45">
        <v>5</v>
      </c>
      <c r="S319" s="45">
        <v>0</v>
      </c>
      <c r="T319" s="45">
        <v>0</v>
      </c>
    </row>
    <row r="320" spans="1:21" ht="36" x14ac:dyDescent="0.25">
      <c r="A320" s="7"/>
      <c r="B320" s="30" t="s">
        <v>134</v>
      </c>
      <c r="C320" s="31"/>
      <c r="D320" s="53" t="s">
        <v>133</v>
      </c>
      <c r="E320" s="33">
        <f t="shared" si="284"/>
        <v>1000</v>
      </c>
      <c r="F320" s="33">
        <f>SUM(F324:F325)</f>
        <v>1000</v>
      </c>
      <c r="G320" s="33">
        <f t="shared" ref="G320:H320" si="306">SUM(G324:G325)</f>
        <v>0</v>
      </c>
      <c r="H320" s="33">
        <f t="shared" si="306"/>
        <v>0</v>
      </c>
      <c r="I320" s="33">
        <f t="shared" si="285"/>
        <v>1000</v>
      </c>
      <c r="J320" s="33">
        <f>SUM(J324:J325)</f>
        <v>1000</v>
      </c>
      <c r="K320" s="33">
        <f t="shared" ref="K320:L320" si="307">SUM(K324:K325)</f>
        <v>0</v>
      </c>
      <c r="L320" s="33">
        <f t="shared" si="307"/>
        <v>0</v>
      </c>
      <c r="M320" s="33">
        <f t="shared" si="286"/>
        <v>1000</v>
      </c>
      <c r="N320" s="33">
        <f>SUM(N324:N325)</f>
        <v>1000</v>
      </c>
      <c r="O320" s="33">
        <f t="shared" ref="O320:P320" si="308">SUM(O324:O325)</f>
        <v>0</v>
      </c>
      <c r="P320" s="33">
        <f t="shared" si="308"/>
        <v>0</v>
      </c>
      <c r="Q320" s="33">
        <f t="shared" si="287"/>
        <v>1000</v>
      </c>
      <c r="R320" s="33">
        <f>SUM(R324:R325)</f>
        <v>1000</v>
      </c>
      <c r="S320" s="33">
        <f t="shared" ref="S320:T320" si="309">SUM(S324:S325)</f>
        <v>0</v>
      </c>
      <c r="T320" s="33">
        <f t="shared" si="309"/>
        <v>0</v>
      </c>
      <c r="U320" s="81"/>
    </row>
    <row r="321" spans="1:21" ht="18" x14ac:dyDescent="0.25">
      <c r="B321" s="41"/>
      <c r="C321" s="42"/>
      <c r="D321" s="43" t="s">
        <v>151</v>
      </c>
      <c r="E321" s="36">
        <f t="shared" si="284"/>
        <v>0</v>
      </c>
      <c r="F321" s="36">
        <f t="shared" ref="F321:H321" si="310">SUM(F322:F323)</f>
        <v>0</v>
      </c>
      <c r="G321" s="36">
        <f t="shared" si="310"/>
        <v>0</v>
      </c>
      <c r="H321" s="36">
        <f t="shared" si="310"/>
        <v>0</v>
      </c>
      <c r="I321" s="36">
        <f t="shared" si="285"/>
        <v>0</v>
      </c>
      <c r="J321" s="36">
        <f t="shared" ref="J321:L321" si="311">SUM(J322:J323)</f>
        <v>0</v>
      </c>
      <c r="K321" s="36">
        <f t="shared" si="311"/>
        <v>0</v>
      </c>
      <c r="L321" s="36">
        <f t="shared" si="311"/>
        <v>0</v>
      </c>
      <c r="M321" s="36">
        <f t="shared" si="286"/>
        <v>0</v>
      </c>
      <c r="N321" s="36">
        <f t="shared" ref="N321:P321" si="312">SUM(N322:N323)</f>
        <v>0</v>
      </c>
      <c r="O321" s="36">
        <f t="shared" si="312"/>
        <v>0</v>
      </c>
      <c r="P321" s="36">
        <f t="shared" si="312"/>
        <v>0</v>
      </c>
      <c r="Q321" s="36">
        <f t="shared" si="287"/>
        <v>0</v>
      </c>
      <c r="R321" s="36">
        <f t="shared" ref="R321:T321" si="313">SUM(R322:R323)</f>
        <v>0</v>
      </c>
      <c r="S321" s="36">
        <f t="shared" si="313"/>
        <v>0</v>
      </c>
      <c r="T321" s="36">
        <f t="shared" si="313"/>
        <v>0</v>
      </c>
    </row>
    <row r="322" spans="1:21" ht="18" x14ac:dyDescent="0.25">
      <c r="B322" s="41"/>
      <c r="C322" s="42"/>
      <c r="D322" s="44" t="s">
        <v>335</v>
      </c>
      <c r="E322" s="37">
        <f t="shared" si="284"/>
        <v>0</v>
      </c>
      <c r="F322" s="37">
        <v>0</v>
      </c>
      <c r="G322" s="37">
        <v>0</v>
      </c>
      <c r="H322" s="37">
        <v>0</v>
      </c>
      <c r="I322" s="37">
        <f t="shared" si="285"/>
        <v>0</v>
      </c>
      <c r="J322" s="37">
        <v>0</v>
      </c>
      <c r="K322" s="37">
        <v>0</v>
      </c>
      <c r="L322" s="37">
        <v>0</v>
      </c>
      <c r="M322" s="37">
        <f t="shared" si="286"/>
        <v>0</v>
      </c>
      <c r="N322" s="37">
        <v>0</v>
      </c>
      <c r="O322" s="37">
        <v>0</v>
      </c>
      <c r="P322" s="37">
        <v>0</v>
      </c>
      <c r="Q322" s="37">
        <f t="shared" si="287"/>
        <v>0</v>
      </c>
      <c r="R322" s="37">
        <v>0</v>
      </c>
      <c r="S322" s="37">
        <v>0</v>
      </c>
      <c r="T322" s="37">
        <v>0</v>
      </c>
    </row>
    <row r="323" spans="1:21" ht="18" x14ac:dyDescent="0.25">
      <c r="B323" s="41"/>
      <c r="C323" s="42"/>
      <c r="D323" s="44" t="s">
        <v>155</v>
      </c>
      <c r="E323" s="37">
        <f t="shared" si="284"/>
        <v>0</v>
      </c>
      <c r="F323" s="37">
        <v>0</v>
      </c>
      <c r="G323" s="37">
        <v>0</v>
      </c>
      <c r="H323" s="37">
        <v>0</v>
      </c>
      <c r="I323" s="37">
        <f t="shared" si="285"/>
        <v>0</v>
      </c>
      <c r="J323" s="37">
        <v>0</v>
      </c>
      <c r="K323" s="37">
        <v>0</v>
      </c>
      <c r="L323" s="37">
        <v>0</v>
      </c>
      <c r="M323" s="37">
        <f t="shared" si="286"/>
        <v>0</v>
      </c>
      <c r="N323" s="37">
        <v>0</v>
      </c>
      <c r="O323" s="37">
        <v>0</v>
      </c>
      <c r="P323" s="37">
        <v>0</v>
      </c>
      <c r="Q323" s="37">
        <f t="shared" si="287"/>
        <v>0</v>
      </c>
      <c r="R323" s="37">
        <v>0</v>
      </c>
      <c r="S323" s="37">
        <v>0</v>
      </c>
      <c r="T323" s="37">
        <v>0</v>
      </c>
    </row>
    <row r="324" spans="1:21" ht="30" x14ac:dyDescent="0.25">
      <c r="A324" s="7"/>
      <c r="B324" s="38"/>
      <c r="C324" s="60" t="s">
        <v>322</v>
      </c>
      <c r="D324" s="39" t="s">
        <v>323</v>
      </c>
      <c r="E324" s="45">
        <f t="shared" si="284"/>
        <v>800</v>
      </c>
      <c r="F324" s="45">
        <v>800</v>
      </c>
      <c r="G324" s="45">
        <v>0</v>
      </c>
      <c r="H324" s="45">
        <v>0</v>
      </c>
      <c r="I324" s="45">
        <f t="shared" si="285"/>
        <v>800</v>
      </c>
      <c r="J324" s="45">
        <v>800</v>
      </c>
      <c r="K324" s="45">
        <v>0</v>
      </c>
      <c r="L324" s="45">
        <v>0</v>
      </c>
      <c r="M324" s="45">
        <f t="shared" si="286"/>
        <v>800</v>
      </c>
      <c r="N324" s="45">
        <v>800</v>
      </c>
      <c r="O324" s="45">
        <v>0</v>
      </c>
      <c r="P324" s="45">
        <v>0</v>
      </c>
      <c r="Q324" s="45">
        <f t="shared" si="287"/>
        <v>800</v>
      </c>
      <c r="R324" s="45">
        <v>800</v>
      </c>
      <c r="S324" s="45">
        <v>0</v>
      </c>
      <c r="T324" s="45">
        <v>0</v>
      </c>
    </row>
    <row r="325" spans="1:21" ht="30" x14ac:dyDescent="0.25">
      <c r="A325" s="7"/>
      <c r="B325" s="38"/>
      <c r="C325" s="60" t="s">
        <v>324</v>
      </c>
      <c r="D325" s="39" t="s">
        <v>325</v>
      </c>
      <c r="E325" s="45">
        <f t="shared" si="284"/>
        <v>200</v>
      </c>
      <c r="F325" s="45">
        <v>200</v>
      </c>
      <c r="G325" s="45">
        <v>0</v>
      </c>
      <c r="H325" s="45">
        <v>0</v>
      </c>
      <c r="I325" s="45">
        <f t="shared" si="285"/>
        <v>200</v>
      </c>
      <c r="J325" s="45">
        <v>200</v>
      </c>
      <c r="K325" s="45">
        <v>0</v>
      </c>
      <c r="L325" s="45">
        <v>0</v>
      </c>
      <c r="M325" s="45">
        <f t="shared" si="286"/>
        <v>200</v>
      </c>
      <c r="N325" s="45">
        <v>200</v>
      </c>
      <c r="O325" s="45">
        <v>0</v>
      </c>
      <c r="P325" s="45">
        <v>0</v>
      </c>
      <c r="Q325" s="45">
        <f t="shared" si="287"/>
        <v>200</v>
      </c>
      <c r="R325" s="45">
        <v>200</v>
      </c>
      <c r="S325" s="45">
        <v>0</v>
      </c>
      <c r="T325" s="45">
        <v>0</v>
      </c>
    </row>
    <row r="326" spans="1:21" ht="36" x14ac:dyDescent="0.25">
      <c r="A326" s="7"/>
      <c r="B326" s="30" t="s">
        <v>334</v>
      </c>
      <c r="C326" s="31"/>
      <c r="D326" s="53" t="s">
        <v>372</v>
      </c>
      <c r="E326" s="33">
        <f>SUM(F326:H326)</f>
        <v>10000</v>
      </c>
      <c r="F326" s="33">
        <f>SUM(F330:F334)</f>
        <v>10000</v>
      </c>
      <c r="G326" s="33">
        <v>0</v>
      </c>
      <c r="H326" s="33">
        <v>0</v>
      </c>
      <c r="I326" s="33">
        <f t="shared" si="285"/>
        <v>10000</v>
      </c>
      <c r="J326" s="33">
        <f>SUM(J330:J334)</f>
        <v>10000</v>
      </c>
      <c r="K326" s="33">
        <v>0</v>
      </c>
      <c r="L326" s="33">
        <v>0</v>
      </c>
      <c r="M326" s="33">
        <f t="shared" si="286"/>
        <v>10000</v>
      </c>
      <c r="N326" s="33">
        <f>SUM(N330:N334)</f>
        <v>10000</v>
      </c>
      <c r="O326" s="33">
        <v>0</v>
      </c>
      <c r="P326" s="33">
        <v>0</v>
      </c>
      <c r="Q326" s="33">
        <f t="shared" si="287"/>
        <v>10000</v>
      </c>
      <c r="R326" s="33">
        <f>SUM(R330:R334)</f>
        <v>10000</v>
      </c>
      <c r="S326" s="33">
        <v>0</v>
      </c>
      <c r="T326" s="33">
        <v>0</v>
      </c>
      <c r="U326" s="81"/>
    </row>
    <row r="327" spans="1:21" ht="18" x14ac:dyDescent="0.25">
      <c r="B327" s="41"/>
      <c r="C327" s="42"/>
      <c r="D327" s="43" t="s">
        <v>151</v>
      </c>
      <c r="E327" s="36">
        <f t="shared" si="284"/>
        <v>4</v>
      </c>
      <c r="F327" s="36">
        <f t="shared" ref="F327:H327" si="314">SUM(F328:F329)</f>
        <v>4</v>
      </c>
      <c r="G327" s="36">
        <f t="shared" si="314"/>
        <v>0</v>
      </c>
      <c r="H327" s="36">
        <f t="shared" si="314"/>
        <v>0</v>
      </c>
      <c r="I327" s="36">
        <f t="shared" si="285"/>
        <v>4</v>
      </c>
      <c r="J327" s="36">
        <f t="shared" ref="J327:L327" si="315">SUM(J328:J329)</f>
        <v>4</v>
      </c>
      <c r="K327" s="36">
        <f t="shared" si="315"/>
        <v>0</v>
      </c>
      <c r="L327" s="36">
        <f t="shared" si="315"/>
        <v>0</v>
      </c>
      <c r="M327" s="36">
        <f t="shared" si="286"/>
        <v>4</v>
      </c>
      <c r="N327" s="36">
        <f t="shared" ref="N327:P327" si="316">SUM(N328:N329)</f>
        <v>4</v>
      </c>
      <c r="O327" s="36">
        <f t="shared" si="316"/>
        <v>0</v>
      </c>
      <c r="P327" s="36">
        <f t="shared" si="316"/>
        <v>0</v>
      </c>
      <c r="Q327" s="36">
        <f t="shared" si="287"/>
        <v>4</v>
      </c>
      <c r="R327" s="36">
        <f t="shared" ref="R327:T327" si="317">SUM(R328:R329)</f>
        <v>4</v>
      </c>
      <c r="S327" s="36">
        <f t="shared" si="317"/>
        <v>0</v>
      </c>
      <c r="T327" s="36">
        <f t="shared" si="317"/>
        <v>0</v>
      </c>
    </row>
    <row r="328" spans="1:21" ht="18" x14ac:dyDescent="0.25">
      <c r="B328" s="41"/>
      <c r="C328" s="42"/>
      <c r="D328" s="44" t="s">
        <v>335</v>
      </c>
      <c r="E328" s="37">
        <f t="shared" si="284"/>
        <v>0</v>
      </c>
      <c r="F328" s="37">
        <v>0</v>
      </c>
      <c r="G328" s="37">
        <v>0</v>
      </c>
      <c r="H328" s="37">
        <v>0</v>
      </c>
      <c r="I328" s="37">
        <f t="shared" si="285"/>
        <v>0</v>
      </c>
      <c r="J328" s="37">
        <v>0</v>
      </c>
      <c r="K328" s="37">
        <v>0</v>
      </c>
      <c r="L328" s="37">
        <v>0</v>
      </c>
      <c r="M328" s="37">
        <f t="shared" si="286"/>
        <v>0</v>
      </c>
      <c r="N328" s="37">
        <v>0</v>
      </c>
      <c r="O328" s="37">
        <v>0</v>
      </c>
      <c r="P328" s="37">
        <v>0</v>
      </c>
      <c r="Q328" s="37">
        <f t="shared" si="287"/>
        <v>0</v>
      </c>
      <c r="R328" s="37">
        <v>0</v>
      </c>
      <c r="S328" s="37">
        <v>0</v>
      </c>
      <c r="T328" s="37">
        <v>0</v>
      </c>
    </row>
    <row r="329" spans="1:21" ht="18" x14ac:dyDescent="0.25">
      <c r="B329" s="41"/>
      <c r="C329" s="42"/>
      <c r="D329" s="44" t="s">
        <v>155</v>
      </c>
      <c r="E329" s="37">
        <f t="shared" si="284"/>
        <v>4</v>
      </c>
      <c r="F329" s="37">
        <v>4</v>
      </c>
      <c r="G329" s="37">
        <v>0</v>
      </c>
      <c r="H329" s="37">
        <v>0</v>
      </c>
      <c r="I329" s="37">
        <f t="shared" si="285"/>
        <v>4</v>
      </c>
      <c r="J329" s="37">
        <v>4</v>
      </c>
      <c r="K329" s="37">
        <v>0</v>
      </c>
      <c r="L329" s="37">
        <v>0</v>
      </c>
      <c r="M329" s="37">
        <f t="shared" si="286"/>
        <v>4</v>
      </c>
      <c r="N329" s="37">
        <v>4</v>
      </c>
      <c r="O329" s="37">
        <v>0</v>
      </c>
      <c r="P329" s="37">
        <v>0</v>
      </c>
      <c r="Q329" s="37">
        <f t="shared" si="287"/>
        <v>4</v>
      </c>
      <c r="R329" s="37">
        <v>4</v>
      </c>
      <c r="S329" s="37">
        <v>0</v>
      </c>
      <c r="T329" s="37">
        <v>0</v>
      </c>
    </row>
    <row r="330" spans="1:21" ht="30" x14ac:dyDescent="0.25">
      <c r="B330" s="41"/>
      <c r="C330" s="63" t="s">
        <v>362</v>
      </c>
      <c r="D330" s="39" t="s">
        <v>366</v>
      </c>
      <c r="E330" s="37">
        <f>SUM(F330:H330)</f>
        <v>5610</v>
      </c>
      <c r="F330" s="37">
        <v>5610</v>
      </c>
      <c r="G330" s="37">
        <v>0</v>
      </c>
      <c r="H330" s="37">
        <v>0</v>
      </c>
      <c r="I330" s="37">
        <f>SUM(J330:L330)</f>
        <v>5610</v>
      </c>
      <c r="J330" s="37">
        <v>5610</v>
      </c>
      <c r="K330" s="37">
        <v>0</v>
      </c>
      <c r="L330" s="37">
        <v>0</v>
      </c>
      <c r="M330" s="37">
        <f>SUM(N330:P330)</f>
        <v>5610</v>
      </c>
      <c r="N330" s="37">
        <v>5610</v>
      </c>
      <c r="O330" s="37">
        <v>0</v>
      </c>
      <c r="P330" s="37">
        <v>0</v>
      </c>
      <c r="Q330" s="37">
        <f>SUM(R330:T330)</f>
        <v>5610</v>
      </c>
      <c r="R330" s="37">
        <v>5610</v>
      </c>
      <c r="S330" s="37">
        <v>0</v>
      </c>
      <c r="T330" s="37">
        <v>0</v>
      </c>
    </row>
    <row r="331" spans="1:21" ht="30" x14ac:dyDescent="0.25">
      <c r="B331" s="41"/>
      <c r="C331" s="63" t="s">
        <v>363</v>
      </c>
      <c r="D331" s="39" t="s">
        <v>367</v>
      </c>
      <c r="E331" s="37">
        <f t="shared" ref="E331:E334" si="318">SUM(F331:H331)</f>
        <v>1630</v>
      </c>
      <c r="F331" s="37">
        <v>1630</v>
      </c>
      <c r="G331" s="37">
        <v>0</v>
      </c>
      <c r="H331" s="37">
        <v>0</v>
      </c>
      <c r="I331" s="37">
        <f t="shared" ref="I331:I334" si="319">SUM(J331:L331)</f>
        <v>1630</v>
      </c>
      <c r="J331" s="37">
        <v>1630</v>
      </c>
      <c r="K331" s="37">
        <v>0</v>
      </c>
      <c r="L331" s="37">
        <v>0</v>
      </c>
      <c r="M331" s="37">
        <f t="shared" ref="M331:M334" si="320">SUM(N331:P331)</f>
        <v>1630</v>
      </c>
      <c r="N331" s="37">
        <v>1630</v>
      </c>
      <c r="O331" s="37">
        <v>0</v>
      </c>
      <c r="P331" s="37">
        <v>0</v>
      </c>
      <c r="Q331" s="37">
        <f t="shared" ref="Q331:Q351" si="321">SUM(R331:T331)</f>
        <v>1630</v>
      </c>
      <c r="R331" s="37">
        <v>1630</v>
      </c>
      <c r="S331" s="37">
        <v>0</v>
      </c>
      <c r="T331" s="37">
        <v>0</v>
      </c>
    </row>
    <row r="332" spans="1:21" ht="30" x14ac:dyDescent="0.25">
      <c r="B332" s="41"/>
      <c r="C332" s="63" t="s">
        <v>364</v>
      </c>
      <c r="D332" s="39" t="s">
        <v>369</v>
      </c>
      <c r="E332" s="37">
        <f t="shared" si="318"/>
        <v>1510</v>
      </c>
      <c r="F332" s="37">
        <v>1510</v>
      </c>
      <c r="G332" s="37">
        <v>0</v>
      </c>
      <c r="H332" s="37">
        <v>0</v>
      </c>
      <c r="I332" s="37">
        <f t="shared" si="319"/>
        <v>1510</v>
      </c>
      <c r="J332" s="37">
        <v>1510</v>
      </c>
      <c r="K332" s="37">
        <v>0</v>
      </c>
      <c r="L332" s="37">
        <v>0</v>
      </c>
      <c r="M332" s="37">
        <f t="shared" si="320"/>
        <v>1510</v>
      </c>
      <c r="N332" s="37">
        <v>1510</v>
      </c>
      <c r="O332" s="37">
        <v>0</v>
      </c>
      <c r="P332" s="37">
        <v>0</v>
      </c>
      <c r="Q332" s="37">
        <f t="shared" si="321"/>
        <v>1510</v>
      </c>
      <c r="R332" s="37">
        <v>1510</v>
      </c>
      <c r="S332" s="37">
        <v>0</v>
      </c>
      <c r="T332" s="37">
        <v>0</v>
      </c>
    </row>
    <row r="333" spans="1:21" ht="30" x14ac:dyDescent="0.25">
      <c r="B333" s="41"/>
      <c r="C333" s="63" t="s">
        <v>365</v>
      </c>
      <c r="D333" s="39" t="s">
        <v>370</v>
      </c>
      <c r="E333" s="37">
        <f t="shared" si="318"/>
        <v>100</v>
      </c>
      <c r="F333" s="37">
        <v>100</v>
      </c>
      <c r="G333" s="37">
        <v>0</v>
      </c>
      <c r="H333" s="37">
        <v>0</v>
      </c>
      <c r="I333" s="37">
        <f t="shared" si="319"/>
        <v>100</v>
      </c>
      <c r="J333" s="37">
        <v>100</v>
      </c>
      <c r="K333" s="37">
        <v>0</v>
      </c>
      <c r="L333" s="37">
        <v>0</v>
      </c>
      <c r="M333" s="37">
        <f t="shared" si="320"/>
        <v>100</v>
      </c>
      <c r="N333" s="37">
        <v>100</v>
      </c>
      <c r="O333" s="37">
        <v>0</v>
      </c>
      <c r="P333" s="37">
        <v>0</v>
      </c>
      <c r="Q333" s="37">
        <f t="shared" si="321"/>
        <v>100</v>
      </c>
      <c r="R333" s="37">
        <v>100</v>
      </c>
      <c r="S333" s="37">
        <v>0</v>
      </c>
      <c r="T333" s="37">
        <v>0</v>
      </c>
    </row>
    <row r="334" spans="1:21" ht="15.75" x14ac:dyDescent="0.25">
      <c r="B334" s="41"/>
      <c r="C334" s="63" t="s">
        <v>368</v>
      </c>
      <c r="D334" s="39" t="s">
        <v>371</v>
      </c>
      <c r="E334" s="37">
        <f t="shared" si="318"/>
        <v>1150</v>
      </c>
      <c r="F334" s="37">
        <v>1150</v>
      </c>
      <c r="G334" s="37">
        <v>0</v>
      </c>
      <c r="H334" s="37">
        <v>0</v>
      </c>
      <c r="I334" s="37">
        <f t="shared" si="319"/>
        <v>1150</v>
      </c>
      <c r="J334" s="37">
        <v>1150</v>
      </c>
      <c r="K334" s="37">
        <v>0</v>
      </c>
      <c r="L334" s="37">
        <v>0</v>
      </c>
      <c r="M334" s="37">
        <f t="shared" si="320"/>
        <v>1150</v>
      </c>
      <c r="N334" s="37">
        <v>1150</v>
      </c>
      <c r="O334" s="37">
        <v>0</v>
      </c>
      <c r="P334" s="37">
        <v>0</v>
      </c>
      <c r="Q334" s="37">
        <f t="shared" si="321"/>
        <v>1150</v>
      </c>
      <c r="R334" s="37">
        <v>1150</v>
      </c>
      <c r="S334" s="37">
        <v>0</v>
      </c>
      <c r="T334" s="37">
        <v>0</v>
      </c>
    </row>
    <row r="335" spans="1:21" ht="36" x14ac:dyDescent="0.25">
      <c r="A335" s="7"/>
      <c r="B335" s="30" t="s">
        <v>135</v>
      </c>
      <c r="C335" s="31"/>
      <c r="D335" s="53" t="s">
        <v>136</v>
      </c>
      <c r="E335" s="33">
        <f>SUM(F335:H335)</f>
        <v>800</v>
      </c>
      <c r="F335" s="33">
        <f t="shared" ref="F335:P335" si="322">F339</f>
        <v>800</v>
      </c>
      <c r="G335" s="33">
        <f t="shared" si="322"/>
        <v>0</v>
      </c>
      <c r="H335" s="33">
        <f t="shared" si="322"/>
        <v>0</v>
      </c>
      <c r="I335" s="33">
        <f t="shared" si="285"/>
        <v>800</v>
      </c>
      <c r="J335" s="33">
        <f t="shared" si="322"/>
        <v>800</v>
      </c>
      <c r="K335" s="33">
        <f t="shared" si="322"/>
        <v>0</v>
      </c>
      <c r="L335" s="33">
        <f t="shared" si="322"/>
        <v>0</v>
      </c>
      <c r="M335" s="33">
        <f t="shared" si="286"/>
        <v>800</v>
      </c>
      <c r="N335" s="33">
        <f t="shared" si="322"/>
        <v>800</v>
      </c>
      <c r="O335" s="33">
        <f t="shared" si="322"/>
        <v>0</v>
      </c>
      <c r="P335" s="33">
        <f t="shared" si="322"/>
        <v>0</v>
      </c>
      <c r="Q335" s="33">
        <f t="shared" si="321"/>
        <v>800</v>
      </c>
      <c r="R335" s="33">
        <f t="shared" ref="R335:T335" si="323">R339</f>
        <v>800</v>
      </c>
      <c r="S335" s="33">
        <f t="shared" si="323"/>
        <v>0</v>
      </c>
      <c r="T335" s="33">
        <f t="shared" si="323"/>
        <v>0</v>
      </c>
      <c r="U335" s="10"/>
    </row>
    <row r="336" spans="1:21" ht="18" x14ac:dyDescent="0.25">
      <c r="B336" s="41"/>
      <c r="C336" s="42"/>
      <c r="D336" s="43" t="s">
        <v>151</v>
      </c>
      <c r="E336" s="36">
        <f t="shared" si="284"/>
        <v>0</v>
      </c>
      <c r="F336" s="36">
        <f t="shared" ref="F336:H336" si="324">SUM(F337:F338)</f>
        <v>0</v>
      </c>
      <c r="G336" s="36">
        <f t="shared" si="324"/>
        <v>0</v>
      </c>
      <c r="H336" s="36">
        <f t="shared" si="324"/>
        <v>0</v>
      </c>
      <c r="I336" s="36">
        <f t="shared" si="285"/>
        <v>0</v>
      </c>
      <c r="J336" s="36">
        <f t="shared" ref="J336:L336" si="325">SUM(J337:J338)</f>
        <v>0</v>
      </c>
      <c r="K336" s="36">
        <f t="shared" si="325"/>
        <v>0</v>
      </c>
      <c r="L336" s="36">
        <f t="shared" si="325"/>
        <v>0</v>
      </c>
      <c r="M336" s="36">
        <f t="shared" si="286"/>
        <v>0</v>
      </c>
      <c r="N336" s="36">
        <f t="shared" ref="N336:P336" si="326">SUM(N337:N338)</f>
        <v>0</v>
      </c>
      <c r="O336" s="36">
        <f t="shared" si="326"/>
        <v>0</v>
      </c>
      <c r="P336" s="36">
        <f t="shared" si="326"/>
        <v>0</v>
      </c>
      <c r="Q336" s="36">
        <f t="shared" si="321"/>
        <v>0</v>
      </c>
      <c r="R336" s="36">
        <f t="shared" ref="R336:T336" si="327">SUM(R337:R338)</f>
        <v>0</v>
      </c>
      <c r="S336" s="36">
        <f t="shared" si="327"/>
        <v>0</v>
      </c>
      <c r="T336" s="36">
        <f t="shared" si="327"/>
        <v>0</v>
      </c>
    </row>
    <row r="337" spans="1:21" ht="18" x14ac:dyDescent="0.25">
      <c r="B337" s="41"/>
      <c r="C337" s="42"/>
      <c r="D337" s="44" t="s">
        <v>335</v>
      </c>
      <c r="E337" s="37">
        <f t="shared" si="284"/>
        <v>0</v>
      </c>
      <c r="F337" s="37">
        <v>0</v>
      </c>
      <c r="G337" s="37">
        <v>0</v>
      </c>
      <c r="H337" s="37">
        <v>0</v>
      </c>
      <c r="I337" s="37">
        <f t="shared" si="285"/>
        <v>0</v>
      </c>
      <c r="J337" s="37">
        <v>0</v>
      </c>
      <c r="K337" s="37">
        <v>0</v>
      </c>
      <c r="L337" s="37">
        <v>0</v>
      </c>
      <c r="M337" s="37">
        <f t="shared" si="286"/>
        <v>0</v>
      </c>
      <c r="N337" s="37">
        <v>0</v>
      </c>
      <c r="O337" s="37">
        <v>0</v>
      </c>
      <c r="P337" s="37">
        <v>0</v>
      </c>
      <c r="Q337" s="37">
        <f t="shared" si="321"/>
        <v>0</v>
      </c>
      <c r="R337" s="37">
        <v>0</v>
      </c>
      <c r="S337" s="37">
        <v>0</v>
      </c>
      <c r="T337" s="37">
        <v>0</v>
      </c>
    </row>
    <row r="338" spans="1:21" ht="18" x14ac:dyDescent="0.25">
      <c r="B338" s="41"/>
      <c r="C338" s="42"/>
      <c r="D338" s="44" t="s">
        <v>155</v>
      </c>
      <c r="E338" s="37">
        <f t="shared" si="284"/>
        <v>0</v>
      </c>
      <c r="F338" s="37">
        <v>0</v>
      </c>
      <c r="G338" s="37">
        <v>0</v>
      </c>
      <c r="H338" s="37">
        <v>0</v>
      </c>
      <c r="I338" s="37">
        <f t="shared" si="285"/>
        <v>0</v>
      </c>
      <c r="J338" s="37">
        <v>0</v>
      </c>
      <c r="K338" s="37">
        <v>0</v>
      </c>
      <c r="L338" s="37">
        <v>0</v>
      </c>
      <c r="M338" s="37">
        <f t="shared" si="286"/>
        <v>0</v>
      </c>
      <c r="N338" s="37">
        <v>0</v>
      </c>
      <c r="O338" s="37">
        <v>0</v>
      </c>
      <c r="P338" s="37">
        <v>0</v>
      </c>
      <c r="Q338" s="37">
        <f t="shared" si="321"/>
        <v>0</v>
      </c>
      <c r="R338" s="37">
        <v>0</v>
      </c>
      <c r="S338" s="37">
        <v>0</v>
      </c>
      <c r="T338" s="37">
        <v>0</v>
      </c>
    </row>
    <row r="339" spans="1:21" ht="105" x14ac:dyDescent="0.25">
      <c r="B339" s="38"/>
      <c r="C339" s="60" t="s">
        <v>326</v>
      </c>
      <c r="D339" s="39" t="s">
        <v>386</v>
      </c>
      <c r="E339" s="45">
        <f t="shared" si="284"/>
        <v>800</v>
      </c>
      <c r="F339" s="45">
        <v>800</v>
      </c>
      <c r="G339" s="45">
        <v>0</v>
      </c>
      <c r="H339" s="45">
        <v>0</v>
      </c>
      <c r="I339" s="45">
        <f t="shared" si="285"/>
        <v>800</v>
      </c>
      <c r="J339" s="45">
        <v>800</v>
      </c>
      <c r="K339" s="45">
        <v>0</v>
      </c>
      <c r="L339" s="45">
        <v>0</v>
      </c>
      <c r="M339" s="45">
        <f t="shared" si="286"/>
        <v>800</v>
      </c>
      <c r="N339" s="45">
        <v>800</v>
      </c>
      <c r="O339" s="45">
        <v>0</v>
      </c>
      <c r="P339" s="45">
        <v>0</v>
      </c>
      <c r="Q339" s="45">
        <f t="shared" si="321"/>
        <v>800</v>
      </c>
      <c r="R339" s="45">
        <v>800</v>
      </c>
      <c r="S339" s="45">
        <v>0</v>
      </c>
      <c r="T339" s="45">
        <v>0</v>
      </c>
    </row>
    <row r="340" spans="1:21" ht="40.5" x14ac:dyDescent="0.25">
      <c r="B340" s="16" t="s">
        <v>137</v>
      </c>
      <c r="C340" s="17"/>
      <c r="D340" s="18" t="s">
        <v>138</v>
      </c>
      <c r="E340" s="19">
        <f t="shared" si="284"/>
        <v>20000</v>
      </c>
      <c r="F340" s="19">
        <f t="shared" ref="F340:P340" si="328">F344</f>
        <v>20000</v>
      </c>
      <c r="G340" s="19">
        <f t="shared" si="328"/>
        <v>0</v>
      </c>
      <c r="H340" s="19">
        <f t="shared" si="328"/>
        <v>0</v>
      </c>
      <c r="I340" s="19">
        <f t="shared" si="285"/>
        <v>20000</v>
      </c>
      <c r="J340" s="19">
        <f t="shared" si="328"/>
        <v>20000</v>
      </c>
      <c r="K340" s="19">
        <f t="shared" si="328"/>
        <v>0</v>
      </c>
      <c r="L340" s="19">
        <f t="shared" si="328"/>
        <v>0</v>
      </c>
      <c r="M340" s="19">
        <f t="shared" si="286"/>
        <v>20000</v>
      </c>
      <c r="N340" s="19">
        <f t="shared" si="328"/>
        <v>20000</v>
      </c>
      <c r="O340" s="19">
        <f t="shared" si="328"/>
        <v>0</v>
      </c>
      <c r="P340" s="19">
        <f t="shared" si="328"/>
        <v>0</v>
      </c>
      <c r="Q340" s="19">
        <f t="shared" si="321"/>
        <v>20000</v>
      </c>
      <c r="R340" s="19">
        <f t="shared" ref="R340:T340" si="329">R344</f>
        <v>20000</v>
      </c>
      <c r="S340" s="19">
        <f t="shared" si="329"/>
        <v>0</v>
      </c>
      <c r="T340" s="19">
        <f t="shared" si="329"/>
        <v>0</v>
      </c>
      <c r="U340" s="10"/>
    </row>
    <row r="341" spans="1:21" ht="18" x14ac:dyDescent="0.25">
      <c r="B341" s="41"/>
      <c r="C341" s="42"/>
      <c r="D341" s="43" t="s">
        <v>151</v>
      </c>
      <c r="E341" s="36">
        <f t="shared" si="284"/>
        <v>4</v>
      </c>
      <c r="F341" s="36">
        <f t="shared" ref="F341:H341" si="330">SUM(F342:F343)</f>
        <v>4</v>
      </c>
      <c r="G341" s="36">
        <f t="shared" si="330"/>
        <v>0</v>
      </c>
      <c r="H341" s="36">
        <f t="shared" si="330"/>
        <v>0</v>
      </c>
      <c r="I341" s="36">
        <f t="shared" si="285"/>
        <v>4</v>
      </c>
      <c r="J341" s="36">
        <f t="shared" ref="J341:L341" si="331">SUM(J342:J343)</f>
        <v>4</v>
      </c>
      <c r="K341" s="36">
        <f t="shared" si="331"/>
        <v>0</v>
      </c>
      <c r="L341" s="36">
        <f t="shared" si="331"/>
        <v>0</v>
      </c>
      <c r="M341" s="36">
        <f t="shared" si="286"/>
        <v>4</v>
      </c>
      <c r="N341" s="36">
        <f t="shared" ref="N341:P341" si="332">SUM(N342:N343)</f>
        <v>4</v>
      </c>
      <c r="O341" s="36">
        <f t="shared" si="332"/>
        <v>0</v>
      </c>
      <c r="P341" s="36">
        <f t="shared" si="332"/>
        <v>0</v>
      </c>
      <c r="Q341" s="36">
        <f t="shared" si="321"/>
        <v>4</v>
      </c>
      <c r="R341" s="36">
        <f t="shared" ref="R341:T341" si="333">SUM(R342:R343)</f>
        <v>4</v>
      </c>
      <c r="S341" s="36">
        <f t="shared" si="333"/>
        <v>0</v>
      </c>
      <c r="T341" s="36">
        <f t="shared" si="333"/>
        <v>0</v>
      </c>
    </row>
    <row r="342" spans="1:21" ht="18" x14ac:dyDescent="0.25">
      <c r="B342" s="41"/>
      <c r="C342" s="42"/>
      <c r="D342" s="44" t="s">
        <v>335</v>
      </c>
      <c r="E342" s="37">
        <f t="shared" si="284"/>
        <v>0</v>
      </c>
      <c r="F342" s="37">
        <v>0</v>
      </c>
      <c r="G342" s="37">
        <v>0</v>
      </c>
      <c r="H342" s="37">
        <v>0</v>
      </c>
      <c r="I342" s="37">
        <f t="shared" si="285"/>
        <v>0</v>
      </c>
      <c r="J342" s="37">
        <v>0</v>
      </c>
      <c r="K342" s="37">
        <v>0</v>
      </c>
      <c r="L342" s="37">
        <v>0</v>
      </c>
      <c r="M342" s="37">
        <f t="shared" si="286"/>
        <v>0</v>
      </c>
      <c r="N342" s="37">
        <v>0</v>
      </c>
      <c r="O342" s="37">
        <v>0</v>
      </c>
      <c r="P342" s="37">
        <v>0</v>
      </c>
      <c r="Q342" s="37">
        <f t="shared" si="321"/>
        <v>0</v>
      </c>
      <c r="R342" s="37">
        <v>0</v>
      </c>
      <c r="S342" s="37">
        <v>0</v>
      </c>
      <c r="T342" s="37">
        <v>0</v>
      </c>
    </row>
    <row r="343" spans="1:21" ht="18" x14ac:dyDescent="0.25">
      <c r="B343" s="41"/>
      <c r="C343" s="42"/>
      <c r="D343" s="44" t="s">
        <v>155</v>
      </c>
      <c r="E343" s="36">
        <f t="shared" si="284"/>
        <v>4</v>
      </c>
      <c r="F343" s="37">
        <v>4</v>
      </c>
      <c r="G343" s="37">
        <v>0</v>
      </c>
      <c r="H343" s="37">
        <v>0</v>
      </c>
      <c r="I343" s="36">
        <f t="shared" si="285"/>
        <v>4</v>
      </c>
      <c r="J343" s="37">
        <v>4</v>
      </c>
      <c r="K343" s="37">
        <v>0</v>
      </c>
      <c r="L343" s="37">
        <v>0</v>
      </c>
      <c r="M343" s="36">
        <f t="shared" si="286"/>
        <v>4</v>
      </c>
      <c r="N343" s="37">
        <v>4</v>
      </c>
      <c r="O343" s="37">
        <v>0</v>
      </c>
      <c r="P343" s="37">
        <v>0</v>
      </c>
      <c r="Q343" s="36">
        <f t="shared" si="321"/>
        <v>4</v>
      </c>
      <c r="R343" s="37">
        <v>4</v>
      </c>
      <c r="S343" s="37">
        <v>0</v>
      </c>
      <c r="T343" s="37">
        <v>0</v>
      </c>
    </row>
    <row r="344" spans="1:21" ht="30" x14ac:dyDescent="0.25">
      <c r="B344" s="38"/>
      <c r="C344" s="60" t="s">
        <v>38</v>
      </c>
      <c r="D344" s="39" t="s">
        <v>146</v>
      </c>
      <c r="E344" s="40">
        <f t="shared" si="284"/>
        <v>20000</v>
      </c>
      <c r="F344" s="40">
        <v>20000</v>
      </c>
      <c r="G344" s="40">
        <f t="shared" ref="G344:H344" si="334">G345</f>
        <v>0</v>
      </c>
      <c r="H344" s="40">
        <f t="shared" si="334"/>
        <v>0</v>
      </c>
      <c r="I344" s="40">
        <f t="shared" si="285"/>
        <v>20000</v>
      </c>
      <c r="J344" s="40">
        <v>20000</v>
      </c>
      <c r="K344" s="40">
        <f t="shared" ref="K344:L344" si="335">K345</f>
        <v>0</v>
      </c>
      <c r="L344" s="40">
        <f t="shared" si="335"/>
        <v>0</v>
      </c>
      <c r="M344" s="40">
        <f t="shared" si="286"/>
        <v>20000</v>
      </c>
      <c r="N344" s="40">
        <v>20000</v>
      </c>
      <c r="O344" s="40">
        <f t="shared" ref="O344:P344" si="336">O345</f>
        <v>0</v>
      </c>
      <c r="P344" s="40">
        <f t="shared" si="336"/>
        <v>0</v>
      </c>
      <c r="Q344" s="40">
        <f t="shared" si="321"/>
        <v>20000</v>
      </c>
      <c r="R344" s="40">
        <v>20000</v>
      </c>
      <c r="S344" s="40">
        <v>0</v>
      </c>
      <c r="T344" s="40">
        <f t="shared" ref="T344" si="337">T345</f>
        <v>0</v>
      </c>
    </row>
    <row r="345" spans="1:21" ht="64.5" customHeight="1" x14ac:dyDescent="0.25">
      <c r="B345" s="16" t="s">
        <v>139</v>
      </c>
      <c r="C345" s="17"/>
      <c r="D345" s="18" t="s">
        <v>140</v>
      </c>
      <c r="E345" s="19">
        <f>SUM(F345:H345)</f>
        <v>3700</v>
      </c>
      <c r="F345" s="19">
        <f>SUM(F349:F351)</f>
        <v>3700</v>
      </c>
      <c r="G345" s="19">
        <f>SUM(G349:G351)</f>
        <v>0</v>
      </c>
      <c r="H345" s="19">
        <f>SUM(H349:H351)</f>
        <v>0</v>
      </c>
      <c r="I345" s="19">
        <f t="shared" si="285"/>
        <v>4000</v>
      </c>
      <c r="J345" s="19">
        <f>SUM(J349:J351)</f>
        <v>4000</v>
      </c>
      <c r="K345" s="19">
        <f>SUM(K349:K351)</f>
        <v>0</v>
      </c>
      <c r="L345" s="19">
        <f>SUM(L349:L351)</f>
        <v>0</v>
      </c>
      <c r="M345" s="19">
        <f t="shared" si="286"/>
        <v>4000</v>
      </c>
      <c r="N345" s="19">
        <f>SUM(N349:N351)</f>
        <v>4000</v>
      </c>
      <c r="O345" s="19">
        <f>SUM(O349:O351)</f>
        <v>0</v>
      </c>
      <c r="P345" s="19">
        <f>SUM(P349:P351)</f>
        <v>0</v>
      </c>
      <c r="Q345" s="19">
        <f t="shared" si="321"/>
        <v>4000</v>
      </c>
      <c r="R345" s="19">
        <f>SUM(R349:R351)</f>
        <v>4000</v>
      </c>
      <c r="S345" s="19">
        <f>SUM(S349:S351)</f>
        <v>0</v>
      </c>
      <c r="T345" s="19">
        <f>SUM(T349:T351)</f>
        <v>0</v>
      </c>
    </row>
    <row r="346" spans="1:21" ht="18" x14ac:dyDescent="0.25">
      <c r="B346" s="41"/>
      <c r="C346" s="42"/>
      <c r="D346" s="43" t="s">
        <v>151</v>
      </c>
      <c r="E346" s="36">
        <f t="shared" si="284"/>
        <v>76</v>
      </c>
      <c r="F346" s="36">
        <f t="shared" ref="F346:H346" si="338">SUM(F347:F348)</f>
        <v>76</v>
      </c>
      <c r="G346" s="36">
        <f t="shared" si="338"/>
        <v>0</v>
      </c>
      <c r="H346" s="36">
        <f t="shared" si="338"/>
        <v>0</v>
      </c>
      <c r="I346" s="36">
        <f t="shared" si="285"/>
        <v>116</v>
      </c>
      <c r="J346" s="36">
        <f t="shared" ref="J346:L346" si="339">SUM(J347:J348)</f>
        <v>116</v>
      </c>
      <c r="K346" s="36">
        <f t="shared" si="339"/>
        <v>0</v>
      </c>
      <c r="L346" s="36">
        <f t="shared" si="339"/>
        <v>0</v>
      </c>
      <c r="M346" s="36">
        <f t="shared" si="286"/>
        <v>116</v>
      </c>
      <c r="N346" s="36">
        <f t="shared" ref="N346:P346" si="340">SUM(N347:N348)</f>
        <v>116</v>
      </c>
      <c r="O346" s="36">
        <f t="shared" si="340"/>
        <v>0</v>
      </c>
      <c r="P346" s="36">
        <f t="shared" si="340"/>
        <v>0</v>
      </c>
      <c r="Q346" s="36">
        <f t="shared" si="321"/>
        <v>116</v>
      </c>
      <c r="R346" s="36">
        <f t="shared" ref="R346:T346" si="341">SUM(R347:R348)</f>
        <v>116</v>
      </c>
      <c r="S346" s="36">
        <f t="shared" si="341"/>
        <v>0</v>
      </c>
      <c r="T346" s="36">
        <f t="shared" si="341"/>
        <v>0</v>
      </c>
    </row>
    <row r="347" spans="1:21" ht="18" x14ac:dyDescent="0.25">
      <c r="B347" s="41"/>
      <c r="C347" s="42"/>
      <c r="D347" s="44" t="s">
        <v>335</v>
      </c>
      <c r="E347" s="37">
        <f t="shared" si="284"/>
        <v>0</v>
      </c>
      <c r="F347" s="37">
        <v>0</v>
      </c>
      <c r="G347" s="37">
        <v>0</v>
      </c>
      <c r="H347" s="37">
        <v>0</v>
      </c>
      <c r="I347" s="37">
        <f t="shared" si="285"/>
        <v>0</v>
      </c>
      <c r="J347" s="37">
        <v>0</v>
      </c>
      <c r="K347" s="37">
        <v>0</v>
      </c>
      <c r="L347" s="37">
        <v>0</v>
      </c>
      <c r="M347" s="37">
        <f t="shared" si="286"/>
        <v>0</v>
      </c>
      <c r="N347" s="37">
        <v>0</v>
      </c>
      <c r="O347" s="37">
        <v>0</v>
      </c>
      <c r="P347" s="37">
        <v>0</v>
      </c>
      <c r="Q347" s="37">
        <f t="shared" si="321"/>
        <v>0</v>
      </c>
      <c r="R347" s="37">
        <v>0</v>
      </c>
      <c r="S347" s="37">
        <v>0</v>
      </c>
      <c r="T347" s="37">
        <v>0</v>
      </c>
    </row>
    <row r="348" spans="1:21" ht="18" x14ac:dyDescent="0.25">
      <c r="B348" s="41"/>
      <c r="C348" s="42"/>
      <c r="D348" s="44" t="s">
        <v>155</v>
      </c>
      <c r="E348" s="36">
        <f t="shared" si="284"/>
        <v>76</v>
      </c>
      <c r="F348" s="37">
        <f>36+40</f>
        <v>76</v>
      </c>
      <c r="G348" s="37">
        <v>0</v>
      </c>
      <c r="H348" s="37">
        <v>0</v>
      </c>
      <c r="I348" s="36">
        <f t="shared" si="285"/>
        <v>116</v>
      </c>
      <c r="J348" s="37">
        <f>36+80</f>
        <v>116</v>
      </c>
      <c r="K348" s="37">
        <v>0</v>
      </c>
      <c r="L348" s="37">
        <v>0</v>
      </c>
      <c r="M348" s="36">
        <f t="shared" si="286"/>
        <v>116</v>
      </c>
      <c r="N348" s="37">
        <f>36+80</f>
        <v>116</v>
      </c>
      <c r="O348" s="37">
        <v>0</v>
      </c>
      <c r="P348" s="37">
        <v>0</v>
      </c>
      <c r="Q348" s="36">
        <f t="shared" si="321"/>
        <v>116</v>
      </c>
      <c r="R348" s="37">
        <f>36+80</f>
        <v>116</v>
      </c>
      <c r="S348" s="37">
        <v>0</v>
      </c>
      <c r="T348" s="37">
        <v>0</v>
      </c>
    </row>
    <row r="349" spans="1:21" s="10" customFormat="1" ht="30" x14ac:dyDescent="0.25">
      <c r="A349" s="9"/>
      <c r="B349" s="38"/>
      <c r="C349" s="60" t="s">
        <v>26</v>
      </c>
      <c r="D349" s="39" t="s">
        <v>141</v>
      </c>
      <c r="E349" s="40">
        <f t="shared" si="284"/>
        <v>700</v>
      </c>
      <c r="F349" s="40">
        <v>700</v>
      </c>
      <c r="G349" s="40">
        <v>0</v>
      </c>
      <c r="H349" s="40">
        <v>0</v>
      </c>
      <c r="I349" s="40">
        <f t="shared" si="285"/>
        <v>700</v>
      </c>
      <c r="J349" s="40">
        <v>700</v>
      </c>
      <c r="K349" s="40">
        <v>0</v>
      </c>
      <c r="L349" s="40">
        <v>0</v>
      </c>
      <c r="M349" s="40">
        <f t="shared" si="286"/>
        <v>700</v>
      </c>
      <c r="N349" s="40">
        <v>700</v>
      </c>
      <c r="O349" s="40">
        <v>0</v>
      </c>
      <c r="P349" s="40">
        <v>0</v>
      </c>
      <c r="Q349" s="40">
        <f t="shared" si="321"/>
        <v>700</v>
      </c>
      <c r="R349" s="40">
        <v>700</v>
      </c>
      <c r="S349" s="40">
        <v>0</v>
      </c>
      <c r="T349" s="40">
        <v>0</v>
      </c>
      <c r="U349" s="81"/>
    </row>
    <row r="350" spans="1:21" s="10" customFormat="1" x14ac:dyDescent="0.25">
      <c r="A350" s="9"/>
      <c r="B350" s="38"/>
      <c r="C350" s="60" t="s">
        <v>144</v>
      </c>
      <c r="D350" s="39" t="s">
        <v>142</v>
      </c>
      <c r="E350" s="40">
        <f t="shared" si="284"/>
        <v>910</v>
      </c>
      <c r="F350" s="40">
        <v>910</v>
      </c>
      <c r="G350" s="40">
        <v>0</v>
      </c>
      <c r="H350" s="40">
        <v>0</v>
      </c>
      <c r="I350" s="40">
        <f t="shared" si="285"/>
        <v>1210</v>
      </c>
      <c r="J350" s="40">
        <v>1210</v>
      </c>
      <c r="K350" s="40">
        <v>0</v>
      </c>
      <c r="L350" s="40">
        <v>0</v>
      </c>
      <c r="M350" s="40">
        <f t="shared" si="286"/>
        <v>1210</v>
      </c>
      <c r="N350" s="40">
        <v>1210</v>
      </c>
      <c r="O350" s="40">
        <v>0</v>
      </c>
      <c r="P350" s="40">
        <v>0</v>
      </c>
      <c r="Q350" s="40">
        <f t="shared" si="321"/>
        <v>1210</v>
      </c>
      <c r="R350" s="40">
        <v>1210</v>
      </c>
      <c r="S350" s="40">
        <v>0</v>
      </c>
      <c r="T350" s="40">
        <v>0</v>
      </c>
    </row>
    <row r="351" spans="1:21" s="11" customFormat="1" ht="30" x14ac:dyDescent="0.25">
      <c r="A351" s="12"/>
      <c r="B351" s="38"/>
      <c r="C351" s="60" t="s">
        <v>145</v>
      </c>
      <c r="D351" s="39" t="s">
        <v>143</v>
      </c>
      <c r="E351" s="40">
        <f t="shared" si="284"/>
        <v>2090</v>
      </c>
      <c r="F351" s="40">
        <v>2090</v>
      </c>
      <c r="G351" s="40">
        <v>0</v>
      </c>
      <c r="H351" s="40">
        <v>0</v>
      </c>
      <c r="I351" s="40">
        <f t="shared" si="285"/>
        <v>2090</v>
      </c>
      <c r="J351" s="40">
        <v>2090</v>
      </c>
      <c r="K351" s="40">
        <v>0</v>
      </c>
      <c r="L351" s="40">
        <v>0</v>
      </c>
      <c r="M351" s="40">
        <f t="shared" si="286"/>
        <v>2090</v>
      </c>
      <c r="N351" s="40">
        <v>2090</v>
      </c>
      <c r="O351" s="40">
        <v>0</v>
      </c>
      <c r="P351" s="40">
        <v>0</v>
      </c>
      <c r="Q351" s="40">
        <f t="shared" si="321"/>
        <v>2090</v>
      </c>
      <c r="R351" s="40">
        <v>2090</v>
      </c>
      <c r="S351" s="40">
        <v>0</v>
      </c>
      <c r="T351" s="40">
        <v>0</v>
      </c>
      <c r="U351" s="81"/>
    </row>
    <row r="352" spans="1:21" ht="57" customHeight="1" x14ac:dyDescent="0.25">
      <c r="B352" s="16" t="s">
        <v>433</v>
      </c>
      <c r="C352" s="17"/>
      <c r="D352" s="18" t="s">
        <v>447</v>
      </c>
      <c r="E352" s="19">
        <f>F352+G352+H352</f>
        <v>55850</v>
      </c>
      <c r="F352" s="19">
        <f>F356+F360+F364+F368+F382</f>
        <v>55850</v>
      </c>
      <c r="G352" s="19">
        <f t="shared" ref="G352:H352" si="342">G356+G360+G364+G368+G382</f>
        <v>0</v>
      </c>
      <c r="H352" s="19">
        <f t="shared" si="342"/>
        <v>0</v>
      </c>
      <c r="I352" s="19">
        <f>J352+K352+L352</f>
        <v>55850</v>
      </c>
      <c r="J352" s="19">
        <f>J356+J360+J364+J368+J382</f>
        <v>55850</v>
      </c>
      <c r="K352" s="19">
        <f t="shared" ref="K352:L352" si="343">K356+K360+K364+K368+K382</f>
        <v>0</v>
      </c>
      <c r="L352" s="19">
        <f t="shared" si="343"/>
        <v>0</v>
      </c>
      <c r="M352" s="19">
        <f>N352+O352+P352</f>
        <v>55850</v>
      </c>
      <c r="N352" s="19">
        <f>N356+N360+N364+N368+N382</f>
        <v>55850</v>
      </c>
      <c r="O352" s="19">
        <f t="shared" ref="O352:P352" si="344">O356+O360+O364+O368+O382</f>
        <v>0</v>
      </c>
      <c r="P352" s="19">
        <f t="shared" si="344"/>
        <v>0</v>
      </c>
      <c r="Q352" s="19">
        <f>R352+S352+T352</f>
        <v>55850</v>
      </c>
      <c r="R352" s="19">
        <f>R356+R360+R364+R368+R382</f>
        <v>55850</v>
      </c>
      <c r="S352" s="19">
        <f t="shared" ref="S352:T352" si="345">S356+S360+S364+S368+S382</f>
        <v>0</v>
      </c>
      <c r="T352" s="19">
        <f t="shared" si="345"/>
        <v>0</v>
      </c>
      <c r="U352" s="82"/>
    </row>
    <row r="353" spans="1:21" ht="18" x14ac:dyDescent="0.25">
      <c r="B353" s="41"/>
      <c r="C353" s="42"/>
      <c r="D353" s="43" t="s">
        <v>151</v>
      </c>
      <c r="E353" s="36">
        <f t="shared" ref="E353:E355" si="346">SUM(F353:H353)</f>
        <v>0</v>
      </c>
      <c r="F353" s="36">
        <f t="shared" ref="F353:H355" si="347">F357+F361+F365+F369+F383</f>
        <v>0</v>
      </c>
      <c r="G353" s="36">
        <f t="shared" si="347"/>
        <v>0</v>
      </c>
      <c r="H353" s="36">
        <f t="shared" si="347"/>
        <v>0</v>
      </c>
      <c r="I353" s="36">
        <f t="shared" ref="I353:I355" si="348">SUM(J353:L353)</f>
        <v>0</v>
      </c>
      <c r="J353" s="36">
        <f t="shared" ref="J353:L353" si="349">J357+J361+J365+J369+J383</f>
        <v>0</v>
      </c>
      <c r="K353" s="36">
        <f t="shared" si="349"/>
        <v>0</v>
      </c>
      <c r="L353" s="36">
        <f t="shared" si="349"/>
        <v>0</v>
      </c>
      <c r="M353" s="36">
        <f t="shared" ref="M353:M355" si="350">SUM(N353:P353)</f>
        <v>0</v>
      </c>
      <c r="N353" s="36">
        <f t="shared" ref="N353:P353" si="351">N357+N361+N365+N369+N383</f>
        <v>0</v>
      </c>
      <c r="O353" s="36">
        <f t="shared" si="351"/>
        <v>0</v>
      </c>
      <c r="P353" s="36">
        <f t="shared" si="351"/>
        <v>0</v>
      </c>
      <c r="Q353" s="36">
        <f t="shared" ref="Q353:Q355" si="352">SUM(R353:T353)</f>
        <v>0</v>
      </c>
      <c r="R353" s="36">
        <f t="shared" ref="R353:T353" si="353">R357+R361+R365+R369+R383</f>
        <v>0</v>
      </c>
      <c r="S353" s="36">
        <f t="shared" si="353"/>
        <v>0</v>
      </c>
      <c r="T353" s="36">
        <f t="shared" si="353"/>
        <v>0</v>
      </c>
    </row>
    <row r="354" spans="1:21" ht="18" x14ac:dyDescent="0.25">
      <c r="B354" s="41"/>
      <c r="C354" s="42"/>
      <c r="D354" s="44" t="s">
        <v>335</v>
      </c>
      <c r="E354" s="37">
        <f t="shared" si="346"/>
        <v>0</v>
      </c>
      <c r="F354" s="37">
        <f t="shared" si="347"/>
        <v>0</v>
      </c>
      <c r="G354" s="37">
        <f t="shared" si="347"/>
        <v>0</v>
      </c>
      <c r="H354" s="37">
        <f t="shared" si="347"/>
        <v>0</v>
      </c>
      <c r="I354" s="37">
        <f t="shared" si="348"/>
        <v>0</v>
      </c>
      <c r="J354" s="37">
        <f t="shared" ref="J354:L354" si="354">J358+J362+J366+J370+J384</f>
        <v>0</v>
      </c>
      <c r="K354" s="37">
        <f t="shared" si="354"/>
        <v>0</v>
      </c>
      <c r="L354" s="37">
        <f t="shared" si="354"/>
        <v>0</v>
      </c>
      <c r="M354" s="37">
        <f t="shared" si="350"/>
        <v>0</v>
      </c>
      <c r="N354" s="37">
        <f t="shared" ref="N354:P354" si="355">N358+N362+N366+N370+N384</f>
        <v>0</v>
      </c>
      <c r="O354" s="37">
        <f t="shared" si="355"/>
        <v>0</v>
      </c>
      <c r="P354" s="37">
        <f t="shared" si="355"/>
        <v>0</v>
      </c>
      <c r="Q354" s="37">
        <f t="shared" si="352"/>
        <v>0</v>
      </c>
      <c r="R354" s="37">
        <f t="shared" ref="R354:T354" si="356">R358+R362+R366+R370+R384</f>
        <v>0</v>
      </c>
      <c r="S354" s="37">
        <f t="shared" si="356"/>
        <v>0</v>
      </c>
      <c r="T354" s="37">
        <f t="shared" si="356"/>
        <v>0</v>
      </c>
    </row>
    <row r="355" spans="1:21" ht="18" x14ac:dyDescent="0.25">
      <c r="B355" s="41"/>
      <c r="C355" s="42"/>
      <c r="D355" s="44" t="s">
        <v>155</v>
      </c>
      <c r="E355" s="36">
        <f t="shared" si="346"/>
        <v>0</v>
      </c>
      <c r="F355" s="36">
        <f t="shared" si="347"/>
        <v>0</v>
      </c>
      <c r="G355" s="36">
        <f t="shared" si="347"/>
        <v>0</v>
      </c>
      <c r="H355" s="36">
        <f t="shared" si="347"/>
        <v>0</v>
      </c>
      <c r="I355" s="36">
        <f t="shared" si="348"/>
        <v>0</v>
      </c>
      <c r="J355" s="37">
        <f t="shared" ref="J355:L355" si="357">J359+J363+J367+J371+J385</f>
        <v>0</v>
      </c>
      <c r="K355" s="37">
        <f t="shared" si="357"/>
        <v>0</v>
      </c>
      <c r="L355" s="37">
        <f t="shared" si="357"/>
        <v>0</v>
      </c>
      <c r="M355" s="36">
        <f t="shared" si="350"/>
        <v>0</v>
      </c>
      <c r="N355" s="37">
        <f t="shared" ref="N355:P355" si="358">N359+N363+N367+N371+N385</f>
        <v>0</v>
      </c>
      <c r="O355" s="37">
        <f t="shared" si="358"/>
        <v>0</v>
      </c>
      <c r="P355" s="37">
        <f t="shared" si="358"/>
        <v>0</v>
      </c>
      <c r="Q355" s="36">
        <f t="shared" si="352"/>
        <v>0</v>
      </c>
      <c r="R355" s="37">
        <f t="shared" ref="R355:T355" si="359">R359+R363+R367+R371+R385</f>
        <v>0</v>
      </c>
      <c r="S355" s="37">
        <f t="shared" si="359"/>
        <v>0</v>
      </c>
      <c r="T355" s="37">
        <f t="shared" si="359"/>
        <v>0</v>
      </c>
    </row>
    <row r="356" spans="1:21" ht="55.5" customHeight="1" x14ac:dyDescent="0.25">
      <c r="A356" s="7"/>
      <c r="B356" s="30" t="s">
        <v>434</v>
      </c>
      <c r="C356" s="31"/>
      <c r="D356" s="53" t="s">
        <v>417</v>
      </c>
      <c r="E356" s="79">
        <f t="shared" ref="E356" si="360">SUM(F356:H356)</f>
        <v>650</v>
      </c>
      <c r="F356" s="79">
        <v>650</v>
      </c>
      <c r="G356" s="79">
        <f>G364</f>
        <v>0</v>
      </c>
      <c r="H356" s="79">
        <f>H364</f>
        <v>0</v>
      </c>
      <c r="I356" s="79">
        <f t="shared" ref="I356" si="361">SUM(J356:L356)</f>
        <v>650</v>
      </c>
      <c r="J356" s="79">
        <v>650</v>
      </c>
      <c r="K356" s="79">
        <f>K364</f>
        <v>0</v>
      </c>
      <c r="L356" s="79">
        <f>L364</f>
        <v>0</v>
      </c>
      <c r="M356" s="79">
        <f t="shared" ref="M356" si="362">SUM(N356:P356)</f>
        <v>650</v>
      </c>
      <c r="N356" s="79">
        <v>650</v>
      </c>
      <c r="O356" s="79">
        <f>O364</f>
        <v>0</v>
      </c>
      <c r="P356" s="79">
        <f>P364</f>
        <v>0</v>
      </c>
      <c r="Q356" s="79">
        <f t="shared" ref="Q356" si="363">SUM(R356:T356)</f>
        <v>650</v>
      </c>
      <c r="R356" s="79">
        <v>650</v>
      </c>
      <c r="S356" s="79">
        <f>S364</f>
        <v>0</v>
      </c>
      <c r="T356" s="79">
        <f>T364</f>
        <v>0</v>
      </c>
      <c r="U356" s="81"/>
    </row>
    <row r="357" spans="1:21" ht="18" x14ac:dyDescent="0.25">
      <c r="B357" s="46"/>
      <c r="C357" s="47"/>
      <c r="D357" s="48" t="s">
        <v>151</v>
      </c>
      <c r="E357" s="49">
        <f t="shared" ref="E357:E359" si="364">SUM(F357:H357)</f>
        <v>0</v>
      </c>
      <c r="F357" s="49">
        <f t="shared" ref="F357:H357" si="365">SUM(F358:F359)</f>
        <v>0</v>
      </c>
      <c r="G357" s="49">
        <f t="shared" si="365"/>
        <v>0</v>
      </c>
      <c r="H357" s="49">
        <f t="shared" si="365"/>
        <v>0</v>
      </c>
      <c r="I357" s="49">
        <f t="shared" ref="I357:I359" si="366">SUM(J357:L357)</f>
        <v>0</v>
      </c>
      <c r="J357" s="49">
        <f t="shared" ref="J357:L357" si="367">SUM(J358:J359)</f>
        <v>0</v>
      </c>
      <c r="K357" s="49">
        <f t="shared" si="367"/>
        <v>0</v>
      </c>
      <c r="L357" s="49">
        <f t="shared" si="367"/>
        <v>0</v>
      </c>
      <c r="M357" s="49">
        <f t="shared" ref="M357:M359" si="368">SUM(N357:P357)</f>
        <v>0</v>
      </c>
      <c r="N357" s="49">
        <f t="shared" ref="N357:P357" si="369">SUM(N358:N359)</f>
        <v>0</v>
      </c>
      <c r="O357" s="49">
        <f t="shared" si="369"/>
        <v>0</v>
      </c>
      <c r="P357" s="49">
        <f t="shared" si="369"/>
        <v>0</v>
      </c>
      <c r="Q357" s="49">
        <f t="shared" ref="Q357:Q359" si="370">SUM(R357:T357)</f>
        <v>0</v>
      </c>
      <c r="R357" s="49">
        <f t="shared" ref="R357:T357" si="371">SUM(R358:R359)</f>
        <v>0</v>
      </c>
      <c r="S357" s="49">
        <f t="shared" si="371"/>
        <v>0</v>
      </c>
      <c r="T357" s="49">
        <f t="shared" si="371"/>
        <v>0</v>
      </c>
    </row>
    <row r="358" spans="1:21" ht="18" x14ac:dyDescent="0.25">
      <c r="B358" s="46"/>
      <c r="C358" s="47"/>
      <c r="D358" s="50" t="s">
        <v>335</v>
      </c>
      <c r="E358" s="51">
        <f t="shared" si="364"/>
        <v>0</v>
      </c>
      <c r="F358" s="51">
        <v>0</v>
      </c>
      <c r="G358" s="51">
        <v>0</v>
      </c>
      <c r="H358" s="51">
        <v>0</v>
      </c>
      <c r="I358" s="51">
        <f t="shared" si="366"/>
        <v>0</v>
      </c>
      <c r="J358" s="51">
        <v>0</v>
      </c>
      <c r="K358" s="51">
        <v>0</v>
      </c>
      <c r="L358" s="51">
        <v>0</v>
      </c>
      <c r="M358" s="51">
        <f t="shared" si="368"/>
        <v>0</v>
      </c>
      <c r="N358" s="51">
        <v>0</v>
      </c>
      <c r="O358" s="51">
        <v>0</v>
      </c>
      <c r="P358" s="51">
        <v>0</v>
      </c>
      <c r="Q358" s="51">
        <f t="shared" si="370"/>
        <v>0</v>
      </c>
      <c r="R358" s="51">
        <v>0</v>
      </c>
      <c r="S358" s="51">
        <v>0</v>
      </c>
      <c r="T358" s="51">
        <v>0</v>
      </c>
    </row>
    <row r="359" spans="1:21" ht="18" x14ac:dyDescent="0.25">
      <c r="B359" s="46"/>
      <c r="C359" s="47"/>
      <c r="D359" s="50" t="s">
        <v>155</v>
      </c>
      <c r="E359" s="49">
        <f t="shared" si="364"/>
        <v>0</v>
      </c>
      <c r="F359" s="51">
        <v>0</v>
      </c>
      <c r="G359" s="51">
        <v>0</v>
      </c>
      <c r="H359" s="51">
        <v>0</v>
      </c>
      <c r="I359" s="49">
        <f t="shared" si="366"/>
        <v>0</v>
      </c>
      <c r="J359" s="51">
        <v>0</v>
      </c>
      <c r="K359" s="51">
        <v>0</v>
      </c>
      <c r="L359" s="51">
        <v>0</v>
      </c>
      <c r="M359" s="49">
        <f t="shared" si="368"/>
        <v>0</v>
      </c>
      <c r="N359" s="51">
        <v>0</v>
      </c>
      <c r="O359" s="51">
        <v>0</v>
      </c>
      <c r="P359" s="51">
        <v>0</v>
      </c>
      <c r="Q359" s="49">
        <f t="shared" si="370"/>
        <v>0</v>
      </c>
      <c r="R359" s="51">
        <v>0</v>
      </c>
      <c r="S359" s="51">
        <v>0</v>
      </c>
      <c r="T359" s="51">
        <v>0</v>
      </c>
    </row>
    <row r="360" spans="1:21" ht="18" x14ac:dyDescent="0.25">
      <c r="A360" s="7"/>
      <c r="B360" s="30" t="s">
        <v>442</v>
      </c>
      <c r="C360" s="31"/>
      <c r="D360" s="53" t="s">
        <v>435</v>
      </c>
      <c r="E360" s="79">
        <f t="shared" ref="E360" si="372">SUM(F360:H360)</f>
        <v>5400</v>
      </c>
      <c r="F360" s="79">
        <v>5400</v>
      </c>
      <c r="G360" s="79">
        <f>G368</f>
        <v>0</v>
      </c>
      <c r="H360" s="79">
        <f>H368</f>
        <v>0</v>
      </c>
      <c r="I360" s="79">
        <f t="shared" ref="I360" si="373">SUM(J360:L360)</f>
        <v>5400</v>
      </c>
      <c r="J360" s="79">
        <v>5400</v>
      </c>
      <c r="K360" s="79">
        <f>K368</f>
        <v>0</v>
      </c>
      <c r="L360" s="79">
        <f>L368</f>
        <v>0</v>
      </c>
      <c r="M360" s="79">
        <f t="shared" ref="M360" si="374">SUM(N360:P360)</f>
        <v>5400</v>
      </c>
      <c r="N360" s="79">
        <v>5400</v>
      </c>
      <c r="O360" s="79">
        <f>O368</f>
        <v>0</v>
      </c>
      <c r="P360" s="79">
        <f>P368</f>
        <v>0</v>
      </c>
      <c r="Q360" s="79">
        <f t="shared" ref="Q360" si="375">SUM(R360:T360)</f>
        <v>5400</v>
      </c>
      <c r="R360" s="79">
        <v>5400</v>
      </c>
      <c r="S360" s="79">
        <f>S368</f>
        <v>0</v>
      </c>
      <c r="T360" s="79">
        <f>T368</f>
        <v>0</v>
      </c>
      <c r="U360" s="81"/>
    </row>
    <row r="361" spans="1:21" ht="18" x14ac:dyDescent="0.25">
      <c r="B361" s="46"/>
      <c r="C361" s="47"/>
      <c r="D361" s="48" t="s">
        <v>151</v>
      </c>
      <c r="E361" s="49">
        <f t="shared" ref="E361:E363" si="376">SUM(F361:H361)</f>
        <v>0</v>
      </c>
      <c r="F361" s="49">
        <f t="shared" ref="F361:H361" si="377">SUM(F362:F363)</f>
        <v>0</v>
      </c>
      <c r="G361" s="49">
        <f t="shared" si="377"/>
        <v>0</v>
      </c>
      <c r="H361" s="49">
        <f t="shared" si="377"/>
        <v>0</v>
      </c>
      <c r="I361" s="49">
        <f t="shared" ref="I361:I363" si="378">SUM(J361:L361)</f>
        <v>0</v>
      </c>
      <c r="J361" s="49">
        <f t="shared" ref="J361:L361" si="379">SUM(J362:J363)</f>
        <v>0</v>
      </c>
      <c r="K361" s="49">
        <f t="shared" si="379"/>
        <v>0</v>
      </c>
      <c r="L361" s="49">
        <f t="shared" si="379"/>
        <v>0</v>
      </c>
      <c r="M361" s="49">
        <f t="shared" ref="M361:M363" si="380">SUM(N361:P361)</f>
        <v>0</v>
      </c>
      <c r="N361" s="49">
        <f t="shared" ref="N361:P361" si="381">SUM(N362:N363)</f>
        <v>0</v>
      </c>
      <c r="O361" s="49">
        <f t="shared" si="381"/>
        <v>0</v>
      </c>
      <c r="P361" s="49">
        <f t="shared" si="381"/>
        <v>0</v>
      </c>
      <c r="Q361" s="49">
        <f t="shared" ref="Q361:Q363" si="382">SUM(R361:T361)</f>
        <v>0</v>
      </c>
      <c r="R361" s="49">
        <f t="shared" ref="R361:T361" si="383">SUM(R362:R363)</f>
        <v>0</v>
      </c>
      <c r="S361" s="49">
        <f t="shared" si="383"/>
        <v>0</v>
      </c>
      <c r="T361" s="49">
        <f t="shared" si="383"/>
        <v>0</v>
      </c>
      <c r="U361" s="80"/>
    </row>
    <row r="362" spans="1:21" ht="18" x14ac:dyDescent="0.25">
      <c r="B362" s="46"/>
      <c r="C362" s="47"/>
      <c r="D362" s="50" t="s">
        <v>152</v>
      </c>
      <c r="E362" s="51">
        <f t="shared" si="376"/>
        <v>0</v>
      </c>
      <c r="F362" s="51"/>
      <c r="G362" s="51">
        <v>0</v>
      </c>
      <c r="H362" s="51">
        <v>0</v>
      </c>
      <c r="I362" s="51">
        <f t="shared" si="378"/>
        <v>0</v>
      </c>
      <c r="J362" s="51"/>
      <c r="K362" s="51">
        <v>0</v>
      </c>
      <c r="L362" s="51">
        <v>0</v>
      </c>
      <c r="M362" s="51">
        <f t="shared" si="380"/>
        <v>0</v>
      </c>
      <c r="N362" s="51"/>
      <c r="O362" s="51">
        <v>0</v>
      </c>
      <c r="P362" s="51">
        <v>0</v>
      </c>
      <c r="Q362" s="51">
        <f t="shared" si="382"/>
        <v>0</v>
      </c>
      <c r="R362" s="51"/>
      <c r="S362" s="51">
        <v>0</v>
      </c>
      <c r="T362" s="51">
        <v>0</v>
      </c>
    </row>
    <row r="363" spans="1:21" ht="18" x14ac:dyDescent="0.25">
      <c r="B363" s="46"/>
      <c r="C363" s="47"/>
      <c r="D363" s="50" t="s">
        <v>153</v>
      </c>
      <c r="E363" s="49">
        <f t="shared" si="376"/>
        <v>0</v>
      </c>
      <c r="F363" s="51"/>
      <c r="G363" s="51">
        <v>0</v>
      </c>
      <c r="H363" s="51">
        <v>0</v>
      </c>
      <c r="I363" s="49">
        <f t="shared" si="378"/>
        <v>0</v>
      </c>
      <c r="J363" s="51"/>
      <c r="K363" s="51">
        <v>0</v>
      </c>
      <c r="L363" s="51">
        <v>0</v>
      </c>
      <c r="M363" s="49">
        <f t="shared" si="380"/>
        <v>0</v>
      </c>
      <c r="N363" s="51"/>
      <c r="O363" s="51">
        <v>0</v>
      </c>
      <c r="P363" s="51">
        <v>0</v>
      </c>
      <c r="Q363" s="49">
        <f t="shared" si="382"/>
        <v>0</v>
      </c>
      <c r="R363" s="51"/>
      <c r="S363" s="51">
        <v>0</v>
      </c>
      <c r="T363" s="51">
        <v>0</v>
      </c>
    </row>
    <row r="364" spans="1:21" ht="101.25" customHeight="1" x14ac:dyDescent="0.25">
      <c r="A364" s="7"/>
      <c r="B364" s="30" t="s">
        <v>443</v>
      </c>
      <c r="C364" s="31"/>
      <c r="D364" s="53" t="s">
        <v>418</v>
      </c>
      <c r="E364" s="79">
        <f>SUM(F364:H364)</f>
        <v>800</v>
      </c>
      <c r="F364" s="79">
        <v>800</v>
      </c>
      <c r="G364" s="79">
        <f>G375</f>
        <v>0</v>
      </c>
      <c r="H364" s="79">
        <f>H375</f>
        <v>0</v>
      </c>
      <c r="I364" s="79">
        <f t="shared" ref="I364" si="384">SUM(J364:L364)</f>
        <v>800</v>
      </c>
      <c r="J364" s="79">
        <v>800</v>
      </c>
      <c r="K364" s="79">
        <f>K375</f>
        <v>0</v>
      </c>
      <c r="L364" s="79">
        <f>L375</f>
        <v>0</v>
      </c>
      <c r="M364" s="79">
        <f t="shared" ref="M364" si="385">SUM(N364:P364)</f>
        <v>800</v>
      </c>
      <c r="N364" s="79">
        <v>800</v>
      </c>
      <c r="O364" s="79">
        <f>O375</f>
        <v>0</v>
      </c>
      <c r="P364" s="79">
        <f>P375</f>
        <v>0</v>
      </c>
      <c r="Q364" s="79">
        <f t="shared" ref="Q364" si="386">SUM(R364:T364)</f>
        <v>800</v>
      </c>
      <c r="R364" s="79">
        <v>800</v>
      </c>
      <c r="S364" s="79">
        <f>S375</f>
        <v>0</v>
      </c>
      <c r="T364" s="79">
        <f>T375</f>
        <v>0</v>
      </c>
      <c r="U364" s="81"/>
    </row>
    <row r="365" spans="1:21" ht="18" x14ac:dyDescent="0.25">
      <c r="B365" s="46"/>
      <c r="C365" s="47"/>
      <c r="D365" s="48" t="s">
        <v>151</v>
      </c>
      <c r="E365" s="49">
        <f t="shared" ref="E365:E367" si="387">SUM(F365:H365)</f>
        <v>0</v>
      </c>
      <c r="F365" s="49">
        <f t="shared" ref="F365:H365" si="388">SUM(F366:F367)</f>
        <v>0</v>
      </c>
      <c r="G365" s="49">
        <f t="shared" si="388"/>
        <v>0</v>
      </c>
      <c r="H365" s="49">
        <f t="shared" si="388"/>
        <v>0</v>
      </c>
      <c r="I365" s="49">
        <f t="shared" ref="I365:I367" si="389">SUM(J365:L365)</f>
        <v>0</v>
      </c>
      <c r="J365" s="49">
        <f t="shared" ref="J365:L365" si="390">SUM(J366:J367)</f>
        <v>0</v>
      </c>
      <c r="K365" s="49">
        <f t="shared" si="390"/>
        <v>0</v>
      </c>
      <c r="L365" s="49">
        <f t="shared" si="390"/>
        <v>0</v>
      </c>
      <c r="M365" s="49">
        <f t="shared" ref="M365:M367" si="391">SUM(N365:P365)</f>
        <v>0</v>
      </c>
      <c r="N365" s="49">
        <f t="shared" ref="N365:P365" si="392">SUM(N366:N367)</f>
        <v>0</v>
      </c>
      <c r="O365" s="49">
        <f t="shared" si="392"/>
        <v>0</v>
      </c>
      <c r="P365" s="49">
        <f t="shared" si="392"/>
        <v>0</v>
      </c>
      <c r="Q365" s="49">
        <f t="shared" ref="Q365:Q367" si="393">SUM(R365:T365)</f>
        <v>0</v>
      </c>
      <c r="R365" s="49">
        <f t="shared" ref="R365:T365" si="394">SUM(R366:R367)</f>
        <v>0</v>
      </c>
      <c r="S365" s="49">
        <f t="shared" si="394"/>
        <v>0</v>
      </c>
      <c r="T365" s="49">
        <f t="shared" si="394"/>
        <v>0</v>
      </c>
    </row>
    <row r="366" spans="1:21" ht="18" x14ac:dyDescent="0.25">
      <c r="B366" s="46"/>
      <c r="C366" s="47"/>
      <c r="D366" s="50" t="s">
        <v>152</v>
      </c>
      <c r="E366" s="51">
        <f t="shared" si="387"/>
        <v>0</v>
      </c>
      <c r="F366" s="51"/>
      <c r="G366" s="51">
        <v>0</v>
      </c>
      <c r="H366" s="51">
        <v>0</v>
      </c>
      <c r="I366" s="51">
        <f t="shared" si="389"/>
        <v>0</v>
      </c>
      <c r="J366" s="51"/>
      <c r="K366" s="51">
        <v>0</v>
      </c>
      <c r="L366" s="51">
        <v>0</v>
      </c>
      <c r="M366" s="51">
        <f t="shared" si="391"/>
        <v>0</v>
      </c>
      <c r="N366" s="51"/>
      <c r="O366" s="51">
        <v>0</v>
      </c>
      <c r="P366" s="51">
        <v>0</v>
      </c>
      <c r="Q366" s="51">
        <f t="shared" si="393"/>
        <v>0</v>
      </c>
      <c r="R366" s="51"/>
      <c r="S366" s="51">
        <v>0</v>
      </c>
      <c r="T366" s="51">
        <v>0</v>
      </c>
    </row>
    <row r="367" spans="1:21" ht="18" x14ac:dyDescent="0.25">
      <c r="B367" s="46"/>
      <c r="C367" s="47"/>
      <c r="D367" s="50" t="s">
        <v>153</v>
      </c>
      <c r="E367" s="49">
        <f t="shared" si="387"/>
        <v>0</v>
      </c>
      <c r="F367" s="51"/>
      <c r="G367" s="51">
        <v>0</v>
      </c>
      <c r="H367" s="51">
        <v>0</v>
      </c>
      <c r="I367" s="49">
        <f t="shared" si="389"/>
        <v>0</v>
      </c>
      <c r="J367" s="51"/>
      <c r="K367" s="51">
        <v>0</v>
      </c>
      <c r="L367" s="51">
        <v>0</v>
      </c>
      <c r="M367" s="49">
        <f t="shared" si="391"/>
        <v>0</v>
      </c>
      <c r="N367" s="51"/>
      <c r="O367" s="51">
        <v>0</v>
      </c>
      <c r="P367" s="51">
        <v>0</v>
      </c>
      <c r="Q367" s="49">
        <f t="shared" si="393"/>
        <v>0</v>
      </c>
      <c r="R367" s="51"/>
      <c r="S367" s="51">
        <v>0</v>
      </c>
      <c r="T367" s="51">
        <v>0</v>
      </c>
    </row>
    <row r="368" spans="1:21" ht="68.25" customHeight="1" x14ac:dyDescent="0.25">
      <c r="A368" s="7"/>
      <c r="B368" s="30" t="s">
        <v>444</v>
      </c>
      <c r="C368" s="31"/>
      <c r="D368" s="83" t="s">
        <v>462</v>
      </c>
      <c r="E368" s="79">
        <f t="shared" ref="E368" si="395">SUM(F368:H368)</f>
        <v>49000</v>
      </c>
      <c r="F368" s="79">
        <f>F372</f>
        <v>49000</v>
      </c>
      <c r="G368" s="79">
        <f t="shared" ref="G368:H368" si="396">G372</f>
        <v>0</v>
      </c>
      <c r="H368" s="79">
        <f t="shared" si="396"/>
        <v>0</v>
      </c>
      <c r="I368" s="79">
        <f>SUM(J368:L368)</f>
        <v>49000</v>
      </c>
      <c r="J368" s="79">
        <f>J372</f>
        <v>49000</v>
      </c>
      <c r="K368" s="79">
        <f t="shared" ref="K368:L368" si="397">K372</f>
        <v>0</v>
      </c>
      <c r="L368" s="79">
        <f t="shared" si="397"/>
        <v>0</v>
      </c>
      <c r="M368" s="79">
        <f>SUM(N368:P368)</f>
        <v>49000</v>
      </c>
      <c r="N368" s="79">
        <f>N372</f>
        <v>49000</v>
      </c>
      <c r="O368" s="79">
        <f t="shared" ref="O368:P368" si="398">O372</f>
        <v>0</v>
      </c>
      <c r="P368" s="79">
        <f t="shared" si="398"/>
        <v>0</v>
      </c>
      <c r="Q368" s="79">
        <f>SUM(R368:T368)</f>
        <v>49000</v>
      </c>
      <c r="R368" s="79">
        <f>R372</f>
        <v>49000</v>
      </c>
      <c r="S368" s="79">
        <f t="shared" ref="S368:T368" si="399">S372</f>
        <v>0</v>
      </c>
      <c r="T368" s="79">
        <f t="shared" si="399"/>
        <v>0</v>
      </c>
      <c r="U368" s="81"/>
    </row>
    <row r="369" spans="1:21" ht="18" x14ac:dyDescent="0.25">
      <c r="B369" s="46"/>
      <c r="C369" s="47"/>
      <c r="D369" s="48" t="s">
        <v>151</v>
      </c>
      <c r="E369" s="49">
        <f t="shared" ref="E369:E371" si="400">SUM(F369:H369)</f>
        <v>0</v>
      </c>
      <c r="F369" s="49">
        <f t="shared" ref="F369:H369" si="401">SUM(F370:F371)</f>
        <v>0</v>
      </c>
      <c r="G369" s="49">
        <f t="shared" si="401"/>
        <v>0</v>
      </c>
      <c r="H369" s="49">
        <f t="shared" si="401"/>
        <v>0</v>
      </c>
      <c r="I369" s="49">
        <f t="shared" ref="I369:I371" si="402">SUM(J369:L369)</f>
        <v>0</v>
      </c>
      <c r="J369" s="49">
        <f t="shared" ref="J369:L369" si="403">SUM(J370:J371)</f>
        <v>0</v>
      </c>
      <c r="K369" s="49">
        <f t="shared" si="403"/>
        <v>0</v>
      </c>
      <c r="L369" s="49">
        <f t="shared" si="403"/>
        <v>0</v>
      </c>
      <c r="M369" s="49">
        <f t="shared" ref="M369:M371" si="404">SUM(N369:P369)</f>
        <v>0</v>
      </c>
      <c r="N369" s="49">
        <f t="shared" ref="N369:P369" si="405">SUM(N370:N371)</f>
        <v>0</v>
      </c>
      <c r="O369" s="49">
        <f t="shared" si="405"/>
        <v>0</v>
      </c>
      <c r="P369" s="49">
        <f t="shared" si="405"/>
        <v>0</v>
      </c>
      <c r="Q369" s="49">
        <f t="shared" ref="Q369:Q371" si="406">SUM(R369:T369)</f>
        <v>0</v>
      </c>
      <c r="R369" s="49">
        <f t="shared" ref="R369:T369" si="407">SUM(R370:R371)</f>
        <v>0</v>
      </c>
      <c r="S369" s="49">
        <f t="shared" si="407"/>
        <v>0</v>
      </c>
      <c r="T369" s="49">
        <f t="shared" si="407"/>
        <v>0</v>
      </c>
    </row>
    <row r="370" spans="1:21" ht="18" x14ac:dyDescent="0.25">
      <c r="B370" s="46"/>
      <c r="C370" s="47"/>
      <c r="D370" s="50" t="s">
        <v>152</v>
      </c>
      <c r="E370" s="51">
        <f t="shared" si="400"/>
        <v>0</v>
      </c>
      <c r="F370" s="51"/>
      <c r="G370" s="51">
        <v>0</v>
      </c>
      <c r="H370" s="51">
        <v>0</v>
      </c>
      <c r="I370" s="51">
        <f t="shared" si="402"/>
        <v>0</v>
      </c>
      <c r="J370" s="51"/>
      <c r="K370" s="51">
        <v>0</v>
      </c>
      <c r="L370" s="51">
        <v>0</v>
      </c>
      <c r="M370" s="51">
        <f t="shared" si="404"/>
        <v>0</v>
      </c>
      <c r="N370" s="51"/>
      <c r="O370" s="51">
        <v>0</v>
      </c>
      <c r="P370" s="51">
        <v>0</v>
      </c>
      <c r="Q370" s="51">
        <f t="shared" si="406"/>
        <v>0</v>
      </c>
      <c r="R370" s="51"/>
      <c r="S370" s="51">
        <v>0</v>
      </c>
      <c r="T370" s="51">
        <v>0</v>
      </c>
    </row>
    <row r="371" spans="1:21" ht="18" x14ac:dyDescent="0.25">
      <c r="B371" s="46"/>
      <c r="C371" s="47"/>
      <c r="D371" s="50" t="s">
        <v>153</v>
      </c>
      <c r="E371" s="49">
        <f t="shared" si="400"/>
        <v>0</v>
      </c>
      <c r="F371" s="51"/>
      <c r="G371" s="51">
        <v>0</v>
      </c>
      <c r="H371" s="51">
        <v>0</v>
      </c>
      <c r="I371" s="49">
        <f t="shared" si="402"/>
        <v>0</v>
      </c>
      <c r="J371" s="51"/>
      <c r="K371" s="51">
        <v>0</v>
      </c>
      <c r="L371" s="51">
        <v>0</v>
      </c>
      <c r="M371" s="49">
        <f t="shared" si="404"/>
        <v>0</v>
      </c>
      <c r="N371" s="51"/>
      <c r="O371" s="51">
        <v>0</v>
      </c>
      <c r="P371" s="51">
        <v>0</v>
      </c>
      <c r="Q371" s="49">
        <f t="shared" si="406"/>
        <v>0</v>
      </c>
      <c r="R371" s="51"/>
      <c r="S371" s="51">
        <v>0</v>
      </c>
      <c r="T371" s="51">
        <v>0</v>
      </c>
    </row>
    <row r="372" spans="1:21" ht="54" x14ac:dyDescent="0.25">
      <c r="B372" s="46"/>
      <c r="C372" s="60" t="s">
        <v>452</v>
      </c>
      <c r="D372" s="50" t="s">
        <v>451</v>
      </c>
      <c r="E372" s="78">
        <f>F372+G372+H372</f>
        <v>49000</v>
      </c>
      <c r="F372" s="78">
        <f>SUM(F373:F381)</f>
        <v>49000</v>
      </c>
      <c r="G372" s="78">
        <f t="shared" ref="G372:H372" si="408">SUM(G373:G381)</f>
        <v>0</v>
      </c>
      <c r="H372" s="78">
        <f t="shared" si="408"/>
        <v>0</v>
      </c>
      <c r="I372" s="78">
        <f>J372+K372+L372</f>
        <v>49000</v>
      </c>
      <c r="J372" s="78">
        <f t="shared" ref="J372:L372" si="409">SUM(J373:J381)</f>
        <v>49000</v>
      </c>
      <c r="K372" s="78">
        <f t="shared" si="409"/>
        <v>0</v>
      </c>
      <c r="L372" s="78">
        <f t="shared" si="409"/>
        <v>0</v>
      </c>
      <c r="M372" s="78">
        <f>N372+O372+P372</f>
        <v>49000</v>
      </c>
      <c r="N372" s="78">
        <f>SUM(N373:N381)</f>
        <v>49000</v>
      </c>
      <c r="O372" s="78">
        <f t="shared" ref="O372" si="410">SUM(O373:O381)</f>
        <v>0</v>
      </c>
      <c r="P372" s="78">
        <f t="shared" ref="P372" si="411">SUM(P373:P381)</f>
        <v>0</v>
      </c>
      <c r="Q372" s="78">
        <f>R372+S372+T372</f>
        <v>49000</v>
      </c>
      <c r="R372" s="78">
        <f>SUM(R373:R381)</f>
        <v>49000</v>
      </c>
      <c r="S372" s="78">
        <f t="shared" ref="S372" si="412">SUM(S373:S381)</f>
        <v>0</v>
      </c>
      <c r="T372" s="78">
        <f t="shared" ref="T372" si="413">SUM(T373:T381)</f>
        <v>0</v>
      </c>
    </row>
    <row r="373" spans="1:21" ht="54" x14ac:dyDescent="0.25">
      <c r="B373" s="46"/>
      <c r="C373" s="60" t="s">
        <v>453</v>
      </c>
      <c r="D373" s="50" t="s">
        <v>419</v>
      </c>
      <c r="E373" s="51">
        <f t="shared" ref="E373:E381" si="414">F373+G373+H373</f>
        <v>20000</v>
      </c>
      <c r="F373" s="51">
        <v>20000</v>
      </c>
      <c r="G373" s="51">
        <v>0</v>
      </c>
      <c r="H373" s="51">
        <v>0</v>
      </c>
      <c r="I373" s="51">
        <f t="shared" ref="I373:I381" si="415">J373+K373+L373</f>
        <v>20000</v>
      </c>
      <c r="J373" s="51">
        <v>20000</v>
      </c>
      <c r="K373" s="51">
        <v>0</v>
      </c>
      <c r="L373" s="51">
        <v>0</v>
      </c>
      <c r="M373" s="51">
        <f t="shared" ref="M373:M381" si="416">N373+O373+P373</f>
        <v>20000</v>
      </c>
      <c r="N373" s="51">
        <v>20000</v>
      </c>
      <c r="O373" s="51">
        <v>0</v>
      </c>
      <c r="P373" s="51">
        <v>0</v>
      </c>
      <c r="Q373" s="51">
        <f t="shared" ref="Q373:Q381" si="417">R373+S373+T373</f>
        <v>20000</v>
      </c>
      <c r="R373" s="51">
        <v>20000</v>
      </c>
      <c r="S373" s="51">
        <v>0</v>
      </c>
      <c r="T373" s="51">
        <v>0</v>
      </c>
    </row>
    <row r="374" spans="1:21" ht="36" x14ac:dyDescent="0.25">
      <c r="B374" s="46"/>
      <c r="C374" s="60" t="s">
        <v>454</v>
      </c>
      <c r="D374" s="50" t="s">
        <v>420</v>
      </c>
      <c r="E374" s="51">
        <f t="shared" si="414"/>
        <v>20000</v>
      </c>
      <c r="F374" s="51">
        <v>20000</v>
      </c>
      <c r="G374" s="51">
        <v>0</v>
      </c>
      <c r="H374" s="51">
        <v>0</v>
      </c>
      <c r="I374" s="51">
        <f t="shared" si="415"/>
        <v>20000</v>
      </c>
      <c r="J374" s="51">
        <v>20000</v>
      </c>
      <c r="K374" s="51">
        <v>0</v>
      </c>
      <c r="L374" s="51">
        <v>0</v>
      </c>
      <c r="M374" s="51">
        <f t="shared" si="416"/>
        <v>20000</v>
      </c>
      <c r="N374" s="51">
        <v>20000</v>
      </c>
      <c r="O374" s="51">
        <v>0</v>
      </c>
      <c r="P374" s="51">
        <v>0</v>
      </c>
      <c r="Q374" s="51">
        <f t="shared" si="417"/>
        <v>20000</v>
      </c>
      <c r="R374" s="51">
        <v>20000</v>
      </c>
      <c r="S374" s="51">
        <v>0</v>
      </c>
      <c r="T374" s="51">
        <v>0</v>
      </c>
    </row>
    <row r="375" spans="1:21" ht="54" x14ac:dyDescent="0.25">
      <c r="B375" s="46"/>
      <c r="C375" s="60" t="s">
        <v>455</v>
      </c>
      <c r="D375" s="50" t="s">
        <v>421</v>
      </c>
      <c r="E375" s="51">
        <f t="shared" si="414"/>
        <v>1000</v>
      </c>
      <c r="F375" s="51">
        <v>1000</v>
      </c>
      <c r="G375" s="51">
        <v>0</v>
      </c>
      <c r="H375" s="51">
        <v>0</v>
      </c>
      <c r="I375" s="51">
        <f t="shared" si="415"/>
        <v>1000</v>
      </c>
      <c r="J375" s="51">
        <v>1000</v>
      </c>
      <c r="K375" s="51">
        <v>0</v>
      </c>
      <c r="L375" s="51">
        <v>0</v>
      </c>
      <c r="M375" s="51">
        <f t="shared" si="416"/>
        <v>1000</v>
      </c>
      <c r="N375" s="51">
        <v>1000</v>
      </c>
      <c r="O375" s="51">
        <v>0</v>
      </c>
      <c r="P375" s="51">
        <v>0</v>
      </c>
      <c r="Q375" s="51">
        <f t="shared" si="417"/>
        <v>1000</v>
      </c>
      <c r="R375" s="51">
        <v>1000</v>
      </c>
      <c r="S375" s="51">
        <v>0</v>
      </c>
      <c r="T375" s="51">
        <v>0</v>
      </c>
    </row>
    <row r="376" spans="1:21" ht="108" x14ac:dyDescent="0.25">
      <c r="B376" s="46"/>
      <c r="C376" s="60" t="s">
        <v>456</v>
      </c>
      <c r="D376" s="50" t="s">
        <v>422</v>
      </c>
      <c r="E376" s="51">
        <f t="shared" si="414"/>
        <v>2000</v>
      </c>
      <c r="F376" s="51">
        <v>2000</v>
      </c>
      <c r="G376" s="51">
        <v>0</v>
      </c>
      <c r="H376" s="51">
        <v>0</v>
      </c>
      <c r="I376" s="51">
        <f t="shared" si="415"/>
        <v>2000</v>
      </c>
      <c r="J376" s="51">
        <v>2000</v>
      </c>
      <c r="K376" s="51">
        <v>0</v>
      </c>
      <c r="L376" s="51">
        <v>0</v>
      </c>
      <c r="M376" s="51">
        <f t="shared" si="416"/>
        <v>2000</v>
      </c>
      <c r="N376" s="51">
        <v>2000</v>
      </c>
      <c r="O376" s="51">
        <v>0</v>
      </c>
      <c r="P376" s="51">
        <v>0</v>
      </c>
      <c r="Q376" s="51">
        <f t="shared" si="417"/>
        <v>2000</v>
      </c>
      <c r="R376" s="51">
        <v>2000</v>
      </c>
      <c r="S376" s="51">
        <v>0</v>
      </c>
      <c r="T376" s="51">
        <v>0</v>
      </c>
    </row>
    <row r="377" spans="1:21" ht="90" x14ac:dyDescent="0.25">
      <c r="B377" s="46"/>
      <c r="C377" s="60" t="s">
        <v>457</v>
      </c>
      <c r="D377" s="50" t="s">
        <v>423</v>
      </c>
      <c r="E377" s="51">
        <f t="shared" si="414"/>
        <v>2000</v>
      </c>
      <c r="F377" s="51">
        <v>2000</v>
      </c>
      <c r="G377" s="51">
        <v>0</v>
      </c>
      <c r="H377" s="51">
        <v>0</v>
      </c>
      <c r="I377" s="51">
        <f t="shared" si="415"/>
        <v>2000</v>
      </c>
      <c r="J377" s="51">
        <v>2000</v>
      </c>
      <c r="K377" s="51">
        <v>0</v>
      </c>
      <c r="L377" s="51">
        <v>0</v>
      </c>
      <c r="M377" s="51">
        <f t="shared" si="416"/>
        <v>2000</v>
      </c>
      <c r="N377" s="51">
        <v>2000</v>
      </c>
      <c r="O377" s="51">
        <v>0</v>
      </c>
      <c r="P377" s="51">
        <v>0</v>
      </c>
      <c r="Q377" s="51">
        <f t="shared" si="417"/>
        <v>2000</v>
      </c>
      <c r="R377" s="51">
        <v>2000</v>
      </c>
      <c r="S377" s="51">
        <v>0</v>
      </c>
      <c r="T377" s="51">
        <v>0</v>
      </c>
    </row>
    <row r="378" spans="1:21" ht="72" x14ac:dyDescent="0.25">
      <c r="B378" s="46"/>
      <c r="C378" s="60" t="s">
        <v>458</v>
      </c>
      <c r="D378" s="50" t="s">
        <v>424</v>
      </c>
      <c r="E378" s="51">
        <f t="shared" si="414"/>
        <v>300</v>
      </c>
      <c r="F378" s="51">
        <v>300</v>
      </c>
      <c r="G378" s="51">
        <v>0</v>
      </c>
      <c r="H378" s="51">
        <v>0</v>
      </c>
      <c r="I378" s="51">
        <f t="shared" si="415"/>
        <v>300</v>
      </c>
      <c r="J378" s="51">
        <v>300</v>
      </c>
      <c r="K378" s="51">
        <v>0</v>
      </c>
      <c r="L378" s="51">
        <v>0</v>
      </c>
      <c r="M378" s="51">
        <f t="shared" si="416"/>
        <v>300</v>
      </c>
      <c r="N378" s="51">
        <v>300</v>
      </c>
      <c r="O378" s="51">
        <v>0</v>
      </c>
      <c r="P378" s="51">
        <v>0</v>
      </c>
      <c r="Q378" s="51">
        <f t="shared" si="417"/>
        <v>300</v>
      </c>
      <c r="R378" s="51">
        <v>300</v>
      </c>
      <c r="S378" s="51">
        <v>0</v>
      </c>
      <c r="T378" s="51">
        <v>0</v>
      </c>
    </row>
    <row r="379" spans="1:21" ht="72" x14ac:dyDescent="0.25">
      <c r="B379" s="46"/>
      <c r="C379" s="60" t="s">
        <v>459</v>
      </c>
      <c r="D379" s="50" t="s">
        <v>425</v>
      </c>
      <c r="E379" s="51">
        <f t="shared" si="414"/>
        <v>2000</v>
      </c>
      <c r="F379" s="51">
        <v>2000</v>
      </c>
      <c r="G379" s="51">
        <v>0</v>
      </c>
      <c r="H379" s="51">
        <v>0</v>
      </c>
      <c r="I379" s="51">
        <f t="shared" si="415"/>
        <v>2000</v>
      </c>
      <c r="J379" s="51">
        <v>2000</v>
      </c>
      <c r="K379" s="51">
        <v>0</v>
      </c>
      <c r="L379" s="51">
        <v>0</v>
      </c>
      <c r="M379" s="51">
        <f t="shared" si="416"/>
        <v>2000</v>
      </c>
      <c r="N379" s="51">
        <v>2000</v>
      </c>
      <c r="O379" s="51">
        <v>0</v>
      </c>
      <c r="P379" s="51">
        <v>0</v>
      </c>
      <c r="Q379" s="51">
        <f t="shared" si="417"/>
        <v>2000</v>
      </c>
      <c r="R379" s="51">
        <v>2000</v>
      </c>
      <c r="S379" s="51">
        <v>0</v>
      </c>
      <c r="T379" s="51">
        <v>0</v>
      </c>
    </row>
    <row r="380" spans="1:21" ht="126" x14ac:dyDescent="0.25">
      <c r="B380" s="46"/>
      <c r="C380" s="60" t="s">
        <v>460</v>
      </c>
      <c r="D380" s="50" t="s">
        <v>426</v>
      </c>
      <c r="E380" s="51">
        <f t="shared" si="414"/>
        <v>800</v>
      </c>
      <c r="F380" s="51">
        <v>800</v>
      </c>
      <c r="G380" s="51">
        <v>0</v>
      </c>
      <c r="H380" s="51">
        <v>0</v>
      </c>
      <c r="I380" s="51">
        <f t="shared" si="415"/>
        <v>800</v>
      </c>
      <c r="J380" s="51">
        <v>800</v>
      </c>
      <c r="K380" s="51">
        <v>0</v>
      </c>
      <c r="L380" s="51">
        <v>0</v>
      </c>
      <c r="M380" s="51">
        <f t="shared" si="416"/>
        <v>800</v>
      </c>
      <c r="N380" s="51">
        <v>800</v>
      </c>
      <c r="O380" s="51">
        <v>0</v>
      </c>
      <c r="P380" s="51">
        <v>0</v>
      </c>
      <c r="Q380" s="51">
        <f t="shared" si="417"/>
        <v>800</v>
      </c>
      <c r="R380" s="51">
        <v>800</v>
      </c>
      <c r="S380" s="51">
        <v>0</v>
      </c>
      <c r="T380" s="51">
        <v>0</v>
      </c>
    </row>
    <row r="381" spans="1:21" ht="18" x14ac:dyDescent="0.25">
      <c r="B381" s="46"/>
      <c r="C381" s="60" t="s">
        <v>461</v>
      </c>
      <c r="D381" s="50" t="s">
        <v>427</v>
      </c>
      <c r="E381" s="51">
        <f t="shared" si="414"/>
        <v>900</v>
      </c>
      <c r="F381" s="51">
        <v>900</v>
      </c>
      <c r="G381" s="51">
        <v>0</v>
      </c>
      <c r="H381" s="51">
        <v>0</v>
      </c>
      <c r="I381" s="51">
        <f t="shared" si="415"/>
        <v>900</v>
      </c>
      <c r="J381" s="51">
        <v>900</v>
      </c>
      <c r="K381" s="51">
        <v>0</v>
      </c>
      <c r="L381" s="51">
        <v>0</v>
      </c>
      <c r="M381" s="51">
        <f t="shared" si="416"/>
        <v>900</v>
      </c>
      <c r="N381" s="51">
        <v>900</v>
      </c>
      <c r="O381" s="51">
        <v>0</v>
      </c>
      <c r="P381" s="51">
        <v>0</v>
      </c>
      <c r="Q381" s="51">
        <f t="shared" si="417"/>
        <v>900</v>
      </c>
      <c r="R381" s="51">
        <v>900</v>
      </c>
      <c r="S381" s="51">
        <v>0</v>
      </c>
      <c r="T381" s="51">
        <v>0</v>
      </c>
    </row>
    <row r="382" spans="1:21" ht="90" hidden="1" x14ac:dyDescent="0.25">
      <c r="A382" s="7"/>
      <c r="B382" s="30" t="s">
        <v>445</v>
      </c>
      <c r="C382" s="31">
        <v>1.2</v>
      </c>
      <c r="D382" s="53" t="s">
        <v>450</v>
      </c>
      <c r="E382" s="33">
        <f t="shared" ref="E382" si="418">SUM(F382:H382)</f>
        <v>0</v>
      </c>
      <c r="F382" s="33">
        <v>0</v>
      </c>
      <c r="G382" s="33">
        <f t="shared" ref="G382:H382" si="419">G389</f>
        <v>0</v>
      </c>
      <c r="H382" s="33">
        <f t="shared" si="419"/>
        <v>0</v>
      </c>
      <c r="I382" s="33">
        <f t="shared" ref="I382" si="420">SUM(J382:L382)</f>
        <v>0</v>
      </c>
      <c r="J382" s="33">
        <v>0</v>
      </c>
      <c r="K382" s="33">
        <f t="shared" ref="K382:L382" si="421">K389</f>
        <v>0</v>
      </c>
      <c r="L382" s="33">
        <f t="shared" si="421"/>
        <v>0</v>
      </c>
      <c r="M382" s="33">
        <f t="shared" ref="M382" si="422">SUM(N382:P382)</f>
        <v>0</v>
      </c>
      <c r="N382" s="33">
        <v>0</v>
      </c>
      <c r="O382" s="33">
        <f t="shared" ref="O382:P382" si="423">O389</f>
        <v>0</v>
      </c>
      <c r="P382" s="33">
        <f t="shared" si="423"/>
        <v>0</v>
      </c>
      <c r="Q382" s="33">
        <f t="shared" ref="Q382" si="424">SUM(R382:T382)</f>
        <v>0</v>
      </c>
      <c r="R382" s="33">
        <v>0</v>
      </c>
      <c r="S382" s="33">
        <f t="shared" ref="S382:T382" si="425">S389</f>
        <v>0</v>
      </c>
      <c r="T382" s="33">
        <f t="shared" si="425"/>
        <v>0</v>
      </c>
      <c r="U382" s="81" t="s">
        <v>449</v>
      </c>
    </row>
    <row r="383" spans="1:21" ht="18" hidden="1" x14ac:dyDescent="0.25">
      <c r="B383" s="46"/>
      <c r="C383" s="47"/>
      <c r="D383" s="48" t="s">
        <v>151</v>
      </c>
      <c r="E383" s="49">
        <f t="shared" ref="E383:E385" si="426">SUM(F383:H383)</f>
        <v>0</v>
      </c>
      <c r="F383" s="49">
        <f t="shared" ref="F383:H383" si="427">SUM(F384:F385)</f>
        <v>0</v>
      </c>
      <c r="G383" s="49">
        <f t="shared" si="427"/>
        <v>0</v>
      </c>
      <c r="H383" s="49">
        <f t="shared" si="427"/>
        <v>0</v>
      </c>
      <c r="I383" s="49">
        <f t="shared" ref="I383:I385" si="428">SUM(J383:L383)</f>
        <v>0</v>
      </c>
      <c r="J383" s="49">
        <f t="shared" ref="J383:L383" si="429">SUM(J384:J385)</f>
        <v>0</v>
      </c>
      <c r="K383" s="49">
        <f t="shared" si="429"/>
        <v>0</v>
      </c>
      <c r="L383" s="49">
        <f t="shared" si="429"/>
        <v>0</v>
      </c>
      <c r="M383" s="49">
        <f t="shared" ref="M383:M385" si="430">SUM(N383:P383)</f>
        <v>0</v>
      </c>
      <c r="N383" s="49">
        <f t="shared" ref="N383:P383" si="431">SUM(N384:N385)</f>
        <v>0</v>
      </c>
      <c r="O383" s="49">
        <f t="shared" si="431"/>
        <v>0</v>
      </c>
      <c r="P383" s="49">
        <f t="shared" si="431"/>
        <v>0</v>
      </c>
      <c r="Q383" s="49">
        <f t="shared" ref="Q383:Q385" si="432">SUM(R383:T383)</f>
        <v>0</v>
      </c>
      <c r="R383" s="49">
        <f t="shared" ref="R383:T383" si="433">SUM(R384:R385)</f>
        <v>0</v>
      </c>
      <c r="S383" s="49">
        <f t="shared" si="433"/>
        <v>0</v>
      </c>
      <c r="T383" s="49">
        <f t="shared" si="433"/>
        <v>0</v>
      </c>
    </row>
    <row r="384" spans="1:21" ht="18" hidden="1" x14ac:dyDescent="0.25">
      <c r="B384" s="46"/>
      <c r="C384" s="47"/>
      <c r="D384" s="50" t="s">
        <v>152</v>
      </c>
      <c r="E384" s="51">
        <f t="shared" si="426"/>
        <v>0</v>
      </c>
      <c r="F384" s="51">
        <v>0</v>
      </c>
      <c r="G384" s="51">
        <v>0</v>
      </c>
      <c r="H384" s="51">
        <v>0</v>
      </c>
      <c r="I384" s="51">
        <f t="shared" si="428"/>
        <v>0</v>
      </c>
      <c r="J384" s="51">
        <v>0</v>
      </c>
      <c r="K384" s="51">
        <v>0</v>
      </c>
      <c r="L384" s="51">
        <v>0</v>
      </c>
      <c r="M384" s="51">
        <f t="shared" si="430"/>
        <v>0</v>
      </c>
      <c r="N384" s="51">
        <v>0</v>
      </c>
      <c r="O384" s="51">
        <v>0</v>
      </c>
      <c r="P384" s="51">
        <v>0</v>
      </c>
      <c r="Q384" s="51">
        <f t="shared" si="432"/>
        <v>0</v>
      </c>
      <c r="R384" s="51">
        <v>0</v>
      </c>
      <c r="S384" s="51">
        <v>0</v>
      </c>
      <c r="T384" s="51">
        <v>0</v>
      </c>
    </row>
    <row r="385" spans="2:20" ht="18" hidden="1" x14ac:dyDescent="0.25">
      <c r="B385" s="46"/>
      <c r="C385" s="47"/>
      <c r="D385" s="50" t="s">
        <v>153</v>
      </c>
      <c r="E385" s="49">
        <f t="shared" si="426"/>
        <v>0</v>
      </c>
      <c r="F385" s="51">
        <v>0</v>
      </c>
      <c r="G385" s="51">
        <v>0</v>
      </c>
      <c r="H385" s="51">
        <v>0</v>
      </c>
      <c r="I385" s="49">
        <f t="shared" si="428"/>
        <v>0</v>
      </c>
      <c r="J385" s="51">
        <v>0</v>
      </c>
      <c r="K385" s="51">
        <v>0</v>
      </c>
      <c r="L385" s="51">
        <v>0</v>
      </c>
      <c r="M385" s="49">
        <f t="shared" si="430"/>
        <v>0</v>
      </c>
      <c r="N385" s="51">
        <v>0</v>
      </c>
      <c r="O385" s="51">
        <v>0</v>
      </c>
      <c r="P385" s="51">
        <v>0</v>
      </c>
      <c r="Q385" s="49">
        <f t="shared" si="432"/>
        <v>0</v>
      </c>
      <c r="R385" s="51">
        <v>0</v>
      </c>
      <c r="S385" s="51">
        <v>0</v>
      </c>
      <c r="T385" s="51">
        <v>0</v>
      </c>
    </row>
  </sheetData>
  <mergeCells count="13">
    <mergeCell ref="U300:U301"/>
    <mergeCell ref="S2:T2"/>
    <mergeCell ref="B3:T3"/>
    <mergeCell ref="O5:P5"/>
    <mergeCell ref="A6:A8"/>
    <mergeCell ref="B6:B8"/>
    <mergeCell ref="C6:C8"/>
    <mergeCell ref="D6:D8"/>
    <mergeCell ref="E6:T6"/>
    <mergeCell ref="E7:H7"/>
    <mergeCell ref="I7:L7"/>
    <mergeCell ref="M7:P7"/>
    <mergeCell ref="Q7:T7"/>
  </mergeCells>
  <pageMargins left="0.23622047244094491" right="0.23622047244094491" top="0.74803149606299213" bottom="0.74803149606299213" header="0.31496062992125984" footer="0.31496062992125984"/>
  <pageSetup paperSize="9" scale="40" orientation="landscape"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AG395"/>
  <sheetViews>
    <sheetView tabSelected="1" view="pageBreakPreview" zoomScale="80" zoomScaleNormal="73" zoomScaleSheetLayoutView="80" workbookViewId="0">
      <pane xSplit="4" ySplit="8" topLeftCell="E9" activePane="bottomRight" state="frozen"/>
      <selection activeCell="B1" sqref="B1"/>
      <selection pane="topRight" activeCell="E1" sqref="E1"/>
      <selection pane="bottomLeft" activeCell="B9" sqref="B9"/>
      <selection pane="bottomRight" activeCell="AC9" sqref="AC9"/>
    </sheetView>
  </sheetViews>
  <sheetFormatPr defaultColWidth="9.140625" defaultRowHeight="15" x14ac:dyDescent="0.25"/>
  <cols>
    <col min="1" max="1" width="10.5703125" style="85" customWidth="1"/>
    <col min="2" max="2" width="15.140625" style="2" customWidth="1"/>
    <col min="3" max="3" width="13" style="2" customWidth="1"/>
    <col min="4" max="4" width="55.5703125" style="1" customWidth="1"/>
    <col min="5" max="5" width="16" style="1" hidden="1" customWidth="1"/>
    <col min="6" max="6" width="17" style="1" customWidth="1"/>
    <col min="7" max="8" width="14.85546875" style="1" hidden="1" customWidth="1"/>
    <col min="9" max="9" width="16" style="1" hidden="1" customWidth="1"/>
    <col min="10" max="10" width="17.5703125" style="1" customWidth="1"/>
    <col min="11" max="11" width="14.28515625" style="1" hidden="1" customWidth="1"/>
    <col min="12" max="12" width="14.140625" style="2" hidden="1" customWidth="1"/>
    <col min="13" max="13" width="17.85546875" style="1" hidden="1" customWidth="1"/>
    <col min="14" max="14" width="17.5703125" style="1" customWidth="1"/>
    <col min="15" max="15" width="14.42578125" style="1" hidden="1" customWidth="1"/>
    <col min="16" max="16" width="14.140625" style="2" hidden="1" customWidth="1"/>
    <col min="17" max="17" width="17.85546875" style="1" hidden="1" customWidth="1"/>
    <col min="18" max="18" width="19.42578125" style="1" customWidth="1"/>
    <col min="19" max="19" width="14" style="1" hidden="1" customWidth="1"/>
    <col min="20" max="20" width="14.140625" style="2" hidden="1" customWidth="1"/>
    <col min="21" max="21" width="16" style="6" customWidth="1"/>
    <col min="22" max="22" width="22.28515625" style="110" hidden="1" customWidth="1"/>
    <col min="23" max="23" width="0" style="1" hidden="1" customWidth="1"/>
    <col min="24" max="24" width="10.140625" style="1" hidden="1" customWidth="1"/>
    <col min="25" max="25" width="0" style="1" hidden="1" customWidth="1"/>
    <col min="26" max="26" width="19.42578125" style="1" hidden="1" customWidth="1"/>
    <col min="27" max="27" width="15.140625" style="1" hidden="1" customWidth="1"/>
    <col min="28" max="28" width="0" style="1" hidden="1" customWidth="1"/>
    <col min="29" max="29" width="56.28515625" style="1" customWidth="1"/>
    <col min="30" max="30" width="33.85546875" style="1" customWidth="1"/>
    <col min="31" max="31" width="14.28515625" style="1" bestFit="1" customWidth="1"/>
    <col min="32" max="32" width="22.28515625" style="1" customWidth="1"/>
    <col min="33" max="33" width="15.42578125" style="1" bestFit="1" customWidth="1"/>
    <col min="34" max="16384" width="9.140625" style="1"/>
  </cols>
  <sheetData>
    <row r="2" spans="1:30" ht="18" x14ac:dyDescent="0.25">
      <c r="Q2" s="165"/>
      <c r="R2" s="165"/>
      <c r="U2" s="109"/>
    </row>
    <row r="3" spans="1:30" ht="21" x14ac:dyDescent="0.25">
      <c r="B3" s="166" t="s">
        <v>599</v>
      </c>
      <c r="C3" s="166"/>
      <c r="D3" s="166"/>
      <c r="E3" s="166"/>
      <c r="F3" s="166"/>
      <c r="G3" s="166"/>
      <c r="H3" s="166"/>
      <c r="I3" s="166"/>
      <c r="J3" s="166"/>
      <c r="K3" s="166"/>
      <c r="L3" s="166"/>
      <c r="M3" s="166"/>
      <c r="N3" s="166"/>
      <c r="O3" s="166"/>
      <c r="P3" s="166"/>
      <c r="Q3" s="166"/>
      <c r="R3" s="166"/>
      <c r="S3" s="166"/>
      <c r="T3" s="166"/>
      <c r="U3" s="109"/>
    </row>
    <row r="4" spans="1:30" x14ac:dyDescent="0.25">
      <c r="F4" s="3"/>
      <c r="J4" s="3"/>
      <c r="N4" s="3"/>
      <c r="O4" s="3"/>
      <c r="R4" s="3"/>
      <c r="S4" s="3"/>
      <c r="U4" s="124"/>
    </row>
    <row r="5" spans="1:30" ht="18" x14ac:dyDescent="0.25">
      <c r="F5" s="65"/>
      <c r="G5" s="3"/>
      <c r="J5" s="65"/>
      <c r="K5" s="3"/>
      <c r="N5" s="65"/>
      <c r="O5" s="165"/>
      <c r="P5" s="165"/>
      <c r="R5" s="65"/>
      <c r="U5" s="65"/>
    </row>
    <row r="6" spans="1:30" ht="18" customHeight="1" x14ac:dyDescent="0.25">
      <c r="A6" s="167"/>
      <c r="B6" s="168" t="s">
        <v>0</v>
      </c>
      <c r="C6" s="168" t="s">
        <v>1</v>
      </c>
      <c r="D6" s="168" t="s">
        <v>2</v>
      </c>
      <c r="E6" s="176" t="s">
        <v>390</v>
      </c>
      <c r="F6" s="177"/>
      <c r="G6" s="177"/>
      <c r="H6" s="177"/>
      <c r="I6" s="177"/>
      <c r="J6" s="177"/>
      <c r="K6" s="177"/>
      <c r="L6" s="177"/>
      <c r="M6" s="177"/>
      <c r="N6" s="177"/>
      <c r="O6" s="177"/>
      <c r="P6" s="177"/>
      <c r="Q6" s="177"/>
      <c r="R6" s="177"/>
      <c r="S6" s="177"/>
      <c r="T6" s="177"/>
      <c r="U6" s="177"/>
    </row>
    <row r="7" spans="1:30" ht="71.25" customHeight="1" x14ac:dyDescent="0.25">
      <c r="A7" s="167"/>
      <c r="B7" s="169"/>
      <c r="C7" s="169"/>
      <c r="D7" s="169"/>
      <c r="E7" s="174" t="s">
        <v>600</v>
      </c>
      <c r="F7" s="174"/>
      <c r="G7" s="174"/>
      <c r="H7" s="174"/>
      <c r="I7" s="174" t="s">
        <v>601</v>
      </c>
      <c r="J7" s="174"/>
      <c r="K7" s="174"/>
      <c r="L7" s="174"/>
      <c r="M7" s="174" t="s">
        <v>626</v>
      </c>
      <c r="N7" s="174"/>
      <c r="O7" s="174"/>
      <c r="P7" s="174"/>
      <c r="Q7" s="174" t="s">
        <v>645</v>
      </c>
      <c r="R7" s="174"/>
      <c r="S7" s="174"/>
      <c r="T7" s="174"/>
      <c r="U7" s="174" t="s">
        <v>603</v>
      </c>
      <c r="V7" s="174">
        <f>4250000-F9</f>
        <v>281600</v>
      </c>
      <c r="W7" s="174"/>
      <c r="X7" s="174"/>
      <c r="Y7" s="174"/>
      <c r="Z7" s="174"/>
      <c r="AA7" s="174"/>
      <c r="AB7" s="174"/>
      <c r="AC7" s="36" t="s">
        <v>604</v>
      </c>
      <c r="AD7" s="139" t="s">
        <v>636</v>
      </c>
    </row>
    <row r="8" spans="1:30" ht="14.25" customHeight="1" x14ac:dyDescent="0.25">
      <c r="A8" s="167"/>
      <c r="B8" s="170"/>
      <c r="C8" s="170"/>
      <c r="D8" s="170"/>
      <c r="E8" s="14" t="s">
        <v>9</v>
      </c>
      <c r="F8" s="15"/>
      <c r="G8" s="94"/>
      <c r="H8" s="15"/>
      <c r="I8" s="14"/>
      <c r="J8" s="15"/>
      <c r="K8" s="15"/>
      <c r="L8" s="15"/>
      <c r="M8" s="14"/>
      <c r="N8" s="15"/>
      <c r="O8" s="15"/>
      <c r="P8" s="15"/>
      <c r="Q8" s="14"/>
      <c r="R8" s="15"/>
      <c r="S8" s="15"/>
      <c r="T8" s="15"/>
      <c r="U8" s="15"/>
      <c r="V8" s="116">
        <f>4250000-V9</f>
        <v>-65300</v>
      </c>
      <c r="AC8" s="36"/>
    </row>
    <row r="9" spans="1:30" s="4" customFormat="1" ht="54" customHeight="1" x14ac:dyDescent="0.25">
      <c r="A9" s="12" t="s">
        <v>602</v>
      </c>
      <c r="B9" s="16" t="s">
        <v>464</v>
      </c>
      <c r="C9" s="17" t="s">
        <v>148</v>
      </c>
      <c r="D9" s="18" t="s">
        <v>17</v>
      </c>
      <c r="E9" s="19">
        <f>F9+G9+H9</f>
        <v>3969500</v>
      </c>
      <c r="F9" s="19">
        <f t="shared" ref="F9:H12" si="0">F13+F75+F125+F342+F347+F355</f>
        <v>3968400</v>
      </c>
      <c r="G9" s="19">
        <f t="shared" si="0"/>
        <v>0</v>
      </c>
      <c r="H9" s="19">
        <f t="shared" si="0"/>
        <v>1100</v>
      </c>
      <c r="I9" s="19">
        <f>J9+K9+L9</f>
        <v>4259024</v>
      </c>
      <c r="J9" s="19">
        <f t="shared" ref="J9:K12" si="1">J13+J75+J125+J342+J347+J355</f>
        <v>4257824</v>
      </c>
      <c r="K9" s="19">
        <f t="shared" si="1"/>
        <v>0</v>
      </c>
      <c r="L9" s="19">
        <f>L13+L73+L123+L340+L345+L353</f>
        <v>1200</v>
      </c>
      <c r="M9" s="19">
        <f>N9+O9</f>
        <v>4387591</v>
      </c>
      <c r="N9" s="19">
        <f t="shared" ref="N9:P12" si="2">N13+N75+N125+N342+N347+N355</f>
        <v>4386011</v>
      </c>
      <c r="O9" s="19">
        <f t="shared" si="2"/>
        <v>1580</v>
      </c>
      <c r="P9" s="19">
        <f t="shared" si="2"/>
        <v>9488</v>
      </c>
      <c r="Q9" s="19">
        <f>R9+S9+T9</f>
        <v>4260367</v>
      </c>
      <c r="R9" s="19">
        <f>R13+R75+R125+R342+R347+R355</f>
        <v>4250000</v>
      </c>
      <c r="S9" s="19">
        <f>S13+S75+S125+S342+S347+S355</f>
        <v>8787</v>
      </c>
      <c r="T9" s="19">
        <f>T13+T75+T125+T342+T347+T355</f>
        <v>1580</v>
      </c>
      <c r="U9" s="19">
        <f>U13+U75+U125+U342+U347+U355</f>
        <v>281600</v>
      </c>
      <c r="V9" s="112">
        <f>V13+V75+V125+V342+V347+V355</f>
        <v>4315300</v>
      </c>
      <c r="W9" s="112"/>
      <c r="X9" s="112"/>
      <c r="Y9" s="112"/>
      <c r="Z9" s="117">
        <f t="shared" ref="Z9" si="3">Z13+Z75+Z125+Z342+Z347+Z355</f>
        <v>4246000</v>
      </c>
      <c r="AC9" s="36"/>
    </row>
    <row r="10" spans="1:30" s="4" customFormat="1" ht="21" x14ac:dyDescent="0.25">
      <c r="A10" s="12"/>
      <c r="B10" s="20"/>
      <c r="C10" s="21"/>
      <c r="D10" s="22" t="s">
        <v>151</v>
      </c>
      <c r="E10" s="23">
        <f t="shared" ref="E10:E96" si="4">SUM(F10:H10)</f>
        <v>8051</v>
      </c>
      <c r="F10" s="24">
        <f t="shared" si="0"/>
        <v>8051</v>
      </c>
      <c r="G10" s="24">
        <f t="shared" si="0"/>
        <v>0</v>
      </c>
      <c r="H10" s="24">
        <f t="shared" si="0"/>
        <v>0</v>
      </c>
      <c r="I10" s="23">
        <f t="shared" ref="I10:I96" si="5">SUM(J10:L10)</f>
        <v>8376</v>
      </c>
      <c r="J10" s="24">
        <f t="shared" si="1"/>
        <v>8376</v>
      </c>
      <c r="K10" s="24">
        <f t="shared" si="1"/>
        <v>0</v>
      </c>
      <c r="L10" s="24">
        <f>L14+L74+L124+L341+L346+L354</f>
        <v>0</v>
      </c>
      <c r="M10" s="23">
        <f t="shared" ref="M10:M43" si="6">SUM(N10:O10)</f>
        <v>8531</v>
      </c>
      <c r="N10" s="24">
        <f t="shared" si="2"/>
        <v>8531</v>
      </c>
      <c r="O10" s="24">
        <f t="shared" si="2"/>
        <v>0</v>
      </c>
      <c r="P10" s="24">
        <f t="shared" si="2"/>
        <v>0</v>
      </c>
      <c r="Q10" s="23">
        <f t="shared" ref="Q10:Q96" si="7">SUM(R10:T10)</f>
        <v>8533</v>
      </c>
      <c r="R10" s="24">
        <f t="shared" ref="R10:T12" si="8">R14+R76+R126+R343+R348+R356</f>
        <v>8533</v>
      </c>
      <c r="S10" s="24">
        <f t="shared" si="8"/>
        <v>0</v>
      </c>
      <c r="T10" s="24">
        <f t="shared" si="8"/>
        <v>0</v>
      </c>
      <c r="U10" s="23"/>
      <c r="V10" s="112"/>
      <c r="AC10" s="36"/>
    </row>
    <row r="11" spans="1:30" s="4" customFormat="1" ht="21" x14ac:dyDescent="0.25">
      <c r="A11" s="12"/>
      <c r="B11" s="20"/>
      <c r="C11" s="21"/>
      <c r="D11" s="22" t="s">
        <v>152</v>
      </c>
      <c r="E11" s="23">
        <f t="shared" si="4"/>
        <v>2667</v>
      </c>
      <c r="F11" s="24">
        <f t="shared" si="0"/>
        <v>2667</v>
      </c>
      <c r="G11" s="24">
        <f t="shared" si="0"/>
        <v>0</v>
      </c>
      <c r="H11" s="24">
        <f t="shared" si="0"/>
        <v>0</v>
      </c>
      <c r="I11" s="23">
        <f t="shared" si="5"/>
        <v>2714</v>
      </c>
      <c r="J11" s="24">
        <f t="shared" si="1"/>
        <v>2714</v>
      </c>
      <c r="K11" s="24">
        <f t="shared" si="1"/>
        <v>0</v>
      </c>
      <c r="L11" s="24">
        <f>L15+L75+L125+L342+L347+L355</f>
        <v>0</v>
      </c>
      <c r="M11" s="23">
        <f t="shared" si="6"/>
        <v>2764</v>
      </c>
      <c r="N11" s="24">
        <f t="shared" si="2"/>
        <v>2764</v>
      </c>
      <c r="O11" s="24">
        <f t="shared" si="2"/>
        <v>0</v>
      </c>
      <c r="P11" s="24">
        <f t="shared" si="2"/>
        <v>0</v>
      </c>
      <c r="Q11" s="23">
        <f t="shared" si="7"/>
        <v>2764</v>
      </c>
      <c r="R11" s="24">
        <f t="shared" si="8"/>
        <v>2764</v>
      </c>
      <c r="S11" s="24">
        <f t="shared" si="8"/>
        <v>0</v>
      </c>
      <c r="T11" s="24">
        <f t="shared" si="8"/>
        <v>0</v>
      </c>
      <c r="U11" s="23"/>
      <c r="V11" s="112"/>
      <c r="AC11" s="36"/>
    </row>
    <row r="12" spans="1:30" s="4" customFormat="1" ht="21" x14ac:dyDescent="0.25">
      <c r="A12" s="12"/>
      <c r="B12" s="20"/>
      <c r="C12" s="21"/>
      <c r="D12" s="22" t="s">
        <v>153</v>
      </c>
      <c r="E12" s="23">
        <f t="shared" si="4"/>
        <v>5384</v>
      </c>
      <c r="F12" s="24">
        <f t="shared" si="0"/>
        <v>5384</v>
      </c>
      <c r="G12" s="24">
        <f t="shared" si="0"/>
        <v>0</v>
      </c>
      <c r="H12" s="24">
        <f t="shared" si="0"/>
        <v>0</v>
      </c>
      <c r="I12" s="23">
        <f t="shared" si="5"/>
        <v>5662</v>
      </c>
      <c r="J12" s="24">
        <f t="shared" si="1"/>
        <v>5662</v>
      </c>
      <c r="K12" s="24">
        <f t="shared" si="1"/>
        <v>0</v>
      </c>
      <c r="L12" s="24">
        <f>L16+L76+L126+L343+L348+L356</f>
        <v>0</v>
      </c>
      <c r="M12" s="23">
        <f t="shared" si="6"/>
        <v>5767</v>
      </c>
      <c r="N12" s="24">
        <f t="shared" si="2"/>
        <v>5767</v>
      </c>
      <c r="O12" s="24">
        <f t="shared" si="2"/>
        <v>0</v>
      </c>
      <c r="P12" s="24">
        <f t="shared" si="2"/>
        <v>0</v>
      </c>
      <c r="Q12" s="23">
        <f t="shared" si="7"/>
        <v>5769</v>
      </c>
      <c r="R12" s="24">
        <f t="shared" si="8"/>
        <v>5769</v>
      </c>
      <c r="S12" s="24">
        <f t="shared" si="8"/>
        <v>0</v>
      </c>
      <c r="T12" s="24">
        <f t="shared" si="8"/>
        <v>0</v>
      </c>
      <c r="U12" s="23"/>
      <c r="V12" s="112"/>
      <c r="AC12" s="36"/>
    </row>
    <row r="13" spans="1:30" s="5" customFormat="1" ht="90" x14ac:dyDescent="0.25">
      <c r="A13" s="13" t="s">
        <v>602</v>
      </c>
      <c r="B13" s="16" t="s">
        <v>465</v>
      </c>
      <c r="C13" s="17"/>
      <c r="D13" s="18" t="s">
        <v>463</v>
      </c>
      <c r="E13" s="19">
        <f t="shared" si="4"/>
        <v>58903</v>
      </c>
      <c r="F13" s="19">
        <f t="shared" ref="F13:H16" si="9">F17+F25+F33+F38+F46+F51+F56</f>
        <v>57803</v>
      </c>
      <c r="G13" s="19">
        <f t="shared" si="9"/>
        <v>0</v>
      </c>
      <c r="H13" s="19">
        <f t="shared" si="9"/>
        <v>1100</v>
      </c>
      <c r="I13" s="19">
        <f t="shared" si="5"/>
        <v>60850</v>
      </c>
      <c r="J13" s="19">
        <f t="shared" ref="J13:K16" si="10">J17+J25+J33+J38+J46+J51+J56</f>
        <v>59650</v>
      </c>
      <c r="K13" s="19">
        <f t="shared" si="10"/>
        <v>0</v>
      </c>
      <c r="L13" s="19">
        <f>L17+L25+L31+L36+L44+L49+L54+L62+L68</f>
        <v>1200</v>
      </c>
      <c r="M13" s="19">
        <f t="shared" si="6"/>
        <v>73610</v>
      </c>
      <c r="N13" s="19">
        <f t="shared" ref="N13:O16" si="11">N17+N25+N33+N38+N46+N51+N56+N64+N70</f>
        <v>72030</v>
      </c>
      <c r="O13" s="19">
        <f t="shared" si="11"/>
        <v>1580</v>
      </c>
      <c r="P13" s="19">
        <f t="shared" ref="P13:P16" si="12">P17+P25+P33+P38+P46+P51+P56</f>
        <v>1200</v>
      </c>
      <c r="Q13" s="19">
        <f t="shared" si="7"/>
        <v>67580</v>
      </c>
      <c r="R13" s="19">
        <f>R17+R25+R33+R38+R46+R51+R56+R64+R70</f>
        <v>66000</v>
      </c>
      <c r="S13" s="19">
        <f t="shared" ref="S13:S16" si="13">S17+S25+S33+S38+S46+S51+S56</f>
        <v>0</v>
      </c>
      <c r="T13" s="19">
        <f>T17+T25+T33+T38+T46+T51+T56+T64+T70</f>
        <v>1580</v>
      </c>
      <c r="U13" s="19">
        <f>R13-F13</f>
        <v>8197</v>
      </c>
      <c r="V13" s="113">
        <v>66300</v>
      </c>
      <c r="Z13" s="117">
        <v>66000</v>
      </c>
      <c r="AA13" s="119">
        <f>Z13-F13</f>
        <v>8197</v>
      </c>
      <c r="AC13" s="133" t="s">
        <v>642</v>
      </c>
    </row>
    <row r="14" spans="1:30" s="5" customFormat="1" ht="20.25" x14ac:dyDescent="0.25">
      <c r="A14" s="13"/>
      <c r="B14" s="25"/>
      <c r="C14" s="26"/>
      <c r="D14" s="22" t="s">
        <v>151</v>
      </c>
      <c r="E14" s="27">
        <f t="shared" si="4"/>
        <v>3223</v>
      </c>
      <c r="F14" s="27">
        <f t="shared" si="9"/>
        <v>3223</v>
      </c>
      <c r="G14" s="27">
        <f t="shared" si="9"/>
        <v>0</v>
      </c>
      <c r="H14" s="27">
        <f t="shared" si="9"/>
        <v>0</v>
      </c>
      <c r="I14" s="27">
        <f t="shared" si="5"/>
        <v>3335</v>
      </c>
      <c r="J14" s="27">
        <f t="shared" si="10"/>
        <v>3335</v>
      </c>
      <c r="K14" s="27">
        <f t="shared" si="10"/>
        <v>0</v>
      </c>
      <c r="L14" s="27">
        <f>L15+L16</f>
        <v>0</v>
      </c>
      <c r="M14" s="27">
        <f t="shared" si="6"/>
        <v>3382</v>
      </c>
      <c r="N14" s="27">
        <f t="shared" si="11"/>
        <v>3382</v>
      </c>
      <c r="O14" s="27">
        <f t="shared" si="11"/>
        <v>0</v>
      </c>
      <c r="P14" s="27">
        <f t="shared" si="12"/>
        <v>0</v>
      </c>
      <c r="Q14" s="27">
        <f t="shared" si="7"/>
        <v>3404</v>
      </c>
      <c r="R14" s="27">
        <f>R18+R26+R34+R39+R47+R52+R57+R65+R71</f>
        <v>3404</v>
      </c>
      <c r="S14" s="27">
        <f t="shared" si="13"/>
        <v>0</v>
      </c>
      <c r="T14" s="27">
        <f>T18+T26+T34+T39+T47+T52+T57+T65+T71</f>
        <v>0</v>
      </c>
      <c r="U14" s="27"/>
      <c r="V14" s="113"/>
      <c r="AC14" s="36"/>
    </row>
    <row r="15" spans="1:30" s="5" customFormat="1" ht="20.25" x14ac:dyDescent="0.25">
      <c r="A15" s="13"/>
      <c r="B15" s="25"/>
      <c r="C15" s="26"/>
      <c r="D15" s="28" t="s">
        <v>152</v>
      </c>
      <c r="E15" s="29">
        <f t="shared" si="4"/>
        <v>2667</v>
      </c>
      <c r="F15" s="29">
        <f t="shared" si="9"/>
        <v>2667</v>
      </c>
      <c r="G15" s="29">
        <f t="shared" si="9"/>
        <v>0</v>
      </c>
      <c r="H15" s="29">
        <f t="shared" si="9"/>
        <v>0</v>
      </c>
      <c r="I15" s="29">
        <f t="shared" si="5"/>
        <v>2714</v>
      </c>
      <c r="J15" s="29">
        <f t="shared" si="10"/>
        <v>2714</v>
      </c>
      <c r="K15" s="29">
        <f t="shared" si="10"/>
        <v>0</v>
      </c>
      <c r="L15" s="29">
        <f>L19+L27+L33+L38+L46+L51+L56</f>
        <v>0</v>
      </c>
      <c r="M15" s="27">
        <f t="shared" si="6"/>
        <v>2764</v>
      </c>
      <c r="N15" s="29">
        <f t="shared" si="11"/>
        <v>2764</v>
      </c>
      <c r="O15" s="29">
        <f t="shared" si="11"/>
        <v>0</v>
      </c>
      <c r="P15" s="29">
        <f t="shared" si="12"/>
        <v>0</v>
      </c>
      <c r="Q15" s="29">
        <f t="shared" si="7"/>
        <v>2764</v>
      </c>
      <c r="R15" s="29">
        <f>R19+R27+R35+R40+R48+R53+R58+R66+R72</f>
        <v>2764</v>
      </c>
      <c r="S15" s="29">
        <f t="shared" si="13"/>
        <v>0</v>
      </c>
      <c r="T15" s="29">
        <f>T19+T27+T35+T40+T48+T53+T58+T66+T72</f>
        <v>0</v>
      </c>
      <c r="U15" s="27"/>
      <c r="V15" s="113"/>
      <c r="AC15" s="36"/>
    </row>
    <row r="16" spans="1:30" s="5" customFormat="1" ht="20.25" x14ac:dyDescent="0.25">
      <c r="A16" s="13"/>
      <c r="B16" s="25"/>
      <c r="C16" s="26"/>
      <c r="D16" s="28" t="s">
        <v>153</v>
      </c>
      <c r="E16" s="29">
        <f t="shared" si="4"/>
        <v>556</v>
      </c>
      <c r="F16" s="29">
        <f t="shared" si="9"/>
        <v>556</v>
      </c>
      <c r="G16" s="29">
        <f t="shared" si="9"/>
        <v>0</v>
      </c>
      <c r="H16" s="29">
        <f t="shared" si="9"/>
        <v>0</v>
      </c>
      <c r="I16" s="29">
        <f t="shared" si="5"/>
        <v>621</v>
      </c>
      <c r="J16" s="29">
        <f t="shared" si="10"/>
        <v>621</v>
      </c>
      <c r="K16" s="29">
        <f t="shared" si="10"/>
        <v>0</v>
      </c>
      <c r="L16" s="29">
        <f>L20+L28+L34+L39+L47+L52+L57</f>
        <v>0</v>
      </c>
      <c r="M16" s="27">
        <f t="shared" si="6"/>
        <v>618</v>
      </c>
      <c r="N16" s="29">
        <f t="shared" si="11"/>
        <v>618</v>
      </c>
      <c r="O16" s="29">
        <f t="shared" si="11"/>
        <v>0</v>
      </c>
      <c r="P16" s="29">
        <f t="shared" si="12"/>
        <v>0</v>
      </c>
      <c r="Q16" s="29">
        <f t="shared" si="7"/>
        <v>640</v>
      </c>
      <c r="R16" s="29">
        <f>R20+R28+R36+R41+R49+R54+R59+R67+R73</f>
        <v>640</v>
      </c>
      <c r="S16" s="29">
        <f t="shared" si="13"/>
        <v>0</v>
      </c>
      <c r="T16" s="29">
        <f>T20+T28+T36+T41+T49+T54+T59+T67+T73</f>
        <v>0</v>
      </c>
      <c r="U16" s="27"/>
      <c r="V16" s="113"/>
      <c r="AC16" s="36"/>
    </row>
    <row r="17" spans="1:29" s="6" customFormat="1" ht="106.5" customHeight="1" x14ac:dyDescent="0.25">
      <c r="A17" s="8" t="s">
        <v>602</v>
      </c>
      <c r="B17" s="30" t="s">
        <v>466</v>
      </c>
      <c r="C17" s="31"/>
      <c r="D17" s="31" t="s">
        <v>446</v>
      </c>
      <c r="E17" s="32">
        <f t="shared" si="4"/>
        <v>11850</v>
      </c>
      <c r="F17" s="33">
        <f>SUM(F21:F24)</f>
        <v>11850</v>
      </c>
      <c r="G17" s="33">
        <f t="shared" ref="G17:H17" si="14">SUM(G21:G24)</f>
        <v>0</v>
      </c>
      <c r="H17" s="33">
        <f t="shared" si="14"/>
        <v>0</v>
      </c>
      <c r="I17" s="32">
        <f t="shared" si="5"/>
        <v>12000</v>
      </c>
      <c r="J17" s="33">
        <f>SUM(J21:J24)</f>
        <v>12000</v>
      </c>
      <c r="K17" s="33">
        <f t="shared" ref="K17:L17" si="15">SUM(K21:K24)</f>
        <v>0</v>
      </c>
      <c r="L17" s="33">
        <f t="shared" si="15"/>
        <v>0</v>
      </c>
      <c r="M17" s="32">
        <f t="shared" si="6"/>
        <v>12130</v>
      </c>
      <c r="N17" s="33">
        <f>SUM(N21:N24)</f>
        <v>12130</v>
      </c>
      <c r="O17" s="33">
        <f t="shared" ref="O17" si="16">SUM(O21:O24)</f>
        <v>0</v>
      </c>
      <c r="P17" s="33">
        <f t="shared" ref="P17" si="17">SUM(P21:P24)</f>
        <v>0</v>
      </c>
      <c r="Q17" s="32">
        <f t="shared" si="7"/>
        <v>12100</v>
      </c>
      <c r="R17" s="33">
        <f>SUM(R21:R24)</f>
        <v>12100</v>
      </c>
      <c r="S17" s="33">
        <f t="shared" ref="S17:T17" si="18">SUM(S21:S24)</f>
        <v>0</v>
      </c>
      <c r="T17" s="33">
        <f t="shared" si="18"/>
        <v>0</v>
      </c>
      <c r="U17" s="32">
        <f>R17-F17</f>
        <v>250</v>
      </c>
      <c r="V17" s="110"/>
      <c r="AC17" s="36"/>
    </row>
    <row r="18" spans="1:29" s="6" customFormat="1" ht="15.75" x14ac:dyDescent="0.25">
      <c r="A18" s="8"/>
      <c r="B18" s="34"/>
      <c r="C18" s="34"/>
      <c r="D18" s="35" t="s">
        <v>151</v>
      </c>
      <c r="E18" s="36">
        <f t="shared" si="4"/>
        <v>376</v>
      </c>
      <c r="F18" s="36">
        <f t="shared" ref="F18:P18" si="19">SUM(F19:F20)</f>
        <v>376</v>
      </c>
      <c r="G18" s="36">
        <f t="shared" si="19"/>
        <v>0</v>
      </c>
      <c r="H18" s="36">
        <f t="shared" si="19"/>
        <v>0</v>
      </c>
      <c r="I18" s="36">
        <f t="shared" si="5"/>
        <v>376</v>
      </c>
      <c r="J18" s="36">
        <f t="shared" ref="J18" si="20">SUM(J19:J20)</f>
        <v>376</v>
      </c>
      <c r="K18" s="36">
        <f t="shared" si="19"/>
        <v>0</v>
      </c>
      <c r="L18" s="36">
        <f t="shared" si="19"/>
        <v>0</v>
      </c>
      <c r="M18" s="36">
        <f t="shared" si="6"/>
        <v>376</v>
      </c>
      <c r="N18" s="36">
        <f t="shared" ref="N18:O18" si="21">SUM(N19:N20)</f>
        <v>376</v>
      </c>
      <c r="O18" s="36">
        <f t="shared" si="21"/>
        <v>0</v>
      </c>
      <c r="P18" s="36">
        <f t="shared" si="19"/>
        <v>0</v>
      </c>
      <c r="Q18" s="36">
        <f t="shared" si="7"/>
        <v>376</v>
      </c>
      <c r="R18" s="36">
        <f t="shared" ref="R18" si="22">SUM(R19:R20)</f>
        <v>376</v>
      </c>
      <c r="S18" s="36">
        <f t="shared" ref="S18:T18" si="23">SUM(S19:S20)</f>
        <v>0</v>
      </c>
      <c r="T18" s="36">
        <f t="shared" si="23"/>
        <v>0</v>
      </c>
      <c r="U18" s="36"/>
      <c r="V18" s="110"/>
      <c r="AC18" s="36"/>
    </row>
    <row r="19" spans="1:29" s="6" customFormat="1" ht="15.75" x14ac:dyDescent="0.25">
      <c r="A19" s="8"/>
      <c r="B19" s="34"/>
      <c r="C19" s="34"/>
      <c r="D19" s="35" t="s">
        <v>152</v>
      </c>
      <c r="E19" s="36">
        <f t="shared" si="4"/>
        <v>237</v>
      </c>
      <c r="F19" s="37">
        <v>237</v>
      </c>
      <c r="G19" s="37">
        <v>0</v>
      </c>
      <c r="H19" s="37">
        <v>0</v>
      </c>
      <c r="I19" s="36">
        <f t="shared" si="5"/>
        <v>237</v>
      </c>
      <c r="J19" s="37">
        <v>237</v>
      </c>
      <c r="K19" s="37">
        <v>0</v>
      </c>
      <c r="L19" s="37">
        <v>0</v>
      </c>
      <c r="M19" s="36">
        <f t="shared" si="6"/>
        <v>237</v>
      </c>
      <c r="N19" s="37">
        <v>237</v>
      </c>
      <c r="O19" s="37">
        <v>0</v>
      </c>
      <c r="P19" s="37">
        <v>0</v>
      </c>
      <c r="Q19" s="36">
        <f t="shared" si="7"/>
        <v>237</v>
      </c>
      <c r="R19" s="37">
        <v>237</v>
      </c>
      <c r="S19" s="37">
        <v>0</v>
      </c>
      <c r="T19" s="37">
        <v>0</v>
      </c>
      <c r="U19" s="36"/>
      <c r="V19" s="110"/>
      <c r="AC19" s="36"/>
    </row>
    <row r="20" spans="1:29" s="6" customFormat="1" ht="15.75" x14ac:dyDescent="0.25">
      <c r="A20" s="8"/>
      <c r="B20" s="34"/>
      <c r="C20" s="34"/>
      <c r="D20" s="35" t="s">
        <v>153</v>
      </c>
      <c r="E20" s="36">
        <f t="shared" si="4"/>
        <v>139</v>
      </c>
      <c r="F20" s="37">
        <f>114+25</f>
        <v>139</v>
      </c>
      <c r="G20" s="37">
        <v>0</v>
      </c>
      <c r="H20" s="37">
        <v>0</v>
      </c>
      <c r="I20" s="36">
        <f t="shared" si="5"/>
        <v>139</v>
      </c>
      <c r="J20" s="37">
        <f>114+25</f>
        <v>139</v>
      </c>
      <c r="K20" s="37">
        <v>0</v>
      </c>
      <c r="L20" s="37">
        <v>0</v>
      </c>
      <c r="M20" s="36">
        <f t="shared" si="6"/>
        <v>139</v>
      </c>
      <c r="N20" s="37">
        <f>114+25</f>
        <v>139</v>
      </c>
      <c r="O20" s="37">
        <v>0</v>
      </c>
      <c r="P20" s="37">
        <v>0</v>
      </c>
      <c r="Q20" s="36">
        <f t="shared" si="7"/>
        <v>139</v>
      </c>
      <c r="R20" s="37">
        <f>114+25</f>
        <v>139</v>
      </c>
      <c r="S20" s="37">
        <v>0</v>
      </c>
      <c r="T20" s="37">
        <v>0</v>
      </c>
      <c r="U20" s="36"/>
      <c r="V20" s="110"/>
      <c r="AC20" s="36"/>
    </row>
    <row r="21" spans="1:29" ht="30" x14ac:dyDescent="0.25">
      <c r="A21" s="7"/>
      <c r="B21" s="38"/>
      <c r="C21" s="34" t="s">
        <v>4</v>
      </c>
      <c r="D21" s="39" t="s">
        <v>13</v>
      </c>
      <c r="E21" s="40">
        <f t="shared" si="4"/>
        <v>5000</v>
      </c>
      <c r="F21" s="37">
        <v>5000</v>
      </c>
      <c r="G21" s="37">
        <v>0</v>
      </c>
      <c r="H21" s="37">
        <v>0</v>
      </c>
      <c r="I21" s="40">
        <f t="shared" si="5"/>
        <v>5000</v>
      </c>
      <c r="J21" s="37">
        <v>5000</v>
      </c>
      <c r="K21" s="37">
        <v>0</v>
      </c>
      <c r="L21" s="37">
        <v>0</v>
      </c>
      <c r="M21" s="40">
        <f t="shared" si="6"/>
        <v>5130</v>
      </c>
      <c r="N21" s="37">
        <f>5000+130</f>
        <v>5130</v>
      </c>
      <c r="O21" s="37">
        <v>0</v>
      </c>
      <c r="P21" s="37">
        <v>0</v>
      </c>
      <c r="Q21" s="40">
        <f t="shared" si="7"/>
        <v>5200</v>
      </c>
      <c r="R21" s="37">
        <v>5200</v>
      </c>
      <c r="S21" s="37">
        <v>0</v>
      </c>
      <c r="T21" s="37">
        <v>0</v>
      </c>
      <c r="U21" s="36"/>
      <c r="AC21" s="36"/>
    </row>
    <row r="22" spans="1:29" ht="30" x14ac:dyDescent="0.25">
      <c r="A22" s="7"/>
      <c r="B22" s="38"/>
      <c r="C22" s="34" t="s">
        <v>5</v>
      </c>
      <c r="D22" s="39" t="s">
        <v>14</v>
      </c>
      <c r="E22" s="40">
        <f t="shared" si="4"/>
        <v>2300</v>
      </c>
      <c r="F22" s="37">
        <v>2300</v>
      </c>
      <c r="G22" s="37">
        <v>0</v>
      </c>
      <c r="H22" s="37">
        <v>0</v>
      </c>
      <c r="I22" s="40">
        <f t="shared" si="5"/>
        <v>2300</v>
      </c>
      <c r="J22" s="37">
        <v>2300</v>
      </c>
      <c r="K22" s="37">
        <v>0</v>
      </c>
      <c r="L22" s="37">
        <v>0</v>
      </c>
      <c r="M22" s="40">
        <f t="shared" si="6"/>
        <v>2300</v>
      </c>
      <c r="N22" s="37">
        <v>2300</v>
      </c>
      <c r="O22" s="37">
        <v>0</v>
      </c>
      <c r="P22" s="37">
        <v>0</v>
      </c>
      <c r="Q22" s="40">
        <f t="shared" si="7"/>
        <v>2300</v>
      </c>
      <c r="R22" s="37">
        <v>2300</v>
      </c>
      <c r="S22" s="37">
        <v>0</v>
      </c>
      <c r="T22" s="37">
        <v>0</v>
      </c>
      <c r="U22" s="36"/>
      <c r="AC22" s="36"/>
    </row>
    <row r="23" spans="1:29" ht="30" x14ac:dyDescent="0.25">
      <c r="A23" s="7"/>
      <c r="B23" s="38"/>
      <c r="C23" s="34" t="s">
        <v>6</v>
      </c>
      <c r="D23" s="39" t="s">
        <v>15</v>
      </c>
      <c r="E23" s="40">
        <f t="shared" si="4"/>
        <v>2200</v>
      </c>
      <c r="F23" s="37">
        <v>2200</v>
      </c>
      <c r="G23" s="37">
        <v>0</v>
      </c>
      <c r="H23" s="37">
        <v>0</v>
      </c>
      <c r="I23" s="40">
        <f t="shared" si="5"/>
        <v>2200</v>
      </c>
      <c r="J23" s="37">
        <v>2200</v>
      </c>
      <c r="K23" s="37">
        <v>0</v>
      </c>
      <c r="L23" s="37">
        <v>0</v>
      </c>
      <c r="M23" s="40">
        <f t="shared" si="6"/>
        <v>2200</v>
      </c>
      <c r="N23" s="37">
        <v>2200</v>
      </c>
      <c r="O23" s="37">
        <v>0</v>
      </c>
      <c r="P23" s="37">
        <v>0</v>
      </c>
      <c r="Q23" s="40">
        <f t="shared" si="7"/>
        <v>2200</v>
      </c>
      <c r="R23" s="37">
        <v>2200</v>
      </c>
      <c r="S23" s="37">
        <v>0</v>
      </c>
      <c r="T23" s="37">
        <v>0</v>
      </c>
      <c r="U23" s="36"/>
      <c r="AC23" s="36"/>
    </row>
    <row r="24" spans="1:29" ht="30" x14ac:dyDescent="0.25">
      <c r="A24" s="7"/>
      <c r="B24" s="38"/>
      <c r="C24" s="34" t="s">
        <v>415</v>
      </c>
      <c r="D24" s="39" t="s">
        <v>432</v>
      </c>
      <c r="E24" s="40">
        <f t="shared" si="4"/>
        <v>2350</v>
      </c>
      <c r="F24" s="37">
        <f>2800-450</f>
        <v>2350</v>
      </c>
      <c r="G24" s="37">
        <v>0</v>
      </c>
      <c r="H24" s="37">
        <v>0</v>
      </c>
      <c r="I24" s="40">
        <f t="shared" si="5"/>
        <v>2500</v>
      </c>
      <c r="J24" s="37">
        <f>2800-300</f>
        <v>2500</v>
      </c>
      <c r="K24" s="37">
        <v>0</v>
      </c>
      <c r="L24" s="37">
        <v>0</v>
      </c>
      <c r="M24" s="40">
        <f t="shared" si="6"/>
        <v>2500</v>
      </c>
      <c r="N24" s="37">
        <f>2800-300</f>
        <v>2500</v>
      </c>
      <c r="O24" s="37">
        <v>0</v>
      </c>
      <c r="P24" s="37">
        <v>0</v>
      </c>
      <c r="Q24" s="40">
        <f t="shared" si="7"/>
        <v>2400</v>
      </c>
      <c r="R24" s="37">
        <v>2400</v>
      </c>
      <c r="S24" s="37">
        <v>0</v>
      </c>
      <c r="T24" s="37">
        <v>0</v>
      </c>
      <c r="U24" s="36"/>
      <c r="AC24" s="36"/>
    </row>
    <row r="25" spans="1:29" s="6" customFormat="1" ht="31.5" x14ac:dyDescent="0.25">
      <c r="A25" s="8" t="s">
        <v>602</v>
      </c>
      <c r="B25" s="30" t="s">
        <v>467</v>
      </c>
      <c r="C25" s="31"/>
      <c r="D25" s="31" t="s">
        <v>22</v>
      </c>
      <c r="E25" s="32">
        <f t="shared" si="4"/>
        <v>4020</v>
      </c>
      <c r="F25" s="33">
        <f>F29+F30+F31+F32</f>
        <v>4020</v>
      </c>
      <c r="G25" s="33">
        <f t="shared" ref="G25:H25" si="24">SUM(G29:G31)</f>
        <v>0</v>
      </c>
      <c r="H25" s="33">
        <f t="shared" si="24"/>
        <v>0</v>
      </c>
      <c r="I25" s="32">
        <f t="shared" si="5"/>
        <v>4300</v>
      </c>
      <c r="J25" s="33">
        <f>SUM(J29:J31)</f>
        <v>4300</v>
      </c>
      <c r="K25" s="33">
        <f t="shared" ref="K25" si="25">SUM(K29:K31)</f>
        <v>0</v>
      </c>
      <c r="L25" s="33">
        <f>SUM(L29:L30)</f>
        <v>0</v>
      </c>
      <c r="M25" s="32">
        <f t="shared" si="6"/>
        <v>2950</v>
      </c>
      <c r="N25" s="33">
        <f>SUM(N29:N30)</f>
        <v>2950</v>
      </c>
      <c r="O25" s="33">
        <f>SUM(O29:O30)</f>
        <v>0</v>
      </c>
      <c r="P25" s="33">
        <f t="shared" ref="P25" si="26">P29+P30+P31</f>
        <v>0</v>
      </c>
      <c r="Q25" s="32">
        <f t="shared" si="7"/>
        <v>2950</v>
      </c>
      <c r="R25" s="33">
        <f>SUM(R29:R30)</f>
        <v>2950</v>
      </c>
      <c r="S25" s="33">
        <f t="shared" ref="S25" si="27">S29+S30+S31</f>
        <v>0</v>
      </c>
      <c r="T25" s="33">
        <f>SUM(T29:T30)</f>
        <v>0</v>
      </c>
      <c r="U25" s="32">
        <f>R25-F25</f>
        <v>-1070</v>
      </c>
      <c r="V25" s="110"/>
      <c r="AC25" s="36"/>
    </row>
    <row r="26" spans="1:29" s="6" customFormat="1" ht="15.75" x14ac:dyDescent="0.25">
      <c r="A26" s="8"/>
      <c r="B26" s="34"/>
      <c r="C26" s="34"/>
      <c r="D26" s="35" t="s">
        <v>151</v>
      </c>
      <c r="E26" s="36">
        <f t="shared" si="4"/>
        <v>174</v>
      </c>
      <c r="F26" s="36">
        <f>SUM(F27:F28)</f>
        <v>174</v>
      </c>
      <c r="G26" s="36">
        <f t="shared" ref="G26:H26" si="28">SUM(G27:G28)</f>
        <v>0</v>
      </c>
      <c r="H26" s="36">
        <f t="shared" si="28"/>
        <v>0</v>
      </c>
      <c r="I26" s="36">
        <f t="shared" si="5"/>
        <v>264</v>
      </c>
      <c r="J26" s="36">
        <f>SUM(J27:J28)</f>
        <v>264</v>
      </c>
      <c r="K26" s="36">
        <f t="shared" ref="K26:L26" si="29">SUM(K27:K28)</f>
        <v>0</v>
      </c>
      <c r="L26" s="36">
        <f t="shared" si="29"/>
        <v>0</v>
      </c>
      <c r="M26" s="36">
        <f t="shared" si="6"/>
        <v>138</v>
      </c>
      <c r="N26" s="36">
        <f>SUM(N27:N28)</f>
        <v>138</v>
      </c>
      <c r="O26" s="36">
        <f t="shared" ref="O26" si="30">SUM(O27:O28)</f>
        <v>0</v>
      </c>
      <c r="P26" s="36">
        <f t="shared" ref="P26" si="31">SUM(P27:P28)</f>
        <v>0</v>
      </c>
      <c r="Q26" s="36">
        <f t="shared" si="7"/>
        <v>138</v>
      </c>
      <c r="R26" s="36">
        <f>SUM(R27:R28)</f>
        <v>138</v>
      </c>
      <c r="S26" s="36">
        <f t="shared" ref="S26:T26" si="32">SUM(S27:S28)</f>
        <v>0</v>
      </c>
      <c r="T26" s="36">
        <f t="shared" si="32"/>
        <v>0</v>
      </c>
      <c r="U26" s="36"/>
      <c r="V26" s="110"/>
      <c r="AC26" s="36"/>
    </row>
    <row r="27" spans="1:29" s="6" customFormat="1" ht="15.75" x14ac:dyDescent="0.25">
      <c r="A27" s="8"/>
      <c r="B27" s="34"/>
      <c r="C27" s="34"/>
      <c r="D27" s="35" t="s">
        <v>152</v>
      </c>
      <c r="E27" s="36">
        <f t="shared" si="4"/>
        <v>174</v>
      </c>
      <c r="F27" s="37">
        <v>174</v>
      </c>
      <c r="G27" s="37">
        <v>0</v>
      </c>
      <c r="H27" s="37">
        <v>0</v>
      </c>
      <c r="I27" s="36">
        <f t="shared" si="5"/>
        <v>218</v>
      </c>
      <c r="J27" s="37">
        <f>147+25+46</f>
        <v>218</v>
      </c>
      <c r="K27" s="37">
        <v>0</v>
      </c>
      <c r="L27" s="37">
        <v>0</v>
      </c>
      <c r="M27" s="36">
        <f t="shared" si="6"/>
        <v>120</v>
      </c>
      <c r="N27" s="37">
        <v>120</v>
      </c>
      <c r="O27" s="37">
        <v>0</v>
      </c>
      <c r="P27" s="37">
        <v>0</v>
      </c>
      <c r="Q27" s="36">
        <f t="shared" si="7"/>
        <v>120</v>
      </c>
      <c r="R27" s="37">
        <v>120</v>
      </c>
      <c r="S27" s="37">
        <v>0</v>
      </c>
      <c r="T27" s="37">
        <v>0</v>
      </c>
      <c r="U27" s="36"/>
      <c r="V27" s="110"/>
      <c r="AC27" s="36"/>
    </row>
    <row r="28" spans="1:29" s="6" customFormat="1" ht="15.75" x14ac:dyDescent="0.25">
      <c r="A28" s="8"/>
      <c r="B28" s="34"/>
      <c r="C28" s="34"/>
      <c r="D28" s="35" t="s">
        <v>153</v>
      </c>
      <c r="E28" s="36">
        <f t="shared" si="4"/>
        <v>0</v>
      </c>
      <c r="F28" s="37">
        <v>0</v>
      </c>
      <c r="G28" s="37">
        <v>0</v>
      </c>
      <c r="H28" s="37">
        <v>0</v>
      </c>
      <c r="I28" s="36">
        <f t="shared" si="5"/>
        <v>46</v>
      </c>
      <c r="J28" s="37">
        <v>46</v>
      </c>
      <c r="K28" s="37">
        <v>0</v>
      </c>
      <c r="L28" s="37">
        <v>0</v>
      </c>
      <c r="M28" s="36">
        <f t="shared" si="6"/>
        <v>18</v>
      </c>
      <c r="N28" s="37">
        <v>18</v>
      </c>
      <c r="O28" s="37">
        <v>0</v>
      </c>
      <c r="P28" s="37">
        <v>0</v>
      </c>
      <c r="Q28" s="36">
        <f t="shared" si="7"/>
        <v>18</v>
      </c>
      <c r="R28" s="37">
        <v>18</v>
      </c>
      <c r="S28" s="37">
        <v>0</v>
      </c>
      <c r="T28" s="37">
        <v>0</v>
      </c>
      <c r="U28" s="36"/>
      <c r="V28" s="110"/>
      <c r="AC28" s="36"/>
    </row>
    <row r="29" spans="1:29" ht="15.75" x14ac:dyDescent="0.25">
      <c r="A29" s="7"/>
      <c r="B29" s="38"/>
      <c r="C29" s="34" t="s">
        <v>18</v>
      </c>
      <c r="D29" s="39" t="s">
        <v>23</v>
      </c>
      <c r="E29" s="40">
        <f t="shared" si="4"/>
        <v>2705</v>
      </c>
      <c r="F29" s="37">
        <v>2705</v>
      </c>
      <c r="G29" s="37">
        <v>0</v>
      </c>
      <c r="H29" s="37">
        <v>0</v>
      </c>
      <c r="I29" s="40">
        <f t="shared" si="5"/>
        <v>4000</v>
      </c>
      <c r="J29" s="37">
        <v>4000</v>
      </c>
      <c r="K29" s="37">
        <v>0</v>
      </c>
      <c r="L29" s="37">
        <v>0</v>
      </c>
      <c r="M29" s="40">
        <f t="shared" si="6"/>
        <v>2800</v>
      </c>
      <c r="N29" s="37">
        <f>2750+50</f>
        <v>2800</v>
      </c>
      <c r="O29" s="37">
        <v>0</v>
      </c>
      <c r="P29" s="37">
        <v>0</v>
      </c>
      <c r="Q29" s="40">
        <f t="shared" si="7"/>
        <v>2800</v>
      </c>
      <c r="R29" s="37">
        <f>2750+50</f>
        <v>2800</v>
      </c>
      <c r="S29" s="37">
        <v>0</v>
      </c>
      <c r="T29" s="37">
        <v>0</v>
      </c>
      <c r="U29" s="36"/>
      <c r="AC29" s="36"/>
    </row>
    <row r="30" spans="1:29" ht="30" x14ac:dyDescent="0.25">
      <c r="A30" s="7"/>
      <c r="B30" s="38"/>
      <c r="C30" s="34" t="s">
        <v>19</v>
      </c>
      <c r="D30" s="39" t="s">
        <v>24</v>
      </c>
      <c r="E30" s="40">
        <f t="shared" si="4"/>
        <v>100</v>
      </c>
      <c r="F30" s="37">
        <v>100</v>
      </c>
      <c r="G30" s="37">
        <v>0</v>
      </c>
      <c r="H30" s="37">
        <v>0</v>
      </c>
      <c r="I30" s="40">
        <f t="shared" si="5"/>
        <v>150</v>
      </c>
      <c r="J30" s="37">
        <v>150</v>
      </c>
      <c r="K30" s="37">
        <v>0</v>
      </c>
      <c r="L30" s="37">
        <v>0</v>
      </c>
      <c r="M30" s="40">
        <f t="shared" si="6"/>
        <v>150</v>
      </c>
      <c r="N30" s="37">
        <v>150</v>
      </c>
      <c r="O30" s="37">
        <v>0</v>
      </c>
      <c r="P30" s="37">
        <v>0</v>
      </c>
      <c r="Q30" s="40">
        <f t="shared" si="7"/>
        <v>150</v>
      </c>
      <c r="R30" s="37">
        <v>150</v>
      </c>
      <c r="S30" s="37">
        <v>0</v>
      </c>
      <c r="T30" s="37">
        <v>0</v>
      </c>
      <c r="U30" s="36"/>
      <c r="AC30" s="36"/>
    </row>
    <row r="31" spans="1:29" ht="30" x14ac:dyDescent="0.25">
      <c r="A31" s="7"/>
      <c r="B31" s="38"/>
      <c r="C31" s="34" t="s">
        <v>20</v>
      </c>
      <c r="D31" s="39" t="s">
        <v>25</v>
      </c>
      <c r="E31" s="40">
        <f t="shared" si="4"/>
        <v>1065</v>
      </c>
      <c r="F31" s="37">
        <v>1065</v>
      </c>
      <c r="G31" s="37">
        <v>0</v>
      </c>
      <c r="H31" s="37">
        <v>0</v>
      </c>
      <c r="I31" s="40">
        <f t="shared" si="5"/>
        <v>895</v>
      </c>
      <c r="J31" s="37">
        <v>150</v>
      </c>
      <c r="K31" s="37">
        <v>0</v>
      </c>
      <c r="L31" s="33">
        <f t="shared" ref="L31" si="33">SUM(L35)</f>
        <v>745</v>
      </c>
      <c r="M31" s="40"/>
      <c r="N31" s="37"/>
      <c r="O31" s="37"/>
      <c r="P31" s="37">
        <v>0</v>
      </c>
      <c r="Q31" s="40">
        <f t="shared" si="7"/>
        <v>0</v>
      </c>
      <c r="R31" s="37"/>
      <c r="S31" s="37">
        <v>0</v>
      </c>
      <c r="T31" s="37"/>
      <c r="U31" s="36"/>
      <c r="AC31" s="36"/>
    </row>
    <row r="32" spans="1:29" ht="31.5" customHeight="1" x14ac:dyDescent="0.25">
      <c r="A32" s="7"/>
      <c r="B32" s="38"/>
      <c r="C32" s="34" t="s">
        <v>468</v>
      </c>
      <c r="D32" s="39" t="s">
        <v>469</v>
      </c>
      <c r="E32" s="40">
        <f t="shared" si="4"/>
        <v>150</v>
      </c>
      <c r="F32" s="37">
        <v>150</v>
      </c>
      <c r="G32" s="37">
        <v>0</v>
      </c>
      <c r="H32" s="37">
        <v>0</v>
      </c>
      <c r="I32" s="40">
        <f t="shared" si="5"/>
        <v>0</v>
      </c>
      <c r="J32" s="37"/>
      <c r="K32" s="37">
        <v>0</v>
      </c>
      <c r="L32" s="37">
        <f t="shared" ref="L32" si="34">SUM(L33:L34)</f>
        <v>0</v>
      </c>
      <c r="M32" s="40"/>
      <c r="N32" s="37"/>
      <c r="O32" s="37"/>
      <c r="P32" s="37">
        <v>0</v>
      </c>
      <c r="Q32" s="40">
        <f t="shared" si="7"/>
        <v>0</v>
      </c>
      <c r="R32" s="37"/>
      <c r="S32" s="37">
        <v>0</v>
      </c>
      <c r="T32" s="37"/>
      <c r="U32" s="36"/>
      <c r="AC32" s="36"/>
    </row>
    <row r="33" spans="1:29" ht="47.25" x14ac:dyDescent="0.25">
      <c r="A33" s="85" t="s">
        <v>602</v>
      </c>
      <c r="B33" s="30" t="s">
        <v>470</v>
      </c>
      <c r="C33" s="31"/>
      <c r="D33" s="31" t="s">
        <v>30</v>
      </c>
      <c r="E33" s="32">
        <f t="shared" si="4"/>
        <v>11958</v>
      </c>
      <c r="F33" s="33">
        <f>SUM(F37)</f>
        <v>11258</v>
      </c>
      <c r="G33" s="33">
        <f t="shared" ref="G33:H33" si="35">SUM(G37)</f>
        <v>0</v>
      </c>
      <c r="H33" s="33">
        <f t="shared" si="35"/>
        <v>700</v>
      </c>
      <c r="I33" s="32">
        <f t="shared" si="5"/>
        <v>11500</v>
      </c>
      <c r="J33" s="33">
        <f>SUM(J37)</f>
        <v>11500</v>
      </c>
      <c r="K33" s="33">
        <f t="shared" ref="K33" si="36">SUM(K37)</f>
        <v>0</v>
      </c>
      <c r="L33" s="37">
        <v>0</v>
      </c>
      <c r="M33" s="32">
        <f t="shared" si="6"/>
        <v>12325</v>
      </c>
      <c r="N33" s="33">
        <f>SUM(N37)</f>
        <v>11580</v>
      </c>
      <c r="O33" s="33">
        <f t="shared" ref="O33" si="37">SUM(O37)</f>
        <v>745</v>
      </c>
      <c r="P33" s="33">
        <f t="shared" ref="P33" si="38">SUM(P37)</f>
        <v>745</v>
      </c>
      <c r="Q33" s="32">
        <f t="shared" si="7"/>
        <v>12245</v>
      </c>
      <c r="R33" s="33">
        <f>SUM(R37)</f>
        <v>11500</v>
      </c>
      <c r="S33" s="33">
        <f t="shared" ref="S33" si="39">SUM(S37)</f>
        <v>0</v>
      </c>
      <c r="T33" s="33">
        <f t="shared" ref="T33" si="40">SUM(T37)</f>
        <v>745</v>
      </c>
      <c r="U33" s="32">
        <f>R33-F33</f>
        <v>242</v>
      </c>
      <c r="AC33" s="36"/>
    </row>
    <row r="34" spans="1:29" s="6" customFormat="1" ht="15.75" x14ac:dyDescent="0.25">
      <c r="A34" s="8"/>
      <c r="B34" s="34"/>
      <c r="C34" s="34"/>
      <c r="D34" s="35" t="s">
        <v>151</v>
      </c>
      <c r="E34" s="36">
        <f t="shared" si="4"/>
        <v>353</v>
      </c>
      <c r="F34" s="37">
        <f>SUM(F35:F36)</f>
        <v>353</v>
      </c>
      <c r="G34" s="37">
        <f t="shared" ref="G34:H34" si="41">SUM(G35:G36)</f>
        <v>0</v>
      </c>
      <c r="H34" s="37">
        <f t="shared" si="41"/>
        <v>0</v>
      </c>
      <c r="I34" s="36">
        <f t="shared" si="5"/>
        <v>353</v>
      </c>
      <c r="J34" s="37">
        <f>SUM(J35:J36)</f>
        <v>353</v>
      </c>
      <c r="K34" s="37">
        <f t="shared" ref="K34" si="42">SUM(K35:K36)</f>
        <v>0</v>
      </c>
      <c r="L34" s="37">
        <v>0</v>
      </c>
      <c r="M34" s="36">
        <f t="shared" si="6"/>
        <v>353</v>
      </c>
      <c r="N34" s="37">
        <f>SUM(N35:N36)</f>
        <v>353</v>
      </c>
      <c r="O34" s="37">
        <f t="shared" ref="O34" si="43">SUM(O35:O36)</f>
        <v>0</v>
      </c>
      <c r="P34" s="37">
        <f>SUM(P35:P36)</f>
        <v>0</v>
      </c>
      <c r="Q34" s="36">
        <f t="shared" si="7"/>
        <v>353</v>
      </c>
      <c r="R34" s="37">
        <f>SUM(R35:R36)</f>
        <v>353</v>
      </c>
      <c r="S34" s="37">
        <f>SUM(S35:S36)</f>
        <v>0</v>
      </c>
      <c r="T34" s="37">
        <f t="shared" ref="T34" si="44">SUM(T35:T36)</f>
        <v>0</v>
      </c>
      <c r="U34" s="36"/>
      <c r="V34" s="110"/>
      <c r="AC34" s="36"/>
    </row>
    <row r="35" spans="1:29" s="6" customFormat="1" ht="15.75" x14ac:dyDescent="0.25">
      <c r="A35" s="8"/>
      <c r="B35" s="34"/>
      <c r="C35" s="34"/>
      <c r="D35" s="35" t="s">
        <v>152</v>
      </c>
      <c r="E35" s="36">
        <f t="shared" si="4"/>
        <v>306</v>
      </c>
      <c r="F35" s="37">
        <v>306</v>
      </c>
      <c r="G35" s="37">
        <v>0</v>
      </c>
      <c r="H35" s="37">
        <v>0</v>
      </c>
      <c r="I35" s="36">
        <f t="shared" si="5"/>
        <v>1054</v>
      </c>
      <c r="J35" s="37">
        <v>309</v>
      </c>
      <c r="K35" s="37">
        <v>0</v>
      </c>
      <c r="L35" s="37">
        <v>745</v>
      </c>
      <c r="M35" s="36">
        <f t="shared" si="6"/>
        <v>309</v>
      </c>
      <c r="N35" s="37">
        <v>309</v>
      </c>
      <c r="O35" s="37">
        <v>0</v>
      </c>
      <c r="P35" s="37">
        <v>0</v>
      </c>
      <c r="Q35" s="36">
        <f t="shared" si="7"/>
        <v>309</v>
      </c>
      <c r="R35" s="37">
        <v>309</v>
      </c>
      <c r="S35" s="37">
        <v>0</v>
      </c>
      <c r="T35" s="37">
        <v>0</v>
      </c>
      <c r="U35" s="36"/>
      <c r="V35" s="110"/>
      <c r="AC35" s="36"/>
    </row>
    <row r="36" spans="1:29" s="6" customFormat="1" ht="15.75" x14ac:dyDescent="0.25">
      <c r="A36" s="8"/>
      <c r="B36" s="34"/>
      <c r="C36" s="34"/>
      <c r="D36" s="35" t="s">
        <v>153</v>
      </c>
      <c r="E36" s="36">
        <f t="shared" si="4"/>
        <v>47</v>
      </c>
      <c r="F36" s="37">
        <v>47</v>
      </c>
      <c r="G36" s="37">
        <v>0</v>
      </c>
      <c r="H36" s="37">
        <v>0</v>
      </c>
      <c r="I36" s="36">
        <f t="shared" si="5"/>
        <v>84</v>
      </c>
      <c r="J36" s="37">
        <v>44</v>
      </c>
      <c r="K36" s="37">
        <v>0</v>
      </c>
      <c r="L36" s="33">
        <f t="shared" ref="L36" si="45">SUM(L40:L43)</f>
        <v>40</v>
      </c>
      <c r="M36" s="36">
        <f t="shared" si="6"/>
        <v>44</v>
      </c>
      <c r="N36" s="37">
        <v>44</v>
      </c>
      <c r="O36" s="37">
        <v>0</v>
      </c>
      <c r="P36" s="37">
        <v>0</v>
      </c>
      <c r="Q36" s="36">
        <f t="shared" si="7"/>
        <v>44</v>
      </c>
      <c r="R36" s="37">
        <v>44</v>
      </c>
      <c r="S36" s="37">
        <v>0</v>
      </c>
      <c r="T36" s="37">
        <v>0</v>
      </c>
      <c r="U36" s="36"/>
      <c r="V36" s="110"/>
      <c r="AC36" s="36"/>
    </row>
    <row r="37" spans="1:29" s="6" customFormat="1" ht="15.75" x14ac:dyDescent="0.25">
      <c r="A37" s="8"/>
      <c r="B37" s="38"/>
      <c r="C37" s="34" t="s">
        <v>37</v>
      </c>
      <c r="D37" s="39" t="s">
        <v>31</v>
      </c>
      <c r="E37" s="36">
        <f t="shared" si="4"/>
        <v>11958</v>
      </c>
      <c r="F37" s="37">
        <v>11258</v>
      </c>
      <c r="G37" s="37">
        <v>0</v>
      </c>
      <c r="H37" s="37">
        <v>700</v>
      </c>
      <c r="I37" s="36">
        <f t="shared" si="5"/>
        <v>11500</v>
      </c>
      <c r="J37" s="37">
        <v>11500</v>
      </c>
      <c r="K37" s="37">
        <v>0</v>
      </c>
      <c r="L37" s="36">
        <f t="shared" ref="L37" si="46">SUM(L38:L39)</f>
        <v>0</v>
      </c>
      <c r="M37" s="36">
        <f t="shared" si="6"/>
        <v>12325</v>
      </c>
      <c r="N37" s="37">
        <f>11500+80</f>
        <v>11580</v>
      </c>
      <c r="O37" s="37">
        <v>745</v>
      </c>
      <c r="P37" s="37">
        <v>745</v>
      </c>
      <c r="Q37" s="36">
        <f t="shared" si="7"/>
        <v>12245</v>
      </c>
      <c r="R37" s="37">
        <f>11500</f>
        <v>11500</v>
      </c>
      <c r="S37" s="37">
        <v>0</v>
      </c>
      <c r="T37" s="37">
        <v>745</v>
      </c>
      <c r="U37" s="36"/>
      <c r="V37" s="110"/>
      <c r="AC37" s="36"/>
    </row>
    <row r="38" spans="1:29" ht="31.5" x14ac:dyDescent="0.25">
      <c r="A38" s="85" t="s">
        <v>602</v>
      </c>
      <c r="B38" s="30" t="s">
        <v>471</v>
      </c>
      <c r="C38" s="31"/>
      <c r="D38" s="31" t="s">
        <v>35</v>
      </c>
      <c r="E38" s="32">
        <f t="shared" si="4"/>
        <v>26330</v>
      </c>
      <c r="F38" s="33">
        <f>SUM(F42:F45)</f>
        <v>26290</v>
      </c>
      <c r="G38" s="33">
        <f t="shared" ref="G38:H38" si="47">SUM(G42:G45)</f>
        <v>0</v>
      </c>
      <c r="H38" s="33">
        <f t="shared" si="47"/>
        <v>40</v>
      </c>
      <c r="I38" s="32">
        <f t="shared" si="5"/>
        <v>27150</v>
      </c>
      <c r="J38" s="33">
        <f t="shared" ref="J38:K38" si="48">SUM(J42:J45)</f>
        <v>27150</v>
      </c>
      <c r="K38" s="33">
        <f t="shared" si="48"/>
        <v>0</v>
      </c>
      <c r="L38" s="37">
        <v>0</v>
      </c>
      <c r="M38" s="32">
        <f t="shared" si="6"/>
        <v>36020</v>
      </c>
      <c r="N38" s="33">
        <f t="shared" ref="N38:O38" si="49">SUM(N42:N45)</f>
        <v>35700</v>
      </c>
      <c r="O38" s="33">
        <f t="shared" si="49"/>
        <v>320</v>
      </c>
      <c r="P38" s="33">
        <f t="shared" ref="P38" si="50">SUM(P42:P45)</f>
        <v>40</v>
      </c>
      <c r="Q38" s="32">
        <f t="shared" si="7"/>
        <v>30320</v>
      </c>
      <c r="R38" s="33">
        <f t="shared" ref="R38" si="51">SUM(R42:R45)</f>
        <v>30000</v>
      </c>
      <c r="S38" s="33">
        <f t="shared" ref="S38:T38" si="52">SUM(S42:S45)</f>
        <v>0</v>
      </c>
      <c r="T38" s="33">
        <f t="shared" si="52"/>
        <v>320</v>
      </c>
      <c r="U38" s="32">
        <f>R38-F38</f>
        <v>3710</v>
      </c>
      <c r="AC38" s="36"/>
    </row>
    <row r="39" spans="1:29" s="6" customFormat="1" ht="15.75" x14ac:dyDescent="0.25">
      <c r="A39" s="8"/>
      <c r="B39" s="34"/>
      <c r="C39" s="34"/>
      <c r="D39" s="35" t="s">
        <v>151</v>
      </c>
      <c r="E39" s="36">
        <f t="shared" si="4"/>
        <v>2143</v>
      </c>
      <c r="F39" s="36">
        <f>SUM(F40:F41)</f>
        <v>2143</v>
      </c>
      <c r="G39" s="36">
        <f t="shared" ref="G39:H39" si="53">SUM(G40:G41)</f>
        <v>0</v>
      </c>
      <c r="H39" s="36">
        <f t="shared" si="53"/>
        <v>0</v>
      </c>
      <c r="I39" s="36">
        <f t="shared" si="5"/>
        <v>2165</v>
      </c>
      <c r="J39" s="36">
        <f>SUM(J40:J41)</f>
        <v>2165</v>
      </c>
      <c r="K39" s="36">
        <f t="shared" ref="K39" si="54">SUM(K40:K41)</f>
        <v>0</v>
      </c>
      <c r="L39" s="37">
        <v>0</v>
      </c>
      <c r="M39" s="36">
        <f t="shared" si="6"/>
        <v>2143</v>
      </c>
      <c r="N39" s="36">
        <f>SUM(N40:N41)</f>
        <v>2143</v>
      </c>
      <c r="O39" s="36">
        <f t="shared" ref="O39" si="55">SUM(O40:O41)</f>
        <v>0</v>
      </c>
      <c r="P39" s="36">
        <f t="shared" ref="P39" si="56">SUM(P40:P41)</f>
        <v>0</v>
      </c>
      <c r="Q39" s="36">
        <f t="shared" si="7"/>
        <v>2165</v>
      </c>
      <c r="R39" s="36">
        <f>SUM(R40:R41)</f>
        <v>2165</v>
      </c>
      <c r="S39" s="36">
        <f t="shared" ref="S39:T39" si="57">SUM(S40:S41)</f>
        <v>0</v>
      </c>
      <c r="T39" s="36">
        <f t="shared" si="57"/>
        <v>0</v>
      </c>
      <c r="U39" s="36"/>
      <c r="V39" s="110"/>
      <c r="AC39" s="36"/>
    </row>
    <row r="40" spans="1:29" s="6" customFormat="1" ht="15.75" x14ac:dyDescent="0.25">
      <c r="A40" s="8"/>
      <c r="B40" s="34"/>
      <c r="C40" s="34"/>
      <c r="D40" s="35" t="s">
        <v>152</v>
      </c>
      <c r="E40" s="36">
        <f t="shared" si="4"/>
        <v>1843</v>
      </c>
      <c r="F40" s="37">
        <f>1813+30</f>
        <v>1843</v>
      </c>
      <c r="G40" s="37">
        <v>0</v>
      </c>
      <c r="H40" s="37">
        <v>0</v>
      </c>
      <c r="I40" s="36">
        <f t="shared" si="5"/>
        <v>1883</v>
      </c>
      <c r="J40" s="37">
        <f>1813+30</f>
        <v>1843</v>
      </c>
      <c r="K40" s="37">
        <v>0</v>
      </c>
      <c r="L40" s="37">
        <v>40</v>
      </c>
      <c r="M40" s="36">
        <f t="shared" si="6"/>
        <v>1843</v>
      </c>
      <c r="N40" s="37">
        <f>1813+30</f>
        <v>1843</v>
      </c>
      <c r="O40" s="37">
        <v>0</v>
      </c>
      <c r="P40" s="37">
        <v>0</v>
      </c>
      <c r="Q40" s="36">
        <f t="shared" si="7"/>
        <v>1843</v>
      </c>
      <c r="R40" s="37">
        <f>1813+30</f>
        <v>1843</v>
      </c>
      <c r="S40" s="37">
        <v>0</v>
      </c>
      <c r="T40" s="37">
        <v>0</v>
      </c>
      <c r="U40" s="36"/>
      <c r="V40" s="110"/>
      <c r="AC40" s="36"/>
    </row>
    <row r="41" spans="1:29" s="6" customFormat="1" ht="15.75" x14ac:dyDescent="0.25">
      <c r="A41" s="8"/>
      <c r="B41" s="34"/>
      <c r="C41" s="34"/>
      <c r="D41" s="35" t="s">
        <v>153</v>
      </c>
      <c r="E41" s="36">
        <f t="shared" si="4"/>
        <v>300</v>
      </c>
      <c r="F41" s="37">
        <v>300</v>
      </c>
      <c r="G41" s="37">
        <v>0</v>
      </c>
      <c r="H41" s="37">
        <v>0</v>
      </c>
      <c r="I41" s="36">
        <f t="shared" si="5"/>
        <v>322</v>
      </c>
      <c r="J41" s="37">
        <f>300+15+7</f>
        <v>322</v>
      </c>
      <c r="K41" s="37">
        <v>0</v>
      </c>
      <c r="L41" s="37">
        <v>0</v>
      </c>
      <c r="M41" s="36">
        <f t="shared" si="6"/>
        <v>300</v>
      </c>
      <c r="N41" s="37">
        <v>300</v>
      </c>
      <c r="O41" s="37">
        <v>0</v>
      </c>
      <c r="P41" s="37">
        <v>0</v>
      </c>
      <c r="Q41" s="36">
        <f t="shared" si="7"/>
        <v>322</v>
      </c>
      <c r="R41" s="37">
        <f>300+15+7</f>
        <v>322</v>
      </c>
      <c r="S41" s="37">
        <v>0</v>
      </c>
      <c r="T41" s="37">
        <v>0</v>
      </c>
      <c r="U41" s="36"/>
      <c r="V41" s="110"/>
      <c r="AC41" s="36"/>
    </row>
    <row r="42" spans="1:29" ht="75" x14ac:dyDescent="0.25">
      <c r="A42" s="7"/>
      <c r="B42" s="38"/>
      <c r="C42" s="34" t="s">
        <v>38</v>
      </c>
      <c r="D42" s="39" t="s">
        <v>36</v>
      </c>
      <c r="E42" s="40">
        <f t="shared" si="4"/>
        <v>10830</v>
      </c>
      <c r="F42" s="37">
        <f>11000-210</f>
        <v>10790</v>
      </c>
      <c r="G42" s="37">
        <v>0</v>
      </c>
      <c r="H42" s="37">
        <v>40</v>
      </c>
      <c r="I42" s="40">
        <f t="shared" si="5"/>
        <v>11000</v>
      </c>
      <c r="J42" s="37">
        <v>11000</v>
      </c>
      <c r="K42" s="37">
        <v>0</v>
      </c>
      <c r="L42" s="37">
        <v>0</v>
      </c>
      <c r="M42" s="40">
        <f t="shared" si="6"/>
        <v>14270</v>
      </c>
      <c r="N42" s="37">
        <f>13500+450</f>
        <v>13950</v>
      </c>
      <c r="O42" s="37">
        <v>320</v>
      </c>
      <c r="P42" s="37">
        <v>40</v>
      </c>
      <c r="Q42" s="40">
        <f t="shared" si="7"/>
        <v>12320</v>
      </c>
      <c r="R42" s="37">
        <v>12000</v>
      </c>
      <c r="S42" s="37">
        <v>0</v>
      </c>
      <c r="T42" s="37">
        <v>320</v>
      </c>
      <c r="U42" s="36"/>
      <c r="AC42" s="36"/>
    </row>
    <row r="43" spans="1:29" ht="81" customHeight="1" x14ac:dyDescent="0.25">
      <c r="A43" s="7"/>
      <c r="B43" s="38"/>
      <c r="C43" s="34" t="s">
        <v>39</v>
      </c>
      <c r="D43" s="39" t="s">
        <v>33</v>
      </c>
      <c r="E43" s="40">
        <f t="shared" si="4"/>
        <v>9800</v>
      </c>
      <c r="F43" s="37">
        <f>10000-200</f>
        <v>9800</v>
      </c>
      <c r="G43" s="37">
        <v>0</v>
      </c>
      <c r="H43" s="37">
        <v>0</v>
      </c>
      <c r="I43" s="40">
        <f t="shared" si="5"/>
        <v>10000</v>
      </c>
      <c r="J43" s="37">
        <v>10000</v>
      </c>
      <c r="K43" s="37">
        <v>0</v>
      </c>
      <c r="L43" s="37">
        <v>0</v>
      </c>
      <c r="M43" s="40">
        <f t="shared" si="6"/>
        <v>12750</v>
      </c>
      <c r="N43" s="37">
        <v>12750</v>
      </c>
      <c r="O43" s="37">
        <v>0</v>
      </c>
      <c r="P43" s="37">
        <v>0</v>
      </c>
      <c r="Q43" s="40">
        <f t="shared" si="7"/>
        <v>11000</v>
      </c>
      <c r="R43" s="37">
        <v>11000</v>
      </c>
      <c r="S43" s="37">
        <v>0</v>
      </c>
      <c r="T43" s="37">
        <v>0</v>
      </c>
      <c r="U43" s="36"/>
      <c r="AC43" s="36"/>
    </row>
    <row r="44" spans="1:29" ht="75" x14ac:dyDescent="0.25">
      <c r="A44" s="7"/>
      <c r="B44" s="38"/>
      <c r="C44" s="34" t="s">
        <v>40</v>
      </c>
      <c r="D44" s="39" t="s">
        <v>34</v>
      </c>
      <c r="E44" s="40">
        <f t="shared" si="4"/>
        <v>2000</v>
      </c>
      <c r="F44" s="37">
        <v>2000</v>
      </c>
      <c r="G44" s="37">
        <v>0</v>
      </c>
      <c r="H44" s="37">
        <v>0</v>
      </c>
      <c r="I44" s="40">
        <f t="shared" si="5"/>
        <v>2015</v>
      </c>
      <c r="J44" s="37">
        <v>2000</v>
      </c>
      <c r="K44" s="37">
        <v>0</v>
      </c>
      <c r="L44" s="33">
        <f t="shared" ref="L44" si="58">SUM(L48)</f>
        <v>15</v>
      </c>
      <c r="M44" s="40">
        <f t="shared" ref="M44:M107" si="59">SUM(N44:O44)</f>
        <v>3000</v>
      </c>
      <c r="N44" s="37">
        <v>3000</v>
      </c>
      <c r="O44" s="37">
        <v>0</v>
      </c>
      <c r="P44" s="37">
        <v>0</v>
      </c>
      <c r="Q44" s="40">
        <f t="shared" si="7"/>
        <v>2000</v>
      </c>
      <c r="R44" s="37">
        <v>2000</v>
      </c>
      <c r="S44" s="37">
        <v>0</v>
      </c>
      <c r="T44" s="37">
        <v>0</v>
      </c>
      <c r="U44" s="36"/>
      <c r="AC44" s="36"/>
    </row>
    <row r="45" spans="1:29" ht="30" x14ac:dyDescent="0.25">
      <c r="A45" s="7"/>
      <c r="B45" s="38"/>
      <c r="C45" s="34" t="s">
        <v>416</v>
      </c>
      <c r="D45" s="39" t="s">
        <v>448</v>
      </c>
      <c r="E45" s="40">
        <f t="shared" si="4"/>
        <v>3700</v>
      </c>
      <c r="F45" s="37">
        <f>3700</f>
        <v>3700</v>
      </c>
      <c r="G45" s="37">
        <v>0</v>
      </c>
      <c r="H45" s="37">
        <v>0</v>
      </c>
      <c r="I45" s="40">
        <f t="shared" si="5"/>
        <v>4150</v>
      </c>
      <c r="J45" s="37">
        <f>3700+450</f>
        <v>4150</v>
      </c>
      <c r="K45" s="37">
        <v>0</v>
      </c>
      <c r="L45" s="36">
        <f t="shared" ref="L45" si="60">SUM(L46:L47)</f>
        <v>0</v>
      </c>
      <c r="M45" s="40">
        <f t="shared" si="59"/>
        <v>6000</v>
      </c>
      <c r="N45" s="37">
        <v>6000</v>
      </c>
      <c r="O45" s="37">
        <v>0</v>
      </c>
      <c r="P45" s="37">
        <v>0</v>
      </c>
      <c r="Q45" s="40">
        <f t="shared" si="7"/>
        <v>5000</v>
      </c>
      <c r="R45" s="37">
        <v>5000</v>
      </c>
      <c r="S45" s="37">
        <v>0</v>
      </c>
      <c r="T45" s="37">
        <v>0</v>
      </c>
      <c r="U45" s="36"/>
      <c r="AC45" s="36"/>
    </row>
    <row r="46" spans="1:29" s="6" customFormat="1" ht="47.25" x14ac:dyDescent="0.25">
      <c r="A46" s="8" t="s">
        <v>602</v>
      </c>
      <c r="B46" s="30" t="s">
        <v>472</v>
      </c>
      <c r="C46" s="31"/>
      <c r="D46" s="31" t="s">
        <v>336</v>
      </c>
      <c r="E46" s="32">
        <f t="shared" si="4"/>
        <v>1115</v>
      </c>
      <c r="F46" s="33">
        <f>SUM(F50)</f>
        <v>1100</v>
      </c>
      <c r="G46" s="33">
        <f t="shared" ref="G46:H46" si="61">SUM(G50)</f>
        <v>0</v>
      </c>
      <c r="H46" s="33">
        <f t="shared" si="61"/>
        <v>15</v>
      </c>
      <c r="I46" s="32">
        <f t="shared" si="5"/>
        <v>1100</v>
      </c>
      <c r="J46" s="33">
        <f>SUM(J50)</f>
        <v>1100</v>
      </c>
      <c r="K46" s="33">
        <f t="shared" ref="K46" si="62">SUM(K50)</f>
        <v>0</v>
      </c>
      <c r="L46" s="37">
        <v>0</v>
      </c>
      <c r="M46" s="32">
        <f t="shared" si="59"/>
        <v>1135</v>
      </c>
      <c r="N46" s="33">
        <f>SUM(N50)</f>
        <v>1120</v>
      </c>
      <c r="O46" s="33">
        <f t="shared" ref="O46" si="63">SUM(O50)</f>
        <v>15</v>
      </c>
      <c r="P46" s="33">
        <f t="shared" ref="P46" si="64">SUM(P50)</f>
        <v>15</v>
      </c>
      <c r="Q46" s="32">
        <f t="shared" si="7"/>
        <v>1115</v>
      </c>
      <c r="R46" s="33">
        <f>SUM(R50)</f>
        <v>1100</v>
      </c>
      <c r="S46" s="33">
        <f t="shared" ref="S46" si="65">SUM(S50)</f>
        <v>0</v>
      </c>
      <c r="T46" s="33">
        <f t="shared" ref="T46" si="66">SUM(T50)</f>
        <v>15</v>
      </c>
      <c r="U46" s="32">
        <f>R46-F46</f>
        <v>0</v>
      </c>
      <c r="V46" s="110"/>
      <c r="AC46" s="36"/>
    </row>
    <row r="47" spans="1:29" s="6" customFormat="1" ht="15.75" x14ac:dyDescent="0.25">
      <c r="A47" s="8"/>
      <c r="B47" s="34"/>
      <c r="C47" s="34"/>
      <c r="D47" s="35" t="s">
        <v>151</v>
      </c>
      <c r="E47" s="36">
        <f t="shared" si="4"/>
        <v>43</v>
      </c>
      <c r="F47" s="36">
        <f>SUM(F48:F49)</f>
        <v>43</v>
      </c>
      <c r="G47" s="36">
        <f t="shared" ref="G47:H47" si="67">SUM(G48:G49)</f>
        <v>0</v>
      </c>
      <c r="H47" s="36">
        <f t="shared" si="67"/>
        <v>0</v>
      </c>
      <c r="I47" s="36">
        <f t="shared" si="5"/>
        <v>43</v>
      </c>
      <c r="J47" s="36">
        <f>SUM(J48:J49)</f>
        <v>43</v>
      </c>
      <c r="K47" s="36">
        <f t="shared" ref="K47" si="68">SUM(K48:K49)</f>
        <v>0</v>
      </c>
      <c r="L47" s="37">
        <v>0</v>
      </c>
      <c r="M47" s="36">
        <f t="shared" si="59"/>
        <v>43</v>
      </c>
      <c r="N47" s="36">
        <f>SUM(N48:N49)</f>
        <v>43</v>
      </c>
      <c r="O47" s="36">
        <f t="shared" ref="O47" si="69">SUM(O48:O49)</f>
        <v>0</v>
      </c>
      <c r="P47" s="36">
        <f t="shared" ref="P47" si="70">SUM(P48:P49)</f>
        <v>0</v>
      </c>
      <c r="Q47" s="36">
        <f t="shared" si="7"/>
        <v>43</v>
      </c>
      <c r="R47" s="36">
        <f>SUM(R48:R49)</f>
        <v>43</v>
      </c>
      <c r="S47" s="36">
        <f t="shared" ref="S47:T47" si="71">SUM(S48:S49)</f>
        <v>0</v>
      </c>
      <c r="T47" s="36">
        <f t="shared" si="71"/>
        <v>0</v>
      </c>
      <c r="U47" s="36"/>
      <c r="V47" s="110"/>
      <c r="AC47" s="36"/>
    </row>
    <row r="48" spans="1:29" s="6" customFormat="1" ht="15.75" x14ac:dyDescent="0.25">
      <c r="A48" s="8"/>
      <c r="B48" s="34"/>
      <c r="C48" s="34"/>
      <c r="D48" s="35" t="s">
        <v>152</v>
      </c>
      <c r="E48" s="36">
        <f t="shared" si="4"/>
        <v>37</v>
      </c>
      <c r="F48" s="37">
        <v>37</v>
      </c>
      <c r="G48" s="37">
        <v>0</v>
      </c>
      <c r="H48" s="37">
        <v>0</v>
      </c>
      <c r="I48" s="36">
        <f t="shared" si="5"/>
        <v>52</v>
      </c>
      <c r="J48" s="37">
        <v>37</v>
      </c>
      <c r="K48" s="37">
        <v>0</v>
      </c>
      <c r="L48" s="37">
        <v>15</v>
      </c>
      <c r="M48" s="36">
        <f t="shared" si="59"/>
        <v>37</v>
      </c>
      <c r="N48" s="37">
        <v>37</v>
      </c>
      <c r="O48" s="37">
        <v>0</v>
      </c>
      <c r="P48" s="37">
        <v>0</v>
      </c>
      <c r="Q48" s="36">
        <f t="shared" si="7"/>
        <v>37</v>
      </c>
      <c r="R48" s="37">
        <v>37</v>
      </c>
      <c r="S48" s="37">
        <v>0</v>
      </c>
      <c r="T48" s="37">
        <v>0</v>
      </c>
      <c r="U48" s="36"/>
      <c r="V48" s="110"/>
      <c r="AC48" s="36"/>
    </row>
    <row r="49" spans="1:29" s="6" customFormat="1" ht="15.75" x14ac:dyDescent="0.25">
      <c r="A49" s="8"/>
      <c r="B49" s="34"/>
      <c r="C49" s="34"/>
      <c r="D49" s="35" t="s">
        <v>153</v>
      </c>
      <c r="E49" s="36">
        <f t="shared" si="4"/>
        <v>6</v>
      </c>
      <c r="F49" s="37">
        <v>6</v>
      </c>
      <c r="G49" s="37">
        <v>0</v>
      </c>
      <c r="H49" s="37">
        <v>0</v>
      </c>
      <c r="I49" s="36">
        <f t="shared" si="5"/>
        <v>406</v>
      </c>
      <c r="J49" s="37">
        <v>6</v>
      </c>
      <c r="K49" s="37">
        <v>0</v>
      </c>
      <c r="L49" s="33">
        <f t="shared" ref="L49" si="72">SUM(L53)</f>
        <v>400</v>
      </c>
      <c r="M49" s="36">
        <f t="shared" si="59"/>
        <v>6</v>
      </c>
      <c r="N49" s="37">
        <v>6</v>
      </c>
      <c r="O49" s="37">
        <v>0</v>
      </c>
      <c r="P49" s="37">
        <v>0</v>
      </c>
      <c r="Q49" s="36">
        <f t="shared" si="7"/>
        <v>6</v>
      </c>
      <c r="R49" s="37">
        <v>6</v>
      </c>
      <c r="S49" s="37">
        <v>0</v>
      </c>
      <c r="T49" s="37">
        <v>0</v>
      </c>
      <c r="U49" s="36"/>
      <c r="V49" s="110"/>
      <c r="AC49" s="36"/>
    </row>
    <row r="50" spans="1:29" ht="30" x14ac:dyDescent="0.25">
      <c r="A50" s="7"/>
      <c r="B50" s="38"/>
      <c r="C50" s="34" t="s">
        <v>26</v>
      </c>
      <c r="D50" s="39" t="s">
        <v>28</v>
      </c>
      <c r="E50" s="40">
        <f t="shared" si="4"/>
        <v>1115</v>
      </c>
      <c r="F50" s="37">
        <v>1100</v>
      </c>
      <c r="G50" s="37">
        <v>0</v>
      </c>
      <c r="H50" s="37">
        <v>15</v>
      </c>
      <c r="I50" s="40">
        <f t="shared" si="5"/>
        <v>1100</v>
      </c>
      <c r="J50" s="37">
        <v>1100</v>
      </c>
      <c r="K50" s="37">
        <v>0</v>
      </c>
      <c r="L50" s="36">
        <f t="shared" ref="L50" si="73">SUM(L51:L52)</f>
        <v>0</v>
      </c>
      <c r="M50" s="40">
        <f t="shared" si="59"/>
        <v>1135</v>
      </c>
      <c r="N50" s="37">
        <f>1100+20</f>
        <v>1120</v>
      </c>
      <c r="O50" s="37">
        <v>15</v>
      </c>
      <c r="P50" s="37">
        <v>15</v>
      </c>
      <c r="Q50" s="40">
        <f t="shared" si="7"/>
        <v>1115</v>
      </c>
      <c r="R50" s="37">
        <v>1100</v>
      </c>
      <c r="S50" s="37">
        <v>0</v>
      </c>
      <c r="T50" s="37">
        <v>15</v>
      </c>
      <c r="U50" s="36"/>
      <c r="AC50" s="36"/>
    </row>
    <row r="51" spans="1:29" ht="31.5" x14ac:dyDescent="0.25">
      <c r="A51" s="85" t="s">
        <v>602</v>
      </c>
      <c r="B51" s="30" t="s">
        <v>474</v>
      </c>
      <c r="C51" s="31"/>
      <c r="D51" s="31" t="s">
        <v>337</v>
      </c>
      <c r="E51" s="32">
        <f t="shared" si="4"/>
        <v>2945</v>
      </c>
      <c r="F51" s="33">
        <f>SUM(F55)</f>
        <v>2600</v>
      </c>
      <c r="G51" s="33">
        <f t="shared" ref="G51:H51" si="74">SUM(G55)</f>
        <v>0</v>
      </c>
      <c r="H51" s="33">
        <f t="shared" si="74"/>
        <v>345</v>
      </c>
      <c r="I51" s="32">
        <f t="shared" si="5"/>
        <v>2600</v>
      </c>
      <c r="J51" s="33">
        <f>SUM(J55)</f>
        <v>2600</v>
      </c>
      <c r="K51" s="33">
        <f t="shared" ref="K51" si="75">SUM(K55)</f>
        <v>0</v>
      </c>
      <c r="L51" s="37">
        <v>0</v>
      </c>
      <c r="M51" s="32">
        <f t="shared" si="59"/>
        <v>3300</v>
      </c>
      <c r="N51" s="33">
        <f>SUM(N55)</f>
        <v>2800</v>
      </c>
      <c r="O51" s="33">
        <f t="shared" ref="O51" si="76">SUM(O55)</f>
        <v>500</v>
      </c>
      <c r="P51" s="33">
        <f t="shared" ref="P51" si="77">SUM(P55)</f>
        <v>400</v>
      </c>
      <c r="Q51" s="32">
        <f t="shared" si="7"/>
        <v>3100</v>
      </c>
      <c r="R51" s="33">
        <f>SUM(R55)</f>
        <v>2600</v>
      </c>
      <c r="S51" s="33">
        <f t="shared" ref="S51" si="78">SUM(S55)</f>
        <v>0</v>
      </c>
      <c r="T51" s="33">
        <f t="shared" ref="T51" si="79">SUM(T55)</f>
        <v>500</v>
      </c>
      <c r="U51" s="32">
        <f>R51-F51</f>
        <v>0</v>
      </c>
      <c r="AC51" s="36"/>
    </row>
    <row r="52" spans="1:29" s="6" customFormat="1" ht="15.75" x14ac:dyDescent="0.25">
      <c r="A52" s="8"/>
      <c r="B52" s="34"/>
      <c r="C52" s="34"/>
      <c r="D52" s="35" t="s">
        <v>151</v>
      </c>
      <c r="E52" s="36">
        <f t="shared" si="4"/>
        <v>121</v>
      </c>
      <c r="F52" s="36">
        <f>SUM(F53:F54)</f>
        <v>121</v>
      </c>
      <c r="G52" s="36">
        <f t="shared" ref="G52:H52" si="80">SUM(G53:G54)</f>
        <v>0</v>
      </c>
      <c r="H52" s="36">
        <f t="shared" si="80"/>
        <v>0</v>
      </c>
      <c r="I52" s="36">
        <f t="shared" si="5"/>
        <v>121</v>
      </c>
      <c r="J52" s="36">
        <f>SUM(J53:J54)</f>
        <v>121</v>
      </c>
      <c r="K52" s="36">
        <f t="shared" ref="K52" si="81">SUM(K53:K54)</f>
        <v>0</v>
      </c>
      <c r="L52" s="37">
        <v>0</v>
      </c>
      <c r="M52" s="36">
        <f t="shared" si="59"/>
        <v>121</v>
      </c>
      <c r="N52" s="36">
        <f>SUM(N53:N54)</f>
        <v>121</v>
      </c>
      <c r="O52" s="36">
        <f t="shared" ref="O52" si="82">SUM(O53:O54)</f>
        <v>0</v>
      </c>
      <c r="P52" s="36">
        <f t="shared" ref="P52" si="83">SUM(P53:P54)</f>
        <v>0</v>
      </c>
      <c r="Q52" s="36">
        <f t="shared" si="7"/>
        <v>121</v>
      </c>
      <c r="R52" s="36">
        <f>SUM(R53:R54)</f>
        <v>121</v>
      </c>
      <c r="S52" s="36">
        <f t="shared" ref="S52:T52" si="84">SUM(S53:S54)</f>
        <v>0</v>
      </c>
      <c r="T52" s="36">
        <f t="shared" si="84"/>
        <v>0</v>
      </c>
      <c r="U52" s="36"/>
      <c r="V52" s="110"/>
      <c r="AC52" s="36"/>
    </row>
    <row r="53" spans="1:29" s="6" customFormat="1" ht="15.75" x14ac:dyDescent="0.25">
      <c r="A53" s="8"/>
      <c r="B53" s="34"/>
      <c r="C53" s="34"/>
      <c r="D53" s="35" t="s">
        <v>152</v>
      </c>
      <c r="E53" s="36">
        <f t="shared" si="4"/>
        <v>62</v>
      </c>
      <c r="F53" s="37">
        <v>62</v>
      </c>
      <c r="G53" s="37">
        <v>0</v>
      </c>
      <c r="H53" s="37">
        <v>0</v>
      </c>
      <c r="I53" s="36">
        <f t="shared" si="5"/>
        <v>462</v>
      </c>
      <c r="J53" s="37">
        <v>62</v>
      </c>
      <c r="K53" s="37">
        <v>0</v>
      </c>
      <c r="L53" s="37">
        <v>400</v>
      </c>
      <c r="M53" s="36">
        <f t="shared" si="59"/>
        <v>62</v>
      </c>
      <c r="N53" s="37">
        <v>62</v>
      </c>
      <c r="O53" s="37">
        <v>0</v>
      </c>
      <c r="P53" s="37">
        <v>0</v>
      </c>
      <c r="Q53" s="36">
        <f t="shared" si="7"/>
        <v>62</v>
      </c>
      <c r="R53" s="37">
        <v>62</v>
      </c>
      <c r="S53" s="37">
        <v>0</v>
      </c>
      <c r="T53" s="37">
        <v>0</v>
      </c>
      <c r="U53" s="36"/>
      <c r="V53" s="110"/>
      <c r="AC53" s="36"/>
    </row>
    <row r="54" spans="1:29" s="6" customFormat="1" ht="15.75" x14ac:dyDescent="0.25">
      <c r="A54" s="8"/>
      <c r="B54" s="34"/>
      <c r="C54" s="34"/>
      <c r="D54" s="35" t="s">
        <v>153</v>
      </c>
      <c r="E54" s="36">
        <f t="shared" si="4"/>
        <v>59</v>
      </c>
      <c r="F54" s="37">
        <v>59</v>
      </c>
      <c r="G54" s="37">
        <v>0</v>
      </c>
      <c r="H54" s="37">
        <v>0</v>
      </c>
      <c r="I54" s="36">
        <f t="shared" si="5"/>
        <v>59</v>
      </c>
      <c r="J54" s="37">
        <v>59</v>
      </c>
      <c r="K54" s="37">
        <v>0</v>
      </c>
      <c r="L54" s="33">
        <f>SUM(L58:L61)</f>
        <v>0</v>
      </c>
      <c r="M54" s="36">
        <f t="shared" si="59"/>
        <v>59</v>
      </c>
      <c r="N54" s="37">
        <v>59</v>
      </c>
      <c r="O54" s="37">
        <v>0</v>
      </c>
      <c r="P54" s="37">
        <v>0</v>
      </c>
      <c r="Q54" s="36">
        <f t="shared" si="7"/>
        <v>59</v>
      </c>
      <c r="R54" s="37">
        <v>59</v>
      </c>
      <c r="S54" s="37">
        <v>0</v>
      </c>
      <c r="T54" s="37">
        <v>0</v>
      </c>
      <c r="U54" s="36"/>
      <c r="V54" s="110"/>
      <c r="AC54" s="36"/>
    </row>
    <row r="55" spans="1:29" ht="30" x14ac:dyDescent="0.25">
      <c r="B55" s="38"/>
      <c r="C55" s="34" t="s">
        <v>42</v>
      </c>
      <c r="D55" s="39" t="s">
        <v>29</v>
      </c>
      <c r="E55" s="40">
        <f t="shared" si="4"/>
        <v>2945</v>
      </c>
      <c r="F55" s="37">
        <v>2600</v>
      </c>
      <c r="G55" s="37">
        <v>0</v>
      </c>
      <c r="H55" s="37">
        <v>345</v>
      </c>
      <c r="I55" s="40">
        <f t="shared" si="5"/>
        <v>2600</v>
      </c>
      <c r="J55" s="37">
        <v>2600</v>
      </c>
      <c r="K55" s="37">
        <v>0</v>
      </c>
      <c r="L55" s="36">
        <f t="shared" ref="L55" si="85">SUM(L56:L57)</f>
        <v>0</v>
      </c>
      <c r="M55" s="40">
        <f t="shared" si="59"/>
        <v>3300</v>
      </c>
      <c r="N55" s="37">
        <v>2800</v>
      </c>
      <c r="O55" s="37">
        <f>400+100</f>
        <v>500</v>
      </c>
      <c r="P55" s="37">
        <v>400</v>
      </c>
      <c r="Q55" s="40">
        <f t="shared" si="7"/>
        <v>3100</v>
      </c>
      <c r="R55" s="37">
        <v>2600</v>
      </c>
      <c r="S55" s="37">
        <v>0</v>
      </c>
      <c r="T55" s="37">
        <f>400+100</f>
        <v>500</v>
      </c>
      <c r="U55" s="36"/>
      <c r="AC55" s="36"/>
    </row>
    <row r="56" spans="1:29" ht="30" x14ac:dyDescent="0.25">
      <c r="A56" s="85" t="s">
        <v>602</v>
      </c>
      <c r="B56" s="30" t="s">
        <v>475</v>
      </c>
      <c r="C56" s="31"/>
      <c r="D56" s="31" t="s">
        <v>437</v>
      </c>
      <c r="E56" s="32">
        <f t="shared" ref="E56:E63" si="86">SUM(F56:H56)</f>
        <v>685</v>
      </c>
      <c r="F56" s="33">
        <f>SUM(F60:F63)</f>
        <v>685</v>
      </c>
      <c r="G56" s="33">
        <f t="shared" ref="G56:H56" si="87">SUM(G60:G63)</f>
        <v>0</v>
      </c>
      <c r="H56" s="33">
        <f t="shared" si="87"/>
        <v>0</v>
      </c>
      <c r="I56" s="32">
        <f t="shared" ref="I56:I63" si="88">SUM(J56:L56)</f>
        <v>1000</v>
      </c>
      <c r="J56" s="33">
        <f t="shared" ref="J56:S56" si="89">SUM(J60:J63)</f>
        <v>1000</v>
      </c>
      <c r="K56" s="33">
        <f t="shared" si="89"/>
        <v>0</v>
      </c>
      <c r="L56" s="37">
        <v>0</v>
      </c>
      <c r="M56" s="32">
        <f t="shared" si="59"/>
        <v>1700</v>
      </c>
      <c r="N56" s="33">
        <f>SUM(N60:N63)</f>
        <v>1700</v>
      </c>
      <c r="O56" s="33">
        <f>SUM(O60:O63)</f>
        <v>0</v>
      </c>
      <c r="P56" s="33">
        <f t="shared" si="89"/>
        <v>0</v>
      </c>
      <c r="Q56" s="32">
        <f t="shared" ref="Q56:Q63" si="90">SUM(R56:T56)</f>
        <v>1700</v>
      </c>
      <c r="R56" s="33">
        <f>SUM(R60:R63)</f>
        <v>1700</v>
      </c>
      <c r="S56" s="33">
        <f t="shared" si="89"/>
        <v>0</v>
      </c>
      <c r="T56" s="33">
        <f>SUM(T60:T63)</f>
        <v>0</v>
      </c>
      <c r="U56" s="32">
        <f>R56-F56</f>
        <v>1015</v>
      </c>
      <c r="AC56" s="91" t="s">
        <v>641</v>
      </c>
    </row>
    <row r="57" spans="1:29" s="6" customFormat="1" ht="15.75" x14ac:dyDescent="0.25">
      <c r="A57" s="8"/>
      <c r="B57" s="34"/>
      <c r="C57" s="34"/>
      <c r="D57" s="35" t="s">
        <v>151</v>
      </c>
      <c r="E57" s="36">
        <f t="shared" si="86"/>
        <v>13</v>
      </c>
      <c r="F57" s="36">
        <f>SUM(F58:F59)</f>
        <v>13</v>
      </c>
      <c r="G57" s="36">
        <f t="shared" ref="G57:H57" si="91">SUM(G58:G59)</f>
        <v>0</v>
      </c>
      <c r="H57" s="36">
        <f t="shared" si="91"/>
        <v>0</v>
      </c>
      <c r="I57" s="36">
        <f t="shared" si="88"/>
        <v>13</v>
      </c>
      <c r="J57" s="36">
        <f>SUM(J58:J59)</f>
        <v>13</v>
      </c>
      <c r="K57" s="36">
        <f t="shared" ref="K57" si="92">SUM(K58:K59)</f>
        <v>0</v>
      </c>
      <c r="L57" s="37">
        <v>0</v>
      </c>
      <c r="M57" s="36">
        <f t="shared" si="59"/>
        <v>13</v>
      </c>
      <c r="N57" s="36">
        <f>SUM(N58:N59)</f>
        <v>13</v>
      </c>
      <c r="O57" s="36">
        <f t="shared" ref="O57" si="93">SUM(O58:O59)</f>
        <v>0</v>
      </c>
      <c r="P57" s="36">
        <f t="shared" ref="P57" si="94">SUM(P58:P59)</f>
        <v>0</v>
      </c>
      <c r="Q57" s="36">
        <f t="shared" si="90"/>
        <v>13</v>
      </c>
      <c r="R57" s="36">
        <f>SUM(R58:R59)</f>
        <v>13</v>
      </c>
      <c r="S57" s="36">
        <f t="shared" ref="S57:T57" si="95">SUM(S58:S59)</f>
        <v>0</v>
      </c>
      <c r="T57" s="36">
        <f t="shared" si="95"/>
        <v>0</v>
      </c>
      <c r="U57" s="36"/>
      <c r="V57" s="110"/>
      <c r="AC57" s="36"/>
    </row>
    <row r="58" spans="1:29" s="6" customFormat="1" ht="15.75" x14ac:dyDescent="0.25">
      <c r="A58" s="8"/>
      <c r="B58" s="34"/>
      <c r="C58" s="34"/>
      <c r="D58" s="35" t="s">
        <v>152</v>
      </c>
      <c r="E58" s="36">
        <f t="shared" si="86"/>
        <v>8</v>
      </c>
      <c r="F58" s="37">
        <v>8</v>
      </c>
      <c r="G58" s="37">
        <v>0</v>
      </c>
      <c r="H58" s="37">
        <v>0</v>
      </c>
      <c r="I58" s="36">
        <f t="shared" si="88"/>
        <v>8</v>
      </c>
      <c r="J58" s="37">
        <v>8</v>
      </c>
      <c r="K58" s="37">
        <v>0</v>
      </c>
      <c r="L58" s="37">
        <v>0</v>
      </c>
      <c r="M58" s="36">
        <f t="shared" si="59"/>
        <v>8</v>
      </c>
      <c r="N58" s="37">
        <v>8</v>
      </c>
      <c r="O58" s="37">
        <v>0</v>
      </c>
      <c r="P58" s="37">
        <v>0</v>
      </c>
      <c r="Q58" s="36">
        <f t="shared" si="90"/>
        <v>8</v>
      </c>
      <c r="R58" s="37">
        <v>8</v>
      </c>
      <c r="S58" s="37">
        <v>0</v>
      </c>
      <c r="T58" s="37">
        <v>0</v>
      </c>
      <c r="U58" s="36"/>
      <c r="V58" s="110"/>
      <c r="AC58" s="36"/>
    </row>
    <row r="59" spans="1:29" s="6" customFormat="1" ht="15.75" x14ac:dyDescent="0.25">
      <c r="A59" s="8"/>
      <c r="B59" s="34"/>
      <c r="C59" s="34"/>
      <c r="D59" s="35" t="s">
        <v>153</v>
      </c>
      <c r="E59" s="36">
        <f t="shared" si="86"/>
        <v>5</v>
      </c>
      <c r="F59" s="37">
        <v>5</v>
      </c>
      <c r="G59" s="37">
        <v>0</v>
      </c>
      <c r="H59" s="37">
        <v>0</v>
      </c>
      <c r="I59" s="36">
        <f t="shared" si="88"/>
        <v>5</v>
      </c>
      <c r="J59" s="37">
        <v>5</v>
      </c>
      <c r="K59" s="37">
        <v>0</v>
      </c>
      <c r="L59" s="37">
        <v>0</v>
      </c>
      <c r="M59" s="36">
        <f t="shared" si="59"/>
        <v>5</v>
      </c>
      <c r="N59" s="37">
        <v>5</v>
      </c>
      <c r="O59" s="37">
        <v>0</v>
      </c>
      <c r="P59" s="37">
        <v>0</v>
      </c>
      <c r="Q59" s="36">
        <f t="shared" si="90"/>
        <v>5</v>
      </c>
      <c r="R59" s="37">
        <v>5</v>
      </c>
      <c r="S59" s="37">
        <v>0</v>
      </c>
      <c r="T59" s="37">
        <v>0</v>
      </c>
      <c r="U59" s="36"/>
      <c r="V59" s="110"/>
      <c r="AC59" s="36"/>
    </row>
    <row r="60" spans="1:29" ht="15.75" x14ac:dyDescent="0.25">
      <c r="B60" s="38"/>
      <c r="C60" s="34" t="s">
        <v>438</v>
      </c>
      <c r="D60" s="39" t="s">
        <v>428</v>
      </c>
      <c r="E60" s="40">
        <f t="shared" si="86"/>
        <v>150</v>
      </c>
      <c r="F60" s="37">
        <v>150</v>
      </c>
      <c r="G60" s="37">
        <v>0</v>
      </c>
      <c r="H60" s="37">
        <v>0</v>
      </c>
      <c r="I60" s="40">
        <f t="shared" si="88"/>
        <v>350</v>
      </c>
      <c r="J60" s="37">
        <v>350</v>
      </c>
      <c r="K60" s="37">
        <v>0</v>
      </c>
      <c r="L60" s="37">
        <v>0</v>
      </c>
      <c r="M60" s="40">
        <f t="shared" si="59"/>
        <v>1050</v>
      </c>
      <c r="N60" s="37">
        <f>350+700</f>
        <v>1050</v>
      </c>
      <c r="O60" s="37">
        <v>0</v>
      </c>
      <c r="P60" s="37">
        <v>0</v>
      </c>
      <c r="Q60" s="40">
        <f t="shared" si="90"/>
        <v>1050</v>
      </c>
      <c r="R60" s="37">
        <f>350+700</f>
        <v>1050</v>
      </c>
      <c r="S60" s="37">
        <v>0</v>
      </c>
      <c r="T60" s="37">
        <v>0</v>
      </c>
      <c r="U60" s="36"/>
      <c r="AC60" s="36"/>
    </row>
    <row r="61" spans="1:29" ht="45" x14ac:dyDescent="0.25">
      <c r="B61" s="38"/>
      <c r="C61" s="34" t="s">
        <v>439</v>
      </c>
      <c r="D61" s="39" t="s">
        <v>429</v>
      </c>
      <c r="E61" s="40">
        <f t="shared" si="86"/>
        <v>68</v>
      </c>
      <c r="F61" s="37">
        <v>68</v>
      </c>
      <c r="G61" s="37"/>
      <c r="H61" s="37"/>
      <c r="I61" s="40">
        <f t="shared" si="88"/>
        <v>100</v>
      </c>
      <c r="J61" s="37">
        <v>100</v>
      </c>
      <c r="K61" s="37"/>
      <c r="L61" s="37">
        <v>0</v>
      </c>
      <c r="M61" s="40">
        <f t="shared" si="59"/>
        <v>100</v>
      </c>
      <c r="N61" s="37">
        <v>100</v>
      </c>
      <c r="O61" s="37">
        <v>0</v>
      </c>
      <c r="P61" s="37"/>
      <c r="Q61" s="40">
        <f t="shared" si="90"/>
        <v>100</v>
      </c>
      <c r="R61" s="37">
        <v>100</v>
      </c>
      <c r="S61" s="37"/>
      <c r="T61" s="37">
        <v>0</v>
      </c>
      <c r="U61" s="36"/>
      <c r="AC61" s="36"/>
    </row>
    <row r="62" spans="1:29" ht="45" x14ac:dyDescent="0.25">
      <c r="B62" s="38"/>
      <c r="C62" s="34" t="s">
        <v>440</v>
      </c>
      <c r="D62" s="39" t="s">
        <v>430</v>
      </c>
      <c r="E62" s="40">
        <f t="shared" si="86"/>
        <v>67</v>
      </c>
      <c r="F62" s="37">
        <v>67</v>
      </c>
      <c r="G62" s="37">
        <v>0</v>
      </c>
      <c r="H62" s="37">
        <v>0</v>
      </c>
      <c r="I62" s="40">
        <f t="shared" si="88"/>
        <v>100</v>
      </c>
      <c r="J62" s="37">
        <v>100</v>
      </c>
      <c r="K62" s="37">
        <v>0</v>
      </c>
      <c r="L62" s="33">
        <f>SUM(L66:L67)</f>
        <v>0</v>
      </c>
      <c r="M62" s="40">
        <f t="shared" si="59"/>
        <v>100</v>
      </c>
      <c r="N62" s="37">
        <v>100</v>
      </c>
      <c r="O62" s="37">
        <v>0</v>
      </c>
      <c r="P62" s="37">
        <v>0</v>
      </c>
      <c r="Q62" s="40">
        <f t="shared" si="90"/>
        <v>100</v>
      </c>
      <c r="R62" s="37">
        <v>100</v>
      </c>
      <c r="S62" s="37">
        <v>0</v>
      </c>
      <c r="T62" s="37">
        <v>0</v>
      </c>
      <c r="U62" s="36"/>
      <c r="AC62" s="36"/>
    </row>
    <row r="63" spans="1:29" ht="33.75" customHeight="1" x14ac:dyDescent="0.25">
      <c r="B63" s="38"/>
      <c r="C63" s="34" t="s">
        <v>441</v>
      </c>
      <c r="D63" s="39" t="s">
        <v>431</v>
      </c>
      <c r="E63" s="40">
        <f t="shared" si="86"/>
        <v>400</v>
      </c>
      <c r="F63" s="37">
        <v>400</v>
      </c>
      <c r="G63" s="37"/>
      <c r="H63" s="64"/>
      <c r="I63" s="40">
        <f t="shared" si="88"/>
        <v>450</v>
      </c>
      <c r="J63" s="37">
        <v>450</v>
      </c>
      <c r="K63" s="37"/>
      <c r="L63" s="36">
        <f t="shared" ref="L63" si="96">SUM(L64:L65)</f>
        <v>0</v>
      </c>
      <c r="M63" s="40">
        <f t="shared" si="59"/>
        <v>450</v>
      </c>
      <c r="N63" s="37">
        <v>450</v>
      </c>
      <c r="O63" s="37">
        <v>0</v>
      </c>
      <c r="P63" s="37"/>
      <c r="Q63" s="40">
        <f t="shared" si="90"/>
        <v>450</v>
      </c>
      <c r="R63" s="37">
        <v>450</v>
      </c>
      <c r="S63" s="37"/>
      <c r="T63" s="37">
        <v>0</v>
      </c>
      <c r="U63" s="36"/>
      <c r="AC63" s="36"/>
    </row>
    <row r="64" spans="1:29" s="6" customFormat="1" ht="31.5" x14ac:dyDescent="0.25">
      <c r="A64" s="8" t="s">
        <v>602</v>
      </c>
      <c r="B64" s="30" t="s">
        <v>580</v>
      </c>
      <c r="C64" s="31"/>
      <c r="D64" s="31" t="s">
        <v>581</v>
      </c>
      <c r="E64" s="32"/>
      <c r="F64" s="33"/>
      <c r="G64" s="33"/>
      <c r="H64" s="32"/>
      <c r="I64" s="32">
        <f t="shared" ref="I64:I74" si="97">SUM(J64:K64)</f>
        <v>1850</v>
      </c>
      <c r="J64" s="33">
        <f>SUM(J68:J69)</f>
        <v>1850</v>
      </c>
      <c r="K64" s="33">
        <f>SUM(K68:K69)</f>
        <v>0</v>
      </c>
      <c r="L64" s="37">
        <v>0</v>
      </c>
      <c r="M64" s="32">
        <f t="shared" si="59"/>
        <v>1850</v>
      </c>
      <c r="N64" s="33">
        <f t="shared" ref="N64:T64" si="98">SUM(N68:N69)</f>
        <v>1850</v>
      </c>
      <c r="O64" s="33">
        <f t="shared" si="98"/>
        <v>0</v>
      </c>
      <c r="P64" s="33">
        <f t="shared" si="98"/>
        <v>1850</v>
      </c>
      <c r="Q64" s="33">
        <f t="shared" si="98"/>
        <v>0</v>
      </c>
      <c r="R64" s="33">
        <f t="shared" si="98"/>
        <v>1850</v>
      </c>
      <c r="S64" s="33">
        <f t="shared" si="98"/>
        <v>1870</v>
      </c>
      <c r="T64" s="33">
        <f t="shared" si="98"/>
        <v>0</v>
      </c>
      <c r="U64" s="32">
        <f>R64-F64</f>
        <v>1850</v>
      </c>
      <c r="V64" s="110"/>
      <c r="AC64" s="36"/>
    </row>
    <row r="65" spans="1:31" s="6" customFormat="1" ht="15.75" x14ac:dyDescent="0.25">
      <c r="A65" s="8"/>
      <c r="B65" s="34"/>
      <c r="C65" s="34"/>
      <c r="D65" s="35" t="s">
        <v>151</v>
      </c>
      <c r="E65" s="36"/>
      <c r="F65" s="36"/>
      <c r="G65" s="36"/>
      <c r="H65" s="36"/>
      <c r="I65" s="36">
        <f t="shared" si="97"/>
        <v>130</v>
      </c>
      <c r="J65" s="36">
        <f>SUM(J66:J67)</f>
        <v>130</v>
      </c>
      <c r="K65" s="36">
        <f t="shared" ref="K65" si="99">SUM(K66:K67)</f>
        <v>0</v>
      </c>
      <c r="L65" s="37">
        <v>0</v>
      </c>
      <c r="M65" s="36">
        <f t="shared" si="59"/>
        <v>130</v>
      </c>
      <c r="N65" s="36">
        <f>SUM(N66:N67)</f>
        <v>130</v>
      </c>
      <c r="O65" s="36">
        <f t="shared" ref="O65" si="100">SUM(O66:O67)</f>
        <v>0</v>
      </c>
      <c r="P65" s="36">
        <f>SUM(P66:P67)</f>
        <v>130</v>
      </c>
      <c r="Q65" s="36">
        <f t="shared" ref="Q65" si="101">SUM(Q66:Q67)</f>
        <v>0</v>
      </c>
      <c r="R65" s="36">
        <f>SUM(R66:R67)</f>
        <v>130</v>
      </c>
      <c r="S65" s="36">
        <f>SUM(S66:S67)</f>
        <v>130</v>
      </c>
      <c r="T65" s="36">
        <f t="shared" ref="T65" si="102">SUM(T66:T67)</f>
        <v>0</v>
      </c>
      <c r="U65" s="36"/>
      <c r="V65" s="110"/>
      <c r="AC65" s="36"/>
    </row>
    <row r="66" spans="1:31" s="6" customFormat="1" ht="15.75" x14ac:dyDescent="0.25">
      <c r="A66" s="8"/>
      <c r="B66" s="34"/>
      <c r="C66" s="34"/>
      <c r="D66" s="35" t="s">
        <v>152</v>
      </c>
      <c r="E66" s="36"/>
      <c r="F66" s="37"/>
      <c r="G66" s="37"/>
      <c r="H66" s="36"/>
      <c r="I66" s="36">
        <f t="shared" si="97"/>
        <v>98</v>
      </c>
      <c r="J66" s="37">
        <v>98</v>
      </c>
      <c r="K66" s="37">
        <v>0</v>
      </c>
      <c r="L66" s="37">
        <v>0</v>
      </c>
      <c r="M66" s="36">
        <f t="shared" si="59"/>
        <v>98</v>
      </c>
      <c r="N66" s="37">
        <v>98</v>
      </c>
      <c r="O66" s="37">
        <v>0</v>
      </c>
      <c r="P66" s="37">
        <v>98</v>
      </c>
      <c r="Q66" s="37">
        <v>0</v>
      </c>
      <c r="R66" s="37">
        <v>98</v>
      </c>
      <c r="S66" s="37">
        <v>98</v>
      </c>
      <c r="T66" s="37">
        <v>0</v>
      </c>
      <c r="U66" s="36"/>
      <c r="V66" s="110"/>
      <c r="AC66" s="36"/>
    </row>
    <row r="67" spans="1:31" s="6" customFormat="1" ht="15.75" x14ac:dyDescent="0.25">
      <c r="A67" s="8"/>
      <c r="B67" s="34"/>
      <c r="C67" s="34"/>
      <c r="D67" s="35" t="s">
        <v>153</v>
      </c>
      <c r="E67" s="36"/>
      <c r="F67" s="37"/>
      <c r="G67" s="37"/>
      <c r="H67" s="36"/>
      <c r="I67" s="36">
        <f t="shared" si="97"/>
        <v>32</v>
      </c>
      <c r="J67" s="37">
        <v>32</v>
      </c>
      <c r="K67" s="37">
        <v>0</v>
      </c>
      <c r="L67" s="37">
        <v>0</v>
      </c>
      <c r="M67" s="36">
        <f t="shared" si="59"/>
        <v>32</v>
      </c>
      <c r="N67" s="37">
        <v>32</v>
      </c>
      <c r="O67" s="37">
        <v>0</v>
      </c>
      <c r="P67" s="37">
        <v>32</v>
      </c>
      <c r="Q67" s="37">
        <v>0</v>
      </c>
      <c r="R67" s="37">
        <v>32</v>
      </c>
      <c r="S67" s="37">
        <v>32</v>
      </c>
      <c r="T67" s="37">
        <v>0</v>
      </c>
      <c r="U67" s="36"/>
      <c r="V67" s="110"/>
      <c r="AC67" s="36"/>
    </row>
    <row r="68" spans="1:31" ht="30" x14ac:dyDescent="0.25">
      <c r="A68" s="7"/>
      <c r="B68" s="38"/>
      <c r="C68" s="34" t="s">
        <v>582</v>
      </c>
      <c r="D68" s="39" t="s">
        <v>25</v>
      </c>
      <c r="E68" s="40"/>
      <c r="F68" s="37"/>
      <c r="G68" s="37"/>
      <c r="H68" s="40"/>
      <c r="I68" s="40">
        <f t="shared" si="97"/>
        <v>1700</v>
      </c>
      <c r="J68" s="37">
        <f>1672+28</f>
        <v>1700</v>
      </c>
      <c r="K68" s="37">
        <v>0</v>
      </c>
      <c r="L68" s="33">
        <f>L72</f>
        <v>0</v>
      </c>
      <c r="M68" s="40">
        <f t="shared" si="59"/>
        <v>1700</v>
      </c>
      <c r="N68" s="37">
        <f>1672+28</f>
        <v>1700</v>
      </c>
      <c r="O68" s="37">
        <v>0</v>
      </c>
      <c r="P68" s="37">
        <f>1672+28</f>
        <v>1700</v>
      </c>
      <c r="Q68" s="37">
        <v>0</v>
      </c>
      <c r="R68" s="37">
        <f>1672+28</f>
        <v>1700</v>
      </c>
      <c r="S68" s="37">
        <v>1700</v>
      </c>
      <c r="T68" s="37">
        <v>0</v>
      </c>
      <c r="U68" s="36"/>
      <c r="AC68" s="36"/>
    </row>
    <row r="69" spans="1:31" ht="30" x14ac:dyDescent="0.25">
      <c r="A69" s="7"/>
      <c r="B69" s="38"/>
      <c r="C69" s="34" t="s">
        <v>583</v>
      </c>
      <c r="D69" s="39" t="s">
        <v>469</v>
      </c>
      <c r="E69" s="40"/>
      <c r="F69" s="37"/>
      <c r="G69" s="37"/>
      <c r="H69" s="40"/>
      <c r="I69" s="40">
        <f t="shared" si="97"/>
        <v>150</v>
      </c>
      <c r="J69" s="37">
        <v>150</v>
      </c>
      <c r="K69" s="37">
        <v>0</v>
      </c>
      <c r="L69" s="36">
        <f t="shared" ref="L69" si="103">SUM(L70:L71)</f>
        <v>0</v>
      </c>
      <c r="M69" s="40">
        <f t="shared" si="59"/>
        <v>150</v>
      </c>
      <c r="N69" s="37">
        <v>150</v>
      </c>
      <c r="O69" s="37">
        <v>0</v>
      </c>
      <c r="P69" s="37">
        <v>150</v>
      </c>
      <c r="Q69" s="37">
        <v>0</v>
      </c>
      <c r="R69" s="37">
        <v>150</v>
      </c>
      <c r="S69" s="37">
        <v>170</v>
      </c>
      <c r="T69" s="37">
        <v>0</v>
      </c>
      <c r="U69" s="36"/>
      <c r="AC69" s="36"/>
    </row>
    <row r="70" spans="1:31" s="6" customFormat="1" ht="37.5" customHeight="1" x14ac:dyDescent="0.25">
      <c r="A70" s="8" t="s">
        <v>602</v>
      </c>
      <c r="B70" s="30" t="s">
        <v>584</v>
      </c>
      <c r="C70" s="31"/>
      <c r="D70" s="31" t="s">
        <v>585</v>
      </c>
      <c r="E70" s="32"/>
      <c r="F70" s="33"/>
      <c r="G70" s="33"/>
      <c r="H70" s="32"/>
      <c r="I70" s="32">
        <f t="shared" si="97"/>
        <v>2200</v>
      </c>
      <c r="J70" s="33">
        <f>J74</f>
        <v>2200</v>
      </c>
      <c r="K70" s="33">
        <f>K74</f>
        <v>0</v>
      </c>
      <c r="L70" s="37">
        <v>0</v>
      </c>
      <c r="M70" s="32">
        <f t="shared" si="59"/>
        <v>2200</v>
      </c>
      <c r="N70" s="33">
        <f t="shared" ref="N70:T70" si="104">N74</f>
        <v>2200</v>
      </c>
      <c r="O70" s="33">
        <f t="shared" si="104"/>
        <v>0</v>
      </c>
      <c r="P70" s="33">
        <f t="shared" si="104"/>
        <v>2500</v>
      </c>
      <c r="Q70" s="33">
        <f t="shared" si="104"/>
        <v>0</v>
      </c>
      <c r="R70" s="33">
        <f t="shared" si="104"/>
        <v>2200</v>
      </c>
      <c r="S70" s="33">
        <f t="shared" si="104"/>
        <v>2500</v>
      </c>
      <c r="T70" s="33">
        <f t="shared" si="104"/>
        <v>0</v>
      </c>
      <c r="U70" s="32">
        <f>R70-F70</f>
        <v>2200</v>
      </c>
      <c r="V70" s="110"/>
      <c r="AC70" s="36"/>
    </row>
    <row r="71" spans="1:31" s="6" customFormat="1" ht="15.75" x14ac:dyDescent="0.25">
      <c r="A71" s="8"/>
      <c r="B71" s="34"/>
      <c r="C71" s="34"/>
      <c r="D71" s="35" t="s">
        <v>151</v>
      </c>
      <c r="E71" s="36"/>
      <c r="F71" s="36"/>
      <c r="G71" s="36"/>
      <c r="H71" s="36"/>
      <c r="I71" s="36">
        <f t="shared" si="97"/>
        <v>65</v>
      </c>
      <c r="J71" s="36">
        <f>SUM(J72:J73)</f>
        <v>65</v>
      </c>
      <c r="K71" s="36">
        <f t="shared" ref="K71" si="105">SUM(K72:K73)</f>
        <v>0</v>
      </c>
      <c r="L71" s="37">
        <v>0</v>
      </c>
      <c r="M71" s="36">
        <f t="shared" si="59"/>
        <v>65</v>
      </c>
      <c r="N71" s="36">
        <f>SUM(N72:N73)</f>
        <v>65</v>
      </c>
      <c r="O71" s="36">
        <f t="shared" ref="O71" si="106">SUM(O72:O73)</f>
        <v>0</v>
      </c>
      <c r="P71" s="36">
        <f>SUM(P72:P73)</f>
        <v>75</v>
      </c>
      <c r="Q71" s="36">
        <f t="shared" ref="Q71" si="107">SUM(Q72:Q73)</f>
        <v>0</v>
      </c>
      <c r="R71" s="36">
        <f>SUM(R72:R73)</f>
        <v>65</v>
      </c>
      <c r="S71" s="36">
        <f>SUM(S72:S73)</f>
        <v>75</v>
      </c>
      <c r="T71" s="36">
        <f t="shared" ref="T71" si="108">SUM(T72:T73)</f>
        <v>0</v>
      </c>
      <c r="U71" s="36"/>
      <c r="V71" s="110"/>
      <c r="AC71" s="36"/>
    </row>
    <row r="72" spans="1:31" s="6" customFormat="1" ht="15.75" x14ac:dyDescent="0.25">
      <c r="A72" s="8"/>
      <c r="B72" s="34"/>
      <c r="C72" s="34"/>
      <c r="D72" s="35" t="s">
        <v>152</v>
      </c>
      <c r="E72" s="36"/>
      <c r="F72" s="37"/>
      <c r="G72" s="37"/>
      <c r="H72" s="36"/>
      <c r="I72" s="36">
        <f t="shared" si="97"/>
        <v>50</v>
      </c>
      <c r="J72" s="37">
        <v>50</v>
      </c>
      <c r="K72" s="37">
        <v>0</v>
      </c>
      <c r="L72" s="37">
        <v>0</v>
      </c>
      <c r="M72" s="36">
        <f t="shared" si="59"/>
        <v>50</v>
      </c>
      <c r="N72" s="37">
        <v>50</v>
      </c>
      <c r="O72" s="37">
        <v>0</v>
      </c>
      <c r="P72" s="37">
        <v>60</v>
      </c>
      <c r="Q72" s="37">
        <v>0</v>
      </c>
      <c r="R72" s="37">
        <v>50</v>
      </c>
      <c r="S72" s="37">
        <v>60</v>
      </c>
      <c r="T72" s="37">
        <v>0</v>
      </c>
      <c r="U72" s="36"/>
      <c r="V72" s="110"/>
      <c r="AC72" s="36"/>
    </row>
    <row r="73" spans="1:31" s="6" customFormat="1" ht="19.5" x14ac:dyDescent="0.25">
      <c r="A73" s="8"/>
      <c r="B73" s="34"/>
      <c r="C73" s="34"/>
      <c r="D73" s="35" t="s">
        <v>153</v>
      </c>
      <c r="E73" s="36"/>
      <c r="F73" s="37"/>
      <c r="G73" s="37"/>
      <c r="H73" s="36"/>
      <c r="I73" s="36">
        <f t="shared" si="97"/>
        <v>15</v>
      </c>
      <c r="J73" s="37">
        <v>15</v>
      </c>
      <c r="K73" s="37">
        <v>0</v>
      </c>
      <c r="L73" s="19">
        <f t="shared" ref="L73:L76" si="109">L77+L83+L97+L115+L119</f>
        <v>0</v>
      </c>
      <c r="M73" s="36">
        <f t="shared" si="59"/>
        <v>15</v>
      </c>
      <c r="N73" s="37">
        <v>15</v>
      </c>
      <c r="O73" s="37">
        <v>0</v>
      </c>
      <c r="P73" s="37">
        <v>15</v>
      </c>
      <c r="Q73" s="37">
        <v>0</v>
      </c>
      <c r="R73" s="37">
        <v>15</v>
      </c>
      <c r="S73" s="37">
        <v>15</v>
      </c>
      <c r="T73" s="37">
        <v>0</v>
      </c>
      <c r="U73" s="36"/>
      <c r="V73" s="110"/>
      <c r="AC73" s="36"/>
    </row>
    <row r="74" spans="1:31" ht="27.75" customHeight="1" x14ac:dyDescent="0.25">
      <c r="A74" s="7"/>
      <c r="B74" s="38"/>
      <c r="C74" s="34" t="s">
        <v>586</v>
      </c>
      <c r="D74" s="39" t="s">
        <v>585</v>
      </c>
      <c r="E74" s="40"/>
      <c r="F74" s="37"/>
      <c r="G74" s="37"/>
      <c r="H74" s="40"/>
      <c r="I74" s="40">
        <f t="shared" si="97"/>
        <v>2200</v>
      </c>
      <c r="J74" s="37">
        <v>2200</v>
      </c>
      <c r="K74" s="37">
        <v>0</v>
      </c>
      <c r="L74" s="36">
        <f t="shared" si="109"/>
        <v>0</v>
      </c>
      <c r="M74" s="40">
        <f t="shared" si="59"/>
        <v>2200</v>
      </c>
      <c r="N74" s="37">
        <v>2200</v>
      </c>
      <c r="O74" s="37">
        <v>0</v>
      </c>
      <c r="P74" s="37">
        <v>2500</v>
      </c>
      <c r="Q74" s="37">
        <v>0</v>
      </c>
      <c r="R74" s="37">
        <v>2200</v>
      </c>
      <c r="S74" s="37">
        <v>2500</v>
      </c>
      <c r="T74" s="37">
        <v>0</v>
      </c>
      <c r="U74" s="36"/>
      <c r="AC74" s="36"/>
    </row>
    <row r="75" spans="1:31" ht="20.25" x14ac:dyDescent="0.25">
      <c r="A75" s="85" t="s">
        <v>602</v>
      </c>
      <c r="B75" s="16" t="s">
        <v>476</v>
      </c>
      <c r="C75" s="17"/>
      <c r="D75" s="18" t="s">
        <v>44</v>
      </c>
      <c r="E75" s="19">
        <f t="shared" si="4"/>
        <v>2783892</v>
      </c>
      <c r="F75" s="19">
        <f>F79+F85+F99+F117+F121</f>
        <v>2783892</v>
      </c>
      <c r="G75" s="19">
        <f>G79+G85+G99+G117+G121</f>
        <v>0</v>
      </c>
      <c r="H75" s="19">
        <f>H79+H85+H99+H117+H121</f>
        <v>0</v>
      </c>
      <c r="I75" s="19">
        <f t="shared" si="5"/>
        <v>3056700</v>
      </c>
      <c r="J75" s="19">
        <f>J79+J85+J99+J117+J121</f>
        <v>3056700</v>
      </c>
      <c r="K75" s="19">
        <f>K79+K85+K99+K117+K121</f>
        <v>0</v>
      </c>
      <c r="L75" s="89">
        <f t="shared" si="109"/>
        <v>0</v>
      </c>
      <c r="M75" s="19">
        <f t="shared" si="59"/>
        <v>3092120</v>
      </c>
      <c r="N75" s="19">
        <f>N79+N85+N99+N117+N121</f>
        <v>3092120</v>
      </c>
      <c r="O75" s="19">
        <f>O79+O85+O99+O117+O121</f>
        <v>0</v>
      </c>
      <c r="P75" s="19">
        <f>P79+P85+P99+P117+P121</f>
        <v>0</v>
      </c>
      <c r="Q75" s="19">
        <f t="shared" si="7"/>
        <v>2998000</v>
      </c>
      <c r="R75" s="19">
        <f>R79+R85+R99+R117+R121</f>
        <v>2998000</v>
      </c>
      <c r="S75" s="19">
        <f>S79+S85+S99+S117+S121</f>
        <v>0</v>
      </c>
      <c r="T75" s="19">
        <f>T79+T85+T99+T117+T121</f>
        <v>0</v>
      </c>
      <c r="U75" s="19">
        <f>R75-F75</f>
        <v>214108</v>
      </c>
      <c r="V75" s="110">
        <f>V79+V85+V99+V117+V121</f>
        <v>3059000</v>
      </c>
      <c r="X75" s="3">
        <f>N75-F75</f>
        <v>308228</v>
      </c>
      <c r="Z75" s="117">
        <v>2990000</v>
      </c>
      <c r="AA75" s="120">
        <f>Z75-F75</f>
        <v>206108</v>
      </c>
      <c r="AC75" s="36"/>
      <c r="AE75" s="3">
        <f>R75-2998000</f>
        <v>0</v>
      </c>
    </row>
    <row r="76" spans="1:31" s="6" customFormat="1" ht="15.75" x14ac:dyDescent="0.25">
      <c r="A76" s="8"/>
      <c r="B76" s="34"/>
      <c r="C76" s="34"/>
      <c r="D76" s="35" t="s">
        <v>151</v>
      </c>
      <c r="E76" s="36">
        <f t="shared" si="4"/>
        <v>1021</v>
      </c>
      <c r="F76" s="36">
        <f>F80+F86+F100+F118+F122</f>
        <v>1021</v>
      </c>
      <c r="G76" s="36">
        <f t="shared" ref="G76:H78" si="110">G80+G86+G100+G118</f>
        <v>0</v>
      </c>
      <c r="H76" s="36">
        <f t="shared" si="110"/>
        <v>0</v>
      </c>
      <c r="I76" s="36">
        <f t="shared" si="5"/>
        <v>1021</v>
      </c>
      <c r="J76" s="36">
        <f>J80+J86+J100+J118+J122</f>
        <v>1021</v>
      </c>
      <c r="K76" s="36">
        <f t="shared" ref="K76:K78" si="111">K80+K86+K100+K118</f>
        <v>0</v>
      </c>
      <c r="L76" s="89">
        <f t="shared" si="109"/>
        <v>0</v>
      </c>
      <c r="M76" s="36">
        <f t="shared" si="59"/>
        <v>1038</v>
      </c>
      <c r="N76" s="36">
        <f>N80+N86+N100+N118+N122</f>
        <v>1038</v>
      </c>
      <c r="O76" s="36">
        <f t="shared" ref="O76:O78" si="112">O80+O86+O100+O118</f>
        <v>0</v>
      </c>
      <c r="P76" s="36">
        <f t="shared" ref="P76:P78" si="113">P80+P86+P100+P118</f>
        <v>0</v>
      </c>
      <c r="Q76" s="36">
        <f t="shared" si="7"/>
        <v>1038</v>
      </c>
      <c r="R76" s="36">
        <f>R80+R86+R100+R118+R122</f>
        <v>1038</v>
      </c>
      <c r="S76" s="36">
        <f t="shared" ref="S76:T78" si="114">S80+S86+S100+S118</f>
        <v>0</v>
      </c>
      <c r="T76" s="36">
        <f t="shared" si="114"/>
        <v>0</v>
      </c>
      <c r="U76" s="36"/>
      <c r="V76" s="110"/>
      <c r="AC76" s="36"/>
    </row>
    <row r="77" spans="1:31" s="6" customFormat="1" ht="15.75" x14ac:dyDescent="0.25">
      <c r="A77" s="8"/>
      <c r="B77" s="34"/>
      <c r="C77" s="34"/>
      <c r="D77" s="35" t="s">
        <v>152</v>
      </c>
      <c r="E77" s="37">
        <f t="shared" si="4"/>
        <v>0</v>
      </c>
      <c r="F77" s="36">
        <f>F81+F87+F101+F119+F123</f>
        <v>0</v>
      </c>
      <c r="G77" s="37">
        <f t="shared" si="110"/>
        <v>0</v>
      </c>
      <c r="H77" s="37">
        <f t="shared" si="110"/>
        <v>0</v>
      </c>
      <c r="I77" s="37">
        <f t="shared" si="5"/>
        <v>0</v>
      </c>
      <c r="J77" s="36">
        <f>J81+J87+J101+J119+J123</f>
        <v>0</v>
      </c>
      <c r="K77" s="37">
        <f t="shared" si="111"/>
        <v>0</v>
      </c>
      <c r="L77" s="33">
        <f t="shared" ref="L77" si="115">SUM(L81:L82)</f>
        <v>0</v>
      </c>
      <c r="M77" s="36">
        <f t="shared" si="59"/>
        <v>0</v>
      </c>
      <c r="N77" s="36">
        <f>N81+N87+N101+N119+N123</f>
        <v>0</v>
      </c>
      <c r="O77" s="37">
        <f t="shared" si="112"/>
        <v>0</v>
      </c>
      <c r="P77" s="37">
        <f t="shared" si="113"/>
        <v>0</v>
      </c>
      <c r="Q77" s="37">
        <f t="shared" si="7"/>
        <v>0</v>
      </c>
      <c r="R77" s="36">
        <f>R81+R87+R101+R119+R123</f>
        <v>0</v>
      </c>
      <c r="S77" s="37">
        <f t="shared" si="114"/>
        <v>0</v>
      </c>
      <c r="T77" s="37">
        <f t="shared" si="114"/>
        <v>0</v>
      </c>
      <c r="U77" s="36"/>
      <c r="V77" s="110"/>
      <c r="AC77" s="36"/>
    </row>
    <row r="78" spans="1:31" ht="19.5" x14ac:dyDescent="0.25">
      <c r="B78" s="25"/>
      <c r="C78" s="26"/>
      <c r="D78" s="35" t="s">
        <v>153</v>
      </c>
      <c r="E78" s="36">
        <f t="shared" si="4"/>
        <v>1021</v>
      </c>
      <c r="F78" s="36">
        <f>F82+F88+F102+F120+F124</f>
        <v>1021</v>
      </c>
      <c r="G78" s="36">
        <f t="shared" si="110"/>
        <v>0</v>
      </c>
      <c r="H78" s="36">
        <f t="shared" si="110"/>
        <v>0</v>
      </c>
      <c r="I78" s="36">
        <f t="shared" si="5"/>
        <v>1021</v>
      </c>
      <c r="J78" s="36">
        <f>J82+J88+J102+J120+J124</f>
        <v>1021</v>
      </c>
      <c r="K78" s="36">
        <f t="shared" si="111"/>
        <v>0</v>
      </c>
      <c r="L78" s="36">
        <f t="shared" ref="L78" si="116">SUM(L79:L80)</f>
        <v>0</v>
      </c>
      <c r="M78" s="36">
        <f t="shared" si="59"/>
        <v>1038</v>
      </c>
      <c r="N78" s="36">
        <f>N82+N88+N102+N120+N124</f>
        <v>1038</v>
      </c>
      <c r="O78" s="36">
        <f t="shared" si="112"/>
        <v>0</v>
      </c>
      <c r="P78" s="36">
        <f t="shared" si="113"/>
        <v>0</v>
      </c>
      <c r="Q78" s="36">
        <f t="shared" si="7"/>
        <v>1038</v>
      </c>
      <c r="R78" s="36">
        <f>R82+R88+R102+R120+R124</f>
        <v>1038</v>
      </c>
      <c r="S78" s="36">
        <f t="shared" si="114"/>
        <v>0</v>
      </c>
      <c r="T78" s="36">
        <f t="shared" si="114"/>
        <v>0</v>
      </c>
      <c r="U78" s="36"/>
      <c r="Z78" s="118"/>
      <c r="AC78" s="36"/>
    </row>
    <row r="79" spans="1:31" ht="15.75" x14ac:dyDescent="0.25">
      <c r="B79" s="30" t="s">
        <v>477</v>
      </c>
      <c r="C79" s="31"/>
      <c r="D79" s="31" t="s">
        <v>46</v>
      </c>
      <c r="E79" s="32">
        <f t="shared" si="4"/>
        <v>1925000</v>
      </c>
      <c r="F79" s="33">
        <f>SUM(F83:F84)</f>
        <v>1925000</v>
      </c>
      <c r="G79" s="33">
        <f t="shared" ref="G79:H79" si="117">SUM(G83:G84)</f>
        <v>0</v>
      </c>
      <c r="H79" s="33">
        <f t="shared" si="117"/>
        <v>0</v>
      </c>
      <c r="I79" s="32">
        <f t="shared" si="5"/>
        <v>2186310</v>
      </c>
      <c r="J79" s="33">
        <f>SUM(J83:J84)</f>
        <v>2186310</v>
      </c>
      <c r="K79" s="33">
        <f t="shared" ref="K79" si="118">SUM(K83:K84)</f>
        <v>0</v>
      </c>
      <c r="L79" s="37">
        <v>0</v>
      </c>
      <c r="M79" s="32">
        <f t="shared" si="59"/>
        <v>2190310</v>
      </c>
      <c r="N79" s="33">
        <f>SUM(N83:N84)</f>
        <v>2190310</v>
      </c>
      <c r="O79" s="33">
        <f t="shared" ref="O79" si="119">SUM(O83:O84)</f>
        <v>0</v>
      </c>
      <c r="P79" s="33">
        <f t="shared" ref="P79" si="120">SUM(P83:P84)</f>
        <v>0</v>
      </c>
      <c r="Q79" s="32">
        <f t="shared" si="7"/>
        <v>2108962</v>
      </c>
      <c r="R79" s="33">
        <f>SUM(R83:R84)</f>
        <v>2108962</v>
      </c>
      <c r="S79" s="33">
        <f t="shared" ref="S79:T79" si="121">SUM(S83:S84)</f>
        <v>0</v>
      </c>
      <c r="T79" s="33">
        <f t="shared" si="121"/>
        <v>0</v>
      </c>
      <c r="U79" s="32">
        <f>R79-F79</f>
        <v>183962</v>
      </c>
      <c r="V79" s="110">
        <v>2190000</v>
      </c>
      <c r="AC79" s="36"/>
    </row>
    <row r="80" spans="1:31" ht="18" x14ac:dyDescent="0.25">
      <c r="B80" s="41"/>
      <c r="C80" s="42"/>
      <c r="D80" s="43" t="s">
        <v>151</v>
      </c>
      <c r="E80" s="36">
        <f t="shared" si="4"/>
        <v>0</v>
      </c>
      <c r="F80" s="36">
        <f t="shared" ref="F80:P80" si="122">SUM(F81:F82)</f>
        <v>0</v>
      </c>
      <c r="G80" s="36">
        <f t="shared" si="122"/>
        <v>0</v>
      </c>
      <c r="H80" s="36">
        <f t="shared" si="122"/>
        <v>0</v>
      </c>
      <c r="I80" s="36">
        <f t="shared" si="5"/>
        <v>0</v>
      </c>
      <c r="J80" s="36">
        <f t="shared" si="122"/>
        <v>0</v>
      </c>
      <c r="K80" s="36">
        <f t="shared" si="122"/>
        <v>0</v>
      </c>
      <c r="L80" s="37">
        <v>0</v>
      </c>
      <c r="M80" s="36">
        <f t="shared" si="59"/>
        <v>0</v>
      </c>
      <c r="N80" s="36">
        <f t="shared" ref="N80:O80" si="123">SUM(N81:N82)</f>
        <v>0</v>
      </c>
      <c r="O80" s="36">
        <f t="shared" si="123"/>
        <v>0</v>
      </c>
      <c r="P80" s="36">
        <f t="shared" si="122"/>
        <v>0</v>
      </c>
      <c r="Q80" s="36">
        <f t="shared" si="7"/>
        <v>0</v>
      </c>
      <c r="R80" s="36">
        <f t="shared" ref="R80" si="124">SUM(R81:R82)</f>
        <v>0</v>
      </c>
      <c r="S80" s="36">
        <f t="shared" ref="S80:T80" si="125">SUM(S81:S82)</f>
        <v>0</v>
      </c>
      <c r="T80" s="36">
        <f t="shared" si="125"/>
        <v>0</v>
      </c>
      <c r="U80" s="36"/>
      <c r="AC80" s="36"/>
    </row>
    <row r="81" spans="1:33" ht="18" x14ac:dyDescent="0.25">
      <c r="B81" s="41"/>
      <c r="C81" s="42"/>
      <c r="D81" s="44" t="s">
        <v>335</v>
      </c>
      <c r="E81" s="37">
        <f t="shared" si="4"/>
        <v>0</v>
      </c>
      <c r="F81" s="37">
        <v>0</v>
      </c>
      <c r="G81" s="37">
        <v>0</v>
      </c>
      <c r="H81" s="37">
        <v>0</v>
      </c>
      <c r="I81" s="37">
        <f t="shared" si="5"/>
        <v>0</v>
      </c>
      <c r="J81" s="37">
        <v>0</v>
      </c>
      <c r="K81" s="37">
        <v>0</v>
      </c>
      <c r="L81" s="37">
        <v>0</v>
      </c>
      <c r="M81" s="36">
        <f t="shared" si="59"/>
        <v>0</v>
      </c>
      <c r="N81" s="37">
        <v>0</v>
      </c>
      <c r="O81" s="37">
        <v>0</v>
      </c>
      <c r="P81" s="37">
        <v>0</v>
      </c>
      <c r="Q81" s="37">
        <f t="shared" si="7"/>
        <v>0</v>
      </c>
      <c r="R81" s="37">
        <v>0</v>
      </c>
      <c r="S81" s="37">
        <v>0</v>
      </c>
      <c r="T81" s="37">
        <v>0</v>
      </c>
      <c r="U81" s="36"/>
      <c r="AC81" s="36"/>
    </row>
    <row r="82" spans="1:33" ht="18" x14ac:dyDescent="0.25">
      <c r="B82" s="41"/>
      <c r="C82" s="42"/>
      <c r="D82" s="44" t="s">
        <v>155</v>
      </c>
      <c r="E82" s="37">
        <f t="shared" si="4"/>
        <v>0</v>
      </c>
      <c r="F82" s="37">
        <v>0</v>
      </c>
      <c r="G82" s="37">
        <v>0</v>
      </c>
      <c r="H82" s="37">
        <v>0</v>
      </c>
      <c r="I82" s="37">
        <f t="shared" si="5"/>
        <v>0</v>
      </c>
      <c r="J82" s="37">
        <v>0</v>
      </c>
      <c r="K82" s="37">
        <v>0</v>
      </c>
      <c r="L82" s="37">
        <v>0</v>
      </c>
      <c r="M82" s="36">
        <f t="shared" si="59"/>
        <v>0</v>
      </c>
      <c r="N82" s="37">
        <v>0</v>
      </c>
      <c r="O82" s="37">
        <v>0</v>
      </c>
      <c r="P82" s="37">
        <v>0</v>
      </c>
      <c r="Q82" s="37">
        <f t="shared" si="7"/>
        <v>0</v>
      </c>
      <c r="R82" s="37">
        <v>0</v>
      </c>
      <c r="S82" s="37">
        <v>0</v>
      </c>
      <c r="T82" s="37">
        <v>0</v>
      </c>
      <c r="U82" s="36"/>
      <c r="Z82" s="118">
        <f>Z75-R75</f>
        <v>-8000</v>
      </c>
      <c r="AC82" s="36"/>
    </row>
    <row r="83" spans="1:33" ht="60" x14ac:dyDescent="0.25">
      <c r="B83" s="38"/>
      <c r="C83" s="34" t="s">
        <v>64</v>
      </c>
      <c r="D83" s="39" t="s">
        <v>47</v>
      </c>
      <c r="E83" s="40">
        <f t="shared" si="4"/>
        <v>1812000</v>
      </c>
      <c r="F83" s="37">
        <f>1830000-18000</f>
        <v>1812000</v>
      </c>
      <c r="G83" s="37">
        <v>0</v>
      </c>
      <c r="H83" s="37">
        <v>0</v>
      </c>
      <c r="I83" s="40">
        <f t="shared" si="5"/>
        <v>2071310</v>
      </c>
      <c r="J83" s="37">
        <v>2071310</v>
      </c>
      <c r="K83" s="37">
        <v>0</v>
      </c>
      <c r="L83" s="33">
        <f t="shared" ref="L83" si="126">L87+L88+L89+L90+L91+L93+L94+L95+L96</f>
        <v>0</v>
      </c>
      <c r="M83" s="40">
        <f t="shared" si="59"/>
        <v>2071310</v>
      </c>
      <c r="N83" s="37">
        <v>2071310</v>
      </c>
      <c r="O83" s="37">
        <v>0</v>
      </c>
      <c r="P83" s="37">
        <v>0</v>
      </c>
      <c r="Q83" s="40">
        <f t="shared" si="7"/>
        <v>1991462</v>
      </c>
      <c r="R83" s="108">
        <f>2013200-21738</f>
        <v>1991462</v>
      </c>
      <c r="S83" s="37">
        <v>0</v>
      </c>
      <c r="T83" s="37">
        <v>0</v>
      </c>
      <c r="U83" s="138">
        <f>R83-F83</f>
        <v>179462</v>
      </c>
      <c r="AC83" s="133" t="s">
        <v>623</v>
      </c>
      <c r="AD83" s="135">
        <f>785000*200*5+785000*220*7</f>
        <v>1993900000</v>
      </c>
      <c r="AE83" s="118">
        <f>AD83-1991462000</f>
        <v>2438000</v>
      </c>
      <c r="AF83" s="135">
        <f>785000*220*12</f>
        <v>2072400000</v>
      </c>
      <c r="AG83" s="118">
        <f>AF83-1991462000</f>
        <v>80938000</v>
      </c>
    </row>
    <row r="84" spans="1:33" ht="90" x14ac:dyDescent="0.25">
      <c r="B84" s="38"/>
      <c r="C84" s="34" t="s">
        <v>63</v>
      </c>
      <c r="D84" s="39" t="s">
        <v>156</v>
      </c>
      <c r="E84" s="40">
        <f t="shared" si="4"/>
        <v>113000</v>
      </c>
      <c r="F84" s="37">
        <f>113500-500</f>
        <v>113000</v>
      </c>
      <c r="G84" s="37">
        <v>0</v>
      </c>
      <c r="H84" s="37">
        <v>0</v>
      </c>
      <c r="I84" s="40">
        <f t="shared" si="5"/>
        <v>115000</v>
      </c>
      <c r="J84" s="37">
        <v>115000</v>
      </c>
      <c r="K84" s="37">
        <v>0</v>
      </c>
      <c r="L84" s="36">
        <f t="shared" ref="L84" si="127">SUM(L85:L86)</f>
        <v>0</v>
      </c>
      <c r="M84" s="40">
        <f t="shared" si="59"/>
        <v>119000</v>
      </c>
      <c r="N84" s="37">
        <v>119000</v>
      </c>
      <c r="O84" s="37">
        <v>0</v>
      </c>
      <c r="P84" s="37">
        <v>0</v>
      </c>
      <c r="Q84" s="40">
        <f t="shared" si="7"/>
        <v>117500</v>
      </c>
      <c r="R84" s="108">
        <v>117500</v>
      </c>
      <c r="S84" s="37">
        <v>0</v>
      </c>
      <c r="T84" s="37">
        <v>0</v>
      </c>
      <c r="U84" s="138">
        <f>R84-F84</f>
        <v>4500</v>
      </c>
      <c r="AC84" s="133" t="s">
        <v>607</v>
      </c>
    </row>
    <row r="85" spans="1:33" ht="31.5" x14ac:dyDescent="0.25">
      <c r="B85" s="30" t="s">
        <v>478</v>
      </c>
      <c r="C85" s="31"/>
      <c r="D85" s="31" t="s">
        <v>49</v>
      </c>
      <c r="E85" s="32">
        <f t="shared" si="4"/>
        <v>770002</v>
      </c>
      <c r="F85" s="33">
        <f>F89+F90+F91+F92+F93+F95+F96+F97+F98</f>
        <v>770002</v>
      </c>
      <c r="G85" s="33">
        <f t="shared" ref="G85:H85" si="128">G89+G90+G91+G92+G93+G95+G96+G97+G98</f>
        <v>0</v>
      </c>
      <c r="H85" s="33">
        <f t="shared" si="128"/>
        <v>0</v>
      </c>
      <c r="I85" s="32">
        <f t="shared" si="5"/>
        <v>780000</v>
      </c>
      <c r="J85" s="33">
        <f>J89+J90+J91+J92+J93+J95+J96+J97+J98</f>
        <v>780000</v>
      </c>
      <c r="K85" s="33">
        <f t="shared" ref="K85" si="129">K89+K90+K91+K92+K93+K95+K96+K97+K98</f>
        <v>0</v>
      </c>
      <c r="L85" s="37">
        <v>0</v>
      </c>
      <c r="M85" s="32">
        <f t="shared" si="59"/>
        <v>810620</v>
      </c>
      <c r="N85" s="33">
        <f>N89+N90+N91+N92+N93+N95+N96+N97+N98</f>
        <v>810620</v>
      </c>
      <c r="O85" s="33">
        <f t="shared" ref="O85" si="130">O89+O90+O91+O92+O93+O95+O96+O97+O98</f>
        <v>0</v>
      </c>
      <c r="P85" s="33">
        <f t="shared" ref="P85" si="131">P89+P90+P91+P92+P93+P95+P96+P97+P98</f>
        <v>0</v>
      </c>
      <c r="Q85" s="32">
        <f t="shared" si="7"/>
        <v>797848</v>
      </c>
      <c r="R85" s="33">
        <f>R89+R90+R91+R92+R93+R95+R96+R97+R98</f>
        <v>797848</v>
      </c>
      <c r="S85" s="33">
        <f t="shared" ref="S85:T85" si="132">S89+S90+S91+S92+S93+S95+S96+S97+S98</f>
        <v>0</v>
      </c>
      <c r="T85" s="33">
        <f t="shared" si="132"/>
        <v>0</v>
      </c>
      <c r="U85" s="32">
        <f>R85-F85</f>
        <v>27846</v>
      </c>
      <c r="V85" s="110">
        <v>780000</v>
      </c>
      <c r="AC85" s="36"/>
    </row>
    <row r="86" spans="1:33" ht="18" x14ac:dyDescent="0.25">
      <c r="B86" s="41"/>
      <c r="C86" s="42"/>
      <c r="D86" s="43" t="s">
        <v>151</v>
      </c>
      <c r="E86" s="36">
        <f t="shared" si="4"/>
        <v>484</v>
      </c>
      <c r="F86" s="36">
        <f t="shared" ref="F86:H86" si="133">SUM(F87:F88)</f>
        <v>484</v>
      </c>
      <c r="G86" s="36">
        <f t="shared" si="133"/>
        <v>0</v>
      </c>
      <c r="H86" s="36">
        <f t="shared" si="133"/>
        <v>0</v>
      </c>
      <c r="I86" s="36">
        <f t="shared" si="5"/>
        <v>484</v>
      </c>
      <c r="J86" s="36">
        <f t="shared" ref="J86:K86" si="134">SUM(J87:J88)</f>
        <v>484</v>
      </c>
      <c r="K86" s="36">
        <f t="shared" si="134"/>
        <v>0</v>
      </c>
      <c r="L86" s="37">
        <v>0</v>
      </c>
      <c r="M86" s="36">
        <f t="shared" si="59"/>
        <v>484</v>
      </c>
      <c r="N86" s="36">
        <f t="shared" ref="N86:O86" si="135">SUM(N87:N88)</f>
        <v>484</v>
      </c>
      <c r="O86" s="36">
        <f t="shared" si="135"/>
        <v>0</v>
      </c>
      <c r="P86" s="36">
        <f t="shared" ref="P86" si="136">SUM(P87:P88)</f>
        <v>0</v>
      </c>
      <c r="Q86" s="36">
        <f t="shared" si="7"/>
        <v>484</v>
      </c>
      <c r="R86" s="36">
        <f t="shared" ref="R86" si="137">SUM(R87:R88)</f>
        <v>484</v>
      </c>
      <c r="S86" s="36">
        <f t="shared" ref="S86" si="138">SUM(S87:S88)</f>
        <v>0</v>
      </c>
      <c r="T86" s="36">
        <f t="shared" ref="T86" si="139">SUM(T87:T88)</f>
        <v>0</v>
      </c>
      <c r="U86" s="36"/>
      <c r="AC86" s="36"/>
    </row>
    <row r="87" spans="1:33" ht="18" x14ac:dyDescent="0.25">
      <c r="B87" s="41"/>
      <c r="C87" s="42"/>
      <c r="D87" s="44" t="s">
        <v>335</v>
      </c>
      <c r="E87" s="37">
        <f t="shared" si="4"/>
        <v>0</v>
      </c>
      <c r="F87" s="37">
        <v>0</v>
      </c>
      <c r="G87" s="37">
        <v>0</v>
      </c>
      <c r="H87" s="37">
        <v>0</v>
      </c>
      <c r="I87" s="37">
        <f t="shared" si="5"/>
        <v>0</v>
      </c>
      <c r="J87" s="37">
        <v>0</v>
      </c>
      <c r="K87" s="37">
        <v>0</v>
      </c>
      <c r="L87" s="37">
        <v>0</v>
      </c>
      <c r="M87" s="36">
        <f t="shared" si="59"/>
        <v>0</v>
      </c>
      <c r="N87" s="37">
        <v>0</v>
      </c>
      <c r="O87" s="37">
        <v>0</v>
      </c>
      <c r="P87" s="37">
        <v>0</v>
      </c>
      <c r="Q87" s="37">
        <f t="shared" si="7"/>
        <v>0</v>
      </c>
      <c r="R87" s="37">
        <v>0</v>
      </c>
      <c r="S87" s="37">
        <v>0</v>
      </c>
      <c r="T87" s="37">
        <v>0</v>
      </c>
      <c r="U87" s="36"/>
      <c r="AC87" s="36"/>
    </row>
    <row r="88" spans="1:33" ht="18" x14ac:dyDescent="0.25">
      <c r="B88" s="41"/>
      <c r="C88" s="42"/>
      <c r="D88" s="44" t="s">
        <v>155</v>
      </c>
      <c r="E88" s="36">
        <f t="shared" si="4"/>
        <v>484</v>
      </c>
      <c r="F88" s="37">
        <v>484</v>
      </c>
      <c r="G88" s="37">
        <v>0</v>
      </c>
      <c r="H88" s="37">
        <v>0</v>
      </c>
      <c r="I88" s="36">
        <f t="shared" si="5"/>
        <v>484</v>
      </c>
      <c r="J88" s="37">
        <v>484</v>
      </c>
      <c r="K88" s="37">
        <v>0</v>
      </c>
      <c r="L88" s="37">
        <v>0</v>
      </c>
      <c r="M88" s="36">
        <f t="shared" si="59"/>
        <v>484</v>
      </c>
      <c r="N88" s="37">
        <v>484</v>
      </c>
      <c r="O88" s="37">
        <v>0</v>
      </c>
      <c r="P88" s="37">
        <v>0</v>
      </c>
      <c r="Q88" s="36">
        <f t="shared" si="7"/>
        <v>484</v>
      </c>
      <c r="R88" s="37">
        <v>484</v>
      </c>
      <c r="S88" s="37">
        <v>0</v>
      </c>
      <c r="T88" s="37">
        <v>0</v>
      </c>
      <c r="U88" s="36"/>
      <c r="AC88" s="36"/>
    </row>
    <row r="89" spans="1:33" ht="71.25" customHeight="1" x14ac:dyDescent="0.25">
      <c r="B89" s="38"/>
      <c r="C89" s="34" t="s">
        <v>54</v>
      </c>
      <c r="D89" s="39" t="s">
        <v>50</v>
      </c>
      <c r="E89" s="36">
        <f t="shared" si="4"/>
        <v>345850</v>
      </c>
      <c r="F89" s="37">
        <f>275850+70000</f>
        <v>345850</v>
      </c>
      <c r="G89" s="37">
        <v>0</v>
      </c>
      <c r="H89" s="37">
        <v>0</v>
      </c>
      <c r="I89" s="36">
        <f t="shared" si="5"/>
        <v>350760</v>
      </c>
      <c r="J89" s="37">
        <v>350760</v>
      </c>
      <c r="K89" s="37">
        <v>0</v>
      </c>
      <c r="L89" s="37">
        <v>0</v>
      </c>
      <c r="M89" s="36">
        <f t="shared" si="59"/>
        <v>350900</v>
      </c>
      <c r="N89" s="37">
        <f>350760+140</f>
        <v>350900</v>
      </c>
      <c r="O89" s="37">
        <v>0</v>
      </c>
      <c r="P89" s="37">
        <v>0</v>
      </c>
      <c r="Q89" s="36">
        <f t="shared" si="7"/>
        <v>350760</v>
      </c>
      <c r="R89" s="37">
        <v>350760</v>
      </c>
      <c r="S89" s="37">
        <v>0</v>
      </c>
      <c r="T89" s="37">
        <v>0</v>
      </c>
      <c r="U89" s="36"/>
      <c r="AC89" s="133" t="s">
        <v>605</v>
      </c>
    </row>
    <row r="90" spans="1:33" ht="97.5" customHeight="1" x14ac:dyDescent="0.25">
      <c r="B90" s="38"/>
      <c r="C90" s="34" t="s">
        <v>55</v>
      </c>
      <c r="D90" s="39" t="s">
        <v>71</v>
      </c>
      <c r="E90" s="36">
        <f t="shared" si="4"/>
        <v>252302</v>
      </c>
      <c r="F90" s="37">
        <f>244600+7702</f>
        <v>252302</v>
      </c>
      <c r="G90" s="37">
        <v>0</v>
      </c>
      <c r="H90" s="37">
        <v>0</v>
      </c>
      <c r="I90" s="36">
        <f t="shared" si="5"/>
        <v>255400</v>
      </c>
      <c r="J90" s="37">
        <v>255400</v>
      </c>
      <c r="K90" s="37">
        <v>0</v>
      </c>
      <c r="L90" s="37">
        <v>0</v>
      </c>
      <c r="M90" s="36">
        <f t="shared" si="59"/>
        <v>285600</v>
      </c>
      <c r="N90" s="37">
        <v>285600</v>
      </c>
      <c r="O90" s="37">
        <v>0</v>
      </c>
      <c r="P90" s="37">
        <v>0</v>
      </c>
      <c r="Q90" s="36">
        <f t="shared" si="7"/>
        <v>272968</v>
      </c>
      <c r="R90" s="37">
        <v>272968</v>
      </c>
      <c r="S90" s="37">
        <v>0</v>
      </c>
      <c r="T90" s="37">
        <v>0</v>
      </c>
      <c r="U90" s="36"/>
      <c r="AC90" s="133" t="s">
        <v>606</v>
      </c>
    </row>
    <row r="91" spans="1:33" ht="30" x14ac:dyDescent="0.25">
      <c r="B91" s="38"/>
      <c r="C91" s="34" t="s">
        <v>56</v>
      </c>
      <c r="D91" s="39" t="s">
        <v>70</v>
      </c>
      <c r="E91" s="36">
        <f t="shared" si="4"/>
        <v>126000</v>
      </c>
      <c r="F91" s="37">
        <v>126000</v>
      </c>
      <c r="G91" s="37">
        <v>0</v>
      </c>
      <c r="H91" s="37">
        <v>0</v>
      </c>
      <c r="I91" s="36">
        <f t="shared" si="5"/>
        <v>126000</v>
      </c>
      <c r="J91" s="37">
        <v>126000</v>
      </c>
      <c r="K91" s="37">
        <v>0</v>
      </c>
      <c r="L91" s="37">
        <v>0</v>
      </c>
      <c r="M91" s="36">
        <f t="shared" si="59"/>
        <v>126000</v>
      </c>
      <c r="N91" s="37">
        <v>126000</v>
      </c>
      <c r="O91" s="37">
        <v>0</v>
      </c>
      <c r="P91" s="37">
        <v>0</v>
      </c>
      <c r="Q91" s="36">
        <f t="shared" si="7"/>
        <v>126000</v>
      </c>
      <c r="R91" s="37">
        <v>126000</v>
      </c>
      <c r="S91" s="37">
        <v>0</v>
      </c>
      <c r="T91" s="37">
        <v>0</v>
      </c>
      <c r="U91" s="36"/>
      <c r="AC91" s="36"/>
    </row>
    <row r="92" spans="1:33" ht="15.75" x14ac:dyDescent="0.25">
      <c r="B92" s="38"/>
      <c r="C92" s="34" t="s">
        <v>57</v>
      </c>
      <c r="D92" s="39" t="s">
        <v>69</v>
      </c>
      <c r="E92" s="36">
        <f t="shared" si="4"/>
        <v>510</v>
      </c>
      <c r="F92" s="37">
        <v>510</v>
      </c>
      <c r="G92" s="37">
        <v>0</v>
      </c>
      <c r="H92" s="37">
        <v>0</v>
      </c>
      <c r="I92" s="36">
        <f t="shared" si="5"/>
        <v>600</v>
      </c>
      <c r="J92" s="37">
        <v>600</v>
      </c>
      <c r="K92" s="37">
        <v>0</v>
      </c>
      <c r="L92" s="37">
        <v>0</v>
      </c>
      <c r="M92" s="36">
        <f t="shared" si="59"/>
        <v>880</v>
      </c>
      <c r="N92" s="37">
        <v>880</v>
      </c>
      <c r="O92" s="37">
        <v>0</v>
      </c>
      <c r="P92" s="37">
        <v>0</v>
      </c>
      <c r="Q92" s="36">
        <f t="shared" si="7"/>
        <v>880</v>
      </c>
      <c r="R92" s="37">
        <v>880</v>
      </c>
      <c r="S92" s="37">
        <v>0</v>
      </c>
      <c r="T92" s="37">
        <v>0</v>
      </c>
      <c r="U92" s="36"/>
      <c r="AC92" s="36"/>
    </row>
    <row r="93" spans="1:33" ht="30" x14ac:dyDescent="0.25">
      <c r="B93" s="38"/>
      <c r="C93" s="34" t="s">
        <v>58</v>
      </c>
      <c r="D93" s="39" t="s">
        <v>51</v>
      </c>
      <c r="E93" s="36">
        <f t="shared" si="4"/>
        <v>23500</v>
      </c>
      <c r="F93" s="37">
        <v>23500</v>
      </c>
      <c r="G93" s="37">
        <v>0</v>
      </c>
      <c r="H93" s="37">
        <v>0</v>
      </c>
      <c r="I93" s="36">
        <f t="shared" si="5"/>
        <v>25000</v>
      </c>
      <c r="J93" s="37">
        <v>25000</v>
      </c>
      <c r="K93" s="37">
        <v>0</v>
      </c>
      <c r="L93" s="37">
        <v>0</v>
      </c>
      <c r="M93" s="36">
        <f t="shared" si="59"/>
        <v>25000</v>
      </c>
      <c r="N93" s="37">
        <v>25000</v>
      </c>
      <c r="O93" s="37">
        <v>0</v>
      </c>
      <c r="P93" s="37">
        <v>0</v>
      </c>
      <c r="Q93" s="36">
        <f t="shared" si="7"/>
        <v>25000</v>
      </c>
      <c r="R93" s="37">
        <v>25000</v>
      </c>
      <c r="S93" s="37">
        <v>0</v>
      </c>
      <c r="T93" s="37">
        <v>0</v>
      </c>
      <c r="U93" s="36"/>
      <c r="AC93" s="36"/>
    </row>
    <row r="94" spans="1:33" ht="45.75" customHeight="1" x14ac:dyDescent="0.25">
      <c r="A94" s="90"/>
      <c r="B94" s="38"/>
      <c r="C94" s="34"/>
      <c r="D94" s="39" t="s">
        <v>571</v>
      </c>
      <c r="E94" s="36">
        <f t="shared" si="4"/>
        <v>23500</v>
      </c>
      <c r="F94" s="37">
        <v>23500</v>
      </c>
      <c r="G94" s="37">
        <v>0</v>
      </c>
      <c r="H94" s="37">
        <v>0</v>
      </c>
      <c r="I94" s="36">
        <f t="shared" si="5"/>
        <v>25000</v>
      </c>
      <c r="J94" s="37">
        <v>25000</v>
      </c>
      <c r="K94" s="37">
        <v>0</v>
      </c>
      <c r="L94" s="37">
        <v>0</v>
      </c>
      <c r="M94" s="36">
        <f t="shared" si="59"/>
        <v>25000</v>
      </c>
      <c r="N94" s="37">
        <v>25000</v>
      </c>
      <c r="O94" s="37">
        <v>0</v>
      </c>
      <c r="P94" s="37">
        <v>0</v>
      </c>
      <c r="Q94" s="36">
        <f t="shared" si="7"/>
        <v>25000</v>
      </c>
      <c r="R94" s="37">
        <v>25000</v>
      </c>
      <c r="S94" s="37">
        <v>0</v>
      </c>
      <c r="T94" s="37">
        <v>0</v>
      </c>
      <c r="U94" s="36"/>
      <c r="AC94" s="36"/>
    </row>
    <row r="95" spans="1:33" ht="30" x14ac:dyDescent="0.25">
      <c r="B95" s="38"/>
      <c r="C95" s="34" t="s">
        <v>59</v>
      </c>
      <c r="D95" s="39" t="s">
        <v>68</v>
      </c>
      <c r="E95" s="36">
        <f t="shared" si="4"/>
        <v>13500</v>
      </c>
      <c r="F95" s="37">
        <v>13500</v>
      </c>
      <c r="G95" s="37">
        <v>0</v>
      </c>
      <c r="H95" s="37">
        <v>0</v>
      </c>
      <c r="I95" s="36">
        <f t="shared" si="5"/>
        <v>15000</v>
      </c>
      <c r="J95" s="37">
        <v>15000</v>
      </c>
      <c r="K95" s="37">
        <v>0</v>
      </c>
      <c r="L95" s="37">
        <v>0</v>
      </c>
      <c r="M95" s="36">
        <f t="shared" si="59"/>
        <v>15000</v>
      </c>
      <c r="N95" s="37">
        <v>15000</v>
      </c>
      <c r="O95" s="37">
        <v>0</v>
      </c>
      <c r="P95" s="37">
        <v>0</v>
      </c>
      <c r="Q95" s="36">
        <f t="shared" si="7"/>
        <v>15000</v>
      </c>
      <c r="R95" s="37">
        <v>15000</v>
      </c>
      <c r="S95" s="37">
        <v>0</v>
      </c>
      <c r="T95" s="37">
        <v>0</v>
      </c>
      <c r="U95" s="36"/>
      <c r="AC95" s="36"/>
    </row>
    <row r="96" spans="1:33" ht="45" x14ac:dyDescent="0.25">
      <c r="B96" s="38"/>
      <c r="C96" s="34" t="s">
        <v>60</v>
      </c>
      <c r="D96" s="39" t="s">
        <v>67</v>
      </c>
      <c r="E96" s="36">
        <f t="shared" si="4"/>
        <v>1500</v>
      </c>
      <c r="F96" s="37">
        <v>1500</v>
      </c>
      <c r="G96" s="37">
        <v>0</v>
      </c>
      <c r="H96" s="37">
        <v>0</v>
      </c>
      <c r="I96" s="36">
        <f t="shared" si="5"/>
        <v>1500</v>
      </c>
      <c r="J96" s="37">
        <v>1500</v>
      </c>
      <c r="K96" s="37">
        <v>0</v>
      </c>
      <c r="L96" s="37">
        <v>0</v>
      </c>
      <c r="M96" s="36">
        <f t="shared" si="59"/>
        <v>1500</v>
      </c>
      <c r="N96" s="37">
        <v>1500</v>
      </c>
      <c r="O96" s="37">
        <v>0</v>
      </c>
      <c r="P96" s="37">
        <v>0</v>
      </c>
      <c r="Q96" s="36">
        <f t="shared" si="7"/>
        <v>1500</v>
      </c>
      <c r="R96" s="37">
        <v>1500</v>
      </c>
      <c r="S96" s="37">
        <v>0</v>
      </c>
      <c r="T96" s="37">
        <v>0</v>
      </c>
      <c r="U96" s="36"/>
      <c r="AC96" s="36"/>
    </row>
    <row r="97" spans="2:29" ht="15.75" x14ac:dyDescent="0.25">
      <c r="B97" s="38"/>
      <c r="C97" s="34" t="s">
        <v>61</v>
      </c>
      <c r="D97" s="39" t="s">
        <v>52</v>
      </c>
      <c r="E97" s="36">
        <f t="shared" ref="E97:E167" si="140">SUM(F97:H97)</f>
        <v>5400</v>
      </c>
      <c r="F97" s="37">
        <v>5400</v>
      </c>
      <c r="G97" s="37">
        <v>0</v>
      </c>
      <c r="H97" s="37">
        <v>0</v>
      </c>
      <c r="I97" s="36">
        <f t="shared" ref="I97:I167" si="141">SUM(J97:L97)</f>
        <v>5400</v>
      </c>
      <c r="J97" s="37">
        <v>5400</v>
      </c>
      <c r="K97" s="37">
        <v>0</v>
      </c>
      <c r="L97" s="33">
        <f t="shared" ref="L97" si="142">SUM(L101:L114)</f>
        <v>0</v>
      </c>
      <c r="M97" s="36">
        <f t="shared" si="59"/>
        <v>5400</v>
      </c>
      <c r="N97" s="37">
        <v>5400</v>
      </c>
      <c r="O97" s="37">
        <v>0</v>
      </c>
      <c r="P97" s="37">
        <v>0</v>
      </c>
      <c r="Q97" s="36">
        <f t="shared" ref="Q97:Q167" si="143">SUM(R97:T97)</f>
        <v>5400</v>
      </c>
      <c r="R97" s="37">
        <v>5400</v>
      </c>
      <c r="S97" s="37">
        <v>0</v>
      </c>
      <c r="T97" s="37">
        <v>0</v>
      </c>
      <c r="U97" s="36"/>
      <c r="AC97" s="36"/>
    </row>
    <row r="98" spans="2:29" ht="15.75" x14ac:dyDescent="0.25">
      <c r="B98" s="38"/>
      <c r="C98" s="34" t="s">
        <v>62</v>
      </c>
      <c r="D98" s="39" t="s">
        <v>53</v>
      </c>
      <c r="E98" s="36">
        <f t="shared" si="140"/>
        <v>1440</v>
      </c>
      <c r="F98" s="37">
        <f>340+1100</f>
        <v>1440</v>
      </c>
      <c r="G98" s="37">
        <v>0</v>
      </c>
      <c r="H98" s="37">
        <v>0</v>
      </c>
      <c r="I98" s="36">
        <f t="shared" si="141"/>
        <v>340</v>
      </c>
      <c r="J98" s="37">
        <v>340</v>
      </c>
      <c r="K98" s="37">
        <v>0</v>
      </c>
      <c r="L98" s="36">
        <f t="shared" ref="L98" si="144">SUM(L99:L100)</f>
        <v>0</v>
      </c>
      <c r="M98" s="36">
        <f t="shared" si="59"/>
        <v>340</v>
      </c>
      <c r="N98" s="37">
        <v>340</v>
      </c>
      <c r="O98" s="37">
        <v>0</v>
      </c>
      <c r="P98" s="37">
        <v>0</v>
      </c>
      <c r="Q98" s="36">
        <f t="shared" si="143"/>
        <v>340</v>
      </c>
      <c r="R98" s="37">
        <v>340</v>
      </c>
      <c r="S98" s="37">
        <v>0</v>
      </c>
      <c r="T98" s="37">
        <v>0</v>
      </c>
      <c r="U98" s="36"/>
      <c r="AC98" s="36"/>
    </row>
    <row r="99" spans="2:29" ht="31.5" x14ac:dyDescent="0.25">
      <c r="B99" s="30" t="s">
        <v>479</v>
      </c>
      <c r="C99" s="31"/>
      <c r="D99" s="31" t="s">
        <v>66</v>
      </c>
      <c r="E99" s="32">
        <f t="shared" si="140"/>
        <v>35890</v>
      </c>
      <c r="F99" s="33">
        <f t="shared" ref="F99:P99" si="145">SUM(F103:F116)</f>
        <v>35890</v>
      </c>
      <c r="G99" s="33">
        <f t="shared" si="145"/>
        <v>0</v>
      </c>
      <c r="H99" s="33">
        <f t="shared" si="145"/>
        <v>0</v>
      </c>
      <c r="I99" s="32">
        <f t="shared" si="141"/>
        <v>37390</v>
      </c>
      <c r="J99" s="33">
        <f t="shared" ref="J99" si="146">SUM(J103:J116)</f>
        <v>37390</v>
      </c>
      <c r="K99" s="33">
        <f t="shared" si="145"/>
        <v>0</v>
      </c>
      <c r="L99" s="37">
        <v>0</v>
      </c>
      <c r="M99" s="32">
        <f t="shared" si="59"/>
        <v>37390</v>
      </c>
      <c r="N99" s="33">
        <f t="shared" ref="N99:O99" si="147">SUM(N103:N116)</f>
        <v>37390</v>
      </c>
      <c r="O99" s="33">
        <f t="shared" si="147"/>
        <v>0</v>
      </c>
      <c r="P99" s="33">
        <f t="shared" si="145"/>
        <v>0</v>
      </c>
      <c r="Q99" s="32">
        <f t="shared" si="143"/>
        <v>37390</v>
      </c>
      <c r="R99" s="33">
        <f t="shared" ref="R99" si="148">SUM(R103:R116)</f>
        <v>37390</v>
      </c>
      <c r="S99" s="33">
        <f t="shared" ref="S99" si="149">SUM(S103:S116)</f>
        <v>0</v>
      </c>
      <c r="T99" s="33">
        <f t="shared" ref="T99" si="150">SUM(T103:T116)</f>
        <v>0</v>
      </c>
      <c r="U99" s="32">
        <f>R99-F99</f>
        <v>1500</v>
      </c>
      <c r="V99" s="110">
        <v>36000</v>
      </c>
      <c r="AC99" s="36"/>
    </row>
    <row r="100" spans="2:29" ht="18" x14ac:dyDescent="0.25">
      <c r="B100" s="41"/>
      <c r="C100" s="42"/>
      <c r="D100" s="43" t="s">
        <v>151</v>
      </c>
      <c r="E100" s="36">
        <f t="shared" si="140"/>
        <v>0</v>
      </c>
      <c r="F100" s="36">
        <f t="shared" ref="F100:H100" si="151">SUM(F101:F102)</f>
        <v>0</v>
      </c>
      <c r="G100" s="36">
        <f t="shared" si="151"/>
        <v>0</v>
      </c>
      <c r="H100" s="36">
        <f t="shared" si="151"/>
        <v>0</v>
      </c>
      <c r="I100" s="36">
        <f t="shared" si="141"/>
        <v>0</v>
      </c>
      <c r="J100" s="36">
        <f t="shared" ref="J100:K100" si="152">SUM(J101:J102)</f>
        <v>0</v>
      </c>
      <c r="K100" s="36">
        <f t="shared" si="152"/>
        <v>0</v>
      </c>
      <c r="L100" s="37">
        <v>0</v>
      </c>
      <c r="M100" s="36">
        <f t="shared" si="59"/>
        <v>0</v>
      </c>
      <c r="N100" s="36">
        <f t="shared" ref="N100:O100" si="153">SUM(N101:N102)</f>
        <v>0</v>
      </c>
      <c r="O100" s="36">
        <f t="shared" si="153"/>
        <v>0</v>
      </c>
      <c r="P100" s="36">
        <f t="shared" ref="P100" si="154">SUM(P101:P102)</f>
        <v>0</v>
      </c>
      <c r="Q100" s="36">
        <f t="shared" si="143"/>
        <v>0</v>
      </c>
      <c r="R100" s="36">
        <f t="shared" ref="R100" si="155">SUM(R101:R102)</f>
        <v>0</v>
      </c>
      <c r="S100" s="36">
        <f t="shared" ref="S100" si="156">SUM(S101:S102)</f>
        <v>0</v>
      </c>
      <c r="T100" s="36">
        <f t="shared" ref="T100" si="157">SUM(T101:T102)</f>
        <v>0</v>
      </c>
      <c r="U100" s="36"/>
      <c r="AC100" s="36"/>
    </row>
    <row r="101" spans="2:29" ht="18" x14ac:dyDescent="0.25">
      <c r="B101" s="41"/>
      <c r="C101" s="42"/>
      <c r="D101" s="44" t="s">
        <v>335</v>
      </c>
      <c r="E101" s="37">
        <f t="shared" si="140"/>
        <v>0</v>
      </c>
      <c r="F101" s="37">
        <v>0</v>
      </c>
      <c r="G101" s="37">
        <v>0</v>
      </c>
      <c r="H101" s="37">
        <v>0</v>
      </c>
      <c r="I101" s="37">
        <f t="shared" si="141"/>
        <v>0</v>
      </c>
      <c r="J101" s="37">
        <v>0</v>
      </c>
      <c r="K101" s="37">
        <v>0</v>
      </c>
      <c r="L101" s="45">
        <v>0</v>
      </c>
      <c r="M101" s="36">
        <f t="shared" si="59"/>
        <v>0</v>
      </c>
      <c r="N101" s="37">
        <v>0</v>
      </c>
      <c r="O101" s="37">
        <v>0</v>
      </c>
      <c r="P101" s="37">
        <v>0</v>
      </c>
      <c r="Q101" s="37">
        <f t="shared" si="143"/>
        <v>0</v>
      </c>
      <c r="R101" s="37">
        <v>0</v>
      </c>
      <c r="S101" s="37">
        <v>0</v>
      </c>
      <c r="T101" s="37">
        <v>0</v>
      </c>
      <c r="U101" s="36"/>
      <c r="AC101" s="36"/>
    </row>
    <row r="102" spans="2:29" ht="18" x14ac:dyDescent="0.25">
      <c r="B102" s="41"/>
      <c r="C102" s="42"/>
      <c r="D102" s="44" t="s">
        <v>155</v>
      </c>
      <c r="E102" s="36">
        <f t="shared" si="140"/>
        <v>0</v>
      </c>
      <c r="F102" s="37">
        <v>0</v>
      </c>
      <c r="G102" s="37">
        <v>0</v>
      </c>
      <c r="H102" s="37">
        <v>0</v>
      </c>
      <c r="I102" s="36">
        <f t="shared" si="141"/>
        <v>0</v>
      </c>
      <c r="J102" s="37">
        <v>0</v>
      </c>
      <c r="K102" s="37">
        <v>0</v>
      </c>
      <c r="L102" s="45">
        <v>0</v>
      </c>
      <c r="M102" s="36">
        <f t="shared" si="59"/>
        <v>0</v>
      </c>
      <c r="N102" s="37">
        <v>0</v>
      </c>
      <c r="O102" s="37">
        <v>0</v>
      </c>
      <c r="P102" s="37">
        <v>0</v>
      </c>
      <c r="Q102" s="36">
        <f t="shared" si="143"/>
        <v>0</v>
      </c>
      <c r="R102" s="37">
        <v>0</v>
      </c>
      <c r="S102" s="37">
        <v>0</v>
      </c>
      <c r="T102" s="37">
        <v>0</v>
      </c>
      <c r="U102" s="36"/>
      <c r="AC102" s="36"/>
    </row>
    <row r="103" spans="2:29" ht="30" x14ac:dyDescent="0.25">
      <c r="B103" s="38"/>
      <c r="C103" s="34" t="s">
        <v>72</v>
      </c>
      <c r="D103" s="39" t="s">
        <v>411</v>
      </c>
      <c r="E103" s="40">
        <f t="shared" si="140"/>
        <v>2000</v>
      </c>
      <c r="F103" s="45">
        <v>2000</v>
      </c>
      <c r="G103" s="45">
        <v>0</v>
      </c>
      <c r="H103" s="45">
        <v>0</v>
      </c>
      <c r="I103" s="40">
        <f t="shared" si="141"/>
        <v>1800</v>
      </c>
      <c r="J103" s="45">
        <v>1800</v>
      </c>
      <c r="K103" s="45">
        <v>0</v>
      </c>
      <c r="L103" s="45">
        <v>0</v>
      </c>
      <c r="M103" s="40">
        <f t="shared" si="59"/>
        <v>1800</v>
      </c>
      <c r="N103" s="45">
        <v>1800</v>
      </c>
      <c r="O103" s="45">
        <v>0</v>
      </c>
      <c r="P103" s="45">
        <v>0</v>
      </c>
      <c r="Q103" s="40">
        <f t="shared" si="143"/>
        <v>1800</v>
      </c>
      <c r="R103" s="45">
        <v>1800</v>
      </c>
      <c r="S103" s="45">
        <v>0</v>
      </c>
      <c r="T103" s="45">
        <v>0</v>
      </c>
      <c r="U103" s="40"/>
      <c r="AC103" s="36"/>
    </row>
    <row r="104" spans="2:29" ht="15.75" x14ac:dyDescent="0.25">
      <c r="B104" s="38"/>
      <c r="C104" s="34" t="s">
        <v>73</v>
      </c>
      <c r="D104" s="39" t="s">
        <v>373</v>
      </c>
      <c r="E104" s="40">
        <f t="shared" si="140"/>
        <v>2500</v>
      </c>
      <c r="F104" s="45">
        <v>2500</v>
      </c>
      <c r="G104" s="45">
        <v>0</v>
      </c>
      <c r="H104" s="45">
        <v>0</v>
      </c>
      <c r="I104" s="40">
        <f t="shared" si="141"/>
        <v>2871.2</v>
      </c>
      <c r="J104" s="45">
        <v>2871.2</v>
      </c>
      <c r="K104" s="45">
        <v>0</v>
      </c>
      <c r="L104" s="45">
        <v>0</v>
      </c>
      <c r="M104" s="40">
        <f t="shared" si="59"/>
        <v>2871.2</v>
      </c>
      <c r="N104" s="45">
        <v>2871.2</v>
      </c>
      <c r="O104" s="45">
        <v>0</v>
      </c>
      <c r="P104" s="45">
        <v>0</v>
      </c>
      <c r="Q104" s="40">
        <f t="shared" si="143"/>
        <v>2871.2</v>
      </c>
      <c r="R104" s="45">
        <v>2871.2</v>
      </c>
      <c r="S104" s="45">
        <v>0</v>
      </c>
      <c r="T104" s="45">
        <v>0</v>
      </c>
      <c r="U104" s="40"/>
      <c r="AC104" s="36"/>
    </row>
    <row r="105" spans="2:29" ht="15.75" x14ac:dyDescent="0.25">
      <c r="B105" s="38"/>
      <c r="C105" s="34" t="s">
        <v>74</v>
      </c>
      <c r="D105" s="39" t="s">
        <v>374</v>
      </c>
      <c r="E105" s="40">
        <f t="shared" si="140"/>
        <v>3500</v>
      </c>
      <c r="F105" s="45">
        <v>3500</v>
      </c>
      <c r="G105" s="45">
        <v>0</v>
      </c>
      <c r="H105" s="45">
        <v>0</v>
      </c>
      <c r="I105" s="40">
        <f t="shared" si="141"/>
        <v>3900</v>
      </c>
      <c r="J105" s="45">
        <v>3900</v>
      </c>
      <c r="K105" s="45">
        <v>0</v>
      </c>
      <c r="L105" s="45">
        <v>0</v>
      </c>
      <c r="M105" s="40">
        <f t="shared" si="59"/>
        <v>3500</v>
      </c>
      <c r="N105" s="45">
        <v>3500</v>
      </c>
      <c r="O105" s="45">
        <v>0</v>
      </c>
      <c r="P105" s="45">
        <v>0</v>
      </c>
      <c r="Q105" s="40">
        <f t="shared" si="143"/>
        <v>3500</v>
      </c>
      <c r="R105" s="45">
        <v>3500</v>
      </c>
      <c r="S105" s="45">
        <v>0</v>
      </c>
      <c r="T105" s="45">
        <v>0</v>
      </c>
      <c r="U105" s="40"/>
      <c r="AC105" s="36"/>
    </row>
    <row r="106" spans="2:29" ht="15.75" x14ac:dyDescent="0.25">
      <c r="B106" s="38"/>
      <c r="C106" s="34" t="s">
        <v>75</v>
      </c>
      <c r="D106" s="39" t="s">
        <v>375</v>
      </c>
      <c r="E106" s="40">
        <f t="shared" si="140"/>
        <v>40</v>
      </c>
      <c r="F106" s="45">
        <v>40</v>
      </c>
      <c r="G106" s="45">
        <v>0</v>
      </c>
      <c r="H106" s="45">
        <v>0</v>
      </c>
      <c r="I106" s="40">
        <f t="shared" si="141"/>
        <v>40</v>
      </c>
      <c r="J106" s="45">
        <v>40</v>
      </c>
      <c r="K106" s="45">
        <v>0</v>
      </c>
      <c r="L106" s="45">
        <v>0</v>
      </c>
      <c r="M106" s="40">
        <f t="shared" si="59"/>
        <v>40</v>
      </c>
      <c r="N106" s="45">
        <v>40</v>
      </c>
      <c r="O106" s="45">
        <v>0</v>
      </c>
      <c r="P106" s="45">
        <v>0</v>
      </c>
      <c r="Q106" s="40">
        <f t="shared" si="143"/>
        <v>40</v>
      </c>
      <c r="R106" s="45">
        <v>40</v>
      </c>
      <c r="S106" s="45">
        <v>0</v>
      </c>
      <c r="T106" s="45">
        <v>0</v>
      </c>
      <c r="U106" s="40"/>
      <c r="AC106" s="36"/>
    </row>
    <row r="107" spans="2:29" ht="15.75" x14ac:dyDescent="0.25">
      <c r="B107" s="38"/>
      <c r="C107" s="34" t="s">
        <v>76</v>
      </c>
      <c r="D107" s="39" t="s">
        <v>376</v>
      </c>
      <c r="E107" s="40">
        <f t="shared" si="140"/>
        <v>6500</v>
      </c>
      <c r="F107" s="45">
        <v>6500</v>
      </c>
      <c r="G107" s="45">
        <v>0</v>
      </c>
      <c r="H107" s="45">
        <v>0</v>
      </c>
      <c r="I107" s="40">
        <f t="shared" si="141"/>
        <v>6258.3</v>
      </c>
      <c r="J107" s="45">
        <v>6258.3</v>
      </c>
      <c r="K107" s="45">
        <v>0</v>
      </c>
      <c r="L107" s="45">
        <v>0</v>
      </c>
      <c r="M107" s="40">
        <f t="shared" si="59"/>
        <v>6658.3</v>
      </c>
      <c r="N107" s="45">
        <v>6658.3</v>
      </c>
      <c r="O107" s="45">
        <v>0</v>
      </c>
      <c r="P107" s="45">
        <v>0</v>
      </c>
      <c r="Q107" s="40">
        <f t="shared" si="143"/>
        <v>6658.3</v>
      </c>
      <c r="R107" s="45">
        <v>6658.3</v>
      </c>
      <c r="S107" s="45">
        <v>0</v>
      </c>
      <c r="T107" s="45">
        <v>0</v>
      </c>
      <c r="U107" s="40"/>
      <c r="AC107" s="36"/>
    </row>
    <row r="108" spans="2:29" ht="15.75" x14ac:dyDescent="0.25">
      <c r="B108" s="38"/>
      <c r="C108" s="34" t="s">
        <v>77</v>
      </c>
      <c r="D108" s="39" t="s">
        <v>377</v>
      </c>
      <c r="E108" s="40">
        <f t="shared" si="140"/>
        <v>5500</v>
      </c>
      <c r="F108" s="45">
        <v>5500</v>
      </c>
      <c r="G108" s="45">
        <v>0</v>
      </c>
      <c r="H108" s="45">
        <v>0</v>
      </c>
      <c r="I108" s="40">
        <f t="shared" si="141"/>
        <v>5278.9</v>
      </c>
      <c r="J108" s="45">
        <v>5278.9</v>
      </c>
      <c r="K108" s="45">
        <v>0</v>
      </c>
      <c r="L108" s="45">
        <v>0</v>
      </c>
      <c r="M108" s="40">
        <f t="shared" ref="M108:M132" si="158">SUM(N108:O108)</f>
        <v>5278.9</v>
      </c>
      <c r="N108" s="45">
        <v>5278.9</v>
      </c>
      <c r="O108" s="45">
        <v>0</v>
      </c>
      <c r="P108" s="45">
        <v>0</v>
      </c>
      <c r="Q108" s="40">
        <f t="shared" si="143"/>
        <v>5278.9</v>
      </c>
      <c r="R108" s="45">
        <v>5278.9</v>
      </c>
      <c r="S108" s="45">
        <v>0</v>
      </c>
      <c r="T108" s="45">
        <v>0</v>
      </c>
      <c r="U108" s="40"/>
      <c r="AC108" s="36"/>
    </row>
    <row r="109" spans="2:29" ht="15.75" x14ac:dyDescent="0.25">
      <c r="B109" s="38"/>
      <c r="C109" s="34" t="s">
        <v>78</v>
      </c>
      <c r="D109" s="39" t="s">
        <v>378</v>
      </c>
      <c r="E109" s="40">
        <f t="shared" si="140"/>
        <v>50</v>
      </c>
      <c r="F109" s="45">
        <v>50</v>
      </c>
      <c r="G109" s="45">
        <v>0</v>
      </c>
      <c r="H109" s="45">
        <v>0</v>
      </c>
      <c r="I109" s="40">
        <f t="shared" si="141"/>
        <v>48</v>
      </c>
      <c r="J109" s="45">
        <v>48</v>
      </c>
      <c r="K109" s="45">
        <v>0</v>
      </c>
      <c r="L109" s="45">
        <v>0</v>
      </c>
      <c r="M109" s="40">
        <f t="shared" si="158"/>
        <v>48</v>
      </c>
      <c r="N109" s="45">
        <v>48</v>
      </c>
      <c r="O109" s="45">
        <v>0</v>
      </c>
      <c r="P109" s="45">
        <v>0</v>
      </c>
      <c r="Q109" s="40">
        <f t="shared" si="143"/>
        <v>48</v>
      </c>
      <c r="R109" s="45">
        <v>48</v>
      </c>
      <c r="S109" s="45">
        <v>0</v>
      </c>
      <c r="T109" s="45">
        <v>0</v>
      </c>
      <c r="U109" s="40"/>
      <c r="AC109" s="36"/>
    </row>
    <row r="110" spans="2:29" ht="15.75" x14ac:dyDescent="0.25">
      <c r="B110" s="38"/>
      <c r="C110" s="34" t="s">
        <v>79</v>
      </c>
      <c r="D110" s="39" t="s">
        <v>379</v>
      </c>
      <c r="E110" s="40">
        <f t="shared" si="140"/>
        <v>380</v>
      </c>
      <c r="F110" s="45">
        <v>380</v>
      </c>
      <c r="G110" s="45">
        <v>0</v>
      </c>
      <c r="H110" s="45">
        <v>0</v>
      </c>
      <c r="I110" s="40">
        <f t="shared" si="141"/>
        <v>450</v>
      </c>
      <c r="J110" s="45">
        <v>450</v>
      </c>
      <c r="K110" s="45">
        <v>0</v>
      </c>
      <c r="L110" s="45">
        <v>0</v>
      </c>
      <c r="M110" s="40">
        <f t="shared" si="158"/>
        <v>450</v>
      </c>
      <c r="N110" s="45">
        <v>450</v>
      </c>
      <c r="O110" s="45">
        <v>0</v>
      </c>
      <c r="P110" s="45">
        <v>0</v>
      </c>
      <c r="Q110" s="40">
        <f t="shared" si="143"/>
        <v>450</v>
      </c>
      <c r="R110" s="45">
        <v>450</v>
      </c>
      <c r="S110" s="45">
        <v>0</v>
      </c>
      <c r="T110" s="45">
        <v>0</v>
      </c>
      <c r="U110" s="40"/>
      <c r="AC110" s="36"/>
    </row>
    <row r="111" spans="2:29" ht="15.75" x14ac:dyDescent="0.25">
      <c r="B111" s="38"/>
      <c r="C111" s="34" t="s">
        <v>80</v>
      </c>
      <c r="D111" s="39" t="s">
        <v>380</v>
      </c>
      <c r="E111" s="40">
        <f t="shared" si="140"/>
        <v>9200</v>
      </c>
      <c r="F111" s="45">
        <v>9200</v>
      </c>
      <c r="G111" s="45">
        <v>0</v>
      </c>
      <c r="H111" s="45">
        <v>0</v>
      </c>
      <c r="I111" s="40">
        <f t="shared" si="141"/>
        <v>9585</v>
      </c>
      <c r="J111" s="45">
        <v>9585</v>
      </c>
      <c r="K111" s="45">
        <v>0</v>
      </c>
      <c r="L111" s="45">
        <v>0</v>
      </c>
      <c r="M111" s="40">
        <f t="shared" si="158"/>
        <v>9585</v>
      </c>
      <c r="N111" s="45">
        <v>9585</v>
      </c>
      <c r="O111" s="45">
        <v>0</v>
      </c>
      <c r="P111" s="45">
        <v>0</v>
      </c>
      <c r="Q111" s="40">
        <f t="shared" si="143"/>
        <v>9585</v>
      </c>
      <c r="R111" s="45">
        <v>9585</v>
      </c>
      <c r="S111" s="45">
        <v>0</v>
      </c>
      <c r="T111" s="45">
        <v>0</v>
      </c>
      <c r="U111" s="40"/>
      <c r="AC111" s="36"/>
    </row>
    <row r="112" spans="2:29" ht="30" x14ac:dyDescent="0.25">
      <c r="B112" s="38"/>
      <c r="C112" s="34" t="s">
        <v>81</v>
      </c>
      <c r="D112" s="39" t="s">
        <v>381</v>
      </c>
      <c r="E112" s="40">
        <f t="shared" si="140"/>
        <v>2700</v>
      </c>
      <c r="F112" s="45">
        <v>2700</v>
      </c>
      <c r="G112" s="45">
        <v>0</v>
      </c>
      <c r="H112" s="45">
        <v>0</v>
      </c>
      <c r="I112" s="40">
        <f t="shared" si="141"/>
        <v>2691.2</v>
      </c>
      <c r="J112" s="45">
        <v>2691.2</v>
      </c>
      <c r="K112" s="45">
        <v>0</v>
      </c>
      <c r="L112" s="45">
        <v>0</v>
      </c>
      <c r="M112" s="40">
        <f t="shared" si="158"/>
        <v>2691.2</v>
      </c>
      <c r="N112" s="45">
        <v>2691.2</v>
      </c>
      <c r="O112" s="45">
        <v>0</v>
      </c>
      <c r="P112" s="45">
        <v>0</v>
      </c>
      <c r="Q112" s="40">
        <f t="shared" si="143"/>
        <v>2691.2</v>
      </c>
      <c r="R112" s="45">
        <v>2691.2</v>
      </c>
      <c r="S112" s="45">
        <v>0</v>
      </c>
      <c r="T112" s="45">
        <v>0</v>
      </c>
      <c r="U112" s="40"/>
      <c r="AC112" s="36"/>
    </row>
    <row r="113" spans="1:29" ht="15.75" x14ac:dyDescent="0.25">
      <c r="B113" s="38"/>
      <c r="C113" s="34" t="s">
        <v>82</v>
      </c>
      <c r="D113" s="39" t="s">
        <v>382</v>
      </c>
      <c r="E113" s="40">
        <f t="shared" si="140"/>
        <v>900</v>
      </c>
      <c r="F113" s="45">
        <v>900</v>
      </c>
      <c r="G113" s="45">
        <v>0</v>
      </c>
      <c r="H113" s="45">
        <v>0</v>
      </c>
      <c r="I113" s="40">
        <f t="shared" si="141"/>
        <v>1683.4</v>
      </c>
      <c r="J113" s="45">
        <v>1683.4</v>
      </c>
      <c r="K113" s="45">
        <v>0</v>
      </c>
      <c r="L113" s="45">
        <v>0</v>
      </c>
      <c r="M113" s="40">
        <f t="shared" si="158"/>
        <v>1683.4</v>
      </c>
      <c r="N113" s="45">
        <v>1683.4</v>
      </c>
      <c r="O113" s="45">
        <v>0</v>
      </c>
      <c r="P113" s="45">
        <v>0</v>
      </c>
      <c r="Q113" s="40">
        <f t="shared" si="143"/>
        <v>1683.4</v>
      </c>
      <c r="R113" s="45">
        <v>1683.4</v>
      </c>
      <c r="S113" s="45">
        <v>0</v>
      </c>
      <c r="T113" s="45">
        <v>0</v>
      </c>
      <c r="U113" s="40"/>
      <c r="AC113" s="36"/>
    </row>
    <row r="114" spans="1:29" ht="30" x14ac:dyDescent="0.25">
      <c r="B114" s="38"/>
      <c r="C114" s="34" t="s">
        <v>83</v>
      </c>
      <c r="D114" s="39" t="s">
        <v>383</v>
      </c>
      <c r="E114" s="40">
        <f t="shared" si="140"/>
        <v>2100</v>
      </c>
      <c r="F114" s="45">
        <v>2100</v>
      </c>
      <c r="G114" s="45">
        <v>0</v>
      </c>
      <c r="H114" s="45">
        <v>0</v>
      </c>
      <c r="I114" s="40">
        <f t="shared" si="141"/>
        <v>2276.5</v>
      </c>
      <c r="J114" s="45">
        <v>2276.5</v>
      </c>
      <c r="K114" s="45">
        <v>0</v>
      </c>
      <c r="L114" s="45">
        <v>0</v>
      </c>
      <c r="M114" s="40">
        <f t="shared" si="158"/>
        <v>2276.5</v>
      </c>
      <c r="N114" s="45">
        <v>2276.5</v>
      </c>
      <c r="O114" s="45">
        <v>0</v>
      </c>
      <c r="P114" s="45">
        <v>0</v>
      </c>
      <c r="Q114" s="40">
        <f t="shared" si="143"/>
        <v>2276.5</v>
      </c>
      <c r="R114" s="45">
        <v>2276.5</v>
      </c>
      <c r="S114" s="45">
        <v>0</v>
      </c>
      <c r="T114" s="45">
        <v>0</v>
      </c>
      <c r="U114" s="40"/>
      <c r="AC114" s="36"/>
    </row>
    <row r="115" spans="1:29" ht="45" x14ac:dyDescent="0.25">
      <c r="B115" s="38"/>
      <c r="C115" s="34" t="s">
        <v>84</v>
      </c>
      <c r="D115" s="39" t="s">
        <v>384</v>
      </c>
      <c r="E115" s="40">
        <f t="shared" si="140"/>
        <v>260</v>
      </c>
      <c r="F115" s="45">
        <v>260</v>
      </c>
      <c r="G115" s="45">
        <v>0</v>
      </c>
      <c r="H115" s="45">
        <v>0</v>
      </c>
      <c r="I115" s="40">
        <f t="shared" si="141"/>
        <v>252</v>
      </c>
      <c r="J115" s="45">
        <v>252</v>
      </c>
      <c r="K115" s="45">
        <v>0</v>
      </c>
      <c r="L115" s="33">
        <v>0</v>
      </c>
      <c r="M115" s="40">
        <f t="shared" si="158"/>
        <v>252</v>
      </c>
      <c r="N115" s="45">
        <v>252</v>
      </c>
      <c r="O115" s="45">
        <v>0</v>
      </c>
      <c r="P115" s="45">
        <v>0</v>
      </c>
      <c r="Q115" s="40">
        <f t="shared" si="143"/>
        <v>252</v>
      </c>
      <c r="R115" s="45">
        <v>252</v>
      </c>
      <c r="S115" s="45">
        <v>0</v>
      </c>
      <c r="T115" s="45">
        <v>0</v>
      </c>
      <c r="U115" s="40"/>
      <c r="AC115" s="36"/>
    </row>
    <row r="116" spans="1:29" ht="45" x14ac:dyDescent="0.25">
      <c r="B116" s="38"/>
      <c r="C116" s="34" t="s">
        <v>85</v>
      </c>
      <c r="D116" s="39" t="s">
        <v>385</v>
      </c>
      <c r="E116" s="40">
        <f t="shared" si="140"/>
        <v>260</v>
      </c>
      <c r="F116" s="45">
        <v>260</v>
      </c>
      <c r="G116" s="45">
        <v>0</v>
      </c>
      <c r="H116" s="45">
        <v>0</v>
      </c>
      <c r="I116" s="40">
        <f t="shared" si="141"/>
        <v>255.5</v>
      </c>
      <c r="J116" s="45">
        <v>255.5</v>
      </c>
      <c r="K116" s="45">
        <v>0</v>
      </c>
      <c r="L116" s="36">
        <f t="shared" ref="L116" si="159">SUM(L117:L118)</f>
        <v>0</v>
      </c>
      <c r="M116" s="40">
        <f t="shared" si="158"/>
        <v>255.5</v>
      </c>
      <c r="N116" s="45">
        <v>255.5</v>
      </c>
      <c r="O116" s="45">
        <v>0</v>
      </c>
      <c r="P116" s="45">
        <v>0</v>
      </c>
      <c r="Q116" s="40">
        <f t="shared" si="143"/>
        <v>255.5</v>
      </c>
      <c r="R116" s="45">
        <v>255.5</v>
      </c>
      <c r="S116" s="45">
        <v>0</v>
      </c>
      <c r="T116" s="45">
        <v>0</v>
      </c>
      <c r="U116" s="40"/>
      <c r="AC116" s="36"/>
    </row>
    <row r="117" spans="1:29" ht="31.5" x14ac:dyDescent="0.25">
      <c r="B117" s="30" t="s">
        <v>480</v>
      </c>
      <c r="C117" s="31"/>
      <c r="D117" s="31" t="s">
        <v>150</v>
      </c>
      <c r="E117" s="32">
        <f t="shared" si="140"/>
        <v>46500</v>
      </c>
      <c r="F117" s="33">
        <v>46500</v>
      </c>
      <c r="G117" s="33">
        <v>0</v>
      </c>
      <c r="H117" s="33">
        <v>0</v>
      </c>
      <c r="I117" s="32">
        <f t="shared" si="141"/>
        <v>46500</v>
      </c>
      <c r="J117" s="33">
        <v>46500</v>
      </c>
      <c r="K117" s="33">
        <v>0</v>
      </c>
      <c r="L117" s="37">
        <v>0</v>
      </c>
      <c r="M117" s="32">
        <f t="shared" si="158"/>
        <v>46500</v>
      </c>
      <c r="N117" s="33">
        <v>46500</v>
      </c>
      <c r="O117" s="33">
        <v>0</v>
      </c>
      <c r="P117" s="33">
        <v>0</v>
      </c>
      <c r="Q117" s="32">
        <f t="shared" si="143"/>
        <v>46500</v>
      </c>
      <c r="R117" s="33">
        <v>46500</v>
      </c>
      <c r="S117" s="33">
        <v>0</v>
      </c>
      <c r="T117" s="33">
        <v>0</v>
      </c>
      <c r="U117" s="32">
        <f>R117-F117</f>
        <v>0</v>
      </c>
      <c r="V117" s="110">
        <v>46000</v>
      </c>
      <c r="AC117" s="36"/>
    </row>
    <row r="118" spans="1:29" ht="18" x14ac:dyDescent="0.25">
      <c r="B118" s="41"/>
      <c r="C118" s="42"/>
      <c r="D118" s="43" t="s">
        <v>151</v>
      </c>
      <c r="E118" s="36">
        <f t="shared" si="140"/>
        <v>0</v>
      </c>
      <c r="F118" s="36">
        <f t="shared" ref="F118:H118" si="160">SUM(F119:F120)</f>
        <v>0</v>
      </c>
      <c r="G118" s="36">
        <f t="shared" si="160"/>
        <v>0</v>
      </c>
      <c r="H118" s="36">
        <f t="shared" si="160"/>
        <v>0</v>
      </c>
      <c r="I118" s="36">
        <f t="shared" si="141"/>
        <v>0</v>
      </c>
      <c r="J118" s="36">
        <f t="shared" ref="J118:K118" si="161">SUM(J119:J120)</f>
        <v>0</v>
      </c>
      <c r="K118" s="36">
        <f t="shared" si="161"/>
        <v>0</v>
      </c>
      <c r="L118" s="37">
        <v>0</v>
      </c>
      <c r="M118" s="36">
        <f t="shared" si="158"/>
        <v>0</v>
      </c>
      <c r="N118" s="36">
        <f t="shared" ref="N118:O118" si="162">SUM(N119:N120)</f>
        <v>0</v>
      </c>
      <c r="O118" s="36">
        <f t="shared" si="162"/>
        <v>0</v>
      </c>
      <c r="P118" s="36">
        <f t="shared" ref="P118" si="163">SUM(P119:P120)</f>
        <v>0</v>
      </c>
      <c r="Q118" s="36">
        <f t="shared" si="143"/>
        <v>0</v>
      </c>
      <c r="R118" s="36">
        <f t="shared" ref="R118" si="164">SUM(R119:R120)</f>
        <v>0</v>
      </c>
      <c r="S118" s="36">
        <f t="shared" ref="S118" si="165">SUM(S119:S120)</f>
        <v>0</v>
      </c>
      <c r="T118" s="36">
        <f t="shared" ref="T118" si="166">SUM(T119:T120)</f>
        <v>0</v>
      </c>
      <c r="U118" s="36"/>
      <c r="AC118" s="36"/>
    </row>
    <row r="119" spans="1:29" ht="18" x14ac:dyDescent="0.25">
      <c r="B119" s="41"/>
      <c r="C119" s="42"/>
      <c r="D119" s="44" t="s">
        <v>335</v>
      </c>
      <c r="E119" s="37">
        <f t="shared" si="140"/>
        <v>0</v>
      </c>
      <c r="F119" s="37">
        <v>0</v>
      </c>
      <c r="G119" s="37">
        <v>0</v>
      </c>
      <c r="H119" s="37">
        <v>0</v>
      </c>
      <c r="I119" s="37">
        <f t="shared" si="141"/>
        <v>0</v>
      </c>
      <c r="J119" s="37">
        <v>0</v>
      </c>
      <c r="K119" s="37">
        <v>0</v>
      </c>
      <c r="L119" s="33">
        <v>0</v>
      </c>
      <c r="M119" s="36">
        <f t="shared" si="158"/>
        <v>0</v>
      </c>
      <c r="N119" s="37">
        <v>0</v>
      </c>
      <c r="O119" s="37">
        <v>0</v>
      </c>
      <c r="P119" s="37">
        <v>0</v>
      </c>
      <c r="Q119" s="37">
        <f t="shared" si="143"/>
        <v>0</v>
      </c>
      <c r="R119" s="37">
        <v>0</v>
      </c>
      <c r="S119" s="37">
        <v>0</v>
      </c>
      <c r="T119" s="37">
        <v>0</v>
      </c>
      <c r="U119" s="36"/>
      <c r="AC119" s="36"/>
    </row>
    <row r="120" spans="1:29" ht="18" x14ac:dyDescent="0.25">
      <c r="B120" s="41"/>
      <c r="C120" s="42"/>
      <c r="D120" s="44" t="s">
        <v>155</v>
      </c>
      <c r="E120" s="36">
        <f t="shared" si="140"/>
        <v>0</v>
      </c>
      <c r="F120" s="37">
        <v>0</v>
      </c>
      <c r="G120" s="37">
        <v>0</v>
      </c>
      <c r="H120" s="37">
        <v>0</v>
      </c>
      <c r="I120" s="36">
        <f t="shared" si="141"/>
        <v>0</v>
      </c>
      <c r="J120" s="37">
        <v>0</v>
      </c>
      <c r="K120" s="37">
        <v>0</v>
      </c>
      <c r="L120" s="49">
        <f t="shared" ref="L120" si="167">SUM(L121:L122)</f>
        <v>0</v>
      </c>
      <c r="M120" s="36">
        <f t="shared" si="158"/>
        <v>0</v>
      </c>
      <c r="N120" s="37">
        <v>0</v>
      </c>
      <c r="O120" s="37">
        <v>0</v>
      </c>
      <c r="P120" s="37">
        <v>0</v>
      </c>
      <c r="Q120" s="36">
        <f t="shared" si="143"/>
        <v>0</v>
      </c>
      <c r="R120" s="37">
        <v>0</v>
      </c>
      <c r="S120" s="37">
        <v>0</v>
      </c>
      <c r="T120" s="37">
        <v>0</v>
      </c>
      <c r="U120" s="36"/>
      <c r="AC120" s="36"/>
    </row>
    <row r="121" spans="1:29" ht="47.25" x14ac:dyDescent="0.25">
      <c r="B121" s="30" t="s">
        <v>473</v>
      </c>
      <c r="C121" s="31"/>
      <c r="D121" s="31" t="s">
        <v>339</v>
      </c>
      <c r="E121" s="32">
        <f t="shared" si="140"/>
        <v>6500</v>
      </c>
      <c r="F121" s="33">
        <v>6500</v>
      </c>
      <c r="G121" s="33">
        <v>0</v>
      </c>
      <c r="H121" s="33">
        <v>0</v>
      </c>
      <c r="I121" s="32">
        <f t="shared" si="141"/>
        <v>6500</v>
      </c>
      <c r="J121" s="33">
        <v>6500</v>
      </c>
      <c r="K121" s="33">
        <v>0</v>
      </c>
      <c r="L121" s="51">
        <v>0</v>
      </c>
      <c r="M121" s="32">
        <f t="shared" si="158"/>
        <v>7300</v>
      </c>
      <c r="N121" s="33">
        <f>7200+100</f>
        <v>7300</v>
      </c>
      <c r="O121" s="33">
        <v>0</v>
      </c>
      <c r="P121" s="33">
        <v>0</v>
      </c>
      <c r="Q121" s="32">
        <f t="shared" si="143"/>
        <v>7300</v>
      </c>
      <c r="R121" s="33">
        <f>7200+100</f>
        <v>7300</v>
      </c>
      <c r="S121" s="33">
        <v>0</v>
      </c>
      <c r="T121" s="33">
        <v>0</v>
      </c>
      <c r="U121" s="32">
        <f>R121-F121</f>
        <v>800</v>
      </c>
      <c r="V121" s="110">
        <v>7000</v>
      </c>
      <c r="AC121" s="36"/>
    </row>
    <row r="122" spans="1:29" ht="18" x14ac:dyDescent="0.25">
      <c r="B122" s="46"/>
      <c r="C122" s="47"/>
      <c r="D122" s="48" t="s">
        <v>151</v>
      </c>
      <c r="E122" s="49">
        <f t="shared" si="140"/>
        <v>537</v>
      </c>
      <c r="F122" s="49">
        <f t="shared" ref="F122:H122" si="168">SUM(F123:F124)</f>
        <v>537</v>
      </c>
      <c r="G122" s="49">
        <f t="shared" si="168"/>
        <v>0</v>
      </c>
      <c r="H122" s="49">
        <f t="shared" si="168"/>
        <v>0</v>
      </c>
      <c r="I122" s="49">
        <f t="shared" si="141"/>
        <v>537</v>
      </c>
      <c r="J122" s="49">
        <f t="shared" ref="J122:K122" si="169">SUM(J123:J124)</f>
        <v>537</v>
      </c>
      <c r="K122" s="49">
        <f t="shared" si="169"/>
        <v>0</v>
      </c>
      <c r="L122" s="51">
        <v>0</v>
      </c>
      <c r="M122" s="49">
        <f t="shared" si="158"/>
        <v>554</v>
      </c>
      <c r="N122" s="49">
        <f t="shared" ref="N122:O122" si="170">SUM(N123:N124)</f>
        <v>554</v>
      </c>
      <c r="O122" s="49">
        <f t="shared" si="170"/>
        <v>0</v>
      </c>
      <c r="P122" s="49">
        <f t="shared" ref="P122" si="171">SUM(P123:P124)</f>
        <v>0</v>
      </c>
      <c r="Q122" s="49">
        <f t="shared" si="143"/>
        <v>554</v>
      </c>
      <c r="R122" s="49">
        <f t="shared" ref="R122" si="172">SUM(R123:R124)</f>
        <v>554</v>
      </c>
      <c r="S122" s="49">
        <f t="shared" ref="S122" si="173">SUM(S123:S124)</f>
        <v>0</v>
      </c>
      <c r="T122" s="49">
        <f t="shared" ref="T122" si="174">SUM(T123:T124)</f>
        <v>0</v>
      </c>
      <c r="U122" s="49"/>
      <c r="AC122" s="36"/>
    </row>
    <row r="123" spans="1:29" ht="19.5" x14ac:dyDescent="0.25">
      <c r="B123" s="46"/>
      <c r="C123" s="47"/>
      <c r="D123" s="50" t="s">
        <v>335</v>
      </c>
      <c r="E123" s="51">
        <f t="shared" si="140"/>
        <v>0</v>
      </c>
      <c r="F123" s="51">
        <v>0</v>
      </c>
      <c r="G123" s="51">
        <v>0</v>
      </c>
      <c r="H123" s="51">
        <v>0</v>
      </c>
      <c r="I123" s="51">
        <f t="shared" si="141"/>
        <v>0</v>
      </c>
      <c r="J123" s="51">
        <v>0</v>
      </c>
      <c r="K123" s="51">
        <v>0</v>
      </c>
      <c r="L123" s="19">
        <f>L127+L131+L245+L335</f>
        <v>0</v>
      </c>
      <c r="M123" s="49">
        <f t="shared" si="158"/>
        <v>0</v>
      </c>
      <c r="N123" s="51">
        <v>0</v>
      </c>
      <c r="O123" s="51">
        <v>0</v>
      </c>
      <c r="P123" s="51">
        <v>0</v>
      </c>
      <c r="Q123" s="51">
        <f t="shared" si="143"/>
        <v>0</v>
      </c>
      <c r="R123" s="51">
        <v>0</v>
      </c>
      <c r="S123" s="51">
        <v>0</v>
      </c>
      <c r="T123" s="51">
        <v>0</v>
      </c>
      <c r="U123" s="49"/>
      <c r="AC123" s="36"/>
    </row>
    <row r="124" spans="1:29" ht="19.5" x14ac:dyDescent="0.25">
      <c r="B124" s="46"/>
      <c r="C124" s="47"/>
      <c r="D124" s="50" t="s">
        <v>155</v>
      </c>
      <c r="E124" s="49">
        <f t="shared" si="140"/>
        <v>537</v>
      </c>
      <c r="F124" s="51">
        <v>537</v>
      </c>
      <c r="G124" s="51">
        <v>0</v>
      </c>
      <c r="H124" s="51">
        <v>0</v>
      </c>
      <c r="I124" s="49">
        <f t="shared" si="141"/>
        <v>537</v>
      </c>
      <c r="J124" s="51">
        <v>537</v>
      </c>
      <c r="K124" s="51">
        <v>0</v>
      </c>
      <c r="L124" s="52">
        <f>L128+L132+L246+L336</f>
        <v>0</v>
      </c>
      <c r="M124" s="49">
        <f t="shared" si="158"/>
        <v>554</v>
      </c>
      <c r="N124" s="51">
        <v>554</v>
      </c>
      <c r="O124" s="51">
        <v>0</v>
      </c>
      <c r="P124" s="51">
        <v>0</v>
      </c>
      <c r="Q124" s="49">
        <f t="shared" si="143"/>
        <v>554</v>
      </c>
      <c r="R124" s="51">
        <v>554</v>
      </c>
      <c r="S124" s="51">
        <v>0</v>
      </c>
      <c r="T124" s="51">
        <v>0</v>
      </c>
      <c r="U124" s="49"/>
      <c r="AC124" s="36"/>
    </row>
    <row r="125" spans="1:29" ht="40.5" x14ac:dyDescent="0.25">
      <c r="A125" s="85" t="s">
        <v>602</v>
      </c>
      <c r="B125" s="16" t="s">
        <v>481</v>
      </c>
      <c r="C125" s="17"/>
      <c r="D125" s="18" t="s">
        <v>87</v>
      </c>
      <c r="E125" s="19">
        <f t="shared" si="140"/>
        <v>1044565</v>
      </c>
      <c r="F125" s="19">
        <f t="shared" ref="F125:H128" si="175">F129+F133+F247+F337</f>
        <v>1044565</v>
      </c>
      <c r="G125" s="19">
        <f t="shared" si="175"/>
        <v>0</v>
      </c>
      <c r="H125" s="19">
        <f t="shared" si="175"/>
        <v>0</v>
      </c>
      <c r="I125" s="19">
        <f t="shared" si="141"/>
        <v>1049242</v>
      </c>
      <c r="J125" s="19">
        <f t="shared" ref="J125:K128" si="176">J129+J133+J247+J337</f>
        <v>1049242</v>
      </c>
      <c r="K125" s="19">
        <f t="shared" si="176"/>
        <v>0</v>
      </c>
      <c r="L125" s="29">
        <f>L129+L133+L247+L337</f>
        <v>0</v>
      </c>
      <c r="M125" s="19">
        <f t="shared" si="158"/>
        <v>1110669</v>
      </c>
      <c r="N125" s="19">
        <f t="shared" ref="N125:P128" si="177">N129+N133+N247+N337</f>
        <v>1110669</v>
      </c>
      <c r="O125" s="19">
        <f t="shared" si="177"/>
        <v>0</v>
      </c>
      <c r="P125" s="19">
        <f t="shared" si="177"/>
        <v>8288</v>
      </c>
      <c r="Q125" s="19">
        <f t="shared" si="143"/>
        <v>1104787</v>
      </c>
      <c r="R125" s="19">
        <f t="shared" ref="R125" si="178">R129+R133+R247+R337</f>
        <v>1096000</v>
      </c>
      <c r="S125" s="19">
        <f>S129+S133+S247+S337</f>
        <v>8787</v>
      </c>
      <c r="T125" s="19">
        <f t="shared" ref="T125" si="179">T129+T133+T247+T337</f>
        <v>0</v>
      </c>
      <c r="U125" s="19">
        <f>R125-F125</f>
        <v>51435</v>
      </c>
      <c r="V125" s="110">
        <v>1100000</v>
      </c>
      <c r="Z125" s="117">
        <v>1100000</v>
      </c>
      <c r="AA125" s="121">
        <f>Z125-F125</f>
        <v>55435</v>
      </c>
      <c r="AC125" s="36"/>
    </row>
    <row r="126" spans="1:29" s="5" customFormat="1" ht="20.25" x14ac:dyDescent="0.25">
      <c r="A126" s="13"/>
      <c r="B126" s="25"/>
      <c r="C126" s="26"/>
      <c r="D126" s="22" t="s">
        <v>151</v>
      </c>
      <c r="E126" s="52">
        <f t="shared" si="140"/>
        <v>3728</v>
      </c>
      <c r="F126" s="52">
        <f t="shared" si="175"/>
        <v>3728</v>
      </c>
      <c r="G126" s="52">
        <f t="shared" si="175"/>
        <v>0</v>
      </c>
      <c r="H126" s="52">
        <f t="shared" si="175"/>
        <v>0</v>
      </c>
      <c r="I126" s="52">
        <f t="shared" si="141"/>
        <v>3885</v>
      </c>
      <c r="J126" s="52">
        <f t="shared" si="176"/>
        <v>3885</v>
      </c>
      <c r="K126" s="52">
        <f t="shared" si="176"/>
        <v>0</v>
      </c>
      <c r="L126" s="29">
        <f>L130+L134+L248+L338</f>
        <v>0</v>
      </c>
      <c r="M126" s="52">
        <f t="shared" si="158"/>
        <v>3956</v>
      </c>
      <c r="N126" s="52">
        <f t="shared" si="177"/>
        <v>3956</v>
      </c>
      <c r="O126" s="52">
        <f t="shared" si="177"/>
        <v>0</v>
      </c>
      <c r="P126" s="52">
        <f t="shared" si="177"/>
        <v>0</v>
      </c>
      <c r="Q126" s="52">
        <f t="shared" si="143"/>
        <v>3956</v>
      </c>
      <c r="R126" s="52">
        <f t="shared" ref="R126" si="180">R130+R134+R248+R338</f>
        <v>3956</v>
      </c>
      <c r="S126" s="52">
        <f>S130+S134+S248+S338</f>
        <v>0</v>
      </c>
      <c r="T126" s="52">
        <f t="shared" ref="T126" si="181">T130+T134+T248+T338</f>
        <v>0</v>
      </c>
      <c r="U126" s="52"/>
      <c r="V126" s="113"/>
      <c r="AC126" s="36"/>
    </row>
    <row r="127" spans="1:29" s="5" customFormat="1" ht="20.25" x14ac:dyDescent="0.25">
      <c r="A127" s="13"/>
      <c r="B127" s="25"/>
      <c r="C127" s="26"/>
      <c r="D127" s="22" t="s">
        <v>152</v>
      </c>
      <c r="E127" s="29">
        <f t="shared" si="140"/>
        <v>0</v>
      </c>
      <c r="F127" s="29">
        <f t="shared" si="175"/>
        <v>0</v>
      </c>
      <c r="G127" s="29">
        <f t="shared" si="175"/>
        <v>0</v>
      </c>
      <c r="H127" s="29">
        <f t="shared" si="175"/>
        <v>0</v>
      </c>
      <c r="I127" s="29">
        <f t="shared" si="141"/>
        <v>0</v>
      </c>
      <c r="J127" s="29">
        <f t="shared" si="176"/>
        <v>0</v>
      </c>
      <c r="K127" s="29">
        <f t="shared" si="176"/>
        <v>0</v>
      </c>
      <c r="L127" s="79">
        <v>0</v>
      </c>
      <c r="M127" s="27">
        <f t="shared" si="158"/>
        <v>0</v>
      </c>
      <c r="N127" s="29">
        <f t="shared" si="177"/>
        <v>0</v>
      </c>
      <c r="O127" s="29">
        <f t="shared" si="177"/>
        <v>0</v>
      </c>
      <c r="P127" s="29">
        <f t="shared" si="177"/>
        <v>0</v>
      </c>
      <c r="Q127" s="29">
        <f t="shared" si="143"/>
        <v>0</v>
      </c>
      <c r="R127" s="29">
        <f t="shared" ref="R127" si="182">R131+R135+R249+R339</f>
        <v>0</v>
      </c>
      <c r="S127" s="29">
        <f>S131+S135+S249+S339</f>
        <v>0</v>
      </c>
      <c r="T127" s="29">
        <f t="shared" ref="T127" si="183">T131+T135+T249+T339</f>
        <v>0</v>
      </c>
      <c r="U127" s="27"/>
      <c r="V127" s="113"/>
      <c r="AC127" s="36"/>
    </row>
    <row r="128" spans="1:29" s="5" customFormat="1" ht="20.25" x14ac:dyDescent="0.25">
      <c r="A128" s="13"/>
      <c r="B128" s="25"/>
      <c r="C128" s="26"/>
      <c r="D128" s="22" t="s">
        <v>153</v>
      </c>
      <c r="E128" s="29">
        <f t="shared" si="140"/>
        <v>3728</v>
      </c>
      <c r="F128" s="29">
        <f t="shared" si="175"/>
        <v>3728</v>
      </c>
      <c r="G128" s="29">
        <f t="shared" si="175"/>
        <v>0</v>
      </c>
      <c r="H128" s="29">
        <f t="shared" si="175"/>
        <v>0</v>
      </c>
      <c r="I128" s="29">
        <f t="shared" si="141"/>
        <v>3885</v>
      </c>
      <c r="J128" s="29">
        <f t="shared" si="176"/>
        <v>3885</v>
      </c>
      <c r="K128" s="29">
        <f t="shared" si="176"/>
        <v>0</v>
      </c>
      <c r="L128" s="36">
        <f t="shared" ref="L128" si="184">SUM(L129:L130)</f>
        <v>0</v>
      </c>
      <c r="M128" s="27">
        <f t="shared" si="158"/>
        <v>3956</v>
      </c>
      <c r="N128" s="29">
        <f t="shared" si="177"/>
        <v>3956</v>
      </c>
      <c r="O128" s="29">
        <f t="shared" si="177"/>
        <v>0</v>
      </c>
      <c r="P128" s="29">
        <f t="shared" si="177"/>
        <v>0</v>
      </c>
      <c r="Q128" s="29">
        <f t="shared" si="143"/>
        <v>3956</v>
      </c>
      <c r="R128" s="29">
        <f t="shared" ref="R128" si="185">R132+R136+R250+R340</f>
        <v>3956</v>
      </c>
      <c r="S128" s="29">
        <f>S132+S136+S250+S340</f>
        <v>0</v>
      </c>
      <c r="T128" s="29">
        <f t="shared" ref="T128" si="186">T132+T136+T250+T340</f>
        <v>0</v>
      </c>
      <c r="U128" s="27"/>
      <c r="V128" s="113"/>
      <c r="AC128" s="36"/>
    </row>
    <row r="129" spans="2:29" ht="36" x14ac:dyDescent="0.25">
      <c r="B129" s="30" t="s">
        <v>482</v>
      </c>
      <c r="C129" s="31"/>
      <c r="D129" s="53" t="s">
        <v>89</v>
      </c>
      <c r="E129" s="32">
        <f t="shared" si="140"/>
        <v>754000</v>
      </c>
      <c r="F129" s="33">
        <v>754000</v>
      </c>
      <c r="G129" s="33">
        <v>0</v>
      </c>
      <c r="H129" s="33">
        <v>0</v>
      </c>
      <c r="I129" s="32">
        <f t="shared" si="141"/>
        <v>754000</v>
      </c>
      <c r="J129" s="33">
        <v>754000</v>
      </c>
      <c r="K129" s="33">
        <v>0</v>
      </c>
      <c r="L129" s="37">
        <v>0</v>
      </c>
      <c r="M129" s="32">
        <f t="shared" si="158"/>
        <v>780000</v>
      </c>
      <c r="N129" s="33">
        <v>780000</v>
      </c>
      <c r="O129" s="33">
        <v>0</v>
      </c>
      <c r="P129" s="33">
        <v>0</v>
      </c>
      <c r="Q129" s="32">
        <f t="shared" si="143"/>
        <v>778715</v>
      </c>
      <c r="R129" s="33">
        <v>778715</v>
      </c>
      <c r="S129" s="33">
        <v>0</v>
      </c>
      <c r="T129" s="33">
        <v>0</v>
      </c>
      <c r="U129" s="32">
        <f>R129-F129</f>
        <v>24715</v>
      </c>
      <c r="AC129" s="133" t="s">
        <v>608</v>
      </c>
    </row>
    <row r="130" spans="2:29" ht="18" x14ac:dyDescent="0.25">
      <c r="B130" s="41"/>
      <c r="C130" s="42"/>
      <c r="D130" s="43" t="s">
        <v>151</v>
      </c>
      <c r="E130" s="36">
        <f t="shared" si="140"/>
        <v>315</v>
      </c>
      <c r="F130" s="36">
        <f t="shared" ref="F130:K130" si="187">SUM(F131:F132)</f>
        <v>315</v>
      </c>
      <c r="G130" s="36">
        <f t="shared" si="187"/>
        <v>0</v>
      </c>
      <c r="H130" s="36">
        <f t="shared" si="187"/>
        <v>0</v>
      </c>
      <c r="I130" s="36">
        <f t="shared" si="141"/>
        <v>320</v>
      </c>
      <c r="J130" s="36">
        <f t="shared" si="187"/>
        <v>320</v>
      </c>
      <c r="K130" s="36">
        <f t="shared" si="187"/>
        <v>0</v>
      </c>
      <c r="L130" s="37">
        <v>0</v>
      </c>
      <c r="M130" s="36">
        <f t="shared" si="158"/>
        <v>320</v>
      </c>
      <c r="N130" s="36">
        <f t="shared" ref="N130:O130" si="188">SUM(N131:N132)</f>
        <v>320</v>
      </c>
      <c r="O130" s="36">
        <f t="shared" si="188"/>
        <v>0</v>
      </c>
      <c r="P130" s="36">
        <f t="shared" ref="P130" si="189">SUM(P131:P132)</f>
        <v>0</v>
      </c>
      <c r="Q130" s="36">
        <f t="shared" si="143"/>
        <v>320</v>
      </c>
      <c r="R130" s="36">
        <f t="shared" ref="R130" si="190">SUM(R131:R132)</f>
        <v>320</v>
      </c>
      <c r="S130" s="36">
        <f t="shared" ref="S130" si="191">SUM(S131:S132)</f>
        <v>0</v>
      </c>
      <c r="T130" s="36">
        <f t="shared" ref="T130" si="192">SUM(T131:T132)</f>
        <v>0</v>
      </c>
      <c r="U130" s="36"/>
      <c r="Z130" s="118">
        <f>Z125-R125</f>
        <v>4000</v>
      </c>
      <c r="AC130" s="36"/>
    </row>
    <row r="131" spans="2:29" ht="18" x14ac:dyDescent="0.25">
      <c r="B131" s="41"/>
      <c r="C131" s="42"/>
      <c r="D131" s="44" t="s">
        <v>335</v>
      </c>
      <c r="E131" s="37">
        <f t="shared" si="140"/>
        <v>0</v>
      </c>
      <c r="F131" s="37">
        <v>0</v>
      </c>
      <c r="G131" s="37">
        <v>0</v>
      </c>
      <c r="H131" s="37">
        <v>0</v>
      </c>
      <c r="I131" s="37">
        <f t="shared" si="141"/>
        <v>0</v>
      </c>
      <c r="J131" s="37">
        <v>0</v>
      </c>
      <c r="K131" s="37">
        <v>0</v>
      </c>
      <c r="L131" s="79">
        <f t="shared" ref="L131:L134" si="193">L135+L146+L157+L166+L176+L182+L194+L203+L213+L224+L237</f>
        <v>0</v>
      </c>
      <c r="M131" s="36">
        <f t="shared" si="158"/>
        <v>0</v>
      </c>
      <c r="N131" s="37">
        <v>0</v>
      </c>
      <c r="O131" s="37">
        <v>0</v>
      </c>
      <c r="P131" s="37">
        <v>0</v>
      </c>
      <c r="Q131" s="37">
        <f t="shared" si="143"/>
        <v>0</v>
      </c>
      <c r="R131" s="37">
        <v>0</v>
      </c>
      <c r="S131" s="37">
        <v>0</v>
      </c>
      <c r="T131" s="37">
        <v>0</v>
      </c>
      <c r="U131" s="36"/>
      <c r="AC131" s="36"/>
    </row>
    <row r="132" spans="2:29" ht="18" x14ac:dyDescent="0.25">
      <c r="B132" s="41"/>
      <c r="C132" s="42"/>
      <c r="D132" s="44" t="s">
        <v>155</v>
      </c>
      <c r="E132" s="37">
        <f t="shared" si="140"/>
        <v>315</v>
      </c>
      <c r="F132" s="37">
        <v>315</v>
      </c>
      <c r="G132" s="37">
        <v>0</v>
      </c>
      <c r="H132" s="37">
        <v>0</v>
      </c>
      <c r="I132" s="37">
        <f t="shared" si="141"/>
        <v>320</v>
      </c>
      <c r="J132" s="37">
        <v>320</v>
      </c>
      <c r="K132" s="37">
        <v>0</v>
      </c>
      <c r="L132" s="36">
        <f t="shared" si="193"/>
        <v>0</v>
      </c>
      <c r="M132" s="36">
        <f t="shared" si="158"/>
        <v>320</v>
      </c>
      <c r="N132" s="37">
        <v>320</v>
      </c>
      <c r="O132" s="37">
        <v>0</v>
      </c>
      <c r="P132" s="37">
        <v>0</v>
      </c>
      <c r="Q132" s="37">
        <f t="shared" si="143"/>
        <v>320</v>
      </c>
      <c r="R132" s="37">
        <v>320</v>
      </c>
      <c r="S132" s="37">
        <v>0</v>
      </c>
      <c r="T132" s="37">
        <v>0</v>
      </c>
      <c r="U132" s="36"/>
      <c r="AC132" s="36"/>
    </row>
    <row r="133" spans="2:29" ht="17.25" x14ac:dyDescent="0.25">
      <c r="B133" s="54" t="s">
        <v>483</v>
      </c>
      <c r="C133" s="55"/>
      <c r="D133" s="56" t="s">
        <v>31</v>
      </c>
      <c r="E133" s="57">
        <f t="shared" si="140"/>
        <v>89400</v>
      </c>
      <c r="F133" s="58">
        <f t="shared" ref="F133:K136" si="194">F137+F148+F159+F168+F178+F184+F196+F205+F215+F226+F239</f>
        <v>89400</v>
      </c>
      <c r="G133" s="58">
        <f t="shared" si="194"/>
        <v>0</v>
      </c>
      <c r="H133" s="58">
        <f t="shared" si="194"/>
        <v>0</v>
      </c>
      <c r="I133" s="58">
        <f t="shared" si="194"/>
        <v>90642</v>
      </c>
      <c r="J133" s="58">
        <f t="shared" si="194"/>
        <v>90642</v>
      </c>
      <c r="K133" s="58">
        <f t="shared" si="194"/>
        <v>0</v>
      </c>
      <c r="L133" s="37">
        <f t="shared" si="193"/>
        <v>0</v>
      </c>
      <c r="M133" s="57">
        <f t="shared" ref="M133:O136" si="195">M137+M148+M159+M168+M178+M184+M196+M205+M215+M226+M239</f>
        <v>114948</v>
      </c>
      <c r="N133" s="58">
        <f t="shared" si="195"/>
        <v>114948</v>
      </c>
      <c r="O133" s="58">
        <f t="shared" si="195"/>
        <v>0</v>
      </c>
      <c r="P133" s="58">
        <f t="shared" ref="P133:S136" si="196">P137+P148+P159+P168+P178+P184+P196+P205+P215+P226+P239</f>
        <v>8288</v>
      </c>
      <c r="Q133" s="58">
        <f t="shared" si="196"/>
        <v>110167</v>
      </c>
      <c r="R133" s="58">
        <f t="shared" si="196"/>
        <v>101380</v>
      </c>
      <c r="S133" s="58">
        <f t="shared" si="196"/>
        <v>8787</v>
      </c>
      <c r="T133" s="58">
        <f t="shared" ref="T133" si="197">T137+T148+T159+T168+T178+T184+T196+T205+T215+T226+T239</f>
        <v>0</v>
      </c>
      <c r="U133" s="57">
        <f>R133-F133</f>
        <v>11980</v>
      </c>
      <c r="AC133" s="36"/>
    </row>
    <row r="134" spans="2:29" ht="18" x14ac:dyDescent="0.25">
      <c r="B134" s="41"/>
      <c r="C134" s="42"/>
      <c r="D134" s="43" t="s">
        <v>151</v>
      </c>
      <c r="E134" s="36">
        <f t="shared" si="140"/>
        <v>119</v>
      </c>
      <c r="F134" s="36">
        <f t="shared" si="194"/>
        <v>119</v>
      </c>
      <c r="G134" s="36">
        <f t="shared" si="194"/>
        <v>0</v>
      </c>
      <c r="H134" s="36">
        <f t="shared" si="194"/>
        <v>0</v>
      </c>
      <c r="I134" s="36">
        <f t="shared" si="194"/>
        <v>129</v>
      </c>
      <c r="J134" s="36">
        <f t="shared" si="194"/>
        <v>129</v>
      </c>
      <c r="K134" s="36">
        <f t="shared" si="194"/>
        <v>0</v>
      </c>
      <c r="L134" s="59">
        <f t="shared" si="193"/>
        <v>0</v>
      </c>
      <c r="M134" s="36">
        <f t="shared" si="195"/>
        <v>131</v>
      </c>
      <c r="N134" s="36">
        <f t="shared" si="195"/>
        <v>131</v>
      </c>
      <c r="O134" s="36">
        <f t="shared" si="195"/>
        <v>0</v>
      </c>
      <c r="P134" s="36">
        <f t="shared" si="196"/>
        <v>0</v>
      </c>
      <c r="Q134" s="36">
        <f t="shared" si="196"/>
        <v>131</v>
      </c>
      <c r="R134" s="36">
        <f t="shared" si="196"/>
        <v>131</v>
      </c>
      <c r="S134" s="36">
        <f t="shared" si="196"/>
        <v>0</v>
      </c>
      <c r="T134" s="36">
        <f t="shared" ref="T134" si="198">T138+T149+T160+T169+T179+T185+T197+T206+T216+T227+T240</f>
        <v>0</v>
      </c>
      <c r="U134" s="36"/>
      <c r="AC134" s="36"/>
    </row>
    <row r="135" spans="2:29" ht="18" x14ac:dyDescent="0.25">
      <c r="B135" s="41"/>
      <c r="C135" s="42"/>
      <c r="D135" s="44" t="s">
        <v>335</v>
      </c>
      <c r="E135" s="37">
        <f t="shared" si="140"/>
        <v>0</v>
      </c>
      <c r="F135" s="37">
        <f t="shared" si="194"/>
        <v>0</v>
      </c>
      <c r="G135" s="37">
        <f t="shared" si="194"/>
        <v>0</v>
      </c>
      <c r="H135" s="37">
        <f t="shared" si="194"/>
        <v>0</v>
      </c>
      <c r="I135" s="37">
        <f t="shared" si="194"/>
        <v>0</v>
      </c>
      <c r="J135" s="37">
        <f t="shared" si="194"/>
        <v>0</v>
      </c>
      <c r="K135" s="37">
        <f t="shared" si="194"/>
        <v>0</v>
      </c>
      <c r="L135" s="79">
        <f t="shared" ref="L135" si="199">SUM(L139:L143)</f>
        <v>0</v>
      </c>
      <c r="M135" s="36">
        <f t="shared" si="195"/>
        <v>0</v>
      </c>
      <c r="N135" s="37">
        <f t="shared" si="195"/>
        <v>0</v>
      </c>
      <c r="O135" s="37">
        <f t="shared" si="195"/>
        <v>0</v>
      </c>
      <c r="P135" s="37">
        <f t="shared" si="196"/>
        <v>0</v>
      </c>
      <c r="Q135" s="37">
        <f t="shared" si="196"/>
        <v>0</v>
      </c>
      <c r="R135" s="37">
        <f t="shared" si="196"/>
        <v>0</v>
      </c>
      <c r="S135" s="37">
        <f t="shared" si="196"/>
        <v>0</v>
      </c>
      <c r="T135" s="37">
        <f t="shared" ref="T135" si="200">T139+T150+T161+T170+T180+T186+T198+T207+T217+T228+T241</f>
        <v>0</v>
      </c>
      <c r="U135" s="36"/>
      <c r="AC135" s="36"/>
    </row>
    <row r="136" spans="2:29" ht="18" x14ac:dyDescent="0.25">
      <c r="B136" s="41"/>
      <c r="C136" s="42"/>
      <c r="D136" s="44" t="s">
        <v>155</v>
      </c>
      <c r="E136" s="59">
        <f t="shared" si="140"/>
        <v>119</v>
      </c>
      <c r="F136" s="59">
        <f t="shared" si="194"/>
        <v>119</v>
      </c>
      <c r="G136" s="59">
        <f t="shared" si="194"/>
        <v>0</v>
      </c>
      <c r="H136" s="59">
        <f t="shared" si="194"/>
        <v>0</v>
      </c>
      <c r="I136" s="59">
        <f t="shared" si="194"/>
        <v>129</v>
      </c>
      <c r="J136" s="59">
        <f t="shared" si="194"/>
        <v>129</v>
      </c>
      <c r="K136" s="59">
        <f t="shared" si="194"/>
        <v>0</v>
      </c>
      <c r="L136" s="36">
        <f t="shared" ref="L136" si="201">SUM(L137:L138)</f>
        <v>0</v>
      </c>
      <c r="M136" s="61">
        <f t="shared" si="195"/>
        <v>131</v>
      </c>
      <c r="N136" s="59">
        <f t="shared" si="195"/>
        <v>131</v>
      </c>
      <c r="O136" s="59">
        <f t="shared" si="195"/>
        <v>0</v>
      </c>
      <c r="P136" s="59">
        <f t="shared" si="196"/>
        <v>0</v>
      </c>
      <c r="Q136" s="59">
        <f t="shared" si="196"/>
        <v>131</v>
      </c>
      <c r="R136" s="59">
        <f t="shared" si="196"/>
        <v>131</v>
      </c>
      <c r="S136" s="59">
        <f t="shared" si="196"/>
        <v>0</v>
      </c>
      <c r="T136" s="59">
        <f t="shared" ref="T136" si="202">T140+T151+T162+T171+T181+T187+T199+T208+T218+T229+T242</f>
        <v>0</v>
      </c>
      <c r="U136" s="61"/>
      <c r="AC136" s="36"/>
    </row>
    <row r="137" spans="2:29" ht="36" x14ac:dyDescent="0.25">
      <c r="B137" s="30" t="s">
        <v>484</v>
      </c>
      <c r="C137" s="31"/>
      <c r="D137" s="53" t="s">
        <v>92</v>
      </c>
      <c r="E137" s="32">
        <f t="shared" si="140"/>
        <v>1800</v>
      </c>
      <c r="F137" s="33">
        <f>F141+F142+F143+F144+F145+F146+F147</f>
        <v>1800</v>
      </c>
      <c r="G137" s="33">
        <f t="shared" ref="G137:H137" si="203">G141+G142+G143+G144+G145+G146+G147</f>
        <v>0</v>
      </c>
      <c r="H137" s="33">
        <f t="shared" si="203"/>
        <v>0</v>
      </c>
      <c r="I137" s="32">
        <f t="shared" si="141"/>
        <v>1800</v>
      </c>
      <c r="J137" s="33">
        <f>J141+J142+J143+J144+J145+J146+J147</f>
        <v>1800</v>
      </c>
      <c r="K137" s="33">
        <f t="shared" ref="K137:P137" si="204">SUM(K141:K145)</f>
        <v>0</v>
      </c>
      <c r="L137" s="37">
        <v>0</v>
      </c>
      <c r="M137" s="32">
        <f t="shared" ref="M137:M169" si="205">SUM(N137:O137)</f>
        <v>1800</v>
      </c>
      <c r="N137" s="33">
        <f>N141+N142+N143+N144+N145+N146+N147</f>
        <v>1800</v>
      </c>
      <c r="O137" s="33">
        <f t="shared" ref="O137" si="206">SUM(O141:O145)</f>
        <v>0</v>
      </c>
      <c r="P137" s="33">
        <f t="shared" si="204"/>
        <v>0</v>
      </c>
      <c r="Q137" s="32">
        <f t="shared" si="143"/>
        <v>1800</v>
      </c>
      <c r="R137" s="33">
        <f>R141+R142+R143+R144+R145+R146+R147</f>
        <v>1800</v>
      </c>
      <c r="S137" s="33">
        <f t="shared" ref="S137" si="207">SUM(S141:S145)</f>
        <v>0</v>
      </c>
      <c r="T137" s="33">
        <f t="shared" ref="T137" si="208">SUM(T141:T145)</f>
        <v>0</v>
      </c>
      <c r="U137" s="32">
        <f>R137-F137</f>
        <v>0</v>
      </c>
      <c r="AC137" s="36"/>
    </row>
    <row r="138" spans="2:29" ht="18" x14ac:dyDescent="0.25">
      <c r="B138" s="41"/>
      <c r="C138" s="42"/>
      <c r="D138" s="43" t="s">
        <v>151</v>
      </c>
      <c r="E138" s="36">
        <f t="shared" si="140"/>
        <v>2</v>
      </c>
      <c r="F138" s="36">
        <f t="shared" ref="F138:H138" si="209">SUM(F139:F140)</f>
        <v>2</v>
      </c>
      <c r="G138" s="36">
        <f t="shared" si="209"/>
        <v>0</v>
      </c>
      <c r="H138" s="36">
        <f t="shared" si="209"/>
        <v>0</v>
      </c>
      <c r="I138" s="36">
        <f t="shared" si="141"/>
        <v>12</v>
      </c>
      <c r="J138" s="36">
        <f t="shared" ref="J138:K138" si="210">SUM(J139:J140)</f>
        <v>12</v>
      </c>
      <c r="K138" s="36">
        <f t="shared" si="210"/>
        <v>0</v>
      </c>
      <c r="L138" s="37">
        <v>0</v>
      </c>
      <c r="M138" s="36">
        <f t="shared" si="205"/>
        <v>12</v>
      </c>
      <c r="N138" s="36">
        <f t="shared" ref="N138:O138" si="211">SUM(N139:N140)</f>
        <v>12</v>
      </c>
      <c r="O138" s="36">
        <f t="shared" si="211"/>
        <v>0</v>
      </c>
      <c r="P138" s="36">
        <f t="shared" ref="P138" si="212">SUM(P139:P140)</f>
        <v>0</v>
      </c>
      <c r="Q138" s="36">
        <f t="shared" si="143"/>
        <v>12</v>
      </c>
      <c r="R138" s="36">
        <f t="shared" ref="R138" si="213">SUM(R139:R140)</f>
        <v>12</v>
      </c>
      <c r="S138" s="36">
        <f t="shared" ref="S138:T138" si="214">SUM(S139:S140)</f>
        <v>0</v>
      </c>
      <c r="T138" s="36">
        <f t="shared" si="214"/>
        <v>0</v>
      </c>
      <c r="U138" s="36"/>
      <c r="AC138" s="36"/>
    </row>
    <row r="139" spans="2:29" ht="18" x14ac:dyDescent="0.25">
      <c r="B139" s="41"/>
      <c r="C139" s="42"/>
      <c r="D139" s="44" t="s">
        <v>335</v>
      </c>
      <c r="E139" s="37">
        <f t="shared" si="140"/>
        <v>0</v>
      </c>
      <c r="F139" s="37">
        <v>0</v>
      </c>
      <c r="G139" s="37">
        <v>0</v>
      </c>
      <c r="H139" s="37">
        <v>0</v>
      </c>
      <c r="I139" s="37">
        <f t="shared" si="141"/>
        <v>0</v>
      </c>
      <c r="J139" s="37">
        <v>0</v>
      </c>
      <c r="K139" s="37">
        <v>0</v>
      </c>
      <c r="L139" s="37">
        <v>0</v>
      </c>
      <c r="M139" s="36">
        <f t="shared" si="205"/>
        <v>0</v>
      </c>
      <c r="N139" s="37">
        <v>0</v>
      </c>
      <c r="O139" s="37">
        <v>0</v>
      </c>
      <c r="P139" s="37">
        <v>0</v>
      </c>
      <c r="Q139" s="37">
        <f t="shared" si="143"/>
        <v>0</v>
      </c>
      <c r="R139" s="37">
        <v>0</v>
      </c>
      <c r="S139" s="37">
        <v>0</v>
      </c>
      <c r="T139" s="37">
        <v>0</v>
      </c>
      <c r="U139" s="36"/>
      <c r="AC139" s="36"/>
    </row>
    <row r="140" spans="2:29" ht="18" x14ac:dyDescent="0.25">
      <c r="B140" s="41"/>
      <c r="C140" s="42"/>
      <c r="D140" s="44" t="s">
        <v>155</v>
      </c>
      <c r="E140" s="36">
        <f t="shared" si="140"/>
        <v>2</v>
      </c>
      <c r="F140" s="37">
        <v>2</v>
      </c>
      <c r="G140" s="37">
        <v>0</v>
      </c>
      <c r="H140" s="37">
        <v>0</v>
      </c>
      <c r="I140" s="36">
        <f t="shared" si="141"/>
        <v>12</v>
      </c>
      <c r="J140" s="37">
        <v>12</v>
      </c>
      <c r="K140" s="37">
        <v>0</v>
      </c>
      <c r="L140" s="37">
        <v>0</v>
      </c>
      <c r="M140" s="36">
        <f t="shared" si="205"/>
        <v>12</v>
      </c>
      <c r="N140" s="37">
        <v>12</v>
      </c>
      <c r="O140" s="37">
        <v>0</v>
      </c>
      <c r="P140" s="37">
        <v>0</v>
      </c>
      <c r="Q140" s="36">
        <f t="shared" si="143"/>
        <v>12</v>
      </c>
      <c r="R140" s="37">
        <v>12</v>
      </c>
      <c r="S140" s="37">
        <v>0</v>
      </c>
      <c r="T140" s="37">
        <v>0</v>
      </c>
      <c r="U140" s="36"/>
      <c r="AC140" s="36"/>
    </row>
    <row r="141" spans="2:29" ht="15.75" x14ac:dyDescent="0.25">
      <c r="B141" s="38"/>
      <c r="C141" s="34" t="s">
        <v>157</v>
      </c>
      <c r="D141" s="39" t="s">
        <v>158</v>
      </c>
      <c r="E141" s="40">
        <f t="shared" si="140"/>
        <v>920</v>
      </c>
      <c r="F141" s="45">
        <v>920</v>
      </c>
      <c r="G141" s="37">
        <v>0</v>
      </c>
      <c r="H141" s="37">
        <v>0</v>
      </c>
      <c r="I141" s="40">
        <f t="shared" si="141"/>
        <v>920</v>
      </c>
      <c r="J141" s="45">
        <v>920</v>
      </c>
      <c r="K141" s="37">
        <v>0</v>
      </c>
      <c r="L141" s="37">
        <v>0</v>
      </c>
      <c r="M141" s="40">
        <f t="shared" si="205"/>
        <v>920</v>
      </c>
      <c r="N141" s="45">
        <v>920</v>
      </c>
      <c r="O141" s="37">
        <v>0</v>
      </c>
      <c r="P141" s="37">
        <v>0</v>
      </c>
      <c r="Q141" s="40">
        <f t="shared" si="143"/>
        <v>920</v>
      </c>
      <c r="R141" s="45">
        <v>920</v>
      </c>
      <c r="S141" s="37">
        <v>0</v>
      </c>
      <c r="T141" s="37">
        <v>0</v>
      </c>
      <c r="U141" s="40"/>
      <c r="AC141" s="36"/>
    </row>
    <row r="142" spans="2:29" ht="15.75" x14ac:dyDescent="0.25">
      <c r="B142" s="38"/>
      <c r="C142" s="34" t="s">
        <v>159</v>
      </c>
      <c r="D142" s="39" t="s">
        <v>328</v>
      </c>
      <c r="E142" s="40">
        <f t="shared" si="140"/>
        <v>33</v>
      </c>
      <c r="F142" s="45">
        <v>33</v>
      </c>
      <c r="G142" s="37">
        <v>0</v>
      </c>
      <c r="H142" s="37">
        <v>0</v>
      </c>
      <c r="I142" s="40">
        <f t="shared" si="141"/>
        <v>33</v>
      </c>
      <c r="J142" s="45">
        <v>33</v>
      </c>
      <c r="K142" s="37">
        <v>0</v>
      </c>
      <c r="L142" s="37">
        <v>0</v>
      </c>
      <c r="M142" s="40">
        <f t="shared" si="205"/>
        <v>33</v>
      </c>
      <c r="N142" s="45">
        <v>33</v>
      </c>
      <c r="O142" s="37">
        <v>0</v>
      </c>
      <c r="P142" s="37">
        <v>0</v>
      </c>
      <c r="Q142" s="40">
        <f t="shared" si="143"/>
        <v>33</v>
      </c>
      <c r="R142" s="45">
        <v>33</v>
      </c>
      <c r="S142" s="37">
        <v>0</v>
      </c>
      <c r="T142" s="37">
        <v>0</v>
      </c>
      <c r="U142" s="40"/>
      <c r="AC142" s="36"/>
    </row>
    <row r="143" spans="2:29" ht="45" x14ac:dyDescent="0.25">
      <c r="B143" s="38"/>
      <c r="C143" s="34" t="s">
        <v>160</v>
      </c>
      <c r="D143" s="39" t="s">
        <v>161</v>
      </c>
      <c r="E143" s="40">
        <f t="shared" si="140"/>
        <v>83</v>
      </c>
      <c r="F143" s="45">
        <v>83</v>
      </c>
      <c r="G143" s="37">
        <v>0</v>
      </c>
      <c r="H143" s="37">
        <v>0</v>
      </c>
      <c r="I143" s="40">
        <f t="shared" si="141"/>
        <v>83</v>
      </c>
      <c r="J143" s="45">
        <v>83</v>
      </c>
      <c r="K143" s="37">
        <v>0</v>
      </c>
      <c r="L143" s="37">
        <v>0</v>
      </c>
      <c r="M143" s="40">
        <f t="shared" si="205"/>
        <v>83</v>
      </c>
      <c r="N143" s="45">
        <v>83</v>
      </c>
      <c r="O143" s="37">
        <v>0</v>
      </c>
      <c r="P143" s="37">
        <v>0</v>
      </c>
      <c r="Q143" s="40">
        <f t="shared" si="143"/>
        <v>83</v>
      </c>
      <c r="R143" s="45">
        <v>83</v>
      </c>
      <c r="S143" s="37">
        <v>0</v>
      </c>
      <c r="T143" s="37">
        <v>0</v>
      </c>
      <c r="U143" s="40"/>
      <c r="AC143" s="36"/>
    </row>
    <row r="144" spans="2:29" ht="15.75" x14ac:dyDescent="0.25">
      <c r="B144" s="38"/>
      <c r="C144" s="34" t="s">
        <v>162</v>
      </c>
      <c r="D144" s="39" t="s">
        <v>163</v>
      </c>
      <c r="E144" s="40">
        <f t="shared" si="140"/>
        <v>345</v>
      </c>
      <c r="F144" s="45">
        <v>345</v>
      </c>
      <c r="G144" s="37">
        <v>0</v>
      </c>
      <c r="H144" s="37">
        <v>0</v>
      </c>
      <c r="I144" s="40">
        <f t="shared" si="141"/>
        <v>345</v>
      </c>
      <c r="J144" s="45">
        <v>345</v>
      </c>
      <c r="K144" s="37">
        <v>0</v>
      </c>
      <c r="L144" s="37">
        <v>0</v>
      </c>
      <c r="M144" s="40">
        <f t="shared" si="205"/>
        <v>345</v>
      </c>
      <c r="N144" s="45">
        <v>345</v>
      </c>
      <c r="O144" s="37">
        <v>0</v>
      </c>
      <c r="P144" s="37">
        <v>0</v>
      </c>
      <c r="Q144" s="40">
        <f t="shared" si="143"/>
        <v>345</v>
      </c>
      <c r="R144" s="45">
        <v>345</v>
      </c>
      <c r="S144" s="37">
        <v>0</v>
      </c>
      <c r="T144" s="37">
        <v>0</v>
      </c>
      <c r="U144" s="40"/>
      <c r="AC144" s="36"/>
    </row>
    <row r="145" spans="1:29" ht="15.75" x14ac:dyDescent="0.25">
      <c r="B145" s="38"/>
      <c r="C145" s="34" t="s">
        <v>485</v>
      </c>
      <c r="D145" s="39" t="s">
        <v>165</v>
      </c>
      <c r="E145" s="40">
        <f t="shared" si="140"/>
        <v>117</v>
      </c>
      <c r="F145" s="45">
        <v>117</v>
      </c>
      <c r="G145" s="37">
        <v>0</v>
      </c>
      <c r="H145" s="37">
        <v>0</v>
      </c>
      <c r="I145" s="40">
        <f t="shared" si="141"/>
        <v>117</v>
      </c>
      <c r="J145" s="45">
        <v>117</v>
      </c>
      <c r="K145" s="37">
        <v>0</v>
      </c>
      <c r="L145" s="37">
        <v>0</v>
      </c>
      <c r="M145" s="40">
        <f t="shared" si="205"/>
        <v>117</v>
      </c>
      <c r="N145" s="45">
        <v>117</v>
      </c>
      <c r="O145" s="37">
        <v>0</v>
      </c>
      <c r="P145" s="37">
        <v>0</v>
      </c>
      <c r="Q145" s="40">
        <f t="shared" si="143"/>
        <v>117</v>
      </c>
      <c r="R145" s="45">
        <v>117</v>
      </c>
      <c r="S145" s="37">
        <v>0</v>
      </c>
      <c r="T145" s="37">
        <v>0</v>
      </c>
      <c r="U145" s="40"/>
      <c r="AC145" s="36"/>
    </row>
    <row r="146" spans="1:29" ht="30" x14ac:dyDescent="0.25">
      <c r="B146" s="38"/>
      <c r="C146" s="34" t="s">
        <v>486</v>
      </c>
      <c r="D146" s="39" t="s">
        <v>340</v>
      </c>
      <c r="E146" s="40">
        <f t="shared" si="140"/>
        <v>202</v>
      </c>
      <c r="F146" s="45">
        <v>202</v>
      </c>
      <c r="G146" s="37">
        <v>0</v>
      </c>
      <c r="H146" s="37">
        <v>0</v>
      </c>
      <c r="I146" s="40">
        <f t="shared" si="141"/>
        <v>202</v>
      </c>
      <c r="J146" s="45">
        <v>202</v>
      </c>
      <c r="K146" s="37">
        <v>0</v>
      </c>
      <c r="L146" s="79">
        <f t="shared" ref="L146" si="215">SUM(L150:L154)</f>
        <v>0</v>
      </c>
      <c r="M146" s="40">
        <f t="shared" si="205"/>
        <v>202</v>
      </c>
      <c r="N146" s="45">
        <v>202</v>
      </c>
      <c r="O146" s="37">
        <v>0</v>
      </c>
      <c r="P146" s="37">
        <v>0</v>
      </c>
      <c r="Q146" s="40">
        <f t="shared" si="143"/>
        <v>202</v>
      </c>
      <c r="R146" s="45">
        <v>202</v>
      </c>
      <c r="S146" s="37">
        <v>0</v>
      </c>
      <c r="T146" s="37">
        <v>0</v>
      </c>
      <c r="U146" s="40"/>
      <c r="AC146" s="36"/>
    </row>
    <row r="147" spans="1:29" ht="30" x14ac:dyDescent="0.25">
      <c r="B147" s="38"/>
      <c r="C147" s="34" t="s">
        <v>487</v>
      </c>
      <c r="D147" s="39" t="s">
        <v>488</v>
      </c>
      <c r="E147" s="40">
        <f t="shared" si="140"/>
        <v>100</v>
      </c>
      <c r="F147" s="45">
        <v>100</v>
      </c>
      <c r="G147" s="37">
        <v>0</v>
      </c>
      <c r="H147" s="37">
        <v>0</v>
      </c>
      <c r="I147" s="40">
        <f t="shared" si="141"/>
        <v>100</v>
      </c>
      <c r="J147" s="45">
        <v>100</v>
      </c>
      <c r="K147" s="37">
        <v>0</v>
      </c>
      <c r="L147" s="36">
        <f t="shared" ref="L147" si="216">SUM(L148:L149)</f>
        <v>0</v>
      </c>
      <c r="M147" s="40">
        <f t="shared" si="205"/>
        <v>100</v>
      </c>
      <c r="N147" s="45">
        <v>100</v>
      </c>
      <c r="O147" s="37">
        <v>0</v>
      </c>
      <c r="P147" s="37">
        <v>0</v>
      </c>
      <c r="Q147" s="40">
        <f t="shared" si="143"/>
        <v>100</v>
      </c>
      <c r="R147" s="45">
        <v>100</v>
      </c>
      <c r="S147" s="37">
        <v>0</v>
      </c>
      <c r="T147" s="37">
        <v>0</v>
      </c>
      <c r="U147" s="40"/>
      <c r="AC147" s="36"/>
    </row>
    <row r="148" spans="1:29" ht="45" customHeight="1" x14ac:dyDescent="0.25">
      <c r="B148" s="30" t="s">
        <v>489</v>
      </c>
      <c r="C148" s="31"/>
      <c r="D148" s="53" t="s">
        <v>93</v>
      </c>
      <c r="E148" s="32">
        <f t="shared" si="140"/>
        <v>22400</v>
      </c>
      <c r="F148" s="33">
        <f>F152+F153+F154+F155+F156+F157</f>
        <v>22400</v>
      </c>
      <c r="G148" s="33">
        <f t="shared" ref="G148:P148" si="217">SUM(G152:G156)</f>
        <v>0</v>
      </c>
      <c r="H148" s="33">
        <f t="shared" si="217"/>
        <v>0</v>
      </c>
      <c r="I148" s="32">
        <f t="shared" si="141"/>
        <v>22400</v>
      </c>
      <c r="J148" s="33">
        <f>J152+J153+J154+J155+J156+J157</f>
        <v>22400</v>
      </c>
      <c r="K148" s="33">
        <f t="shared" si="217"/>
        <v>0</v>
      </c>
      <c r="L148" s="37">
        <v>0</v>
      </c>
      <c r="M148" s="32">
        <f t="shared" si="205"/>
        <v>25412</v>
      </c>
      <c r="N148" s="33">
        <f>N152+N153+N154+N155+N156+N157+N158</f>
        <v>25412</v>
      </c>
      <c r="O148" s="33">
        <f>O152+O153+O154+O155+O156+O157+O158</f>
        <v>0</v>
      </c>
      <c r="P148" s="33">
        <f t="shared" si="217"/>
        <v>0</v>
      </c>
      <c r="Q148" s="32">
        <f t="shared" si="143"/>
        <v>25412.3</v>
      </c>
      <c r="R148" s="33">
        <f>R152+R153+R154+R155+R156+R157+R158</f>
        <v>25412.3</v>
      </c>
      <c r="S148" s="33">
        <f t="shared" ref="S148" si="218">SUM(S152:S156)</f>
        <v>0</v>
      </c>
      <c r="T148" s="33">
        <f>T152+T153+T154+T155+T156+T157+T158</f>
        <v>0</v>
      </c>
      <c r="U148" s="32">
        <f>R148-F148</f>
        <v>3012.2999999999993</v>
      </c>
      <c r="AC148" s="36"/>
    </row>
    <row r="149" spans="1:29" ht="45" customHeight="1" x14ac:dyDescent="0.25">
      <c r="B149" s="41"/>
      <c r="C149" s="42"/>
      <c r="D149" s="43" t="s">
        <v>151</v>
      </c>
      <c r="E149" s="36">
        <f t="shared" si="140"/>
        <v>0</v>
      </c>
      <c r="F149" s="36">
        <f t="shared" ref="F149:H149" si="219">SUM(F150:F151)</f>
        <v>0</v>
      </c>
      <c r="G149" s="36">
        <f t="shared" si="219"/>
        <v>0</v>
      </c>
      <c r="H149" s="36">
        <f t="shared" si="219"/>
        <v>0</v>
      </c>
      <c r="I149" s="36">
        <f t="shared" si="141"/>
        <v>0</v>
      </c>
      <c r="J149" s="36">
        <f t="shared" ref="J149:K149" si="220">SUM(J150:J151)</f>
        <v>0</v>
      </c>
      <c r="K149" s="36">
        <f t="shared" si="220"/>
        <v>0</v>
      </c>
      <c r="L149" s="37">
        <v>0</v>
      </c>
      <c r="M149" s="36">
        <f t="shared" si="205"/>
        <v>0</v>
      </c>
      <c r="N149" s="36">
        <f t="shared" ref="N149:O149" si="221">SUM(N150:N151)</f>
        <v>0</v>
      </c>
      <c r="O149" s="36">
        <f t="shared" si="221"/>
        <v>0</v>
      </c>
      <c r="P149" s="36">
        <f t="shared" ref="P149" si="222">SUM(P150:P151)</f>
        <v>0</v>
      </c>
      <c r="Q149" s="36">
        <f t="shared" si="143"/>
        <v>0</v>
      </c>
      <c r="R149" s="36">
        <f t="shared" ref="R149" si="223">SUM(R150:R151)</f>
        <v>0</v>
      </c>
      <c r="S149" s="36">
        <f t="shared" ref="S149" si="224">SUM(S150:S151)</f>
        <v>0</v>
      </c>
      <c r="T149" s="36">
        <f t="shared" ref="T149" si="225">SUM(T150:T151)</f>
        <v>0</v>
      </c>
      <c r="U149" s="36"/>
      <c r="AC149" s="178" t="s">
        <v>609</v>
      </c>
    </row>
    <row r="150" spans="1:29" ht="45" customHeight="1" x14ac:dyDescent="0.25">
      <c r="B150" s="41"/>
      <c r="C150" s="42"/>
      <c r="D150" s="44" t="s">
        <v>335</v>
      </c>
      <c r="E150" s="37">
        <f t="shared" si="140"/>
        <v>0</v>
      </c>
      <c r="F150" s="37">
        <v>0</v>
      </c>
      <c r="G150" s="37">
        <v>0</v>
      </c>
      <c r="H150" s="37">
        <v>0</v>
      </c>
      <c r="I150" s="37">
        <f t="shared" si="141"/>
        <v>0</v>
      </c>
      <c r="J150" s="37">
        <v>0</v>
      </c>
      <c r="K150" s="37">
        <v>0</v>
      </c>
      <c r="L150" s="37">
        <v>0</v>
      </c>
      <c r="M150" s="36">
        <f t="shared" si="205"/>
        <v>0</v>
      </c>
      <c r="N150" s="37">
        <v>0</v>
      </c>
      <c r="O150" s="37">
        <v>0</v>
      </c>
      <c r="P150" s="37">
        <v>0</v>
      </c>
      <c r="Q150" s="37">
        <f t="shared" si="143"/>
        <v>0</v>
      </c>
      <c r="R150" s="37">
        <v>0</v>
      </c>
      <c r="S150" s="37">
        <v>0</v>
      </c>
      <c r="T150" s="37">
        <v>0</v>
      </c>
      <c r="U150" s="36"/>
      <c r="AC150" s="179"/>
    </row>
    <row r="151" spans="1:29" ht="45" customHeight="1" x14ac:dyDescent="0.25">
      <c r="B151" s="41"/>
      <c r="C151" s="42"/>
      <c r="D151" s="44" t="s">
        <v>155</v>
      </c>
      <c r="E151" s="36">
        <f t="shared" si="140"/>
        <v>0</v>
      </c>
      <c r="F151" s="37">
        <v>0</v>
      </c>
      <c r="G151" s="37">
        <v>0</v>
      </c>
      <c r="H151" s="37">
        <v>0</v>
      </c>
      <c r="I151" s="36">
        <f t="shared" si="141"/>
        <v>0</v>
      </c>
      <c r="J151" s="37">
        <v>0</v>
      </c>
      <c r="K151" s="37">
        <v>0</v>
      </c>
      <c r="L151" s="37">
        <v>0</v>
      </c>
      <c r="M151" s="36">
        <f t="shared" si="205"/>
        <v>0</v>
      </c>
      <c r="N151" s="37">
        <v>0</v>
      </c>
      <c r="O151" s="37">
        <v>0</v>
      </c>
      <c r="P151" s="37">
        <v>0</v>
      </c>
      <c r="Q151" s="36">
        <f t="shared" si="143"/>
        <v>0</v>
      </c>
      <c r="R151" s="37">
        <v>0</v>
      </c>
      <c r="S151" s="37">
        <v>0</v>
      </c>
      <c r="T151" s="37">
        <v>0</v>
      </c>
      <c r="U151" s="36"/>
      <c r="AC151" s="179"/>
    </row>
    <row r="152" spans="1:29" ht="45" customHeight="1" x14ac:dyDescent="0.25">
      <c r="B152" s="38"/>
      <c r="C152" s="34" t="s">
        <v>166</v>
      </c>
      <c r="D152" s="39" t="s">
        <v>167</v>
      </c>
      <c r="E152" s="40">
        <f t="shared" si="140"/>
        <v>16410</v>
      </c>
      <c r="F152" s="45">
        <v>16410</v>
      </c>
      <c r="G152" s="37">
        <v>0</v>
      </c>
      <c r="H152" s="37">
        <v>0</v>
      </c>
      <c r="I152" s="40">
        <f t="shared" si="141"/>
        <v>16410</v>
      </c>
      <c r="J152" s="45">
        <v>16410</v>
      </c>
      <c r="K152" s="37">
        <v>0</v>
      </c>
      <c r="L152" s="37">
        <v>0</v>
      </c>
      <c r="M152" s="40">
        <f t="shared" si="205"/>
        <v>18980</v>
      </c>
      <c r="N152" s="45">
        <v>18980</v>
      </c>
      <c r="O152" s="37">
        <v>0</v>
      </c>
      <c r="P152" s="37">
        <v>0</v>
      </c>
      <c r="Q152" s="40">
        <f t="shared" si="143"/>
        <v>18980</v>
      </c>
      <c r="R152" s="45">
        <v>18980</v>
      </c>
      <c r="S152" s="37">
        <v>0</v>
      </c>
      <c r="T152" s="37">
        <v>0</v>
      </c>
      <c r="U152" s="40"/>
      <c r="AC152" s="179"/>
    </row>
    <row r="153" spans="1:29" ht="45" customHeight="1" x14ac:dyDescent="0.25">
      <c r="B153" s="38"/>
      <c r="C153" s="34" t="s">
        <v>168</v>
      </c>
      <c r="D153" s="39" t="s">
        <v>169</v>
      </c>
      <c r="E153" s="40">
        <f t="shared" si="140"/>
        <v>160</v>
      </c>
      <c r="F153" s="45">
        <v>160</v>
      </c>
      <c r="G153" s="37">
        <v>0</v>
      </c>
      <c r="H153" s="37">
        <v>0</v>
      </c>
      <c r="I153" s="40">
        <f t="shared" si="141"/>
        <v>160</v>
      </c>
      <c r="J153" s="45">
        <v>160</v>
      </c>
      <c r="K153" s="37">
        <v>0</v>
      </c>
      <c r="L153" s="37">
        <v>0</v>
      </c>
      <c r="M153" s="40">
        <f t="shared" si="205"/>
        <v>163</v>
      </c>
      <c r="N153" s="45">
        <v>163</v>
      </c>
      <c r="O153" s="37">
        <v>0</v>
      </c>
      <c r="P153" s="37">
        <v>0</v>
      </c>
      <c r="Q153" s="40">
        <f t="shared" si="143"/>
        <v>163</v>
      </c>
      <c r="R153" s="45">
        <v>163</v>
      </c>
      <c r="S153" s="37">
        <v>0</v>
      </c>
      <c r="T153" s="37">
        <v>0</v>
      </c>
      <c r="U153" s="40"/>
      <c r="AC153" s="179"/>
    </row>
    <row r="154" spans="1:29" ht="45" customHeight="1" x14ac:dyDescent="0.25">
      <c r="B154" s="38"/>
      <c r="C154" s="34" t="s">
        <v>170</v>
      </c>
      <c r="D154" s="39" t="s">
        <v>171</v>
      </c>
      <c r="E154" s="40">
        <f t="shared" si="140"/>
        <v>4020</v>
      </c>
      <c r="F154" s="45">
        <v>4020</v>
      </c>
      <c r="G154" s="37">
        <v>0</v>
      </c>
      <c r="H154" s="37">
        <v>0</v>
      </c>
      <c r="I154" s="40">
        <f t="shared" si="141"/>
        <v>4020</v>
      </c>
      <c r="J154" s="45">
        <v>4020</v>
      </c>
      <c r="K154" s="37">
        <v>0</v>
      </c>
      <c r="L154" s="37">
        <v>0</v>
      </c>
      <c r="M154" s="40">
        <f t="shared" si="205"/>
        <v>4578</v>
      </c>
      <c r="N154" s="45">
        <v>4578</v>
      </c>
      <c r="O154" s="37">
        <v>0</v>
      </c>
      <c r="P154" s="37">
        <v>0</v>
      </c>
      <c r="Q154" s="40">
        <f t="shared" si="143"/>
        <v>4578.5</v>
      </c>
      <c r="R154" s="45">
        <v>4578.5</v>
      </c>
      <c r="S154" s="37">
        <v>0</v>
      </c>
      <c r="T154" s="37">
        <v>0</v>
      </c>
      <c r="U154" s="40"/>
      <c r="AC154" s="179"/>
    </row>
    <row r="155" spans="1:29" ht="45" customHeight="1" x14ac:dyDescent="0.25">
      <c r="B155" s="38"/>
      <c r="C155" s="34" t="s">
        <v>172</v>
      </c>
      <c r="D155" s="39" t="s">
        <v>175</v>
      </c>
      <c r="E155" s="40">
        <f t="shared" si="140"/>
        <v>1280</v>
      </c>
      <c r="F155" s="45">
        <v>1280</v>
      </c>
      <c r="G155" s="37">
        <v>0</v>
      </c>
      <c r="H155" s="37">
        <v>0</v>
      </c>
      <c r="I155" s="40">
        <f t="shared" si="141"/>
        <v>1280</v>
      </c>
      <c r="J155" s="45">
        <v>1280</v>
      </c>
      <c r="K155" s="37">
        <v>0</v>
      </c>
      <c r="L155" s="37">
        <v>0</v>
      </c>
      <c r="M155" s="40">
        <f t="shared" si="205"/>
        <v>1411</v>
      </c>
      <c r="N155" s="45">
        <v>1411</v>
      </c>
      <c r="O155" s="37">
        <v>0</v>
      </c>
      <c r="P155" s="37">
        <v>0</v>
      </c>
      <c r="Q155" s="40">
        <f t="shared" si="143"/>
        <v>1410.8</v>
      </c>
      <c r="R155" s="45">
        <v>1410.8</v>
      </c>
      <c r="S155" s="37">
        <v>0</v>
      </c>
      <c r="T155" s="37">
        <v>0</v>
      </c>
      <c r="U155" s="40"/>
      <c r="AC155" s="179"/>
    </row>
    <row r="156" spans="1:29" ht="45" customHeight="1" x14ac:dyDescent="0.25">
      <c r="B156" s="38"/>
      <c r="C156" s="34" t="s">
        <v>174</v>
      </c>
      <c r="D156" s="39" t="s">
        <v>173</v>
      </c>
      <c r="E156" s="40">
        <f t="shared" si="140"/>
        <v>30</v>
      </c>
      <c r="F156" s="45">
        <v>30</v>
      </c>
      <c r="G156" s="37">
        <v>0</v>
      </c>
      <c r="H156" s="37">
        <v>0</v>
      </c>
      <c r="I156" s="40">
        <f t="shared" si="141"/>
        <v>30</v>
      </c>
      <c r="J156" s="45">
        <v>30</v>
      </c>
      <c r="K156" s="37">
        <v>0</v>
      </c>
      <c r="L156" s="108">
        <v>0</v>
      </c>
      <c r="M156" s="40">
        <f t="shared" si="205"/>
        <v>30</v>
      </c>
      <c r="N156" s="45">
        <v>30</v>
      </c>
      <c r="O156" s="37">
        <v>0</v>
      </c>
      <c r="P156" s="37">
        <v>0</v>
      </c>
      <c r="Q156" s="40">
        <f t="shared" si="143"/>
        <v>30</v>
      </c>
      <c r="R156" s="45">
        <v>30</v>
      </c>
      <c r="S156" s="37">
        <v>0</v>
      </c>
      <c r="T156" s="37">
        <v>0</v>
      </c>
      <c r="U156" s="40"/>
      <c r="AC156" s="179"/>
    </row>
    <row r="157" spans="1:29" ht="45" customHeight="1" x14ac:dyDescent="0.25">
      <c r="B157" s="38"/>
      <c r="C157" s="34" t="s">
        <v>343</v>
      </c>
      <c r="D157" s="39" t="s">
        <v>342</v>
      </c>
      <c r="E157" s="40">
        <f t="shared" si="140"/>
        <v>500</v>
      </c>
      <c r="F157" s="45">
        <v>500</v>
      </c>
      <c r="G157" s="37">
        <v>0</v>
      </c>
      <c r="H157" s="37">
        <v>0</v>
      </c>
      <c r="I157" s="40">
        <f t="shared" si="141"/>
        <v>500</v>
      </c>
      <c r="J157" s="45">
        <v>500</v>
      </c>
      <c r="K157" s="37">
        <v>0</v>
      </c>
      <c r="L157" s="79">
        <f t="shared" ref="L157" si="226">SUM(L161:L165)</f>
        <v>0</v>
      </c>
      <c r="M157" s="40">
        <f t="shared" si="205"/>
        <v>100</v>
      </c>
      <c r="N157" s="45">
        <v>100</v>
      </c>
      <c r="O157" s="37">
        <v>0</v>
      </c>
      <c r="P157" s="37">
        <v>0</v>
      </c>
      <c r="Q157" s="40">
        <f t="shared" si="143"/>
        <v>100</v>
      </c>
      <c r="R157" s="45">
        <v>100</v>
      </c>
      <c r="S157" s="37">
        <v>0</v>
      </c>
      <c r="T157" s="37">
        <v>0</v>
      </c>
      <c r="U157" s="40"/>
      <c r="AC157" s="179"/>
    </row>
    <row r="158" spans="1:29" ht="45" customHeight="1" x14ac:dyDescent="0.25">
      <c r="A158" s="102"/>
      <c r="B158" s="38"/>
      <c r="C158" s="34" t="s">
        <v>587</v>
      </c>
      <c r="D158" s="39" t="s">
        <v>588</v>
      </c>
      <c r="E158" s="40"/>
      <c r="F158" s="45"/>
      <c r="G158" s="37"/>
      <c r="H158" s="37"/>
      <c r="I158" s="40">
        <f t="shared" ref="I158" si="227">SUM(J158:K158)</f>
        <v>150</v>
      </c>
      <c r="J158" s="45">
        <v>150</v>
      </c>
      <c r="K158" s="37">
        <v>0</v>
      </c>
      <c r="L158" s="36">
        <f t="shared" ref="L158" si="228">SUM(L159:L160)</f>
        <v>0</v>
      </c>
      <c r="M158" s="40">
        <f t="shared" si="205"/>
        <v>150</v>
      </c>
      <c r="N158" s="45">
        <v>150</v>
      </c>
      <c r="O158" s="37">
        <v>0</v>
      </c>
      <c r="P158" s="45">
        <v>182</v>
      </c>
      <c r="Q158" s="37">
        <v>0</v>
      </c>
      <c r="R158" s="45">
        <v>150</v>
      </c>
      <c r="S158" s="37">
        <v>200</v>
      </c>
      <c r="T158" s="37">
        <v>0</v>
      </c>
      <c r="U158" s="40"/>
      <c r="AC158" s="180"/>
    </row>
    <row r="159" spans="1:29" ht="18" x14ac:dyDescent="0.25">
      <c r="B159" s="30" t="s">
        <v>490</v>
      </c>
      <c r="C159" s="31"/>
      <c r="D159" s="53" t="s">
        <v>95</v>
      </c>
      <c r="E159" s="32">
        <f t="shared" si="140"/>
        <v>1700</v>
      </c>
      <c r="F159" s="33">
        <f t="shared" ref="F159:P159" si="229">SUM(F163:F167)</f>
        <v>1700</v>
      </c>
      <c r="G159" s="33">
        <f t="shared" si="229"/>
        <v>0</v>
      </c>
      <c r="H159" s="33">
        <f t="shared" si="229"/>
        <v>0</v>
      </c>
      <c r="I159" s="32">
        <f t="shared" si="141"/>
        <v>1700</v>
      </c>
      <c r="J159" s="33">
        <f t="shared" ref="J159" si="230">SUM(J163:J167)</f>
        <v>1700</v>
      </c>
      <c r="K159" s="33">
        <f t="shared" si="229"/>
        <v>0</v>
      </c>
      <c r="L159" s="37">
        <v>0</v>
      </c>
      <c r="M159" s="32">
        <f t="shared" si="205"/>
        <v>1700</v>
      </c>
      <c r="N159" s="33">
        <f t="shared" ref="N159:O159" si="231">SUM(N163:N167)</f>
        <v>1700</v>
      </c>
      <c r="O159" s="33">
        <f t="shared" si="231"/>
        <v>0</v>
      </c>
      <c r="P159" s="33">
        <f t="shared" si="229"/>
        <v>0</v>
      </c>
      <c r="Q159" s="32">
        <f t="shared" si="143"/>
        <v>1700</v>
      </c>
      <c r="R159" s="33">
        <f t="shared" ref="R159" si="232">SUM(R163:R167)</f>
        <v>1700</v>
      </c>
      <c r="S159" s="33">
        <f t="shared" ref="S159:T159" si="233">SUM(S163:S167)</f>
        <v>0</v>
      </c>
      <c r="T159" s="33">
        <f t="shared" si="233"/>
        <v>0</v>
      </c>
      <c r="U159" s="32">
        <f>R159-F159</f>
        <v>0</v>
      </c>
      <c r="AC159" s="36"/>
    </row>
    <row r="160" spans="1:29" ht="18" x14ac:dyDescent="0.25">
      <c r="B160" s="41"/>
      <c r="C160" s="42"/>
      <c r="D160" s="43" t="s">
        <v>151</v>
      </c>
      <c r="E160" s="36">
        <f t="shared" si="140"/>
        <v>0</v>
      </c>
      <c r="F160" s="36">
        <f t="shared" ref="F160:H160" si="234">SUM(F161:F162)</f>
        <v>0</v>
      </c>
      <c r="G160" s="36">
        <f t="shared" si="234"/>
        <v>0</v>
      </c>
      <c r="H160" s="36">
        <f t="shared" si="234"/>
        <v>0</v>
      </c>
      <c r="I160" s="36">
        <f t="shared" si="141"/>
        <v>0</v>
      </c>
      <c r="J160" s="36">
        <f t="shared" ref="J160:K160" si="235">SUM(J161:J162)</f>
        <v>0</v>
      </c>
      <c r="K160" s="36">
        <f t="shared" si="235"/>
        <v>0</v>
      </c>
      <c r="L160" s="37">
        <v>0</v>
      </c>
      <c r="M160" s="36">
        <f t="shared" si="205"/>
        <v>0</v>
      </c>
      <c r="N160" s="36">
        <f t="shared" ref="N160:O160" si="236">SUM(N161:N162)</f>
        <v>0</v>
      </c>
      <c r="O160" s="36">
        <f t="shared" si="236"/>
        <v>0</v>
      </c>
      <c r="P160" s="36">
        <f t="shared" ref="P160" si="237">SUM(P161:P162)</f>
        <v>0</v>
      </c>
      <c r="Q160" s="36">
        <f t="shared" si="143"/>
        <v>0</v>
      </c>
      <c r="R160" s="36">
        <f t="shared" ref="R160" si="238">SUM(R161:R162)</f>
        <v>0</v>
      </c>
      <c r="S160" s="36">
        <f t="shared" ref="S160:T160" si="239">SUM(S161:S162)</f>
        <v>0</v>
      </c>
      <c r="T160" s="36">
        <f t="shared" si="239"/>
        <v>0</v>
      </c>
      <c r="U160" s="36"/>
      <c r="AC160" s="36"/>
    </row>
    <row r="161" spans="1:29" ht="18" x14ac:dyDescent="0.25">
      <c r="B161" s="41"/>
      <c r="C161" s="42"/>
      <c r="D161" s="44" t="s">
        <v>335</v>
      </c>
      <c r="E161" s="37">
        <f t="shared" si="140"/>
        <v>0</v>
      </c>
      <c r="F161" s="37">
        <v>0</v>
      </c>
      <c r="G161" s="37">
        <v>0</v>
      </c>
      <c r="H161" s="37">
        <v>0</v>
      </c>
      <c r="I161" s="37">
        <f t="shared" si="141"/>
        <v>0</v>
      </c>
      <c r="J161" s="37">
        <v>0</v>
      </c>
      <c r="K161" s="37">
        <v>0</v>
      </c>
      <c r="L161" s="37">
        <v>0</v>
      </c>
      <c r="M161" s="36">
        <f t="shared" si="205"/>
        <v>0</v>
      </c>
      <c r="N161" s="37">
        <v>0</v>
      </c>
      <c r="O161" s="37">
        <v>0</v>
      </c>
      <c r="P161" s="37">
        <v>0</v>
      </c>
      <c r="Q161" s="37">
        <f t="shared" si="143"/>
        <v>0</v>
      </c>
      <c r="R161" s="37">
        <v>0</v>
      </c>
      <c r="S161" s="37">
        <v>0</v>
      </c>
      <c r="T161" s="37">
        <v>0</v>
      </c>
      <c r="U161" s="36"/>
      <c r="AC161" s="36"/>
    </row>
    <row r="162" spans="1:29" ht="18" x14ac:dyDescent="0.25">
      <c r="B162" s="41"/>
      <c r="C162" s="42"/>
      <c r="D162" s="44" t="s">
        <v>155</v>
      </c>
      <c r="E162" s="36">
        <f t="shared" si="140"/>
        <v>0</v>
      </c>
      <c r="F162" s="37">
        <v>0</v>
      </c>
      <c r="G162" s="37">
        <v>0</v>
      </c>
      <c r="H162" s="37">
        <v>0</v>
      </c>
      <c r="I162" s="36">
        <f t="shared" si="141"/>
        <v>0</v>
      </c>
      <c r="J162" s="37">
        <v>0</v>
      </c>
      <c r="K162" s="37">
        <v>0</v>
      </c>
      <c r="L162" s="37">
        <v>0</v>
      </c>
      <c r="M162" s="36">
        <f t="shared" si="205"/>
        <v>0</v>
      </c>
      <c r="N162" s="37">
        <v>0</v>
      </c>
      <c r="O162" s="37">
        <v>0</v>
      </c>
      <c r="P162" s="37">
        <v>0</v>
      </c>
      <c r="Q162" s="36">
        <f t="shared" si="143"/>
        <v>0</v>
      </c>
      <c r="R162" s="37">
        <v>0</v>
      </c>
      <c r="S162" s="37">
        <v>0</v>
      </c>
      <c r="T162" s="37">
        <v>0</v>
      </c>
      <c r="U162" s="36"/>
      <c r="AC162" s="36"/>
    </row>
    <row r="163" spans="1:29" ht="75" x14ac:dyDescent="0.25">
      <c r="B163" s="38"/>
      <c r="C163" s="34" t="s">
        <v>176</v>
      </c>
      <c r="D163" s="39" t="s">
        <v>344</v>
      </c>
      <c r="E163" s="40">
        <f t="shared" si="140"/>
        <v>553.5</v>
      </c>
      <c r="F163" s="45">
        <v>553.5</v>
      </c>
      <c r="G163" s="37">
        <v>0</v>
      </c>
      <c r="H163" s="37">
        <v>0</v>
      </c>
      <c r="I163" s="40">
        <f t="shared" si="141"/>
        <v>553.5</v>
      </c>
      <c r="J163" s="45">
        <v>553.5</v>
      </c>
      <c r="K163" s="37">
        <v>0</v>
      </c>
      <c r="L163" s="37">
        <v>0</v>
      </c>
      <c r="M163" s="40">
        <f t="shared" si="205"/>
        <v>553.5</v>
      </c>
      <c r="N163" s="45">
        <v>553.5</v>
      </c>
      <c r="O163" s="37">
        <v>0</v>
      </c>
      <c r="P163" s="37">
        <v>0</v>
      </c>
      <c r="Q163" s="40">
        <f t="shared" si="143"/>
        <v>553.5</v>
      </c>
      <c r="R163" s="45">
        <v>553.5</v>
      </c>
      <c r="S163" s="37">
        <v>0</v>
      </c>
      <c r="T163" s="37">
        <v>0</v>
      </c>
      <c r="U163" s="40"/>
      <c r="AC163" s="36"/>
    </row>
    <row r="164" spans="1:29" ht="60" x14ac:dyDescent="0.25">
      <c r="B164" s="38"/>
      <c r="C164" s="34" t="s">
        <v>177</v>
      </c>
      <c r="D164" s="39" t="s">
        <v>345</v>
      </c>
      <c r="E164" s="40">
        <f t="shared" si="140"/>
        <v>976.5</v>
      </c>
      <c r="F164" s="45">
        <v>976.5</v>
      </c>
      <c r="G164" s="37">
        <v>0</v>
      </c>
      <c r="H164" s="37">
        <v>0</v>
      </c>
      <c r="I164" s="40">
        <f t="shared" si="141"/>
        <v>976.5</v>
      </c>
      <c r="J164" s="45">
        <v>976.5</v>
      </c>
      <c r="K164" s="37">
        <v>0</v>
      </c>
      <c r="L164" s="37">
        <v>0</v>
      </c>
      <c r="M164" s="40">
        <f t="shared" si="205"/>
        <v>976.5</v>
      </c>
      <c r="N164" s="45">
        <v>976.5</v>
      </c>
      <c r="O164" s="37">
        <v>0</v>
      </c>
      <c r="P164" s="37">
        <v>0</v>
      </c>
      <c r="Q164" s="40">
        <f t="shared" si="143"/>
        <v>976.5</v>
      </c>
      <c r="R164" s="45">
        <v>976.5</v>
      </c>
      <c r="S164" s="37">
        <v>0</v>
      </c>
      <c r="T164" s="37">
        <v>0</v>
      </c>
      <c r="U164" s="40"/>
      <c r="AC164" s="36"/>
    </row>
    <row r="165" spans="1:29" ht="15.75" x14ac:dyDescent="0.25">
      <c r="B165" s="38"/>
      <c r="C165" s="34" t="s">
        <v>178</v>
      </c>
      <c r="D165" s="39" t="s">
        <v>179</v>
      </c>
      <c r="E165" s="40">
        <f t="shared" si="140"/>
        <v>30</v>
      </c>
      <c r="F165" s="45">
        <v>30</v>
      </c>
      <c r="G165" s="37">
        <v>0</v>
      </c>
      <c r="H165" s="37">
        <v>0</v>
      </c>
      <c r="I165" s="40">
        <f t="shared" si="141"/>
        <v>30</v>
      </c>
      <c r="J165" s="45">
        <v>30</v>
      </c>
      <c r="K165" s="37">
        <v>0</v>
      </c>
      <c r="L165" s="37">
        <v>0</v>
      </c>
      <c r="M165" s="40">
        <f t="shared" si="205"/>
        <v>30</v>
      </c>
      <c r="N165" s="45">
        <v>30</v>
      </c>
      <c r="O165" s="37">
        <v>0</v>
      </c>
      <c r="P165" s="37">
        <v>0</v>
      </c>
      <c r="Q165" s="40">
        <f t="shared" si="143"/>
        <v>30</v>
      </c>
      <c r="R165" s="45">
        <v>30</v>
      </c>
      <c r="S165" s="37">
        <v>0</v>
      </c>
      <c r="T165" s="37">
        <v>0</v>
      </c>
      <c r="U165" s="40"/>
      <c r="AC165" s="36"/>
    </row>
    <row r="166" spans="1:29" ht="15.75" x14ac:dyDescent="0.25">
      <c r="B166" s="38"/>
      <c r="C166" s="34" t="s">
        <v>180</v>
      </c>
      <c r="D166" s="39" t="s">
        <v>181</v>
      </c>
      <c r="E166" s="40">
        <f t="shared" si="140"/>
        <v>30</v>
      </c>
      <c r="F166" s="45">
        <v>30</v>
      </c>
      <c r="G166" s="37">
        <v>0</v>
      </c>
      <c r="H166" s="37">
        <v>0</v>
      </c>
      <c r="I166" s="40">
        <f t="shared" si="141"/>
        <v>30</v>
      </c>
      <c r="J166" s="45">
        <v>30</v>
      </c>
      <c r="K166" s="37">
        <v>0</v>
      </c>
      <c r="L166" s="79">
        <f t="shared" ref="L166" si="240">SUM(L170:L174)</f>
        <v>0</v>
      </c>
      <c r="M166" s="40">
        <f t="shared" si="205"/>
        <v>30</v>
      </c>
      <c r="N166" s="45">
        <v>30</v>
      </c>
      <c r="O166" s="37">
        <v>0</v>
      </c>
      <c r="P166" s="37">
        <v>0</v>
      </c>
      <c r="Q166" s="40">
        <f t="shared" si="143"/>
        <v>30</v>
      </c>
      <c r="R166" s="45">
        <v>30</v>
      </c>
      <c r="S166" s="37">
        <v>0</v>
      </c>
      <c r="T166" s="37">
        <v>0</v>
      </c>
      <c r="U166" s="40"/>
      <c r="AC166" s="36"/>
    </row>
    <row r="167" spans="1:29" ht="90" x14ac:dyDescent="0.25">
      <c r="B167" s="38"/>
      <c r="C167" s="34" t="s">
        <v>182</v>
      </c>
      <c r="D167" s="39" t="s">
        <v>346</v>
      </c>
      <c r="E167" s="40">
        <f t="shared" si="140"/>
        <v>110</v>
      </c>
      <c r="F167" s="45">
        <v>110</v>
      </c>
      <c r="G167" s="37">
        <v>0</v>
      </c>
      <c r="H167" s="37">
        <v>0</v>
      </c>
      <c r="I167" s="40">
        <f t="shared" si="141"/>
        <v>110</v>
      </c>
      <c r="J167" s="45">
        <v>110</v>
      </c>
      <c r="K167" s="37">
        <v>0</v>
      </c>
      <c r="L167" s="36">
        <f t="shared" ref="L167" si="241">SUM(L168:L169)</f>
        <v>0</v>
      </c>
      <c r="M167" s="40">
        <f t="shared" si="205"/>
        <v>110</v>
      </c>
      <c r="N167" s="45">
        <v>110</v>
      </c>
      <c r="O167" s="37">
        <v>0</v>
      </c>
      <c r="P167" s="37">
        <v>0</v>
      </c>
      <c r="Q167" s="40">
        <f t="shared" si="143"/>
        <v>110</v>
      </c>
      <c r="R167" s="45">
        <v>110</v>
      </c>
      <c r="S167" s="37">
        <v>0</v>
      </c>
      <c r="T167" s="37">
        <v>0</v>
      </c>
      <c r="U167" s="40"/>
      <c r="AC167" s="36"/>
    </row>
    <row r="168" spans="1:29" ht="18" x14ac:dyDescent="0.25">
      <c r="B168" s="30" t="s">
        <v>491</v>
      </c>
      <c r="C168" s="31"/>
      <c r="D168" s="53" t="s">
        <v>97</v>
      </c>
      <c r="E168" s="32">
        <f t="shared" ref="E168:E233" si="242">SUM(F168:H168)</f>
        <v>1800</v>
      </c>
      <c r="F168" s="33">
        <f>F172+F175+F176+F177</f>
        <v>1800</v>
      </c>
      <c r="G168" s="33">
        <f t="shared" ref="G168:P168" si="243">SUM(G172:G176)</f>
        <v>0</v>
      </c>
      <c r="H168" s="33">
        <f t="shared" si="243"/>
        <v>0</v>
      </c>
      <c r="I168" s="32">
        <f t="shared" ref="I168:I233" si="244">SUM(J168:L168)</f>
        <v>1800</v>
      </c>
      <c r="J168" s="33">
        <f>J172+J175+J176+J177</f>
        <v>1800</v>
      </c>
      <c r="K168" s="33">
        <f t="shared" si="243"/>
        <v>0</v>
      </c>
      <c r="L168" s="37">
        <v>0</v>
      </c>
      <c r="M168" s="32">
        <f t="shared" si="205"/>
        <v>7980</v>
      </c>
      <c r="N168" s="33">
        <f>SUM(N172:N177)</f>
        <v>7980</v>
      </c>
      <c r="O168" s="33">
        <f>SUM(O172:O177)</f>
        <v>0</v>
      </c>
      <c r="P168" s="33">
        <f t="shared" si="243"/>
        <v>5988</v>
      </c>
      <c r="Q168" s="32">
        <f t="shared" ref="Q168:Q233" si="245">SUM(R168:T168)</f>
        <v>14267.4</v>
      </c>
      <c r="R168" s="115">
        <f>SUM(R172:R177)</f>
        <v>7980.4</v>
      </c>
      <c r="S168" s="33">
        <f t="shared" ref="S168" si="246">SUM(S172:S176)</f>
        <v>6287</v>
      </c>
      <c r="T168" s="33">
        <f>SUM(T172:T177)</f>
        <v>0</v>
      </c>
      <c r="U168" s="125">
        <f>R168-F168</f>
        <v>6180.4</v>
      </c>
      <c r="AC168" s="178" t="s">
        <v>610</v>
      </c>
    </row>
    <row r="169" spans="1:29" ht="18" x14ac:dyDescent="0.25">
      <c r="B169" s="41"/>
      <c r="C169" s="42"/>
      <c r="D169" s="43" t="s">
        <v>151</v>
      </c>
      <c r="E169" s="36">
        <f t="shared" si="242"/>
        <v>2</v>
      </c>
      <c r="F169" s="36">
        <f t="shared" ref="F169:H169" si="247">SUM(F170:F171)</f>
        <v>2</v>
      </c>
      <c r="G169" s="36">
        <f t="shared" si="247"/>
        <v>0</v>
      </c>
      <c r="H169" s="36">
        <f t="shared" si="247"/>
        <v>0</v>
      </c>
      <c r="I169" s="36">
        <f t="shared" si="244"/>
        <v>2</v>
      </c>
      <c r="J169" s="36">
        <f t="shared" ref="J169:K169" si="248">SUM(J170:J171)</f>
        <v>2</v>
      </c>
      <c r="K169" s="36">
        <f t="shared" si="248"/>
        <v>0</v>
      </c>
      <c r="L169" s="37">
        <v>0</v>
      </c>
      <c r="M169" s="36">
        <f t="shared" si="205"/>
        <v>4</v>
      </c>
      <c r="N169" s="36">
        <f t="shared" ref="N169:O169" si="249">SUM(N170:N171)</f>
        <v>4</v>
      </c>
      <c r="O169" s="36">
        <f t="shared" si="249"/>
        <v>0</v>
      </c>
      <c r="P169" s="36">
        <f t="shared" ref="P169" si="250">SUM(P170:P171)</f>
        <v>0</v>
      </c>
      <c r="Q169" s="36">
        <f t="shared" si="245"/>
        <v>4</v>
      </c>
      <c r="R169" s="36">
        <f t="shared" ref="R169" si="251">SUM(R170:R171)</f>
        <v>4</v>
      </c>
      <c r="S169" s="36">
        <f t="shared" ref="S169:T169" si="252">SUM(S170:S171)</f>
        <v>0</v>
      </c>
      <c r="T169" s="36">
        <f t="shared" si="252"/>
        <v>0</v>
      </c>
      <c r="U169" s="36"/>
      <c r="AC169" s="179"/>
    </row>
    <row r="170" spans="1:29" ht="18" x14ac:dyDescent="0.25">
      <c r="B170" s="41"/>
      <c r="C170" s="42"/>
      <c r="D170" s="44" t="s">
        <v>335</v>
      </c>
      <c r="E170" s="37">
        <f t="shared" si="242"/>
        <v>0</v>
      </c>
      <c r="F170" s="37">
        <v>0</v>
      </c>
      <c r="G170" s="37">
        <v>0</v>
      </c>
      <c r="H170" s="37">
        <v>0</v>
      </c>
      <c r="I170" s="37">
        <f t="shared" si="244"/>
        <v>0</v>
      </c>
      <c r="J170" s="37">
        <v>0</v>
      </c>
      <c r="K170" s="37">
        <v>0</v>
      </c>
      <c r="L170" s="37">
        <v>0</v>
      </c>
      <c r="M170" s="36">
        <f t="shared" ref="M170:M233" si="253">SUM(N170:O170)</f>
        <v>0</v>
      </c>
      <c r="N170" s="37">
        <v>0</v>
      </c>
      <c r="O170" s="37">
        <v>0</v>
      </c>
      <c r="P170" s="37">
        <v>0</v>
      </c>
      <c r="Q170" s="37">
        <f t="shared" si="245"/>
        <v>0</v>
      </c>
      <c r="R170" s="37">
        <v>0</v>
      </c>
      <c r="S170" s="37">
        <v>0</v>
      </c>
      <c r="T170" s="37">
        <v>0</v>
      </c>
      <c r="U170" s="36"/>
      <c r="AC170" s="179"/>
    </row>
    <row r="171" spans="1:29" ht="18" x14ac:dyDescent="0.25">
      <c r="B171" s="41"/>
      <c r="C171" s="42"/>
      <c r="D171" s="44" t="s">
        <v>155</v>
      </c>
      <c r="E171" s="36">
        <f t="shared" si="242"/>
        <v>2</v>
      </c>
      <c r="F171" s="37">
        <v>2</v>
      </c>
      <c r="G171" s="37">
        <v>0</v>
      </c>
      <c r="H171" s="37">
        <v>0</v>
      </c>
      <c r="I171" s="36">
        <f t="shared" si="244"/>
        <v>2</v>
      </c>
      <c r="J171" s="37">
        <v>2</v>
      </c>
      <c r="K171" s="37">
        <v>0</v>
      </c>
      <c r="L171" s="37">
        <v>0</v>
      </c>
      <c r="M171" s="36">
        <f t="shared" si="253"/>
        <v>4</v>
      </c>
      <c r="N171" s="37">
        <v>4</v>
      </c>
      <c r="O171" s="37">
        <v>0</v>
      </c>
      <c r="P171" s="37">
        <v>0</v>
      </c>
      <c r="Q171" s="36">
        <f t="shared" si="245"/>
        <v>4</v>
      </c>
      <c r="R171" s="37">
        <v>4</v>
      </c>
      <c r="S171" s="37">
        <v>0</v>
      </c>
      <c r="T171" s="37">
        <v>0</v>
      </c>
      <c r="U171" s="36"/>
      <c r="AC171" s="179"/>
    </row>
    <row r="172" spans="1:29" ht="30" x14ac:dyDescent="0.25">
      <c r="B172" s="38"/>
      <c r="C172" s="34" t="s">
        <v>183</v>
      </c>
      <c r="D172" s="39" t="s">
        <v>347</v>
      </c>
      <c r="E172" s="40">
        <f t="shared" si="242"/>
        <v>1460</v>
      </c>
      <c r="F172" s="45">
        <v>1460</v>
      </c>
      <c r="G172" s="37">
        <v>0</v>
      </c>
      <c r="H172" s="37">
        <v>0</v>
      </c>
      <c r="I172" s="40">
        <f t="shared" si="244"/>
        <v>1460</v>
      </c>
      <c r="J172" s="45">
        <v>1460</v>
      </c>
      <c r="K172" s="37">
        <v>0</v>
      </c>
      <c r="L172" s="37">
        <v>0</v>
      </c>
      <c r="M172" s="105">
        <f t="shared" si="253"/>
        <v>2200</v>
      </c>
      <c r="N172" s="66">
        <v>2200</v>
      </c>
      <c r="O172" s="106">
        <v>0</v>
      </c>
      <c r="P172" s="37">
        <v>0</v>
      </c>
      <c r="Q172" s="40">
        <f t="shared" si="245"/>
        <v>2200</v>
      </c>
      <c r="R172" s="66">
        <v>2200</v>
      </c>
      <c r="S172" s="37">
        <v>0</v>
      </c>
      <c r="T172" s="106">
        <v>0</v>
      </c>
      <c r="U172" s="105"/>
      <c r="AC172" s="179"/>
    </row>
    <row r="173" spans="1:29" ht="15.75" x14ac:dyDescent="0.25">
      <c r="A173" s="102"/>
      <c r="B173" s="38"/>
      <c r="C173" s="103" t="s">
        <v>184</v>
      </c>
      <c r="D173" s="104" t="s">
        <v>591</v>
      </c>
      <c r="E173" s="40"/>
      <c r="F173" s="45"/>
      <c r="G173" s="37"/>
      <c r="H173" s="37"/>
      <c r="I173" s="105">
        <f t="shared" ref="I173:I174" si="254">SUM(J173:K173)</f>
        <v>0</v>
      </c>
      <c r="J173" s="66"/>
      <c r="K173" s="106">
        <v>0</v>
      </c>
      <c r="L173" s="37">
        <v>0</v>
      </c>
      <c r="M173" s="105">
        <f t="shared" si="253"/>
        <v>5115</v>
      </c>
      <c r="N173" s="66">
        <v>5115</v>
      </c>
      <c r="O173" s="106">
        <v>0</v>
      </c>
      <c r="P173" s="66">
        <v>5639</v>
      </c>
      <c r="Q173" s="106">
        <v>0</v>
      </c>
      <c r="R173" s="66">
        <v>5114.8</v>
      </c>
      <c r="S173" s="106">
        <v>5921</v>
      </c>
      <c r="T173" s="106">
        <v>0</v>
      </c>
      <c r="U173" s="105"/>
      <c r="AC173" s="179"/>
    </row>
    <row r="174" spans="1:29" ht="30" x14ac:dyDescent="0.25">
      <c r="A174" s="102"/>
      <c r="B174" s="38"/>
      <c r="C174" s="103" t="s">
        <v>186</v>
      </c>
      <c r="D174" s="104" t="s">
        <v>592</v>
      </c>
      <c r="E174" s="40"/>
      <c r="F174" s="45"/>
      <c r="G174" s="37"/>
      <c r="H174" s="37"/>
      <c r="I174" s="105">
        <f t="shared" si="254"/>
        <v>0</v>
      </c>
      <c r="J174" s="66"/>
      <c r="K174" s="106">
        <v>0</v>
      </c>
      <c r="L174" s="37">
        <v>0</v>
      </c>
      <c r="M174" s="105">
        <f t="shared" si="253"/>
        <v>316</v>
      </c>
      <c r="N174" s="66">
        <v>316</v>
      </c>
      <c r="O174" s="106">
        <v>0</v>
      </c>
      <c r="P174" s="66">
        <v>349</v>
      </c>
      <c r="Q174" s="106">
        <v>0</v>
      </c>
      <c r="R174" s="66">
        <v>316.39999999999998</v>
      </c>
      <c r="S174" s="106">
        <v>366</v>
      </c>
      <c r="T174" s="106">
        <v>0</v>
      </c>
      <c r="U174" s="105"/>
      <c r="AC174" s="179"/>
    </row>
    <row r="175" spans="1:29" ht="30" x14ac:dyDescent="0.25">
      <c r="B175" s="38"/>
      <c r="C175" s="34" t="s">
        <v>493</v>
      </c>
      <c r="D175" s="39" t="s">
        <v>492</v>
      </c>
      <c r="E175" s="40">
        <f t="shared" si="242"/>
        <v>128</v>
      </c>
      <c r="F175" s="45">
        <v>128</v>
      </c>
      <c r="G175" s="37">
        <v>0</v>
      </c>
      <c r="H175" s="37">
        <v>0</v>
      </c>
      <c r="I175" s="40">
        <f t="shared" si="244"/>
        <v>128</v>
      </c>
      <c r="J175" s="45">
        <v>128</v>
      </c>
      <c r="K175" s="37">
        <v>0</v>
      </c>
      <c r="L175" s="37">
        <v>0</v>
      </c>
      <c r="M175" s="40">
        <f t="shared" si="253"/>
        <v>137</v>
      </c>
      <c r="N175" s="45">
        <v>137</v>
      </c>
      <c r="O175" s="37">
        <v>0</v>
      </c>
      <c r="P175" s="37">
        <v>0</v>
      </c>
      <c r="Q175" s="40">
        <f t="shared" si="245"/>
        <v>137.19999999999999</v>
      </c>
      <c r="R175" s="45">
        <v>137.19999999999999</v>
      </c>
      <c r="S175" s="37">
        <v>0</v>
      </c>
      <c r="T175" s="37">
        <v>0</v>
      </c>
      <c r="U175" s="40"/>
      <c r="AC175" s="179"/>
    </row>
    <row r="176" spans="1:29" ht="90" x14ac:dyDescent="0.25">
      <c r="B176" s="38"/>
      <c r="C176" s="34" t="s">
        <v>589</v>
      </c>
      <c r="D176" s="39" t="s">
        <v>494</v>
      </c>
      <c r="E176" s="40">
        <f t="shared" si="242"/>
        <v>200</v>
      </c>
      <c r="F176" s="45">
        <v>200</v>
      </c>
      <c r="G176" s="37">
        <v>0</v>
      </c>
      <c r="H176" s="37">
        <v>0</v>
      </c>
      <c r="I176" s="40">
        <f t="shared" si="244"/>
        <v>200</v>
      </c>
      <c r="J176" s="45">
        <v>200</v>
      </c>
      <c r="K176" s="37">
        <v>0</v>
      </c>
      <c r="L176" s="79">
        <f t="shared" ref="L176" si="255">L180+L181</f>
        <v>0</v>
      </c>
      <c r="M176" s="40">
        <f t="shared" si="253"/>
        <v>200</v>
      </c>
      <c r="N176" s="45">
        <v>200</v>
      </c>
      <c r="O176" s="37">
        <v>0</v>
      </c>
      <c r="P176" s="37">
        <v>0</v>
      </c>
      <c r="Q176" s="40">
        <f t="shared" si="245"/>
        <v>200</v>
      </c>
      <c r="R176" s="45">
        <v>200</v>
      </c>
      <c r="S176" s="37">
        <v>0</v>
      </c>
      <c r="T176" s="37">
        <v>0</v>
      </c>
      <c r="U176" s="40"/>
      <c r="AC176" s="179"/>
    </row>
    <row r="177" spans="2:29" ht="30" x14ac:dyDescent="0.25">
      <c r="B177" s="38"/>
      <c r="C177" s="34" t="s">
        <v>590</v>
      </c>
      <c r="D177" s="39" t="s">
        <v>495</v>
      </c>
      <c r="E177" s="40">
        <f t="shared" si="242"/>
        <v>12</v>
      </c>
      <c r="F177" s="45">
        <v>12</v>
      </c>
      <c r="G177" s="37">
        <v>0</v>
      </c>
      <c r="H177" s="37">
        <v>0</v>
      </c>
      <c r="I177" s="40">
        <f t="shared" si="244"/>
        <v>12</v>
      </c>
      <c r="J177" s="45">
        <v>12</v>
      </c>
      <c r="K177" s="37">
        <v>0</v>
      </c>
      <c r="L177" s="36">
        <f t="shared" ref="L177" si="256">SUM(L178:L179)</f>
        <v>0</v>
      </c>
      <c r="M177" s="40">
        <f t="shared" si="253"/>
        <v>12</v>
      </c>
      <c r="N177" s="45">
        <v>12</v>
      </c>
      <c r="O177" s="37">
        <v>0</v>
      </c>
      <c r="P177" s="37">
        <v>0</v>
      </c>
      <c r="Q177" s="40">
        <f t="shared" si="245"/>
        <v>12</v>
      </c>
      <c r="R177" s="45">
        <v>12</v>
      </c>
      <c r="S177" s="37">
        <v>0</v>
      </c>
      <c r="T177" s="37">
        <v>0</v>
      </c>
      <c r="U177" s="40"/>
      <c r="AC177" s="180"/>
    </row>
    <row r="178" spans="2:29" ht="72" x14ac:dyDescent="0.25">
      <c r="B178" s="30" t="s">
        <v>496</v>
      </c>
      <c r="C178" s="31"/>
      <c r="D178" s="53" t="s">
        <v>412</v>
      </c>
      <c r="E178" s="32">
        <f t="shared" si="242"/>
        <v>260</v>
      </c>
      <c r="F178" s="33">
        <f>F182+F183</f>
        <v>260</v>
      </c>
      <c r="G178" s="33">
        <f t="shared" ref="G178:H178" si="257">G182+G183</f>
        <v>0</v>
      </c>
      <c r="H178" s="33">
        <f t="shared" si="257"/>
        <v>0</v>
      </c>
      <c r="I178" s="32">
        <f t="shared" si="244"/>
        <v>260</v>
      </c>
      <c r="J178" s="33">
        <f>J182+J183</f>
        <v>260</v>
      </c>
      <c r="K178" s="33">
        <f t="shared" ref="K178" si="258">K182+K183</f>
        <v>0</v>
      </c>
      <c r="L178" s="37">
        <v>0</v>
      </c>
      <c r="M178" s="32">
        <f t="shared" si="253"/>
        <v>260</v>
      </c>
      <c r="N178" s="33">
        <f>N182+N183</f>
        <v>260</v>
      </c>
      <c r="O178" s="33">
        <f t="shared" ref="O178" si="259">O182+O183</f>
        <v>0</v>
      </c>
      <c r="P178" s="33">
        <f t="shared" ref="P178" si="260">P182+P183</f>
        <v>0</v>
      </c>
      <c r="Q178" s="32">
        <f t="shared" si="245"/>
        <v>260</v>
      </c>
      <c r="R178" s="33">
        <f>R182+R183</f>
        <v>260</v>
      </c>
      <c r="S178" s="33">
        <f t="shared" ref="S178:T178" si="261">S182+S183</f>
        <v>0</v>
      </c>
      <c r="T178" s="33">
        <f t="shared" si="261"/>
        <v>0</v>
      </c>
      <c r="U178" s="32"/>
      <c r="AC178" s="36"/>
    </row>
    <row r="179" spans="2:29" ht="18" x14ac:dyDescent="0.25">
      <c r="B179" s="41"/>
      <c r="C179" s="42"/>
      <c r="D179" s="43" t="s">
        <v>151</v>
      </c>
      <c r="E179" s="36">
        <f t="shared" si="242"/>
        <v>5</v>
      </c>
      <c r="F179" s="36">
        <f t="shared" ref="F179:H179" si="262">SUM(F180:F181)</f>
        <v>5</v>
      </c>
      <c r="G179" s="36">
        <f t="shared" si="262"/>
        <v>0</v>
      </c>
      <c r="H179" s="36">
        <f t="shared" si="262"/>
        <v>0</v>
      </c>
      <c r="I179" s="36">
        <f t="shared" si="244"/>
        <v>5</v>
      </c>
      <c r="J179" s="36">
        <f t="shared" ref="J179:K179" si="263">SUM(J180:J181)</f>
        <v>5</v>
      </c>
      <c r="K179" s="36">
        <f t="shared" si="263"/>
        <v>0</v>
      </c>
      <c r="L179" s="37">
        <v>0</v>
      </c>
      <c r="M179" s="36">
        <f t="shared" si="253"/>
        <v>5</v>
      </c>
      <c r="N179" s="36">
        <f t="shared" ref="N179:O179" si="264">SUM(N180:N181)</f>
        <v>5</v>
      </c>
      <c r="O179" s="36">
        <f t="shared" si="264"/>
        <v>0</v>
      </c>
      <c r="P179" s="36">
        <f t="shared" ref="P179" si="265">SUM(P180:P181)</f>
        <v>0</v>
      </c>
      <c r="Q179" s="36">
        <f t="shared" si="245"/>
        <v>5</v>
      </c>
      <c r="R179" s="36">
        <f t="shared" ref="R179" si="266">SUM(R180:R181)</f>
        <v>5</v>
      </c>
      <c r="S179" s="36">
        <f t="shared" ref="S179:T179" si="267">SUM(S180:S181)</f>
        <v>0</v>
      </c>
      <c r="T179" s="36">
        <f t="shared" si="267"/>
        <v>0</v>
      </c>
      <c r="U179" s="36"/>
      <c r="AC179" s="36"/>
    </row>
    <row r="180" spans="2:29" ht="18" x14ac:dyDescent="0.25">
      <c r="B180" s="41"/>
      <c r="C180" s="42"/>
      <c r="D180" s="44" t="s">
        <v>335</v>
      </c>
      <c r="E180" s="37">
        <f t="shared" si="242"/>
        <v>0</v>
      </c>
      <c r="F180" s="37">
        <v>0</v>
      </c>
      <c r="G180" s="37">
        <v>0</v>
      </c>
      <c r="H180" s="37">
        <v>0</v>
      </c>
      <c r="I180" s="37">
        <f t="shared" si="244"/>
        <v>0</v>
      </c>
      <c r="J180" s="37">
        <v>0</v>
      </c>
      <c r="K180" s="37">
        <v>0</v>
      </c>
      <c r="L180" s="37">
        <v>0</v>
      </c>
      <c r="M180" s="36">
        <f t="shared" si="253"/>
        <v>0</v>
      </c>
      <c r="N180" s="37">
        <v>0</v>
      </c>
      <c r="O180" s="37">
        <v>0</v>
      </c>
      <c r="P180" s="37">
        <v>0</v>
      </c>
      <c r="Q180" s="37">
        <f t="shared" si="245"/>
        <v>0</v>
      </c>
      <c r="R180" s="37">
        <v>0</v>
      </c>
      <c r="S180" s="37">
        <v>0</v>
      </c>
      <c r="T180" s="37">
        <v>0</v>
      </c>
      <c r="U180" s="36"/>
      <c r="AC180" s="36"/>
    </row>
    <row r="181" spans="2:29" ht="18" x14ac:dyDescent="0.25">
      <c r="B181" s="41"/>
      <c r="C181" s="42"/>
      <c r="D181" s="44" t="s">
        <v>155</v>
      </c>
      <c r="E181" s="36">
        <f t="shared" si="242"/>
        <v>5</v>
      </c>
      <c r="F181" s="37">
        <v>5</v>
      </c>
      <c r="G181" s="37">
        <v>0</v>
      </c>
      <c r="H181" s="37">
        <v>0</v>
      </c>
      <c r="I181" s="36">
        <f t="shared" si="244"/>
        <v>5</v>
      </c>
      <c r="J181" s="37">
        <v>5</v>
      </c>
      <c r="K181" s="37">
        <v>0</v>
      </c>
      <c r="L181" s="37">
        <v>0</v>
      </c>
      <c r="M181" s="36">
        <f t="shared" si="253"/>
        <v>5</v>
      </c>
      <c r="N181" s="37">
        <v>5</v>
      </c>
      <c r="O181" s="37">
        <v>0</v>
      </c>
      <c r="P181" s="37">
        <v>0</v>
      </c>
      <c r="Q181" s="36">
        <f t="shared" si="245"/>
        <v>5</v>
      </c>
      <c r="R181" s="37">
        <v>5</v>
      </c>
      <c r="S181" s="37">
        <v>0</v>
      </c>
      <c r="T181" s="37">
        <v>0</v>
      </c>
      <c r="U181" s="36"/>
      <c r="AC181" s="36"/>
    </row>
    <row r="182" spans="2:29" ht="45" x14ac:dyDescent="0.25">
      <c r="B182" s="41"/>
      <c r="C182" s="34" t="s">
        <v>391</v>
      </c>
      <c r="D182" s="39" t="s">
        <v>392</v>
      </c>
      <c r="E182" s="40">
        <f t="shared" si="242"/>
        <v>170</v>
      </c>
      <c r="F182" s="45">
        <v>170</v>
      </c>
      <c r="G182" s="37">
        <v>0</v>
      </c>
      <c r="H182" s="37">
        <v>0</v>
      </c>
      <c r="I182" s="40">
        <f t="shared" si="244"/>
        <v>170</v>
      </c>
      <c r="J182" s="45">
        <v>170</v>
      </c>
      <c r="K182" s="37">
        <v>0</v>
      </c>
      <c r="L182" s="79">
        <f>SUM(L186:L192)</f>
        <v>0</v>
      </c>
      <c r="M182" s="40">
        <f t="shared" si="253"/>
        <v>170</v>
      </c>
      <c r="N182" s="45">
        <v>170</v>
      </c>
      <c r="O182" s="37">
        <v>0</v>
      </c>
      <c r="P182" s="37">
        <v>0</v>
      </c>
      <c r="Q182" s="40">
        <f t="shared" si="245"/>
        <v>170</v>
      </c>
      <c r="R182" s="45">
        <v>170</v>
      </c>
      <c r="S182" s="37">
        <v>0</v>
      </c>
      <c r="T182" s="37">
        <v>0</v>
      </c>
      <c r="U182" s="40"/>
      <c r="AC182" s="36"/>
    </row>
    <row r="183" spans="2:29" ht="60" x14ac:dyDescent="0.25">
      <c r="B183" s="41"/>
      <c r="C183" s="34" t="s">
        <v>393</v>
      </c>
      <c r="D183" s="39" t="s">
        <v>394</v>
      </c>
      <c r="E183" s="40">
        <f t="shared" si="242"/>
        <v>90</v>
      </c>
      <c r="F183" s="45">
        <v>90</v>
      </c>
      <c r="G183" s="37">
        <v>0</v>
      </c>
      <c r="H183" s="37">
        <v>0</v>
      </c>
      <c r="I183" s="40">
        <f t="shared" si="244"/>
        <v>90</v>
      </c>
      <c r="J183" s="45">
        <v>90</v>
      </c>
      <c r="K183" s="37">
        <v>0</v>
      </c>
      <c r="L183" s="36">
        <f t="shared" ref="L183" si="268">SUM(L184:L185)</f>
        <v>0</v>
      </c>
      <c r="M183" s="40">
        <f t="shared" si="253"/>
        <v>90</v>
      </c>
      <c r="N183" s="45">
        <v>90</v>
      </c>
      <c r="O183" s="37">
        <v>0</v>
      </c>
      <c r="P183" s="37">
        <v>0</v>
      </c>
      <c r="Q183" s="40">
        <f t="shared" si="245"/>
        <v>90</v>
      </c>
      <c r="R183" s="45">
        <v>90</v>
      </c>
      <c r="S183" s="37">
        <v>0</v>
      </c>
      <c r="T183" s="37">
        <v>0</v>
      </c>
      <c r="U183" s="40"/>
      <c r="AC183" s="36"/>
    </row>
    <row r="184" spans="2:29" ht="18" x14ac:dyDescent="0.25">
      <c r="B184" s="30" t="s">
        <v>497</v>
      </c>
      <c r="C184" s="31"/>
      <c r="D184" s="53" t="s">
        <v>103</v>
      </c>
      <c r="E184" s="32">
        <f t="shared" si="242"/>
        <v>15670</v>
      </c>
      <c r="F184" s="33">
        <f>SUM(F188:F195)</f>
        <v>15670</v>
      </c>
      <c r="G184" s="33">
        <f>SUM(G188:G195)</f>
        <v>0</v>
      </c>
      <c r="H184" s="33">
        <f>SUM(H188:H195)</f>
        <v>0</v>
      </c>
      <c r="I184" s="32">
        <f t="shared" si="244"/>
        <v>17670</v>
      </c>
      <c r="J184" s="33">
        <f>SUM(J188:J195)</f>
        <v>17670</v>
      </c>
      <c r="K184" s="33">
        <f>SUM(K188:K195)</f>
        <v>0</v>
      </c>
      <c r="L184" s="37">
        <v>0</v>
      </c>
      <c r="M184" s="32">
        <f t="shared" si="253"/>
        <v>18755</v>
      </c>
      <c r="N184" s="33">
        <f>SUM(N188:N195)</f>
        <v>18755</v>
      </c>
      <c r="O184" s="33">
        <f>SUM(O188:O195)</f>
        <v>0</v>
      </c>
      <c r="P184" s="33">
        <f>SUM(P188:P195)</f>
        <v>2300</v>
      </c>
      <c r="Q184" s="32">
        <f t="shared" si="245"/>
        <v>19248.699999999997</v>
      </c>
      <c r="R184" s="33">
        <f>SUM(R188:R195)</f>
        <v>16748.699999999997</v>
      </c>
      <c r="S184" s="33">
        <f>SUM(S188:S195)</f>
        <v>2500</v>
      </c>
      <c r="T184" s="33">
        <f>SUM(T188:T195)</f>
        <v>0</v>
      </c>
      <c r="U184" s="32">
        <f>R184-F184</f>
        <v>1078.6999999999971</v>
      </c>
      <c r="V184" s="111"/>
      <c r="AC184" s="178" t="s">
        <v>611</v>
      </c>
    </row>
    <row r="185" spans="2:29" ht="18" x14ac:dyDescent="0.25">
      <c r="B185" s="41"/>
      <c r="C185" s="42"/>
      <c r="D185" s="43" t="s">
        <v>151</v>
      </c>
      <c r="E185" s="36">
        <f t="shared" si="242"/>
        <v>31</v>
      </c>
      <c r="F185" s="36">
        <f t="shared" ref="F185:H185" si="269">SUM(F186:F187)</f>
        <v>31</v>
      </c>
      <c r="G185" s="36">
        <f t="shared" si="269"/>
        <v>0</v>
      </c>
      <c r="H185" s="36">
        <f t="shared" si="269"/>
        <v>0</v>
      </c>
      <c r="I185" s="36">
        <f t="shared" si="244"/>
        <v>31</v>
      </c>
      <c r="J185" s="36">
        <f t="shared" ref="J185:K185" si="270">SUM(J186:J187)</f>
        <v>31</v>
      </c>
      <c r="K185" s="36">
        <f t="shared" si="270"/>
        <v>0</v>
      </c>
      <c r="L185" s="37">
        <v>0</v>
      </c>
      <c r="M185" s="36">
        <f t="shared" si="253"/>
        <v>31</v>
      </c>
      <c r="N185" s="36">
        <f t="shared" ref="N185:O185" si="271">SUM(N186:N187)</f>
        <v>31</v>
      </c>
      <c r="O185" s="36">
        <f t="shared" si="271"/>
        <v>0</v>
      </c>
      <c r="P185" s="36">
        <f t="shared" ref="P185" si="272">SUM(P186:P187)</f>
        <v>0</v>
      </c>
      <c r="Q185" s="36">
        <f t="shared" si="245"/>
        <v>31</v>
      </c>
      <c r="R185" s="36">
        <f t="shared" ref="R185" si="273">SUM(R186:R187)</f>
        <v>31</v>
      </c>
      <c r="S185" s="36">
        <f t="shared" ref="S185:T185" si="274">SUM(S186:S187)</f>
        <v>0</v>
      </c>
      <c r="T185" s="36">
        <f t="shared" si="274"/>
        <v>0</v>
      </c>
      <c r="U185" s="36"/>
      <c r="AC185" s="179"/>
    </row>
    <row r="186" spans="2:29" ht="18" x14ac:dyDescent="0.25">
      <c r="B186" s="41"/>
      <c r="C186" s="42"/>
      <c r="D186" s="44" t="s">
        <v>335</v>
      </c>
      <c r="E186" s="37">
        <f t="shared" si="242"/>
        <v>0</v>
      </c>
      <c r="F186" s="37">
        <v>0</v>
      </c>
      <c r="G186" s="37">
        <v>0</v>
      </c>
      <c r="H186" s="37">
        <v>0</v>
      </c>
      <c r="I186" s="37">
        <f t="shared" si="244"/>
        <v>0</v>
      </c>
      <c r="J186" s="37">
        <v>0</v>
      </c>
      <c r="K186" s="37">
        <v>0</v>
      </c>
      <c r="L186" s="37">
        <v>0</v>
      </c>
      <c r="M186" s="36">
        <f t="shared" si="253"/>
        <v>0</v>
      </c>
      <c r="N186" s="37">
        <v>0</v>
      </c>
      <c r="O186" s="37">
        <v>0</v>
      </c>
      <c r="P186" s="37">
        <v>0</v>
      </c>
      <c r="Q186" s="37">
        <f t="shared" si="245"/>
        <v>0</v>
      </c>
      <c r="R186" s="37">
        <v>0</v>
      </c>
      <c r="S186" s="37">
        <v>0</v>
      </c>
      <c r="T186" s="37">
        <v>0</v>
      </c>
      <c r="U186" s="36"/>
      <c r="AC186" s="179"/>
    </row>
    <row r="187" spans="2:29" ht="18" x14ac:dyDescent="0.25">
      <c r="B187" s="41"/>
      <c r="C187" s="42"/>
      <c r="D187" s="44" t="s">
        <v>155</v>
      </c>
      <c r="E187" s="36">
        <f t="shared" si="242"/>
        <v>31</v>
      </c>
      <c r="F187" s="37">
        <v>31</v>
      </c>
      <c r="G187" s="37">
        <v>0</v>
      </c>
      <c r="H187" s="37">
        <v>0</v>
      </c>
      <c r="I187" s="36">
        <f t="shared" si="244"/>
        <v>31</v>
      </c>
      <c r="J187" s="37">
        <v>31</v>
      </c>
      <c r="K187" s="37">
        <v>0</v>
      </c>
      <c r="L187" s="37">
        <v>0</v>
      </c>
      <c r="M187" s="36">
        <f t="shared" si="253"/>
        <v>31</v>
      </c>
      <c r="N187" s="37">
        <v>31</v>
      </c>
      <c r="O187" s="37">
        <v>0</v>
      </c>
      <c r="P187" s="37">
        <v>0</v>
      </c>
      <c r="Q187" s="36">
        <f t="shared" si="245"/>
        <v>31</v>
      </c>
      <c r="R187" s="37">
        <v>31</v>
      </c>
      <c r="S187" s="37">
        <v>0</v>
      </c>
      <c r="T187" s="37">
        <v>0</v>
      </c>
      <c r="U187" s="36"/>
      <c r="AC187" s="179"/>
    </row>
    <row r="188" spans="2:29" ht="60" x14ac:dyDescent="0.25">
      <c r="B188" s="38"/>
      <c r="C188" s="34" t="s">
        <v>188</v>
      </c>
      <c r="D188" s="39" t="s">
        <v>505</v>
      </c>
      <c r="E188" s="40">
        <f t="shared" si="242"/>
        <v>3121</v>
      </c>
      <c r="F188" s="45">
        <v>3121</v>
      </c>
      <c r="G188" s="37">
        <v>0</v>
      </c>
      <c r="H188" s="37">
        <v>0</v>
      </c>
      <c r="I188" s="40">
        <f t="shared" si="244"/>
        <v>3121</v>
      </c>
      <c r="J188" s="45">
        <v>3121</v>
      </c>
      <c r="K188" s="37">
        <v>0</v>
      </c>
      <c r="L188" s="37">
        <v>0</v>
      </c>
      <c r="M188" s="40">
        <f t="shared" si="253"/>
        <v>3121</v>
      </c>
      <c r="N188" s="45">
        <v>3121</v>
      </c>
      <c r="O188" s="37">
        <v>0</v>
      </c>
      <c r="P188" s="37">
        <v>0</v>
      </c>
      <c r="Q188" s="40">
        <f t="shared" si="245"/>
        <v>3121</v>
      </c>
      <c r="R188" s="45">
        <v>3121</v>
      </c>
      <c r="S188" s="37">
        <v>0</v>
      </c>
      <c r="T188" s="37">
        <v>0</v>
      </c>
      <c r="U188" s="40"/>
      <c r="AC188" s="179"/>
    </row>
    <row r="189" spans="2:29" ht="30" x14ac:dyDescent="0.25">
      <c r="B189" s="38"/>
      <c r="C189" s="34" t="s">
        <v>498</v>
      </c>
      <c r="D189" s="39" t="s">
        <v>193</v>
      </c>
      <c r="E189" s="40">
        <f t="shared" si="242"/>
        <v>1312</v>
      </c>
      <c r="F189" s="45">
        <v>1312</v>
      </c>
      <c r="G189" s="37">
        <v>0</v>
      </c>
      <c r="H189" s="37">
        <v>0</v>
      </c>
      <c r="I189" s="40">
        <f t="shared" si="244"/>
        <v>1312</v>
      </c>
      <c r="J189" s="45">
        <v>1312</v>
      </c>
      <c r="K189" s="37">
        <v>0</v>
      </c>
      <c r="L189" s="37">
        <v>0</v>
      </c>
      <c r="M189" s="40">
        <f t="shared" si="253"/>
        <v>1749</v>
      </c>
      <c r="N189" s="45">
        <v>1749</v>
      </c>
      <c r="O189" s="37">
        <v>0</v>
      </c>
      <c r="P189" s="37">
        <v>0</v>
      </c>
      <c r="Q189" s="40">
        <f t="shared" si="245"/>
        <v>1748.9</v>
      </c>
      <c r="R189" s="45">
        <v>1748.9</v>
      </c>
      <c r="S189" s="37">
        <v>0</v>
      </c>
      <c r="T189" s="37">
        <v>0</v>
      </c>
      <c r="U189" s="40"/>
      <c r="AC189" s="179"/>
    </row>
    <row r="190" spans="2:29" ht="15.75" x14ac:dyDescent="0.25">
      <c r="B190" s="38"/>
      <c r="C190" s="34" t="s">
        <v>499</v>
      </c>
      <c r="D190" s="39" t="s">
        <v>195</v>
      </c>
      <c r="E190" s="40">
        <f t="shared" si="242"/>
        <v>9500</v>
      </c>
      <c r="F190" s="45">
        <v>9500</v>
      </c>
      <c r="G190" s="37">
        <v>0</v>
      </c>
      <c r="H190" s="37">
        <v>0</v>
      </c>
      <c r="I190" s="40">
        <f t="shared" si="244"/>
        <v>9500</v>
      </c>
      <c r="J190" s="45">
        <v>9500</v>
      </c>
      <c r="K190" s="37">
        <v>0</v>
      </c>
      <c r="L190" s="37">
        <v>0</v>
      </c>
      <c r="M190" s="40">
        <f t="shared" si="253"/>
        <v>9500</v>
      </c>
      <c r="N190" s="45">
        <v>9500</v>
      </c>
      <c r="O190" s="37">
        <v>0</v>
      </c>
      <c r="P190" s="37">
        <v>0</v>
      </c>
      <c r="Q190" s="40">
        <f t="shared" si="245"/>
        <v>9500</v>
      </c>
      <c r="R190" s="45">
        <v>9500</v>
      </c>
      <c r="S190" s="37">
        <v>0</v>
      </c>
      <c r="T190" s="37">
        <v>0</v>
      </c>
      <c r="U190" s="40"/>
      <c r="AC190" s="179"/>
    </row>
    <row r="191" spans="2:29" ht="45" x14ac:dyDescent="0.25">
      <c r="B191" s="38"/>
      <c r="C191" s="34" t="s">
        <v>500</v>
      </c>
      <c r="D191" s="39" t="s">
        <v>348</v>
      </c>
      <c r="E191" s="40">
        <f t="shared" si="242"/>
        <v>39.200000000000003</v>
      </c>
      <c r="F191" s="45">
        <v>39.200000000000003</v>
      </c>
      <c r="G191" s="37">
        <v>0</v>
      </c>
      <c r="H191" s="37">
        <v>0</v>
      </c>
      <c r="I191" s="40">
        <f t="shared" si="244"/>
        <v>39.200000000000003</v>
      </c>
      <c r="J191" s="45">
        <v>39.200000000000003</v>
      </c>
      <c r="K191" s="37">
        <v>0</v>
      </c>
      <c r="L191" s="37">
        <v>0</v>
      </c>
      <c r="M191" s="40">
        <f t="shared" si="253"/>
        <v>39.200000000000003</v>
      </c>
      <c r="N191" s="45">
        <v>39.200000000000003</v>
      </c>
      <c r="O191" s="37">
        <v>0</v>
      </c>
      <c r="P191" s="37">
        <v>0</v>
      </c>
      <c r="Q191" s="40">
        <f t="shared" si="245"/>
        <v>39.200000000000003</v>
      </c>
      <c r="R191" s="45">
        <v>39.200000000000003</v>
      </c>
      <c r="S191" s="37">
        <v>0</v>
      </c>
      <c r="T191" s="37">
        <v>0</v>
      </c>
      <c r="U191" s="40"/>
      <c r="AC191" s="179"/>
    </row>
    <row r="192" spans="2:29" ht="30" x14ac:dyDescent="0.25">
      <c r="B192" s="38"/>
      <c r="C192" s="34" t="s">
        <v>501</v>
      </c>
      <c r="D192" s="39" t="s">
        <v>198</v>
      </c>
      <c r="E192" s="40">
        <f t="shared" si="242"/>
        <v>37.799999999999997</v>
      </c>
      <c r="F192" s="45">
        <v>37.799999999999997</v>
      </c>
      <c r="G192" s="37">
        <v>0</v>
      </c>
      <c r="H192" s="37">
        <v>0</v>
      </c>
      <c r="I192" s="40">
        <f t="shared" si="244"/>
        <v>37.799999999999997</v>
      </c>
      <c r="J192" s="45">
        <v>37.799999999999997</v>
      </c>
      <c r="K192" s="37">
        <v>0</v>
      </c>
      <c r="L192" s="37">
        <v>0</v>
      </c>
      <c r="M192" s="40">
        <f t="shared" si="253"/>
        <v>43.8</v>
      </c>
      <c r="N192" s="45">
        <f>37.8+6</f>
        <v>43.8</v>
      </c>
      <c r="O192" s="37">
        <v>0</v>
      </c>
      <c r="P192" s="37">
        <v>0</v>
      </c>
      <c r="Q192" s="40">
        <f t="shared" si="245"/>
        <v>37.799999999999997</v>
      </c>
      <c r="R192" s="45">
        <v>37.799999999999997</v>
      </c>
      <c r="S192" s="37">
        <v>0</v>
      </c>
      <c r="T192" s="37">
        <v>0</v>
      </c>
      <c r="U192" s="40"/>
      <c r="AC192" s="179"/>
    </row>
    <row r="193" spans="2:29" ht="45" x14ac:dyDescent="0.25">
      <c r="B193" s="38"/>
      <c r="C193" s="34" t="s">
        <v>502</v>
      </c>
      <c r="D193" s="39" t="s">
        <v>504</v>
      </c>
      <c r="E193" s="40">
        <f t="shared" si="242"/>
        <v>1250</v>
      </c>
      <c r="F193" s="45">
        <v>1250</v>
      </c>
      <c r="G193" s="37">
        <v>0</v>
      </c>
      <c r="H193" s="37">
        <v>0</v>
      </c>
      <c r="I193" s="40">
        <f t="shared" si="244"/>
        <v>1250</v>
      </c>
      <c r="J193" s="45">
        <v>1250</v>
      </c>
      <c r="K193" s="37">
        <v>0</v>
      </c>
      <c r="L193" s="37">
        <v>0</v>
      </c>
      <c r="M193" s="40">
        <f t="shared" si="253"/>
        <v>1892</v>
      </c>
      <c r="N193" s="45">
        <v>1892</v>
      </c>
      <c r="O193" s="37">
        <v>0</v>
      </c>
      <c r="P193" s="37">
        <v>0</v>
      </c>
      <c r="Q193" s="40">
        <f t="shared" si="245"/>
        <v>1891.8</v>
      </c>
      <c r="R193" s="45">
        <v>1891.8</v>
      </c>
      <c r="S193" s="37">
        <v>0</v>
      </c>
      <c r="T193" s="37">
        <v>0</v>
      </c>
      <c r="U193" s="40"/>
      <c r="AC193" s="179"/>
    </row>
    <row r="194" spans="2:29" ht="75" x14ac:dyDescent="0.25">
      <c r="B194" s="38"/>
      <c r="C194" s="34" t="s">
        <v>503</v>
      </c>
      <c r="D194" s="39" t="s">
        <v>398</v>
      </c>
      <c r="E194" s="40">
        <f t="shared" si="242"/>
        <v>410</v>
      </c>
      <c r="F194" s="45">
        <v>410</v>
      </c>
      <c r="G194" s="37">
        <v>0</v>
      </c>
      <c r="H194" s="37">
        <v>0</v>
      </c>
      <c r="I194" s="40">
        <f t="shared" si="244"/>
        <v>410</v>
      </c>
      <c r="J194" s="45">
        <v>410</v>
      </c>
      <c r="K194" s="37">
        <v>0</v>
      </c>
      <c r="L194" s="79">
        <f>SUM(L198:L201)</f>
        <v>0</v>
      </c>
      <c r="M194" s="40">
        <f t="shared" si="253"/>
        <v>410</v>
      </c>
      <c r="N194" s="45">
        <v>410</v>
      </c>
      <c r="O194" s="37">
        <v>0</v>
      </c>
      <c r="P194" s="37">
        <v>0</v>
      </c>
      <c r="Q194" s="40">
        <f t="shared" si="245"/>
        <v>410</v>
      </c>
      <c r="R194" s="45">
        <v>410</v>
      </c>
      <c r="S194" s="37">
        <v>0</v>
      </c>
      <c r="T194" s="37">
        <v>0</v>
      </c>
      <c r="U194" s="40"/>
      <c r="AC194" s="179"/>
    </row>
    <row r="195" spans="2:29" ht="30" x14ac:dyDescent="0.25">
      <c r="B195" s="129"/>
      <c r="C195" s="130" t="s">
        <v>593</v>
      </c>
      <c r="D195" s="86" t="s">
        <v>594</v>
      </c>
      <c r="E195" s="131">
        <f t="shared" si="242"/>
        <v>0</v>
      </c>
      <c r="F195" s="132"/>
      <c r="G195" s="108">
        <v>0</v>
      </c>
      <c r="H195" s="108">
        <v>0</v>
      </c>
      <c r="I195" s="131">
        <f t="shared" ref="I195" si="275">SUM(J195:K195)</f>
        <v>2000</v>
      </c>
      <c r="J195" s="132">
        <v>2000</v>
      </c>
      <c r="K195" s="108">
        <v>0</v>
      </c>
      <c r="L195" s="84">
        <f t="shared" ref="L195" si="276">SUM(L196:L197)</f>
        <v>0</v>
      </c>
      <c r="M195" s="131">
        <f t="shared" si="253"/>
        <v>2000</v>
      </c>
      <c r="N195" s="132">
        <v>2000</v>
      </c>
      <c r="O195" s="108">
        <v>0</v>
      </c>
      <c r="P195" s="132">
        <v>2300</v>
      </c>
      <c r="Q195" s="108">
        <v>0</v>
      </c>
      <c r="R195" s="132">
        <v>0</v>
      </c>
      <c r="S195" s="132">
        <v>2500</v>
      </c>
      <c r="T195" s="108">
        <v>0</v>
      </c>
      <c r="U195" s="131"/>
      <c r="AC195" s="180"/>
    </row>
    <row r="196" spans="2:29" ht="18" x14ac:dyDescent="0.25">
      <c r="B196" s="30" t="s">
        <v>506</v>
      </c>
      <c r="C196" s="31"/>
      <c r="D196" s="53" t="s">
        <v>104</v>
      </c>
      <c r="E196" s="32">
        <f t="shared" si="242"/>
        <v>12520</v>
      </c>
      <c r="F196" s="33">
        <f>SUM(F200:F204)</f>
        <v>12520</v>
      </c>
      <c r="G196" s="33">
        <f>SUM(G200:G204)</f>
        <v>0</v>
      </c>
      <c r="H196" s="33">
        <f>SUM(H200:H204)</f>
        <v>0</v>
      </c>
      <c r="I196" s="32">
        <f t="shared" si="244"/>
        <v>12520</v>
      </c>
      <c r="J196" s="33">
        <f>SUM(J200:J204)</f>
        <v>12520</v>
      </c>
      <c r="K196" s="33">
        <f>SUM(K200:K204)</f>
        <v>0</v>
      </c>
      <c r="L196" s="37">
        <v>0</v>
      </c>
      <c r="M196" s="32">
        <f t="shared" si="253"/>
        <v>14229</v>
      </c>
      <c r="N196" s="33">
        <f>SUM(N200:N204)</f>
        <v>14229</v>
      </c>
      <c r="O196" s="33">
        <f>SUM(O200:O204)</f>
        <v>0</v>
      </c>
      <c r="P196" s="33">
        <f>SUM(P200:P204)</f>
        <v>0</v>
      </c>
      <c r="Q196" s="32">
        <f t="shared" si="245"/>
        <v>14228.6</v>
      </c>
      <c r="R196" s="33">
        <f>SUM(R200:R204)</f>
        <v>14228.6</v>
      </c>
      <c r="S196" s="33">
        <f>SUM(S200:S204)</f>
        <v>0</v>
      </c>
      <c r="T196" s="33">
        <f>SUM(T200:T204)</f>
        <v>0</v>
      </c>
      <c r="U196" s="32">
        <f>R196-F196</f>
        <v>1708.6000000000004</v>
      </c>
      <c r="V196" s="111"/>
      <c r="AC196" s="36"/>
    </row>
    <row r="197" spans="2:29" ht="18" x14ac:dyDescent="0.25">
      <c r="B197" s="41"/>
      <c r="C197" s="42"/>
      <c r="D197" s="43" t="s">
        <v>151</v>
      </c>
      <c r="E197" s="36">
        <f t="shared" si="242"/>
        <v>0</v>
      </c>
      <c r="F197" s="36">
        <f t="shared" ref="F197:H197" si="277">SUM(F198:F199)</f>
        <v>0</v>
      </c>
      <c r="G197" s="36">
        <f t="shared" si="277"/>
        <v>0</v>
      </c>
      <c r="H197" s="36">
        <f t="shared" si="277"/>
        <v>0</v>
      </c>
      <c r="I197" s="36">
        <f t="shared" si="244"/>
        <v>0</v>
      </c>
      <c r="J197" s="36">
        <f t="shared" ref="J197:K197" si="278">SUM(J198:J199)</f>
        <v>0</v>
      </c>
      <c r="K197" s="36">
        <f t="shared" si="278"/>
        <v>0</v>
      </c>
      <c r="L197" s="37">
        <v>0</v>
      </c>
      <c r="M197" s="36">
        <f t="shared" si="253"/>
        <v>0</v>
      </c>
      <c r="N197" s="36">
        <f t="shared" ref="N197:O197" si="279">SUM(N198:N199)</f>
        <v>0</v>
      </c>
      <c r="O197" s="36">
        <f t="shared" si="279"/>
        <v>0</v>
      </c>
      <c r="P197" s="36">
        <f t="shared" ref="P197" si="280">SUM(P198:P199)</f>
        <v>0</v>
      </c>
      <c r="Q197" s="36">
        <f t="shared" si="245"/>
        <v>0</v>
      </c>
      <c r="R197" s="36">
        <f t="shared" ref="R197" si="281">SUM(R198:R199)</f>
        <v>0</v>
      </c>
      <c r="S197" s="36">
        <f t="shared" ref="S197:T197" si="282">SUM(S198:S199)</f>
        <v>0</v>
      </c>
      <c r="T197" s="36">
        <f t="shared" si="282"/>
        <v>0</v>
      </c>
      <c r="U197" s="36"/>
      <c r="AC197" s="178" t="s">
        <v>611</v>
      </c>
    </row>
    <row r="198" spans="2:29" ht="18" x14ac:dyDescent="0.25">
      <c r="B198" s="41"/>
      <c r="C198" s="42"/>
      <c r="D198" s="44" t="s">
        <v>335</v>
      </c>
      <c r="E198" s="37">
        <f t="shared" si="242"/>
        <v>0</v>
      </c>
      <c r="F198" s="37">
        <v>0</v>
      </c>
      <c r="G198" s="37">
        <v>0</v>
      </c>
      <c r="H198" s="37">
        <v>0</v>
      </c>
      <c r="I198" s="37">
        <f t="shared" si="244"/>
        <v>0</v>
      </c>
      <c r="J198" s="37">
        <v>0</v>
      </c>
      <c r="K198" s="37">
        <v>0</v>
      </c>
      <c r="L198" s="37">
        <v>0</v>
      </c>
      <c r="M198" s="36">
        <f t="shared" si="253"/>
        <v>0</v>
      </c>
      <c r="N198" s="37">
        <v>0</v>
      </c>
      <c r="O198" s="37">
        <v>0</v>
      </c>
      <c r="P198" s="37">
        <v>0</v>
      </c>
      <c r="Q198" s="37">
        <f t="shared" si="245"/>
        <v>0</v>
      </c>
      <c r="R198" s="37">
        <v>0</v>
      </c>
      <c r="S198" s="37">
        <v>0</v>
      </c>
      <c r="T198" s="37">
        <v>0</v>
      </c>
      <c r="U198" s="36"/>
      <c r="AC198" s="179"/>
    </row>
    <row r="199" spans="2:29" ht="18" x14ac:dyDescent="0.25">
      <c r="B199" s="41"/>
      <c r="C199" s="42"/>
      <c r="D199" s="44" t="s">
        <v>155</v>
      </c>
      <c r="E199" s="36">
        <f t="shared" si="242"/>
        <v>0</v>
      </c>
      <c r="F199" s="37">
        <v>0</v>
      </c>
      <c r="G199" s="37">
        <v>0</v>
      </c>
      <c r="H199" s="37">
        <v>0</v>
      </c>
      <c r="I199" s="36">
        <f t="shared" si="244"/>
        <v>0</v>
      </c>
      <c r="J199" s="37">
        <v>0</v>
      </c>
      <c r="K199" s="37">
        <v>0</v>
      </c>
      <c r="L199" s="45">
        <v>0</v>
      </c>
      <c r="M199" s="36">
        <f t="shared" si="253"/>
        <v>0</v>
      </c>
      <c r="N199" s="37">
        <v>0</v>
      </c>
      <c r="O199" s="37">
        <v>0</v>
      </c>
      <c r="P199" s="37">
        <v>0</v>
      </c>
      <c r="Q199" s="36">
        <f t="shared" si="245"/>
        <v>0</v>
      </c>
      <c r="R199" s="37">
        <v>0</v>
      </c>
      <c r="S199" s="37">
        <v>0</v>
      </c>
      <c r="T199" s="37">
        <v>0</v>
      </c>
      <c r="U199" s="36"/>
      <c r="AC199" s="179"/>
    </row>
    <row r="200" spans="2:29" ht="105" x14ac:dyDescent="0.25">
      <c r="B200" s="38"/>
      <c r="C200" s="60" t="s">
        <v>190</v>
      </c>
      <c r="D200" s="39" t="s">
        <v>507</v>
      </c>
      <c r="E200" s="40">
        <f t="shared" si="242"/>
        <v>3880</v>
      </c>
      <c r="F200" s="45">
        <v>3880</v>
      </c>
      <c r="G200" s="37">
        <v>0</v>
      </c>
      <c r="H200" s="37">
        <v>0</v>
      </c>
      <c r="I200" s="40">
        <f t="shared" si="244"/>
        <v>3880</v>
      </c>
      <c r="J200" s="45">
        <v>3880</v>
      </c>
      <c r="K200" s="37">
        <v>0</v>
      </c>
      <c r="L200" s="45">
        <v>0</v>
      </c>
      <c r="M200" s="40">
        <f t="shared" si="253"/>
        <v>4465</v>
      </c>
      <c r="N200" s="45">
        <v>4465</v>
      </c>
      <c r="O200" s="37">
        <v>0</v>
      </c>
      <c r="P200" s="37">
        <v>0</v>
      </c>
      <c r="Q200" s="40">
        <f t="shared" si="245"/>
        <v>4465</v>
      </c>
      <c r="R200" s="45">
        <v>4465</v>
      </c>
      <c r="S200" s="37">
        <v>0</v>
      </c>
      <c r="T200" s="37">
        <v>0</v>
      </c>
      <c r="U200" s="40"/>
      <c r="AC200" s="179"/>
    </row>
    <row r="201" spans="2:29" ht="30" x14ac:dyDescent="0.25">
      <c r="B201" s="38"/>
      <c r="C201" s="60" t="s">
        <v>192</v>
      </c>
      <c r="D201" s="39" t="s">
        <v>202</v>
      </c>
      <c r="E201" s="40">
        <f t="shared" si="242"/>
        <v>4000</v>
      </c>
      <c r="F201" s="45">
        <v>4000</v>
      </c>
      <c r="G201" s="45">
        <v>0</v>
      </c>
      <c r="H201" s="45">
        <v>0</v>
      </c>
      <c r="I201" s="40">
        <f t="shared" si="244"/>
        <v>4000</v>
      </c>
      <c r="J201" s="45">
        <v>4000</v>
      </c>
      <c r="K201" s="45">
        <v>0</v>
      </c>
      <c r="L201" s="45">
        <v>0</v>
      </c>
      <c r="M201" s="40">
        <f t="shared" si="253"/>
        <v>4160</v>
      </c>
      <c r="N201" s="45">
        <v>4160</v>
      </c>
      <c r="O201" s="45">
        <v>0</v>
      </c>
      <c r="P201" s="45">
        <v>0</v>
      </c>
      <c r="Q201" s="40">
        <f t="shared" si="245"/>
        <v>4160</v>
      </c>
      <c r="R201" s="45">
        <v>4160</v>
      </c>
      <c r="S201" s="45">
        <v>0</v>
      </c>
      <c r="T201" s="45">
        <v>0</v>
      </c>
      <c r="U201" s="40"/>
      <c r="AC201" s="179"/>
    </row>
    <row r="202" spans="2:29" ht="30" x14ac:dyDescent="0.25">
      <c r="B202" s="38"/>
      <c r="C202" s="60" t="s">
        <v>194</v>
      </c>
      <c r="D202" s="39" t="s">
        <v>204</v>
      </c>
      <c r="E202" s="40">
        <f t="shared" si="242"/>
        <v>2450</v>
      </c>
      <c r="F202" s="45">
        <v>2450</v>
      </c>
      <c r="G202" s="45">
        <v>0</v>
      </c>
      <c r="H202" s="45">
        <v>0</v>
      </c>
      <c r="I202" s="40">
        <f t="shared" si="244"/>
        <v>2450</v>
      </c>
      <c r="J202" s="45">
        <v>2450</v>
      </c>
      <c r="K202" s="45">
        <v>0</v>
      </c>
      <c r="L202" s="45">
        <v>0</v>
      </c>
      <c r="M202" s="40">
        <f t="shared" si="253"/>
        <v>2450</v>
      </c>
      <c r="N202" s="45">
        <v>2450</v>
      </c>
      <c r="O202" s="45">
        <v>0</v>
      </c>
      <c r="P202" s="45">
        <v>0</v>
      </c>
      <c r="Q202" s="40">
        <f t="shared" si="245"/>
        <v>2450</v>
      </c>
      <c r="R202" s="45">
        <v>2450</v>
      </c>
      <c r="S202" s="45">
        <v>0</v>
      </c>
      <c r="T202" s="45">
        <v>0</v>
      </c>
      <c r="U202" s="40"/>
      <c r="AC202" s="179"/>
    </row>
    <row r="203" spans="2:29" ht="45" x14ac:dyDescent="0.25">
      <c r="B203" s="38"/>
      <c r="C203" s="60" t="s">
        <v>196</v>
      </c>
      <c r="D203" s="39" t="s">
        <v>508</v>
      </c>
      <c r="E203" s="40">
        <f t="shared" si="242"/>
        <v>2190</v>
      </c>
      <c r="F203" s="45">
        <v>2190</v>
      </c>
      <c r="G203" s="45">
        <v>0</v>
      </c>
      <c r="H203" s="45">
        <v>0</v>
      </c>
      <c r="I203" s="40">
        <f t="shared" si="244"/>
        <v>2190</v>
      </c>
      <c r="J203" s="45">
        <v>2190</v>
      </c>
      <c r="K203" s="45">
        <v>0</v>
      </c>
      <c r="L203" s="79">
        <f>SUM(L207:L212)</f>
        <v>0</v>
      </c>
      <c r="M203" s="40">
        <f t="shared" si="253"/>
        <v>2419</v>
      </c>
      <c r="N203" s="45">
        <v>2419</v>
      </c>
      <c r="O203" s="45">
        <v>0</v>
      </c>
      <c r="P203" s="45">
        <v>0</v>
      </c>
      <c r="Q203" s="40">
        <f t="shared" si="245"/>
        <v>2418.6</v>
      </c>
      <c r="R203" s="45">
        <v>2418.6</v>
      </c>
      <c r="S203" s="45">
        <v>0</v>
      </c>
      <c r="T203" s="45">
        <v>0</v>
      </c>
      <c r="U203" s="40"/>
      <c r="AC203" s="180"/>
    </row>
    <row r="204" spans="2:29" ht="30" hidden="1" customHeight="1" x14ac:dyDescent="0.25">
      <c r="B204" s="38"/>
      <c r="C204" s="87" t="s">
        <v>197</v>
      </c>
      <c r="D204" s="86" t="s">
        <v>405</v>
      </c>
      <c r="E204" s="40">
        <f t="shared" si="242"/>
        <v>0</v>
      </c>
      <c r="F204" s="45"/>
      <c r="G204" s="45">
        <v>0</v>
      </c>
      <c r="H204" s="45">
        <v>0</v>
      </c>
      <c r="I204" s="40">
        <f t="shared" si="244"/>
        <v>0</v>
      </c>
      <c r="J204" s="45"/>
      <c r="K204" s="45">
        <v>0</v>
      </c>
      <c r="L204" s="36">
        <f t="shared" ref="L204" si="283">SUM(L205:L206)</f>
        <v>0</v>
      </c>
      <c r="M204" s="40">
        <f t="shared" si="253"/>
        <v>735</v>
      </c>
      <c r="N204" s="45">
        <v>735</v>
      </c>
      <c r="O204" s="45">
        <v>0</v>
      </c>
      <c r="P204" s="45">
        <v>0</v>
      </c>
      <c r="Q204" s="40">
        <f t="shared" si="245"/>
        <v>735</v>
      </c>
      <c r="R204" s="45">
        <v>735</v>
      </c>
      <c r="S204" s="45">
        <v>0</v>
      </c>
      <c r="T204" s="45">
        <v>0</v>
      </c>
      <c r="U204" s="40"/>
      <c r="AC204" s="36"/>
    </row>
    <row r="205" spans="2:29" ht="18" x14ac:dyDescent="0.25">
      <c r="B205" s="30" t="s">
        <v>509</v>
      </c>
      <c r="C205" s="31"/>
      <c r="D205" s="53" t="s">
        <v>106</v>
      </c>
      <c r="E205" s="32">
        <f t="shared" si="242"/>
        <v>8000</v>
      </c>
      <c r="F205" s="33">
        <f>SUM(F209:F214)</f>
        <v>8000</v>
      </c>
      <c r="G205" s="33">
        <f>SUM(G209:G214)</f>
        <v>0</v>
      </c>
      <c r="H205" s="33">
        <f>SUM(H209:H214)</f>
        <v>0</v>
      </c>
      <c r="I205" s="32">
        <f t="shared" si="244"/>
        <v>8000</v>
      </c>
      <c r="J205" s="33">
        <f>SUM(J209:J214)</f>
        <v>8000</v>
      </c>
      <c r="K205" s="33">
        <f>SUM(K209:K214)</f>
        <v>0</v>
      </c>
      <c r="L205" s="37">
        <v>0</v>
      </c>
      <c r="M205" s="32">
        <f t="shared" si="253"/>
        <v>8000</v>
      </c>
      <c r="N205" s="33">
        <f>SUM(N209:N214)</f>
        <v>8000</v>
      </c>
      <c r="O205" s="33">
        <f>SUM(O209:O214)</f>
        <v>0</v>
      </c>
      <c r="P205" s="33">
        <f>SUM(P209:P214)</f>
        <v>0</v>
      </c>
      <c r="Q205" s="32">
        <f t="shared" si="245"/>
        <v>8000</v>
      </c>
      <c r="R205" s="33">
        <f>SUM(R209:R214)</f>
        <v>8000</v>
      </c>
      <c r="S205" s="33">
        <f>SUM(S209:S214)</f>
        <v>0</v>
      </c>
      <c r="T205" s="33">
        <f>SUM(T209:T214)</f>
        <v>0</v>
      </c>
      <c r="U205" s="32">
        <f>R205-F205</f>
        <v>0</v>
      </c>
      <c r="V205" s="111"/>
      <c r="AC205" s="36"/>
    </row>
    <row r="206" spans="2:29" ht="18" x14ac:dyDescent="0.25">
      <c r="B206" s="41"/>
      <c r="C206" s="42"/>
      <c r="D206" s="43" t="s">
        <v>151</v>
      </c>
      <c r="E206" s="36">
        <f t="shared" si="242"/>
        <v>0</v>
      </c>
      <c r="F206" s="36">
        <f t="shared" ref="F206:H206" si="284">SUM(F207:F208)</f>
        <v>0</v>
      </c>
      <c r="G206" s="36">
        <f t="shared" si="284"/>
        <v>0</v>
      </c>
      <c r="H206" s="36">
        <f t="shared" si="284"/>
        <v>0</v>
      </c>
      <c r="I206" s="36">
        <f t="shared" si="244"/>
        <v>0</v>
      </c>
      <c r="J206" s="36">
        <f t="shared" ref="J206:K206" si="285">SUM(J207:J208)</f>
        <v>0</v>
      </c>
      <c r="K206" s="36">
        <f t="shared" si="285"/>
        <v>0</v>
      </c>
      <c r="L206" s="37">
        <v>0</v>
      </c>
      <c r="M206" s="36">
        <f t="shared" si="253"/>
        <v>0</v>
      </c>
      <c r="N206" s="36">
        <f t="shared" ref="N206:O206" si="286">SUM(N207:N208)</f>
        <v>0</v>
      </c>
      <c r="O206" s="36">
        <f t="shared" si="286"/>
        <v>0</v>
      </c>
      <c r="P206" s="36">
        <f t="shared" ref="P206" si="287">SUM(P207:P208)</f>
        <v>0</v>
      </c>
      <c r="Q206" s="36">
        <f t="shared" si="245"/>
        <v>0</v>
      </c>
      <c r="R206" s="36">
        <f t="shared" ref="R206" si="288">SUM(R207:R208)</f>
        <v>0</v>
      </c>
      <c r="S206" s="36">
        <f t="shared" ref="S206:T206" si="289">SUM(S207:S208)</f>
        <v>0</v>
      </c>
      <c r="T206" s="36">
        <f t="shared" si="289"/>
        <v>0</v>
      </c>
      <c r="U206" s="36"/>
      <c r="AC206" s="36"/>
    </row>
    <row r="207" spans="2:29" ht="18" x14ac:dyDescent="0.25">
      <c r="B207" s="41"/>
      <c r="C207" s="42"/>
      <c r="D207" s="44" t="s">
        <v>335</v>
      </c>
      <c r="E207" s="37">
        <f t="shared" si="242"/>
        <v>0</v>
      </c>
      <c r="F207" s="37">
        <v>0</v>
      </c>
      <c r="G207" s="37">
        <v>0</v>
      </c>
      <c r="H207" s="37">
        <v>0</v>
      </c>
      <c r="I207" s="37">
        <f t="shared" si="244"/>
        <v>0</v>
      </c>
      <c r="J207" s="37">
        <v>0</v>
      </c>
      <c r="K207" s="37">
        <v>0</v>
      </c>
      <c r="L207" s="45">
        <v>0</v>
      </c>
      <c r="M207" s="36">
        <f t="shared" si="253"/>
        <v>0</v>
      </c>
      <c r="N207" s="37">
        <v>0</v>
      </c>
      <c r="O207" s="37">
        <v>0</v>
      </c>
      <c r="P207" s="37">
        <v>0</v>
      </c>
      <c r="Q207" s="37">
        <f t="shared" si="245"/>
        <v>0</v>
      </c>
      <c r="R207" s="37">
        <v>0</v>
      </c>
      <c r="S207" s="37">
        <v>0</v>
      </c>
      <c r="T207" s="37">
        <v>0</v>
      </c>
      <c r="U207" s="36"/>
      <c r="AC207" s="36"/>
    </row>
    <row r="208" spans="2:29" ht="18" x14ac:dyDescent="0.25">
      <c r="B208" s="41"/>
      <c r="C208" s="42"/>
      <c r="D208" s="44" t="s">
        <v>155</v>
      </c>
      <c r="E208" s="36">
        <f t="shared" si="242"/>
        <v>0</v>
      </c>
      <c r="F208" s="37">
        <v>0</v>
      </c>
      <c r="G208" s="37">
        <v>0</v>
      </c>
      <c r="H208" s="37">
        <v>0</v>
      </c>
      <c r="I208" s="36">
        <f t="shared" si="244"/>
        <v>0</v>
      </c>
      <c r="J208" s="37">
        <v>0</v>
      </c>
      <c r="K208" s="37">
        <v>0</v>
      </c>
      <c r="L208" s="45">
        <v>0</v>
      </c>
      <c r="M208" s="36">
        <f t="shared" si="253"/>
        <v>0</v>
      </c>
      <c r="N208" s="37">
        <v>0</v>
      </c>
      <c r="O208" s="37">
        <v>0</v>
      </c>
      <c r="P208" s="37">
        <v>0</v>
      </c>
      <c r="Q208" s="36">
        <f t="shared" si="245"/>
        <v>0</v>
      </c>
      <c r="R208" s="37">
        <v>0</v>
      </c>
      <c r="S208" s="37">
        <v>0</v>
      </c>
      <c r="T208" s="37">
        <v>0</v>
      </c>
      <c r="U208" s="36"/>
      <c r="AC208" s="36"/>
    </row>
    <row r="209" spans="2:29" ht="45" x14ac:dyDescent="0.25">
      <c r="B209" s="38"/>
      <c r="C209" s="60" t="s">
        <v>200</v>
      </c>
      <c r="D209" s="39" t="s">
        <v>350</v>
      </c>
      <c r="E209" s="40">
        <f t="shared" si="242"/>
        <v>5963</v>
      </c>
      <c r="F209" s="45">
        <v>5963</v>
      </c>
      <c r="G209" s="45">
        <v>0</v>
      </c>
      <c r="H209" s="45">
        <v>0</v>
      </c>
      <c r="I209" s="40">
        <f t="shared" si="244"/>
        <v>6113</v>
      </c>
      <c r="J209" s="45">
        <v>6113</v>
      </c>
      <c r="K209" s="45">
        <v>0</v>
      </c>
      <c r="L209" s="45">
        <v>0</v>
      </c>
      <c r="M209" s="40">
        <f t="shared" si="253"/>
        <v>6113</v>
      </c>
      <c r="N209" s="45">
        <v>6113</v>
      </c>
      <c r="O209" s="45">
        <v>0</v>
      </c>
      <c r="P209" s="45">
        <v>0</v>
      </c>
      <c r="Q209" s="40">
        <f t="shared" si="245"/>
        <v>6113</v>
      </c>
      <c r="R209" s="45">
        <v>6113</v>
      </c>
      <c r="S209" s="45">
        <v>0</v>
      </c>
      <c r="T209" s="45">
        <v>0</v>
      </c>
      <c r="U209" s="40"/>
      <c r="AC209" s="36"/>
    </row>
    <row r="210" spans="2:29" ht="15.75" x14ac:dyDescent="0.25">
      <c r="B210" s="38"/>
      <c r="C210" s="60" t="s">
        <v>201</v>
      </c>
      <c r="D210" s="39" t="s">
        <v>209</v>
      </c>
      <c r="E210" s="40">
        <f t="shared" si="242"/>
        <v>413</v>
      </c>
      <c r="F210" s="45">
        <v>413</v>
      </c>
      <c r="G210" s="45">
        <v>0</v>
      </c>
      <c r="H210" s="45">
        <v>0</v>
      </c>
      <c r="I210" s="40">
        <f t="shared" si="244"/>
        <v>413</v>
      </c>
      <c r="J210" s="45">
        <v>413</v>
      </c>
      <c r="K210" s="45">
        <v>0</v>
      </c>
      <c r="L210" s="45">
        <v>0</v>
      </c>
      <c r="M210" s="40">
        <f t="shared" si="253"/>
        <v>413</v>
      </c>
      <c r="N210" s="45">
        <v>413</v>
      </c>
      <c r="O210" s="45">
        <v>0</v>
      </c>
      <c r="P210" s="45">
        <v>0</v>
      </c>
      <c r="Q210" s="40">
        <f t="shared" si="245"/>
        <v>413</v>
      </c>
      <c r="R210" s="45">
        <v>413</v>
      </c>
      <c r="S210" s="45">
        <v>0</v>
      </c>
      <c r="T210" s="45">
        <v>0</v>
      </c>
      <c r="U210" s="40"/>
      <c r="AC210" s="36"/>
    </row>
    <row r="211" spans="2:29" ht="75" x14ac:dyDescent="0.25">
      <c r="B211" s="38"/>
      <c r="C211" s="60" t="s">
        <v>203</v>
      </c>
      <c r="D211" s="39" t="s">
        <v>510</v>
      </c>
      <c r="E211" s="40">
        <f t="shared" si="242"/>
        <v>374</v>
      </c>
      <c r="F211" s="45">
        <v>374</v>
      </c>
      <c r="G211" s="45">
        <v>0</v>
      </c>
      <c r="H211" s="45">
        <v>0</v>
      </c>
      <c r="I211" s="40">
        <f t="shared" si="244"/>
        <v>374</v>
      </c>
      <c r="J211" s="45">
        <v>374</v>
      </c>
      <c r="K211" s="45">
        <v>0</v>
      </c>
      <c r="L211" s="45">
        <v>0</v>
      </c>
      <c r="M211" s="40">
        <f t="shared" si="253"/>
        <v>374</v>
      </c>
      <c r="N211" s="45">
        <v>374</v>
      </c>
      <c r="O211" s="45">
        <v>0</v>
      </c>
      <c r="P211" s="45">
        <v>0</v>
      </c>
      <c r="Q211" s="40">
        <f t="shared" si="245"/>
        <v>374</v>
      </c>
      <c r="R211" s="45">
        <v>374</v>
      </c>
      <c r="S211" s="45">
        <v>0</v>
      </c>
      <c r="T211" s="45">
        <v>0</v>
      </c>
      <c r="U211" s="40"/>
      <c r="AC211" s="36"/>
    </row>
    <row r="212" spans="2:29" ht="45" x14ac:dyDescent="0.25">
      <c r="B212" s="38"/>
      <c r="C212" s="60" t="s">
        <v>205</v>
      </c>
      <c r="D212" s="39" t="s">
        <v>213</v>
      </c>
      <c r="E212" s="40">
        <f t="shared" si="242"/>
        <v>900</v>
      </c>
      <c r="F212" s="45">
        <v>900</v>
      </c>
      <c r="G212" s="45">
        <v>0</v>
      </c>
      <c r="H212" s="45">
        <v>0</v>
      </c>
      <c r="I212" s="40">
        <f t="shared" si="244"/>
        <v>800</v>
      </c>
      <c r="J212" s="45">
        <v>800</v>
      </c>
      <c r="K212" s="45">
        <v>0</v>
      </c>
      <c r="L212" s="45">
        <v>0</v>
      </c>
      <c r="M212" s="40">
        <f t="shared" si="253"/>
        <v>800</v>
      </c>
      <c r="N212" s="45">
        <v>800</v>
      </c>
      <c r="O212" s="45">
        <v>0</v>
      </c>
      <c r="P212" s="45">
        <v>0</v>
      </c>
      <c r="Q212" s="40">
        <f t="shared" si="245"/>
        <v>800</v>
      </c>
      <c r="R212" s="45">
        <v>800</v>
      </c>
      <c r="S212" s="45">
        <v>0</v>
      </c>
      <c r="T212" s="45">
        <v>0</v>
      </c>
      <c r="U212" s="40"/>
      <c r="AC212" s="36"/>
    </row>
    <row r="213" spans="2:29" ht="15.75" x14ac:dyDescent="0.25">
      <c r="B213" s="38"/>
      <c r="C213" s="60" t="s">
        <v>401</v>
      </c>
      <c r="D213" s="39" t="s">
        <v>215</v>
      </c>
      <c r="E213" s="40">
        <f t="shared" si="242"/>
        <v>100</v>
      </c>
      <c r="F213" s="45">
        <v>100</v>
      </c>
      <c r="G213" s="45">
        <v>0</v>
      </c>
      <c r="H213" s="45">
        <v>0</v>
      </c>
      <c r="I213" s="40">
        <f t="shared" si="244"/>
        <v>100</v>
      </c>
      <c r="J213" s="45">
        <v>100</v>
      </c>
      <c r="K213" s="45">
        <v>0</v>
      </c>
      <c r="L213" s="79">
        <f>SUM(L217:L223)</f>
        <v>0</v>
      </c>
      <c r="M213" s="40">
        <f t="shared" si="253"/>
        <v>100</v>
      </c>
      <c r="N213" s="45">
        <v>100</v>
      </c>
      <c r="O213" s="45">
        <v>0</v>
      </c>
      <c r="P213" s="45">
        <v>0</v>
      </c>
      <c r="Q213" s="40">
        <f t="shared" si="245"/>
        <v>100</v>
      </c>
      <c r="R213" s="45">
        <v>100</v>
      </c>
      <c r="S213" s="45">
        <v>0</v>
      </c>
      <c r="T213" s="45">
        <v>0</v>
      </c>
      <c r="U213" s="40"/>
      <c r="AC213" s="36"/>
    </row>
    <row r="214" spans="2:29" ht="120" x14ac:dyDescent="0.25">
      <c r="B214" s="38"/>
      <c r="C214" s="60" t="s">
        <v>402</v>
      </c>
      <c r="D214" s="39" t="s">
        <v>511</v>
      </c>
      <c r="E214" s="40">
        <f t="shared" si="242"/>
        <v>250</v>
      </c>
      <c r="F214" s="45">
        <v>250</v>
      </c>
      <c r="G214" s="45">
        <v>0</v>
      </c>
      <c r="H214" s="45">
        <v>0</v>
      </c>
      <c r="I214" s="40">
        <f t="shared" si="244"/>
        <v>200</v>
      </c>
      <c r="J214" s="45">
        <v>200</v>
      </c>
      <c r="K214" s="45">
        <v>0</v>
      </c>
      <c r="L214" s="36">
        <f t="shared" ref="L214" si="290">SUM(L215:L216)</f>
        <v>0</v>
      </c>
      <c r="M214" s="40">
        <f t="shared" si="253"/>
        <v>200</v>
      </c>
      <c r="N214" s="45">
        <v>200</v>
      </c>
      <c r="O214" s="45">
        <v>0</v>
      </c>
      <c r="P214" s="45">
        <v>0</v>
      </c>
      <c r="Q214" s="40">
        <f t="shared" si="245"/>
        <v>200</v>
      </c>
      <c r="R214" s="45">
        <v>200</v>
      </c>
      <c r="S214" s="45">
        <v>0</v>
      </c>
      <c r="T214" s="45">
        <v>0</v>
      </c>
      <c r="U214" s="40"/>
      <c r="AC214" s="36"/>
    </row>
    <row r="215" spans="2:29" ht="36" x14ac:dyDescent="0.25">
      <c r="B215" s="30" t="s">
        <v>512</v>
      </c>
      <c r="C215" s="31"/>
      <c r="D215" s="53" t="s">
        <v>109</v>
      </c>
      <c r="E215" s="32">
        <f t="shared" si="242"/>
        <v>12150</v>
      </c>
      <c r="F215" s="33">
        <f>SUM(F219:F225)</f>
        <v>12150</v>
      </c>
      <c r="G215" s="33">
        <f>SUM(G219:G225)</f>
        <v>0</v>
      </c>
      <c r="H215" s="33">
        <f>SUM(H219:H225)</f>
        <v>0</v>
      </c>
      <c r="I215" s="32">
        <f t="shared" si="244"/>
        <v>11392</v>
      </c>
      <c r="J215" s="33">
        <f>SUM(J219:J225)</f>
        <v>11392</v>
      </c>
      <c r="K215" s="33">
        <f>SUM(K219:K225)</f>
        <v>0</v>
      </c>
      <c r="L215" s="37">
        <v>0</v>
      </c>
      <c r="M215" s="32">
        <f t="shared" si="253"/>
        <v>11392</v>
      </c>
      <c r="N215" s="33">
        <f>SUM(N219:N225)</f>
        <v>11392</v>
      </c>
      <c r="O215" s="33">
        <f>SUM(O219:O225)</f>
        <v>0</v>
      </c>
      <c r="P215" s="33">
        <f>SUM(P219:P225)</f>
        <v>0</v>
      </c>
      <c r="Q215" s="32">
        <f t="shared" si="245"/>
        <v>12150</v>
      </c>
      <c r="R215" s="33">
        <f>SUM(R219:R225)</f>
        <v>12150</v>
      </c>
      <c r="S215" s="33">
        <f>SUM(S219:S225)</f>
        <v>0</v>
      </c>
      <c r="T215" s="33">
        <f>SUM(T219:T225)</f>
        <v>0</v>
      </c>
      <c r="U215" s="32">
        <f>R215-F215</f>
        <v>0</v>
      </c>
      <c r="V215" s="111"/>
      <c r="AC215" s="36"/>
    </row>
    <row r="216" spans="2:29" ht="18" x14ac:dyDescent="0.25">
      <c r="B216" s="41"/>
      <c r="C216" s="42"/>
      <c r="D216" s="43" t="s">
        <v>151</v>
      </c>
      <c r="E216" s="36">
        <f t="shared" si="242"/>
        <v>0</v>
      </c>
      <c r="F216" s="36">
        <f t="shared" ref="F216:H216" si="291">SUM(F217:F218)</f>
        <v>0</v>
      </c>
      <c r="G216" s="36">
        <f t="shared" si="291"/>
        <v>0</v>
      </c>
      <c r="H216" s="36">
        <f t="shared" si="291"/>
        <v>0</v>
      </c>
      <c r="I216" s="36">
        <f t="shared" si="244"/>
        <v>0</v>
      </c>
      <c r="J216" s="36">
        <f t="shared" ref="J216:K216" si="292">SUM(J217:J218)</f>
        <v>0</v>
      </c>
      <c r="K216" s="36">
        <f t="shared" si="292"/>
        <v>0</v>
      </c>
      <c r="L216" s="37">
        <v>0</v>
      </c>
      <c r="M216" s="36">
        <f t="shared" si="253"/>
        <v>0</v>
      </c>
      <c r="N216" s="36">
        <f t="shared" ref="N216:O216" si="293">SUM(N217:N218)</f>
        <v>0</v>
      </c>
      <c r="O216" s="36">
        <f t="shared" si="293"/>
        <v>0</v>
      </c>
      <c r="P216" s="36">
        <f t="shared" ref="P216" si="294">SUM(P217:P218)</f>
        <v>0</v>
      </c>
      <c r="Q216" s="36">
        <f t="shared" si="245"/>
        <v>0</v>
      </c>
      <c r="R216" s="36">
        <f t="shared" ref="R216" si="295">SUM(R217:R218)</f>
        <v>0</v>
      </c>
      <c r="S216" s="36">
        <f t="shared" ref="S216:T216" si="296">SUM(S217:S218)</f>
        <v>0</v>
      </c>
      <c r="T216" s="36">
        <f t="shared" si="296"/>
        <v>0</v>
      </c>
      <c r="U216" s="36"/>
      <c r="AC216" s="36"/>
    </row>
    <row r="217" spans="2:29" ht="18" x14ac:dyDescent="0.25">
      <c r="B217" s="41"/>
      <c r="C217" s="42"/>
      <c r="D217" s="44" t="s">
        <v>335</v>
      </c>
      <c r="E217" s="37">
        <f t="shared" si="242"/>
        <v>0</v>
      </c>
      <c r="F217" s="37">
        <v>0</v>
      </c>
      <c r="G217" s="37">
        <v>0</v>
      </c>
      <c r="H217" s="37">
        <v>0</v>
      </c>
      <c r="I217" s="37">
        <f t="shared" si="244"/>
        <v>0</v>
      </c>
      <c r="J217" s="37">
        <v>0</v>
      </c>
      <c r="K217" s="37">
        <v>0</v>
      </c>
      <c r="L217" s="45">
        <v>0</v>
      </c>
      <c r="M217" s="36">
        <f t="shared" si="253"/>
        <v>0</v>
      </c>
      <c r="N217" s="37">
        <v>0</v>
      </c>
      <c r="O217" s="37">
        <v>0</v>
      </c>
      <c r="P217" s="37">
        <v>0</v>
      </c>
      <c r="Q217" s="37">
        <f t="shared" si="245"/>
        <v>0</v>
      </c>
      <c r="R217" s="37">
        <v>0</v>
      </c>
      <c r="S217" s="37">
        <v>0</v>
      </c>
      <c r="T217" s="37">
        <v>0</v>
      </c>
      <c r="U217" s="36"/>
      <c r="AC217" s="36"/>
    </row>
    <row r="218" spans="2:29" ht="18" x14ac:dyDescent="0.25">
      <c r="B218" s="41"/>
      <c r="C218" s="42"/>
      <c r="D218" s="44" t="s">
        <v>155</v>
      </c>
      <c r="E218" s="36">
        <f t="shared" si="242"/>
        <v>0</v>
      </c>
      <c r="F218" s="37">
        <v>0</v>
      </c>
      <c r="G218" s="37">
        <v>0</v>
      </c>
      <c r="H218" s="37">
        <v>0</v>
      </c>
      <c r="I218" s="36">
        <f t="shared" si="244"/>
        <v>0</v>
      </c>
      <c r="J218" s="37">
        <v>0</v>
      </c>
      <c r="K218" s="37">
        <v>0</v>
      </c>
      <c r="L218" s="45">
        <v>0</v>
      </c>
      <c r="M218" s="36">
        <f t="shared" si="253"/>
        <v>0</v>
      </c>
      <c r="N218" s="37">
        <v>0</v>
      </c>
      <c r="O218" s="37">
        <v>0</v>
      </c>
      <c r="P218" s="37">
        <v>0</v>
      </c>
      <c r="Q218" s="36">
        <f t="shared" si="245"/>
        <v>0</v>
      </c>
      <c r="R218" s="37">
        <v>0</v>
      </c>
      <c r="S218" s="37">
        <v>0</v>
      </c>
      <c r="T218" s="37">
        <v>0</v>
      </c>
      <c r="U218" s="36"/>
      <c r="AC218" s="36"/>
    </row>
    <row r="219" spans="2:29" ht="75" x14ac:dyDescent="0.25">
      <c r="B219" s="38"/>
      <c r="C219" s="60" t="s">
        <v>514</v>
      </c>
      <c r="D219" s="39" t="s">
        <v>513</v>
      </c>
      <c r="E219" s="40">
        <f t="shared" si="242"/>
        <v>3200</v>
      </c>
      <c r="F219" s="45">
        <v>3200</v>
      </c>
      <c r="G219" s="45">
        <v>0</v>
      </c>
      <c r="H219" s="45">
        <v>0</v>
      </c>
      <c r="I219" s="40">
        <f t="shared" si="244"/>
        <v>2882</v>
      </c>
      <c r="J219" s="45">
        <v>2882</v>
      </c>
      <c r="K219" s="45">
        <v>0</v>
      </c>
      <c r="L219" s="45">
        <v>0</v>
      </c>
      <c r="M219" s="40">
        <f t="shared" si="253"/>
        <v>2882</v>
      </c>
      <c r="N219" s="45">
        <v>2882</v>
      </c>
      <c r="O219" s="45">
        <v>0</v>
      </c>
      <c r="P219" s="45">
        <v>0</v>
      </c>
      <c r="Q219" s="40">
        <f t="shared" si="245"/>
        <v>3200</v>
      </c>
      <c r="R219" s="45">
        <v>3200</v>
      </c>
      <c r="S219" s="45">
        <v>0</v>
      </c>
      <c r="T219" s="45">
        <v>0</v>
      </c>
      <c r="U219" s="40"/>
      <c r="AC219" s="36"/>
    </row>
    <row r="220" spans="2:29" ht="90" x14ac:dyDescent="0.25">
      <c r="B220" s="38"/>
      <c r="C220" s="60" t="s">
        <v>515</v>
      </c>
      <c r="D220" s="39" t="s">
        <v>352</v>
      </c>
      <c r="E220" s="40">
        <f t="shared" si="242"/>
        <v>7140</v>
      </c>
      <c r="F220" s="45">
        <v>7140</v>
      </c>
      <c r="G220" s="45">
        <v>0</v>
      </c>
      <c r="H220" s="45">
        <v>0</v>
      </c>
      <c r="I220" s="40">
        <f t="shared" si="244"/>
        <v>6700</v>
      </c>
      <c r="J220" s="45">
        <v>6700</v>
      </c>
      <c r="K220" s="45">
        <v>0</v>
      </c>
      <c r="L220" s="45">
        <v>0</v>
      </c>
      <c r="M220" s="40">
        <f t="shared" si="253"/>
        <v>6700</v>
      </c>
      <c r="N220" s="45">
        <v>6700</v>
      </c>
      <c r="O220" s="45">
        <v>0</v>
      </c>
      <c r="P220" s="45">
        <v>0</v>
      </c>
      <c r="Q220" s="40">
        <f t="shared" si="245"/>
        <v>7140</v>
      </c>
      <c r="R220" s="45">
        <v>7140</v>
      </c>
      <c r="S220" s="45">
        <v>0</v>
      </c>
      <c r="T220" s="45">
        <v>0</v>
      </c>
      <c r="U220" s="40"/>
      <c r="AC220" s="36"/>
    </row>
    <row r="221" spans="2:29" ht="60.75" customHeight="1" x14ac:dyDescent="0.25">
      <c r="B221" s="38"/>
      <c r="C221" s="60" t="s">
        <v>516</v>
      </c>
      <c r="D221" s="39" t="s">
        <v>354</v>
      </c>
      <c r="E221" s="40">
        <f t="shared" si="242"/>
        <v>300</v>
      </c>
      <c r="F221" s="45">
        <v>300</v>
      </c>
      <c r="G221" s="45">
        <v>0</v>
      </c>
      <c r="H221" s="45">
        <v>0</v>
      </c>
      <c r="I221" s="40">
        <f t="shared" si="244"/>
        <v>300</v>
      </c>
      <c r="J221" s="45">
        <v>300</v>
      </c>
      <c r="K221" s="45"/>
      <c r="L221" s="45">
        <v>0</v>
      </c>
      <c r="M221" s="40">
        <f t="shared" si="253"/>
        <v>300</v>
      </c>
      <c r="N221" s="45">
        <v>300</v>
      </c>
      <c r="O221" s="45"/>
      <c r="P221" s="45"/>
      <c r="Q221" s="40">
        <f t="shared" si="245"/>
        <v>300</v>
      </c>
      <c r="R221" s="45">
        <v>300</v>
      </c>
      <c r="S221" s="45"/>
      <c r="T221" s="45"/>
      <c r="U221" s="40"/>
      <c r="AC221" s="36"/>
    </row>
    <row r="222" spans="2:29" ht="30" x14ac:dyDescent="0.25">
      <c r="B222" s="38"/>
      <c r="C222" s="60" t="s">
        <v>517</v>
      </c>
      <c r="D222" s="39" t="s">
        <v>220</v>
      </c>
      <c r="E222" s="40">
        <f t="shared" si="242"/>
        <v>1054</v>
      </c>
      <c r="F222" s="45">
        <v>1054</v>
      </c>
      <c r="G222" s="45">
        <v>0</v>
      </c>
      <c r="H222" s="45">
        <v>0</v>
      </c>
      <c r="I222" s="40">
        <f t="shared" si="244"/>
        <v>1054</v>
      </c>
      <c r="J222" s="45">
        <v>1054</v>
      </c>
      <c r="K222" s="45">
        <v>0</v>
      </c>
      <c r="L222" s="45">
        <v>0</v>
      </c>
      <c r="M222" s="40">
        <f t="shared" si="253"/>
        <v>1054</v>
      </c>
      <c r="N222" s="45">
        <v>1054</v>
      </c>
      <c r="O222" s="45">
        <v>0</v>
      </c>
      <c r="P222" s="45">
        <v>0</v>
      </c>
      <c r="Q222" s="40">
        <f t="shared" si="245"/>
        <v>1054</v>
      </c>
      <c r="R222" s="45">
        <v>1054</v>
      </c>
      <c r="S222" s="45">
        <v>0</v>
      </c>
      <c r="T222" s="45">
        <v>0</v>
      </c>
      <c r="U222" s="40"/>
      <c r="AC222" s="36"/>
    </row>
    <row r="223" spans="2:29" ht="30" x14ac:dyDescent="0.25">
      <c r="B223" s="38"/>
      <c r="C223" s="60" t="s">
        <v>518</v>
      </c>
      <c r="D223" s="39" t="s">
        <v>222</v>
      </c>
      <c r="E223" s="40">
        <f t="shared" si="242"/>
        <v>36</v>
      </c>
      <c r="F223" s="45">
        <v>36</v>
      </c>
      <c r="G223" s="45">
        <v>0</v>
      </c>
      <c r="H223" s="45">
        <v>0</v>
      </c>
      <c r="I223" s="40">
        <f t="shared" si="244"/>
        <v>36</v>
      </c>
      <c r="J223" s="45">
        <v>36</v>
      </c>
      <c r="K223" s="45">
        <v>0</v>
      </c>
      <c r="L223" s="45">
        <v>0</v>
      </c>
      <c r="M223" s="40">
        <f t="shared" si="253"/>
        <v>36</v>
      </c>
      <c r="N223" s="45">
        <v>36</v>
      </c>
      <c r="O223" s="45">
        <v>0</v>
      </c>
      <c r="P223" s="45">
        <v>0</v>
      </c>
      <c r="Q223" s="40">
        <f t="shared" si="245"/>
        <v>36</v>
      </c>
      <c r="R223" s="45">
        <v>36</v>
      </c>
      <c r="S223" s="45">
        <v>0</v>
      </c>
      <c r="T223" s="45">
        <v>0</v>
      </c>
      <c r="U223" s="40"/>
      <c r="AC223" s="36"/>
    </row>
    <row r="224" spans="2:29" ht="15.75" x14ac:dyDescent="0.25">
      <c r="B224" s="38"/>
      <c r="C224" s="60" t="s">
        <v>519</v>
      </c>
      <c r="D224" s="39" t="s">
        <v>224</v>
      </c>
      <c r="E224" s="40">
        <f t="shared" si="242"/>
        <v>120</v>
      </c>
      <c r="F224" s="45">
        <v>120</v>
      </c>
      <c r="G224" s="45">
        <v>0</v>
      </c>
      <c r="H224" s="45">
        <v>0</v>
      </c>
      <c r="I224" s="40">
        <f t="shared" si="244"/>
        <v>120</v>
      </c>
      <c r="J224" s="45">
        <v>120</v>
      </c>
      <c r="K224" s="45">
        <v>0</v>
      </c>
      <c r="L224" s="79">
        <f t="shared" ref="L224" si="297">SUM(L228:L235)</f>
        <v>0</v>
      </c>
      <c r="M224" s="40">
        <f t="shared" si="253"/>
        <v>120</v>
      </c>
      <c r="N224" s="45">
        <v>120</v>
      </c>
      <c r="O224" s="45">
        <v>0</v>
      </c>
      <c r="P224" s="45">
        <v>0</v>
      </c>
      <c r="Q224" s="40">
        <f t="shared" si="245"/>
        <v>120</v>
      </c>
      <c r="R224" s="45">
        <v>120</v>
      </c>
      <c r="S224" s="45">
        <v>0</v>
      </c>
      <c r="T224" s="45">
        <v>0</v>
      </c>
      <c r="U224" s="40"/>
      <c r="AC224" s="36"/>
    </row>
    <row r="225" spans="2:29" ht="45" x14ac:dyDescent="0.25">
      <c r="B225" s="38"/>
      <c r="C225" s="60" t="s">
        <v>520</v>
      </c>
      <c r="D225" s="39" t="s">
        <v>226</v>
      </c>
      <c r="E225" s="40">
        <f t="shared" si="242"/>
        <v>300</v>
      </c>
      <c r="F225" s="45">
        <v>300</v>
      </c>
      <c r="G225" s="45">
        <v>0</v>
      </c>
      <c r="H225" s="45">
        <v>0</v>
      </c>
      <c r="I225" s="40">
        <f t="shared" si="244"/>
        <v>300</v>
      </c>
      <c r="J225" s="45">
        <v>300</v>
      </c>
      <c r="K225" s="45">
        <v>0</v>
      </c>
      <c r="L225" s="36">
        <f t="shared" ref="L225" si="298">SUM(L226:L227)</f>
        <v>0</v>
      </c>
      <c r="M225" s="40">
        <f t="shared" si="253"/>
        <v>300</v>
      </c>
      <c r="N225" s="45">
        <v>300</v>
      </c>
      <c r="O225" s="45">
        <v>0</v>
      </c>
      <c r="P225" s="45">
        <v>0</v>
      </c>
      <c r="Q225" s="40">
        <f t="shared" si="245"/>
        <v>300</v>
      </c>
      <c r="R225" s="45">
        <v>300</v>
      </c>
      <c r="S225" s="45">
        <v>0</v>
      </c>
      <c r="T225" s="45">
        <v>0</v>
      </c>
      <c r="U225" s="40"/>
      <c r="AC225" s="36"/>
    </row>
    <row r="226" spans="2:29" ht="18" x14ac:dyDescent="0.25">
      <c r="B226" s="30" t="s">
        <v>521</v>
      </c>
      <c r="C226" s="31"/>
      <c r="D226" s="53" t="s">
        <v>110</v>
      </c>
      <c r="E226" s="32">
        <f t="shared" si="242"/>
        <v>2100</v>
      </c>
      <c r="F226" s="33">
        <f>F230+F231+F232+F233+F234+F235+F236+F237+F238</f>
        <v>2100</v>
      </c>
      <c r="G226" s="33">
        <f t="shared" ref="G226:P226" si="299">SUM(G230:G237)</f>
        <v>0</v>
      </c>
      <c r="H226" s="33">
        <f t="shared" si="299"/>
        <v>0</v>
      </c>
      <c r="I226" s="32">
        <f t="shared" si="244"/>
        <v>2100</v>
      </c>
      <c r="J226" s="33">
        <f>J230+J231+J232+J233+J234+J235+J236+J237+J238</f>
        <v>2100</v>
      </c>
      <c r="K226" s="33">
        <f t="shared" si="299"/>
        <v>0</v>
      </c>
      <c r="L226" s="37">
        <v>0</v>
      </c>
      <c r="M226" s="32">
        <f t="shared" si="253"/>
        <v>2100</v>
      </c>
      <c r="N226" s="33">
        <f>N230+N231+N232+N233+N234+N235+N236+N237+N238</f>
        <v>2100</v>
      </c>
      <c r="O226" s="33">
        <f t="shared" ref="O226" si="300">SUM(O230:O237)</f>
        <v>0</v>
      </c>
      <c r="P226" s="33">
        <f t="shared" si="299"/>
        <v>0</v>
      </c>
      <c r="Q226" s="32">
        <f t="shared" si="245"/>
        <v>2100</v>
      </c>
      <c r="R226" s="33">
        <f>R230+R231+R232+R233+R234+R235+R236+R237+R238</f>
        <v>2100</v>
      </c>
      <c r="S226" s="33">
        <f t="shared" ref="S226" si="301">SUM(S230:S237)</f>
        <v>0</v>
      </c>
      <c r="T226" s="33">
        <f t="shared" ref="T226" si="302">SUM(T230:T237)</f>
        <v>0</v>
      </c>
      <c r="U226" s="32">
        <f>R226-F226</f>
        <v>0</v>
      </c>
      <c r="AC226" s="36"/>
    </row>
    <row r="227" spans="2:29" ht="18" x14ac:dyDescent="0.25">
      <c r="B227" s="41"/>
      <c r="C227" s="42"/>
      <c r="D227" s="43" t="s">
        <v>151</v>
      </c>
      <c r="E227" s="36">
        <f t="shared" si="242"/>
        <v>0</v>
      </c>
      <c r="F227" s="36">
        <f t="shared" ref="F227:H227" si="303">SUM(F228:F229)</f>
        <v>0</v>
      </c>
      <c r="G227" s="36">
        <f t="shared" si="303"/>
        <v>0</v>
      </c>
      <c r="H227" s="36">
        <f t="shared" si="303"/>
        <v>0</v>
      </c>
      <c r="I227" s="36">
        <f t="shared" si="244"/>
        <v>0</v>
      </c>
      <c r="J227" s="36">
        <f t="shared" ref="J227:K227" si="304">SUM(J228:J229)</f>
        <v>0</v>
      </c>
      <c r="K227" s="36">
        <f t="shared" si="304"/>
        <v>0</v>
      </c>
      <c r="L227" s="37">
        <v>0</v>
      </c>
      <c r="M227" s="36">
        <f t="shared" si="253"/>
        <v>0</v>
      </c>
      <c r="N227" s="36">
        <f t="shared" ref="N227:O227" si="305">SUM(N228:N229)</f>
        <v>0</v>
      </c>
      <c r="O227" s="36">
        <f t="shared" si="305"/>
        <v>0</v>
      </c>
      <c r="P227" s="36">
        <f t="shared" ref="P227" si="306">SUM(P228:P229)</f>
        <v>0</v>
      </c>
      <c r="Q227" s="36">
        <f t="shared" si="245"/>
        <v>0</v>
      </c>
      <c r="R227" s="36">
        <f t="shared" ref="R227" si="307">SUM(R228:R229)</f>
        <v>0</v>
      </c>
      <c r="S227" s="36">
        <f t="shared" ref="S227:T227" si="308">SUM(S228:S229)</f>
        <v>0</v>
      </c>
      <c r="T227" s="36">
        <f t="shared" si="308"/>
        <v>0</v>
      </c>
      <c r="U227" s="36"/>
      <c r="AC227" s="36"/>
    </row>
    <row r="228" spans="2:29" ht="18" x14ac:dyDescent="0.25">
      <c r="B228" s="41"/>
      <c r="C228" s="42"/>
      <c r="D228" s="44" t="s">
        <v>335</v>
      </c>
      <c r="E228" s="37">
        <f t="shared" si="242"/>
        <v>0</v>
      </c>
      <c r="F228" s="37">
        <v>0</v>
      </c>
      <c r="G228" s="37">
        <v>0</v>
      </c>
      <c r="H228" s="37">
        <v>0</v>
      </c>
      <c r="I228" s="37">
        <f t="shared" si="244"/>
        <v>0</v>
      </c>
      <c r="J228" s="37">
        <v>0</v>
      </c>
      <c r="K228" s="37">
        <v>0</v>
      </c>
      <c r="L228" s="45">
        <v>0</v>
      </c>
      <c r="M228" s="36">
        <f t="shared" si="253"/>
        <v>0</v>
      </c>
      <c r="N228" s="37">
        <v>0</v>
      </c>
      <c r="O228" s="37">
        <v>0</v>
      </c>
      <c r="P228" s="37">
        <v>0</v>
      </c>
      <c r="Q228" s="37">
        <f t="shared" si="245"/>
        <v>0</v>
      </c>
      <c r="R228" s="37">
        <v>0</v>
      </c>
      <c r="S228" s="37">
        <v>0</v>
      </c>
      <c r="T228" s="37">
        <v>0</v>
      </c>
      <c r="U228" s="36"/>
      <c r="AC228" s="36"/>
    </row>
    <row r="229" spans="2:29" ht="18" x14ac:dyDescent="0.25">
      <c r="B229" s="41"/>
      <c r="C229" s="42"/>
      <c r="D229" s="44" t="s">
        <v>155</v>
      </c>
      <c r="E229" s="36">
        <f t="shared" si="242"/>
        <v>0</v>
      </c>
      <c r="F229" s="37">
        <v>0</v>
      </c>
      <c r="G229" s="37">
        <v>0</v>
      </c>
      <c r="H229" s="37">
        <v>0</v>
      </c>
      <c r="I229" s="36">
        <f t="shared" si="244"/>
        <v>0</v>
      </c>
      <c r="J229" s="37">
        <v>0</v>
      </c>
      <c r="K229" s="37">
        <v>0</v>
      </c>
      <c r="L229" s="45">
        <v>0</v>
      </c>
      <c r="M229" s="36">
        <f t="shared" si="253"/>
        <v>0</v>
      </c>
      <c r="N229" s="37">
        <v>0</v>
      </c>
      <c r="O229" s="37">
        <v>0</v>
      </c>
      <c r="P229" s="37">
        <v>0</v>
      </c>
      <c r="Q229" s="36">
        <f t="shared" si="245"/>
        <v>0</v>
      </c>
      <c r="R229" s="37">
        <v>0</v>
      </c>
      <c r="S229" s="37">
        <v>0</v>
      </c>
      <c r="T229" s="37">
        <v>0</v>
      </c>
      <c r="U229" s="36"/>
      <c r="AC229" s="36"/>
    </row>
    <row r="230" spans="2:29" ht="15.75" x14ac:dyDescent="0.25">
      <c r="B230" s="38"/>
      <c r="C230" s="60" t="s">
        <v>216</v>
      </c>
      <c r="D230" s="39" t="s">
        <v>228</v>
      </c>
      <c r="E230" s="40">
        <f t="shared" si="242"/>
        <v>900</v>
      </c>
      <c r="F230" s="45">
        <v>900</v>
      </c>
      <c r="G230" s="45">
        <v>0</v>
      </c>
      <c r="H230" s="45">
        <v>0</v>
      </c>
      <c r="I230" s="40">
        <f t="shared" si="244"/>
        <v>900</v>
      </c>
      <c r="J230" s="45">
        <v>900</v>
      </c>
      <c r="K230" s="45">
        <v>0</v>
      </c>
      <c r="L230" s="45">
        <v>0</v>
      </c>
      <c r="M230" s="40">
        <f t="shared" si="253"/>
        <v>900</v>
      </c>
      <c r="N230" s="45">
        <v>900</v>
      </c>
      <c r="O230" s="45">
        <v>0</v>
      </c>
      <c r="P230" s="45">
        <v>0</v>
      </c>
      <c r="Q230" s="40">
        <f t="shared" si="245"/>
        <v>900</v>
      </c>
      <c r="R230" s="45">
        <v>900</v>
      </c>
      <c r="S230" s="45">
        <v>0</v>
      </c>
      <c r="T230" s="45">
        <v>0</v>
      </c>
      <c r="U230" s="40"/>
      <c r="AC230" s="36"/>
    </row>
    <row r="231" spans="2:29" ht="30" x14ac:dyDescent="0.25">
      <c r="B231" s="38"/>
      <c r="C231" s="60" t="s">
        <v>218</v>
      </c>
      <c r="D231" s="39" t="s">
        <v>329</v>
      </c>
      <c r="E231" s="40">
        <f t="shared" si="242"/>
        <v>90</v>
      </c>
      <c r="F231" s="45">
        <v>90</v>
      </c>
      <c r="G231" s="45">
        <v>0</v>
      </c>
      <c r="H231" s="45">
        <v>0</v>
      </c>
      <c r="I231" s="40">
        <f t="shared" si="244"/>
        <v>90</v>
      </c>
      <c r="J231" s="45">
        <v>90</v>
      </c>
      <c r="K231" s="45">
        <v>0</v>
      </c>
      <c r="L231" s="45">
        <v>0</v>
      </c>
      <c r="M231" s="40">
        <f t="shared" si="253"/>
        <v>90</v>
      </c>
      <c r="N231" s="45">
        <v>90</v>
      </c>
      <c r="O231" s="45">
        <v>0</v>
      </c>
      <c r="P231" s="45">
        <v>0</v>
      </c>
      <c r="Q231" s="40">
        <f t="shared" si="245"/>
        <v>90</v>
      </c>
      <c r="R231" s="45">
        <v>90</v>
      </c>
      <c r="S231" s="45">
        <v>0</v>
      </c>
      <c r="T231" s="45">
        <v>0</v>
      </c>
      <c r="U231" s="40"/>
      <c r="AC231" s="36"/>
    </row>
    <row r="232" spans="2:29" ht="15.75" x14ac:dyDescent="0.25">
      <c r="B232" s="38"/>
      <c r="C232" s="60" t="s">
        <v>219</v>
      </c>
      <c r="D232" s="39" t="s">
        <v>330</v>
      </c>
      <c r="E232" s="40">
        <f t="shared" si="242"/>
        <v>90</v>
      </c>
      <c r="F232" s="45">
        <v>90</v>
      </c>
      <c r="G232" s="45">
        <v>0</v>
      </c>
      <c r="H232" s="45">
        <v>0</v>
      </c>
      <c r="I232" s="40">
        <f t="shared" si="244"/>
        <v>90</v>
      </c>
      <c r="J232" s="45">
        <v>90</v>
      </c>
      <c r="K232" s="45">
        <v>0</v>
      </c>
      <c r="L232" s="45">
        <v>0</v>
      </c>
      <c r="M232" s="40">
        <f t="shared" si="253"/>
        <v>90</v>
      </c>
      <c r="N232" s="45">
        <v>90</v>
      </c>
      <c r="O232" s="45">
        <v>0</v>
      </c>
      <c r="P232" s="45">
        <v>0</v>
      </c>
      <c r="Q232" s="40">
        <f t="shared" si="245"/>
        <v>90</v>
      </c>
      <c r="R232" s="45">
        <v>90</v>
      </c>
      <c r="S232" s="45">
        <v>0</v>
      </c>
      <c r="T232" s="45">
        <v>0</v>
      </c>
      <c r="U232" s="40"/>
      <c r="AC232" s="36"/>
    </row>
    <row r="233" spans="2:29" ht="15.75" x14ac:dyDescent="0.25">
      <c r="B233" s="38"/>
      <c r="C233" s="60" t="s">
        <v>221</v>
      </c>
      <c r="D233" s="39" t="s">
        <v>231</v>
      </c>
      <c r="E233" s="40">
        <f t="shared" si="242"/>
        <v>100</v>
      </c>
      <c r="F233" s="45">
        <v>100</v>
      </c>
      <c r="G233" s="45">
        <v>0</v>
      </c>
      <c r="H233" s="45">
        <v>0</v>
      </c>
      <c r="I233" s="40">
        <f t="shared" si="244"/>
        <v>100</v>
      </c>
      <c r="J233" s="45">
        <v>100</v>
      </c>
      <c r="K233" s="45">
        <v>0</v>
      </c>
      <c r="L233" s="45">
        <v>0</v>
      </c>
      <c r="M233" s="40">
        <f t="shared" si="253"/>
        <v>100</v>
      </c>
      <c r="N233" s="45">
        <v>100</v>
      </c>
      <c r="O233" s="45">
        <v>0</v>
      </c>
      <c r="P233" s="45">
        <v>0</v>
      </c>
      <c r="Q233" s="40">
        <f t="shared" si="245"/>
        <v>100</v>
      </c>
      <c r="R233" s="45">
        <v>100</v>
      </c>
      <c r="S233" s="45">
        <v>0</v>
      </c>
      <c r="T233" s="45">
        <v>0</v>
      </c>
      <c r="U233" s="40"/>
      <c r="AC233" s="36"/>
    </row>
    <row r="234" spans="2:29" ht="30" x14ac:dyDescent="0.25">
      <c r="B234" s="38"/>
      <c r="C234" s="60" t="s">
        <v>223</v>
      </c>
      <c r="D234" s="39" t="s">
        <v>233</v>
      </c>
      <c r="E234" s="40">
        <f t="shared" ref="E234:E300" si="309">SUM(F234:H234)</f>
        <v>250</v>
      </c>
      <c r="F234" s="45">
        <v>250</v>
      </c>
      <c r="G234" s="45">
        <v>0</v>
      </c>
      <c r="H234" s="45">
        <v>0</v>
      </c>
      <c r="I234" s="40">
        <f t="shared" ref="I234:I300" si="310">SUM(J234:L234)</f>
        <v>250</v>
      </c>
      <c r="J234" s="45">
        <v>250</v>
      </c>
      <c r="K234" s="45">
        <v>0</v>
      </c>
      <c r="L234" s="45">
        <v>0</v>
      </c>
      <c r="M234" s="40">
        <f t="shared" ref="M234" si="311">SUM(N234:O234)</f>
        <v>250</v>
      </c>
      <c r="N234" s="45">
        <v>250</v>
      </c>
      <c r="O234" s="45">
        <v>0</v>
      </c>
      <c r="P234" s="45">
        <v>0</v>
      </c>
      <c r="Q234" s="40">
        <f t="shared" ref="Q234:Q300" si="312">SUM(R234:T234)</f>
        <v>250</v>
      </c>
      <c r="R234" s="45">
        <v>250</v>
      </c>
      <c r="S234" s="45">
        <v>0</v>
      </c>
      <c r="T234" s="45">
        <v>0</v>
      </c>
      <c r="U234" s="40"/>
      <c r="AC234" s="36"/>
    </row>
    <row r="235" spans="2:29" ht="15.75" x14ac:dyDescent="0.25">
      <c r="B235" s="38"/>
      <c r="C235" s="60" t="s">
        <v>225</v>
      </c>
      <c r="D235" s="39" t="s">
        <v>522</v>
      </c>
      <c r="E235" s="40">
        <f t="shared" si="309"/>
        <v>140</v>
      </c>
      <c r="F235" s="45">
        <v>140</v>
      </c>
      <c r="G235" s="45">
        <v>0</v>
      </c>
      <c r="H235" s="45">
        <v>0</v>
      </c>
      <c r="I235" s="40"/>
      <c r="J235" s="45">
        <v>140</v>
      </c>
      <c r="K235" s="45"/>
      <c r="L235" s="45">
        <v>0</v>
      </c>
      <c r="M235" s="40"/>
      <c r="N235" s="45">
        <v>140</v>
      </c>
      <c r="O235" s="45"/>
      <c r="P235" s="45"/>
      <c r="Q235" s="40"/>
      <c r="R235" s="45">
        <v>140</v>
      </c>
      <c r="S235" s="45"/>
      <c r="T235" s="45"/>
      <c r="U235" s="40"/>
      <c r="AC235" s="36"/>
    </row>
    <row r="236" spans="2:29" ht="30" x14ac:dyDescent="0.25">
      <c r="B236" s="38"/>
      <c r="C236" s="60" t="s">
        <v>353</v>
      </c>
      <c r="D236" s="39" t="s">
        <v>523</v>
      </c>
      <c r="E236" s="40">
        <f t="shared" si="309"/>
        <v>180</v>
      </c>
      <c r="F236" s="45">
        <v>180</v>
      </c>
      <c r="G236" s="45">
        <v>0</v>
      </c>
      <c r="H236" s="45">
        <v>0</v>
      </c>
      <c r="I236" s="40">
        <f t="shared" si="310"/>
        <v>180</v>
      </c>
      <c r="J236" s="45">
        <v>180</v>
      </c>
      <c r="K236" s="45">
        <v>0</v>
      </c>
      <c r="L236" s="45">
        <v>0</v>
      </c>
      <c r="M236" s="40">
        <f t="shared" ref="M236:M267" si="313">SUM(N236:O236)</f>
        <v>180</v>
      </c>
      <c r="N236" s="45">
        <v>180</v>
      </c>
      <c r="O236" s="45">
        <v>0</v>
      </c>
      <c r="P236" s="45">
        <v>0</v>
      </c>
      <c r="Q236" s="40">
        <f t="shared" si="312"/>
        <v>180</v>
      </c>
      <c r="R236" s="45">
        <v>180</v>
      </c>
      <c r="S236" s="45">
        <v>0</v>
      </c>
      <c r="T236" s="45">
        <v>0</v>
      </c>
      <c r="U236" s="40"/>
      <c r="AC236" s="36"/>
    </row>
    <row r="237" spans="2:29" ht="15.75" x14ac:dyDescent="0.25">
      <c r="B237" s="38"/>
      <c r="C237" s="60" t="s">
        <v>524</v>
      </c>
      <c r="D237" s="39" t="s">
        <v>526</v>
      </c>
      <c r="E237" s="40">
        <f t="shared" si="309"/>
        <v>70</v>
      </c>
      <c r="F237" s="45">
        <v>70</v>
      </c>
      <c r="G237" s="45">
        <v>0</v>
      </c>
      <c r="H237" s="45">
        <v>0</v>
      </c>
      <c r="I237" s="40">
        <f t="shared" si="310"/>
        <v>70</v>
      </c>
      <c r="J237" s="45">
        <v>70</v>
      </c>
      <c r="K237" s="45">
        <v>0</v>
      </c>
      <c r="L237" s="79">
        <f t="shared" ref="L237" si="314">SUM(L241:L244)</f>
        <v>0</v>
      </c>
      <c r="M237" s="40">
        <f t="shared" si="313"/>
        <v>70</v>
      </c>
      <c r="N237" s="45">
        <v>70</v>
      </c>
      <c r="O237" s="45">
        <v>0</v>
      </c>
      <c r="P237" s="45">
        <v>0</v>
      </c>
      <c r="Q237" s="40">
        <f t="shared" si="312"/>
        <v>70</v>
      </c>
      <c r="R237" s="45">
        <v>70</v>
      </c>
      <c r="S237" s="45">
        <v>0</v>
      </c>
      <c r="T237" s="45">
        <v>0</v>
      </c>
      <c r="U237" s="40"/>
      <c r="AC237" s="36"/>
    </row>
    <row r="238" spans="2:29" ht="90" x14ac:dyDescent="0.25">
      <c r="B238" s="38"/>
      <c r="C238" s="60" t="s">
        <v>525</v>
      </c>
      <c r="D238" s="39" t="s">
        <v>527</v>
      </c>
      <c r="E238" s="40">
        <f t="shared" si="309"/>
        <v>280</v>
      </c>
      <c r="F238" s="45">
        <v>280</v>
      </c>
      <c r="G238" s="45">
        <v>0</v>
      </c>
      <c r="H238" s="45">
        <v>0</v>
      </c>
      <c r="I238" s="40">
        <f t="shared" si="310"/>
        <v>280</v>
      </c>
      <c r="J238" s="45">
        <v>280</v>
      </c>
      <c r="K238" s="45"/>
      <c r="L238" s="36">
        <f t="shared" ref="L238" si="315">SUM(L239:L240)</f>
        <v>0</v>
      </c>
      <c r="M238" s="40">
        <f t="shared" si="313"/>
        <v>280</v>
      </c>
      <c r="N238" s="45">
        <v>280</v>
      </c>
      <c r="O238" s="45"/>
      <c r="P238" s="45"/>
      <c r="Q238" s="40">
        <f t="shared" si="312"/>
        <v>280</v>
      </c>
      <c r="R238" s="45">
        <v>280</v>
      </c>
      <c r="S238" s="45"/>
      <c r="T238" s="45"/>
      <c r="U238" s="40"/>
      <c r="AC238" s="36"/>
    </row>
    <row r="239" spans="2:29" ht="18" x14ac:dyDescent="0.25">
      <c r="B239" s="30" t="s">
        <v>532</v>
      </c>
      <c r="C239" s="31"/>
      <c r="D239" s="53" t="s">
        <v>113</v>
      </c>
      <c r="E239" s="32">
        <f t="shared" si="309"/>
        <v>11000</v>
      </c>
      <c r="F239" s="33">
        <f>SUM(F243:F246)</f>
        <v>11000</v>
      </c>
      <c r="G239" s="33">
        <f t="shared" ref="G239:H239" si="316">SUM(G243:G246)</f>
        <v>0</v>
      </c>
      <c r="H239" s="33">
        <f t="shared" si="316"/>
        <v>0</v>
      </c>
      <c r="I239" s="32">
        <f t="shared" si="310"/>
        <v>11000</v>
      </c>
      <c r="J239" s="33">
        <f>SUM(J243:J246)</f>
        <v>11000</v>
      </c>
      <c r="K239" s="33">
        <f t="shared" ref="K239" si="317">SUM(K243:K246)</f>
        <v>0</v>
      </c>
      <c r="L239" s="37">
        <v>0</v>
      </c>
      <c r="M239" s="32">
        <f t="shared" si="313"/>
        <v>23320</v>
      </c>
      <c r="N239" s="33">
        <f>SUM(N243:N246)</f>
        <v>23320</v>
      </c>
      <c r="O239" s="33">
        <f t="shared" ref="O239" si="318">SUM(O243:O246)</f>
        <v>0</v>
      </c>
      <c r="P239" s="33">
        <f t="shared" ref="P239" si="319">SUM(P243:P246)</f>
        <v>0</v>
      </c>
      <c r="Q239" s="32">
        <f t="shared" si="312"/>
        <v>11000</v>
      </c>
      <c r="R239" s="33">
        <f>SUM(R243:R246)</f>
        <v>11000</v>
      </c>
      <c r="S239" s="33">
        <f t="shared" ref="S239:T239" si="320">SUM(S243:S246)</f>
        <v>0</v>
      </c>
      <c r="T239" s="33">
        <f t="shared" si="320"/>
        <v>0</v>
      </c>
      <c r="U239" s="32">
        <f>R239-F239</f>
        <v>0</v>
      </c>
      <c r="V239" s="111"/>
      <c r="AC239" s="36"/>
    </row>
    <row r="240" spans="2:29" ht="18" x14ac:dyDescent="0.25">
      <c r="B240" s="41"/>
      <c r="C240" s="42"/>
      <c r="D240" s="43" t="s">
        <v>151</v>
      </c>
      <c r="E240" s="36">
        <f t="shared" si="309"/>
        <v>79</v>
      </c>
      <c r="F240" s="36">
        <f t="shared" ref="F240:H240" si="321">SUM(F241:F242)</f>
        <v>79</v>
      </c>
      <c r="G240" s="36">
        <f t="shared" si="321"/>
        <v>0</v>
      </c>
      <c r="H240" s="36">
        <f t="shared" si="321"/>
        <v>0</v>
      </c>
      <c r="I240" s="36">
        <f t="shared" si="310"/>
        <v>79</v>
      </c>
      <c r="J240" s="36">
        <f t="shared" ref="J240:K240" si="322">SUM(J241:J242)</f>
        <v>79</v>
      </c>
      <c r="K240" s="36">
        <f t="shared" si="322"/>
        <v>0</v>
      </c>
      <c r="L240" s="37">
        <v>0</v>
      </c>
      <c r="M240" s="36">
        <f t="shared" si="313"/>
        <v>79</v>
      </c>
      <c r="N240" s="36">
        <f t="shared" ref="N240:O240" si="323">SUM(N241:N242)</f>
        <v>79</v>
      </c>
      <c r="O240" s="36">
        <f t="shared" si="323"/>
        <v>0</v>
      </c>
      <c r="P240" s="36">
        <f t="shared" ref="P240" si="324">SUM(P241:P242)</f>
        <v>0</v>
      </c>
      <c r="Q240" s="36">
        <f t="shared" si="312"/>
        <v>79</v>
      </c>
      <c r="R240" s="36">
        <f t="shared" ref="R240" si="325">SUM(R241:R242)</f>
        <v>79</v>
      </c>
      <c r="S240" s="36">
        <f t="shared" ref="S240:T240" si="326">SUM(S241:S242)</f>
        <v>0</v>
      </c>
      <c r="T240" s="36">
        <f t="shared" si="326"/>
        <v>0</v>
      </c>
      <c r="U240" s="36"/>
      <c r="AC240" s="36"/>
    </row>
    <row r="241" spans="2:29" ht="18" x14ac:dyDescent="0.25">
      <c r="B241" s="41"/>
      <c r="C241" s="42"/>
      <c r="D241" s="44" t="s">
        <v>335</v>
      </c>
      <c r="E241" s="37">
        <f t="shared" si="309"/>
        <v>0</v>
      </c>
      <c r="F241" s="37">
        <v>0</v>
      </c>
      <c r="G241" s="37">
        <v>0</v>
      </c>
      <c r="H241" s="37">
        <v>0</v>
      </c>
      <c r="I241" s="37">
        <f t="shared" si="310"/>
        <v>0</v>
      </c>
      <c r="J241" s="37">
        <v>0</v>
      </c>
      <c r="K241" s="37">
        <v>0</v>
      </c>
      <c r="L241" s="45">
        <v>0</v>
      </c>
      <c r="M241" s="36">
        <f t="shared" si="313"/>
        <v>0</v>
      </c>
      <c r="N241" s="37">
        <v>0</v>
      </c>
      <c r="O241" s="37">
        <v>0</v>
      </c>
      <c r="P241" s="37">
        <v>0</v>
      </c>
      <c r="Q241" s="37">
        <f t="shared" si="312"/>
        <v>0</v>
      </c>
      <c r="R241" s="37">
        <v>0</v>
      </c>
      <c r="S241" s="37">
        <v>0</v>
      </c>
      <c r="T241" s="37">
        <v>0</v>
      </c>
      <c r="U241" s="36"/>
      <c r="AC241" s="36"/>
    </row>
    <row r="242" spans="2:29" ht="18" x14ac:dyDescent="0.25">
      <c r="B242" s="41"/>
      <c r="C242" s="42"/>
      <c r="D242" s="44" t="s">
        <v>155</v>
      </c>
      <c r="E242" s="36">
        <f t="shared" si="309"/>
        <v>79</v>
      </c>
      <c r="F242" s="37">
        <f>30+49</f>
        <v>79</v>
      </c>
      <c r="G242" s="37">
        <v>0</v>
      </c>
      <c r="H242" s="37">
        <v>0</v>
      </c>
      <c r="I242" s="36">
        <f t="shared" si="310"/>
        <v>79</v>
      </c>
      <c r="J242" s="37">
        <f>30+49</f>
        <v>79</v>
      </c>
      <c r="K242" s="37">
        <v>0</v>
      </c>
      <c r="L242" s="45">
        <v>0</v>
      </c>
      <c r="M242" s="36">
        <f t="shared" si="313"/>
        <v>79</v>
      </c>
      <c r="N242" s="37">
        <f>30+49</f>
        <v>79</v>
      </c>
      <c r="O242" s="37">
        <v>0</v>
      </c>
      <c r="P242" s="37">
        <v>0</v>
      </c>
      <c r="Q242" s="36">
        <f t="shared" si="312"/>
        <v>79</v>
      </c>
      <c r="R242" s="37">
        <f>30+49</f>
        <v>79</v>
      </c>
      <c r="S242" s="37">
        <v>0</v>
      </c>
      <c r="T242" s="37">
        <v>0</v>
      </c>
      <c r="U242" s="36"/>
      <c r="AC242" s="36"/>
    </row>
    <row r="243" spans="2:29" ht="15.75" x14ac:dyDescent="0.25">
      <c r="B243" s="38"/>
      <c r="C243" s="60" t="s">
        <v>227</v>
      </c>
      <c r="D243" s="39" t="s">
        <v>528</v>
      </c>
      <c r="E243" s="40">
        <f t="shared" si="309"/>
        <v>1100</v>
      </c>
      <c r="F243" s="45">
        <v>1100</v>
      </c>
      <c r="G243" s="45">
        <v>0</v>
      </c>
      <c r="H243" s="45">
        <v>0</v>
      </c>
      <c r="I243" s="40">
        <f t="shared" si="310"/>
        <v>1100</v>
      </c>
      <c r="J243" s="45">
        <v>1100</v>
      </c>
      <c r="K243" s="45">
        <v>0</v>
      </c>
      <c r="L243" s="45">
        <v>0</v>
      </c>
      <c r="M243" s="40">
        <f t="shared" si="313"/>
        <v>1875</v>
      </c>
      <c r="N243" s="45">
        <v>1875</v>
      </c>
      <c r="O243" s="45">
        <v>0</v>
      </c>
      <c r="P243" s="45">
        <v>0</v>
      </c>
      <c r="Q243" s="40">
        <f t="shared" si="312"/>
        <v>1100</v>
      </c>
      <c r="R243" s="45">
        <v>1100</v>
      </c>
      <c r="S243" s="45">
        <v>0</v>
      </c>
      <c r="T243" s="45">
        <v>0</v>
      </c>
      <c r="U243" s="40"/>
      <c r="AC243" s="36"/>
    </row>
    <row r="244" spans="2:29" ht="15.75" x14ac:dyDescent="0.25">
      <c r="B244" s="38"/>
      <c r="C244" s="60" t="s">
        <v>229</v>
      </c>
      <c r="D244" s="39" t="s">
        <v>529</v>
      </c>
      <c r="E244" s="40">
        <f t="shared" si="309"/>
        <v>7900</v>
      </c>
      <c r="F244" s="45">
        <v>7900</v>
      </c>
      <c r="G244" s="45">
        <v>0</v>
      </c>
      <c r="H244" s="45">
        <v>0</v>
      </c>
      <c r="I244" s="40">
        <f t="shared" si="310"/>
        <v>7900</v>
      </c>
      <c r="J244" s="45">
        <v>7900</v>
      </c>
      <c r="K244" s="45">
        <v>0</v>
      </c>
      <c r="L244" s="45">
        <v>0</v>
      </c>
      <c r="M244" s="40">
        <f t="shared" si="313"/>
        <v>19435</v>
      </c>
      <c r="N244" s="45">
        <v>19435</v>
      </c>
      <c r="O244" s="45">
        <v>0</v>
      </c>
      <c r="P244" s="45">
        <v>0</v>
      </c>
      <c r="Q244" s="40">
        <f t="shared" si="312"/>
        <v>7900</v>
      </c>
      <c r="R244" s="45">
        <v>7900</v>
      </c>
      <c r="S244" s="45">
        <v>0</v>
      </c>
      <c r="T244" s="45">
        <v>0</v>
      </c>
      <c r="U244" s="40"/>
      <c r="AC244" s="36"/>
    </row>
    <row r="245" spans="2:29" ht="15.75" x14ac:dyDescent="0.25">
      <c r="B245" s="38"/>
      <c r="C245" s="60" t="s">
        <v>230</v>
      </c>
      <c r="D245" s="39" t="s">
        <v>530</v>
      </c>
      <c r="E245" s="40">
        <f t="shared" si="309"/>
        <v>800</v>
      </c>
      <c r="F245" s="45">
        <v>800</v>
      </c>
      <c r="G245" s="45">
        <v>0</v>
      </c>
      <c r="H245" s="45">
        <v>0</v>
      </c>
      <c r="I245" s="40">
        <f t="shared" si="310"/>
        <v>800</v>
      </c>
      <c r="J245" s="45">
        <v>800</v>
      </c>
      <c r="K245" s="45">
        <v>0</v>
      </c>
      <c r="L245" s="79">
        <f>L249+L261+L270+L275+L285+L293+L302+L308+L317+L323+L330</f>
        <v>0</v>
      </c>
      <c r="M245" s="40">
        <f t="shared" si="313"/>
        <v>800</v>
      </c>
      <c r="N245" s="45">
        <v>800</v>
      </c>
      <c r="O245" s="45">
        <v>0</v>
      </c>
      <c r="P245" s="45">
        <v>0</v>
      </c>
      <c r="Q245" s="40">
        <f t="shared" si="312"/>
        <v>800</v>
      </c>
      <c r="R245" s="45">
        <v>800</v>
      </c>
      <c r="S245" s="45">
        <v>0</v>
      </c>
      <c r="T245" s="45">
        <v>0</v>
      </c>
      <c r="U245" s="40"/>
      <c r="AC245" s="36"/>
    </row>
    <row r="246" spans="2:29" ht="15.75" x14ac:dyDescent="0.25">
      <c r="B246" s="38"/>
      <c r="C246" s="60" t="s">
        <v>232</v>
      </c>
      <c r="D246" s="39" t="s">
        <v>531</v>
      </c>
      <c r="E246" s="40">
        <f t="shared" si="309"/>
        <v>1200</v>
      </c>
      <c r="F246" s="45">
        <v>1200</v>
      </c>
      <c r="G246" s="45">
        <v>0</v>
      </c>
      <c r="H246" s="45">
        <v>0</v>
      </c>
      <c r="I246" s="40">
        <f t="shared" si="310"/>
        <v>1200</v>
      </c>
      <c r="J246" s="45">
        <v>1200</v>
      </c>
      <c r="K246" s="45">
        <v>0</v>
      </c>
      <c r="L246" s="36">
        <f t="shared" ref="L246" si="327">SUM(L247:L248)</f>
        <v>0</v>
      </c>
      <c r="M246" s="40">
        <f t="shared" si="313"/>
        <v>1210</v>
      </c>
      <c r="N246" s="45">
        <f>1200+10</f>
        <v>1210</v>
      </c>
      <c r="O246" s="45">
        <v>0</v>
      </c>
      <c r="P246" s="45">
        <v>0</v>
      </c>
      <c r="Q246" s="40">
        <f t="shared" si="312"/>
        <v>1200</v>
      </c>
      <c r="R246" s="45">
        <v>1200</v>
      </c>
      <c r="S246" s="45">
        <v>0</v>
      </c>
      <c r="T246" s="45">
        <v>0</v>
      </c>
      <c r="U246" s="40"/>
      <c r="AC246" s="36"/>
    </row>
    <row r="247" spans="2:29" ht="36" x14ac:dyDescent="0.25">
      <c r="B247" s="30" t="s">
        <v>533</v>
      </c>
      <c r="C247" s="31"/>
      <c r="D247" s="53" t="s">
        <v>115</v>
      </c>
      <c r="E247" s="32">
        <f t="shared" si="309"/>
        <v>200365</v>
      </c>
      <c r="F247" s="33">
        <f>F251+F263+F272+F277+F287+F295+F304+F310+F319+F326+F332</f>
        <v>200365</v>
      </c>
      <c r="G247" s="33">
        <f>G251+G263+G272+G277+G287+G295+G304+G310+G319+G326+G332</f>
        <v>0</v>
      </c>
      <c r="H247" s="33">
        <f>H251+H263+H272+H277+H287+H295+H304+H310+H319+H326+H332</f>
        <v>0</v>
      </c>
      <c r="I247" s="32">
        <f t="shared" si="310"/>
        <v>203800</v>
      </c>
      <c r="J247" s="33">
        <f>J251+J263+J272+J277+J287+J295+J304+J310+J319+J326+J332</f>
        <v>203800</v>
      </c>
      <c r="K247" s="33">
        <f>K251+K263+K272+K277+K287+K295+K304+K310+K319+K326+K332</f>
        <v>0</v>
      </c>
      <c r="L247" s="37">
        <v>0</v>
      </c>
      <c r="M247" s="32">
        <f t="shared" si="313"/>
        <v>214921</v>
      </c>
      <c r="N247" s="33">
        <f>N251+N263+N272+N277+N287+N295+N304+N310+N319+N326+N332</f>
        <v>214921</v>
      </c>
      <c r="O247" s="33">
        <f>O251+O263+O272+O277+O287+O295+O304+O310+O319+O326+O332</f>
        <v>0</v>
      </c>
      <c r="P247" s="33">
        <f>P251+P263+P272+P277+P287+P295+P304+P310+P319+P326+P332</f>
        <v>0</v>
      </c>
      <c r="Q247" s="32">
        <f t="shared" si="312"/>
        <v>215105</v>
      </c>
      <c r="R247" s="33">
        <f>R251+R263+R272+R277+R287+R295+R304+R310+R319+R326+R332</f>
        <v>215105</v>
      </c>
      <c r="S247" s="33">
        <f>S251+S263+S272+S277+S287+S295+S304+S310+S319+S326+S332</f>
        <v>0</v>
      </c>
      <c r="T247" s="33">
        <f>T251+T263+T272+T277+T287+T295+T304+T310+T319+T326+T332</f>
        <v>0</v>
      </c>
      <c r="U247" s="32">
        <f>R247-F247</f>
        <v>14740</v>
      </c>
      <c r="AC247" s="36"/>
    </row>
    <row r="248" spans="2:29" ht="18" x14ac:dyDescent="0.25">
      <c r="B248" s="41"/>
      <c r="C248" s="42"/>
      <c r="D248" s="43" t="s">
        <v>151</v>
      </c>
      <c r="E248" s="36">
        <f t="shared" si="309"/>
        <v>3294</v>
      </c>
      <c r="F248" s="36">
        <f t="shared" ref="F248:H248" si="328">SUM(F249:F250)</f>
        <v>3294</v>
      </c>
      <c r="G248" s="36">
        <f t="shared" si="328"/>
        <v>0</v>
      </c>
      <c r="H248" s="36">
        <f t="shared" si="328"/>
        <v>0</v>
      </c>
      <c r="I248" s="36">
        <f t="shared" si="310"/>
        <v>3436</v>
      </c>
      <c r="J248" s="36">
        <f t="shared" ref="J248:K248" si="329">SUM(J249:J250)</f>
        <v>3436</v>
      </c>
      <c r="K248" s="36">
        <f t="shared" si="329"/>
        <v>0</v>
      </c>
      <c r="L248" s="59">
        <f>L252+L264+L273+L278+L288+L296+L305+L311+L320+L327+L333</f>
        <v>0</v>
      </c>
      <c r="M248" s="36">
        <f t="shared" si="313"/>
        <v>3505</v>
      </c>
      <c r="N248" s="36">
        <f t="shared" ref="N248:O248" si="330">SUM(N249:N250)</f>
        <v>3505</v>
      </c>
      <c r="O248" s="36">
        <f t="shared" si="330"/>
        <v>0</v>
      </c>
      <c r="P248" s="36">
        <f t="shared" ref="P248" si="331">SUM(P249:P250)</f>
        <v>0</v>
      </c>
      <c r="Q248" s="36">
        <f t="shared" si="312"/>
        <v>3505</v>
      </c>
      <c r="R248" s="36">
        <f t="shared" ref="R248" si="332">SUM(R249:R250)</f>
        <v>3505</v>
      </c>
      <c r="S248" s="36">
        <f t="shared" ref="S248" si="333">SUM(S249:S250)</f>
        <v>0</v>
      </c>
      <c r="T248" s="36">
        <f t="shared" ref="T248" si="334">SUM(T249:T250)</f>
        <v>0</v>
      </c>
      <c r="U248" s="36"/>
      <c r="AC248" s="36"/>
    </row>
    <row r="249" spans="2:29" ht="18" x14ac:dyDescent="0.25">
      <c r="B249" s="41"/>
      <c r="C249" s="42"/>
      <c r="D249" s="44" t="s">
        <v>335</v>
      </c>
      <c r="E249" s="37">
        <f t="shared" si="309"/>
        <v>0</v>
      </c>
      <c r="F249" s="37">
        <v>0</v>
      </c>
      <c r="G249" s="37">
        <v>0</v>
      </c>
      <c r="H249" s="37">
        <v>0</v>
      </c>
      <c r="I249" s="37">
        <f t="shared" si="310"/>
        <v>0</v>
      </c>
      <c r="J249" s="37">
        <v>0</v>
      </c>
      <c r="K249" s="37">
        <v>0</v>
      </c>
      <c r="L249" s="79">
        <f t="shared" ref="L249" si="335">SUM(L253:L260)</f>
        <v>0</v>
      </c>
      <c r="M249" s="36">
        <f t="shared" si="313"/>
        <v>0</v>
      </c>
      <c r="N249" s="37">
        <v>0</v>
      </c>
      <c r="O249" s="37">
        <v>0</v>
      </c>
      <c r="P249" s="37">
        <v>0</v>
      </c>
      <c r="Q249" s="37">
        <f t="shared" si="312"/>
        <v>0</v>
      </c>
      <c r="R249" s="37">
        <v>0</v>
      </c>
      <c r="S249" s="37">
        <v>0</v>
      </c>
      <c r="T249" s="37">
        <v>0</v>
      </c>
      <c r="U249" s="36"/>
      <c r="AC249" s="36"/>
    </row>
    <row r="250" spans="2:29" ht="18" x14ac:dyDescent="0.25">
      <c r="B250" s="41"/>
      <c r="C250" s="42"/>
      <c r="D250" s="44" t="s">
        <v>155</v>
      </c>
      <c r="E250" s="61">
        <f t="shared" si="309"/>
        <v>3294</v>
      </c>
      <c r="F250" s="59">
        <f>F254+F266+F275+F280+F290+F298+F307+F313+F322+F329+F335</f>
        <v>3294</v>
      </c>
      <c r="G250" s="59">
        <f>G254+G266+G275+G280+G290+G298+G307+G313+G322+G329+G335</f>
        <v>0</v>
      </c>
      <c r="H250" s="59">
        <f>H254+H266+H275+H280+H290+H298+H307+H313+H322+H329+H335</f>
        <v>0</v>
      </c>
      <c r="I250" s="61">
        <f t="shared" si="310"/>
        <v>3436</v>
      </c>
      <c r="J250" s="59">
        <f>J254+J266+J275+J280+J290+J298+J307+J313+J322+J329+J335</f>
        <v>3436</v>
      </c>
      <c r="K250" s="59">
        <f>K254+K266+K275+K280+K290+K298+K307+K313+K322+K329+K335</f>
        <v>0</v>
      </c>
      <c r="L250" s="36">
        <f t="shared" ref="L250" si="336">SUM(L251:L252)</f>
        <v>0</v>
      </c>
      <c r="M250" s="61">
        <f t="shared" si="313"/>
        <v>3505</v>
      </c>
      <c r="N250" s="59">
        <f>N254+N266+N275+N280+N290+N298+N307+N313+N322+N329+N335</f>
        <v>3505</v>
      </c>
      <c r="O250" s="59">
        <f>O254+O266+O275+O280+O290+O298+O307+O313+O322+O329+O335</f>
        <v>0</v>
      </c>
      <c r="P250" s="59">
        <f>P254+P266+P275+P280+P290+P298+P307+P313+P322+P329+P335</f>
        <v>0</v>
      </c>
      <c r="Q250" s="61">
        <f t="shared" si="312"/>
        <v>3505</v>
      </c>
      <c r="R250" s="59">
        <f>R254+R266+R275+R280+R290+R298+R307+R313+R322+R329+R335</f>
        <v>3505</v>
      </c>
      <c r="S250" s="59">
        <f>S254+S266+S275+S280+S290+S298+S307+S313+S322+S329+S335</f>
        <v>0</v>
      </c>
      <c r="T250" s="59">
        <f>T254+T266+T275+T280+T290+T298+T307+T313+T322+T329+T335</f>
        <v>0</v>
      </c>
      <c r="U250" s="61"/>
      <c r="AC250" s="36"/>
    </row>
    <row r="251" spans="2:29" ht="18" x14ac:dyDescent="0.25">
      <c r="B251" s="30" t="s">
        <v>534</v>
      </c>
      <c r="C251" s="31"/>
      <c r="D251" s="53" t="s">
        <v>116</v>
      </c>
      <c r="E251" s="32">
        <f t="shared" si="309"/>
        <v>24000</v>
      </c>
      <c r="F251" s="33">
        <f>SUM(F255:F262)</f>
        <v>24000</v>
      </c>
      <c r="G251" s="33">
        <f t="shared" ref="G251:H251" si="337">SUM(G255:G262)</f>
        <v>0</v>
      </c>
      <c r="H251" s="33">
        <f t="shared" si="337"/>
        <v>0</v>
      </c>
      <c r="I251" s="32">
        <f t="shared" si="310"/>
        <v>24000</v>
      </c>
      <c r="J251" s="33">
        <f>SUM(J255:J262)</f>
        <v>24000</v>
      </c>
      <c r="K251" s="33">
        <f t="shared" ref="K251" si="338">SUM(K255:K262)</f>
        <v>0</v>
      </c>
      <c r="L251" s="37">
        <v>0</v>
      </c>
      <c r="M251" s="32">
        <f t="shared" si="313"/>
        <v>27256</v>
      </c>
      <c r="N251" s="33">
        <f>SUM(N255:N262)</f>
        <v>27256</v>
      </c>
      <c r="O251" s="33">
        <f t="shared" ref="O251" si="339">SUM(O255:O262)</f>
        <v>0</v>
      </c>
      <c r="P251" s="33">
        <f t="shared" ref="P251" si="340">SUM(P255:P262)</f>
        <v>0</v>
      </c>
      <c r="Q251" s="32">
        <f t="shared" si="312"/>
        <v>27457</v>
      </c>
      <c r="R251" s="33">
        <f>SUM(R255:R262)</f>
        <v>27457</v>
      </c>
      <c r="S251" s="33">
        <f t="shared" ref="S251:T251" si="341">SUM(S255:S262)</f>
        <v>0</v>
      </c>
      <c r="T251" s="33">
        <f t="shared" si="341"/>
        <v>0</v>
      </c>
      <c r="U251" s="32">
        <f>R251-F251</f>
        <v>3457</v>
      </c>
      <c r="V251" s="111"/>
      <c r="AC251" s="178" t="s">
        <v>612</v>
      </c>
    </row>
    <row r="252" spans="2:29" ht="18" x14ac:dyDescent="0.25">
      <c r="B252" s="41"/>
      <c r="C252" s="42"/>
      <c r="D252" s="43" t="s">
        <v>151</v>
      </c>
      <c r="E252" s="36">
        <f t="shared" si="309"/>
        <v>0</v>
      </c>
      <c r="F252" s="36">
        <f t="shared" ref="F252:H252" si="342">SUM(F253:F254)</f>
        <v>0</v>
      </c>
      <c r="G252" s="36">
        <f t="shared" si="342"/>
        <v>0</v>
      </c>
      <c r="H252" s="36">
        <f t="shared" si="342"/>
        <v>0</v>
      </c>
      <c r="I252" s="36">
        <f t="shared" si="310"/>
        <v>0</v>
      </c>
      <c r="J252" s="36">
        <f t="shared" ref="J252:K252" si="343">SUM(J253:J254)</f>
        <v>0</v>
      </c>
      <c r="K252" s="36">
        <f t="shared" si="343"/>
        <v>0</v>
      </c>
      <c r="L252" s="37">
        <v>0</v>
      </c>
      <c r="M252" s="36">
        <f t="shared" si="313"/>
        <v>0</v>
      </c>
      <c r="N252" s="36">
        <f t="shared" ref="N252:O252" si="344">SUM(N253:N254)</f>
        <v>0</v>
      </c>
      <c r="O252" s="36">
        <f t="shared" si="344"/>
        <v>0</v>
      </c>
      <c r="P252" s="36">
        <f t="shared" ref="P252" si="345">SUM(P253:P254)</f>
        <v>0</v>
      </c>
      <c r="Q252" s="36">
        <f t="shared" si="312"/>
        <v>0</v>
      </c>
      <c r="R252" s="36">
        <f t="shared" ref="R252" si="346">SUM(R253:R254)</f>
        <v>0</v>
      </c>
      <c r="S252" s="36">
        <f t="shared" ref="S252:T252" si="347">SUM(S253:S254)</f>
        <v>0</v>
      </c>
      <c r="T252" s="36">
        <f t="shared" si="347"/>
        <v>0</v>
      </c>
      <c r="U252" s="36"/>
      <c r="AC252" s="179"/>
    </row>
    <row r="253" spans="2:29" ht="18" x14ac:dyDescent="0.25">
      <c r="B253" s="41"/>
      <c r="C253" s="42"/>
      <c r="D253" s="44" t="s">
        <v>335</v>
      </c>
      <c r="E253" s="37">
        <f t="shared" si="309"/>
        <v>0</v>
      </c>
      <c r="F253" s="37">
        <v>0</v>
      </c>
      <c r="G253" s="37">
        <v>0</v>
      </c>
      <c r="H253" s="37">
        <v>0</v>
      </c>
      <c r="I253" s="37">
        <f t="shared" si="310"/>
        <v>0</v>
      </c>
      <c r="J253" s="37">
        <v>0</v>
      </c>
      <c r="K253" s="37">
        <v>0</v>
      </c>
      <c r="L253" s="45">
        <v>0</v>
      </c>
      <c r="M253" s="36">
        <f t="shared" si="313"/>
        <v>0</v>
      </c>
      <c r="N253" s="37">
        <v>0</v>
      </c>
      <c r="O253" s="37">
        <v>0</v>
      </c>
      <c r="P253" s="37">
        <v>0</v>
      </c>
      <c r="Q253" s="37">
        <f t="shared" si="312"/>
        <v>0</v>
      </c>
      <c r="R253" s="37">
        <v>0</v>
      </c>
      <c r="S253" s="37">
        <v>0</v>
      </c>
      <c r="T253" s="37">
        <v>0</v>
      </c>
      <c r="U253" s="36"/>
      <c r="AC253" s="179"/>
    </row>
    <row r="254" spans="2:29" ht="18" x14ac:dyDescent="0.25">
      <c r="B254" s="41"/>
      <c r="C254" s="42"/>
      <c r="D254" s="44" t="s">
        <v>155</v>
      </c>
      <c r="E254" s="36">
        <f t="shared" si="309"/>
        <v>0</v>
      </c>
      <c r="F254" s="37">
        <v>0</v>
      </c>
      <c r="G254" s="37">
        <v>0</v>
      </c>
      <c r="H254" s="37">
        <v>0</v>
      </c>
      <c r="I254" s="36">
        <f t="shared" si="310"/>
        <v>0</v>
      </c>
      <c r="J254" s="37">
        <v>0</v>
      </c>
      <c r="K254" s="37">
        <v>0</v>
      </c>
      <c r="L254" s="45">
        <v>0</v>
      </c>
      <c r="M254" s="36">
        <f t="shared" si="313"/>
        <v>0</v>
      </c>
      <c r="N254" s="37">
        <v>0</v>
      </c>
      <c r="O254" s="37">
        <v>0</v>
      </c>
      <c r="P254" s="37">
        <v>0</v>
      </c>
      <c r="Q254" s="36">
        <f t="shared" si="312"/>
        <v>0</v>
      </c>
      <c r="R254" s="37">
        <v>0</v>
      </c>
      <c r="S254" s="37">
        <v>0</v>
      </c>
      <c r="T254" s="37">
        <v>0</v>
      </c>
      <c r="U254" s="36"/>
      <c r="AC254" s="179"/>
    </row>
    <row r="255" spans="2:29" x14ac:dyDescent="0.25">
      <c r="B255" s="38"/>
      <c r="C255" s="60" t="s">
        <v>244</v>
      </c>
      <c r="D255" s="62" t="s">
        <v>355</v>
      </c>
      <c r="E255" s="40">
        <f t="shared" si="309"/>
        <v>6850</v>
      </c>
      <c r="F255" s="45">
        <v>6850</v>
      </c>
      <c r="G255" s="45">
        <v>0</v>
      </c>
      <c r="H255" s="45">
        <v>0</v>
      </c>
      <c r="I255" s="40">
        <f t="shared" si="310"/>
        <v>6850</v>
      </c>
      <c r="J255" s="45">
        <v>6850</v>
      </c>
      <c r="K255" s="45">
        <v>0</v>
      </c>
      <c r="L255" s="45">
        <v>0</v>
      </c>
      <c r="M255" s="40">
        <f t="shared" si="313"/>
        <v>6850</v>
      </c>
      <c r="N255" s="45">
        <v>6850</v>
      </c>
      <c r="O255" s="45">
        <v>0</v>
      </c>
      <c r="P255" s="45">
        <v>0</v>
      </c>
      <c r="Q255" s="40">
        <f t="shared" si="312"/>
        <v>6850</v>
      </c>
      <c r="R255" s="45">
        <v>6850</v>
      </c>
      <c r="S255" s="45">
        <v>0</v>
      </c>
      <c r="T255" s="45">
        <v>0</v>
      </c>
      <c r="U255" s="40"/>
      <c r="AC255" s="179"/>
    </row>
    <row r="256" spans="2:29" x14ac:dyDescent="0.25">
      <c r="B256" s="38"/>
      <c r="C256" s="60" t="s">
        <v>245</v>
      </c>
      <c r="D256" s="39" t="s">
        <v>246</v>
      </c>
      <c r="E256" s="40">
        <f t="shared" si="309"/>
        <v>88</v>
      </c>
      <c r="F256" s="45">
        <v>88</v>
      </c>
      <c r="G256" s="45">
        <v>0</v>
      </c>
      <c r="H256" s="45">
        <v>0</v>
      </c>
      <c r="I256" s="40">
        <f t="shared" si="310"/>
        <v>88</v>
      </c>
      <c r="J256" s="45">
        <v>88</v>
      </c>
      <c r="K256" s="45">
        <v>0</v>
      </c>
      <c r="L256" s="45">
        <v>0</v>
      </c>
      <c r="M256" s="40">
        <f t="shared" si="313"/>
        <v>88</v>
      </c>
      <c r="N256" s="45">
        <v>88</v>
      </c>
      <c r="O256" s="45">
        <v>0</v>
      </c>
      <c r="P256" s="45">
        <v>0</v>
      </c>
      <c r="Q256" s="40">
        <f t="shared" si="312"/>
        <v>88</v>
      </c>
      <c r="R256" s="45">
        <v>88</v>
      </c>
      <c r="S256" s="45">
        <v>0</v>
      </c>
      <c r="T256" s="45">
        <v>0</v>
      </c>
      <c r="U256" s="40"/>
      <c r="AC256" s="179"/>
    </row>
    <row r="257" spans="2:29" x14ac:dyDescent="0.25">
      <c r="B257" s="38"/>
      <c r="C257" s="60" t="s">
        <v>247</v>
      </c>
      <c r="D257" s="39" t="s">
        <v>248</v>
      </c>
      <c r="E257" s="40">
        <f t="shared" si="309"/>
        <v>151</v>
      </c>
      <c r="F257" s="45">
        <v>151</v>
      </c>
      <c r="G257" s="45">
        <v>0</v>
      </c>
      <c r="H257" s="45">
        <v>0</v>
      </c>
      <c r="I257" s="40">
        <f t="shared" si="310"/>
        <v>151</v>
      </c>
      <c r="J257" s="45">
        <v>151</v>
      </c>
      <c r="K257" s="45">
        <v>0</v>
      </c>
      <c r="L257" s="45">
        <v>0</v>
      </c>
      <c r="M257" s="40">
        <f t="shared" si="313"/>
        <v>151</v>
      </c>
      <c r="N257" s="45">
        <v>151</v>
      </c>
      <c r="O257" s="45">
        <v>0</v>
      </c>
      <c r="P257" s="45">
        <v>0</v>
      </c>
      <c r="Q257" s="40">
        <f t="shared" si="312"/>
        <v>151</v>
      </c>
      <c r="R257" s="45">
        <v>151</v>
      </c>
      <c r="S257" s="45">
        <v>0</v>
      </c>
      <c r="T257" s="45">
        <v>0</v>
      </c>
      <c r="U257" s="40"/>
      <c r="AC257" s="179"/>
    </row>
    <row r="258" spans="2:29" ht="30" x14ac:dyDescent="0.25">
      <c r="B258" s="38"/>
      <c r="C258" s="60" t="s">
        <v>249</v>
      </c>
      <c r="D258" s="88" t="s">
        <v>356</v>
      </c>
      <c r="E258" s="40">
        <f t="shared" si="309"/>
        <v>662.3</v>
      </c>
      <c r="F258" s="45">
        <v>662.3</v>
      </c>
      <c r="G258" s="45">
        <v>0</v>
      </c>
      <c r="H258" s="45">
        <v>0</v>
      </c>
      <c r="I258" s="40">
        <f t="shared" si="310"/>
        <v>662.3</v>
      </c>
      <c r="J258" s="45">
        <v>662.3</v>
      </c>
      <c r="K258" s="45">
        <v>0</v>
      </c>
      <c r="L258" s="45">
        <v>0</v>
      </c>
      <c r="M258" s="40">
        <f t="shared" si="313"/>
        <v>662.5</v>
      </c>
      <c r="N258" s="45">
        <v>662.5</v>
      </c>
      <c r="O258" s="45">
        <v>0</v>
      </c>
      <c r="P258" s="45">
        <v>0</v>
      </c>
      <c r="Q258" s="40">
        <f t="shared" si="312"/>
        <v>662.3</v>
      </c>
      <c r="R258" s="45">
        <v>662.3</v>
      </c>
      <c r="S258" s="45">
        <v>0</v>
      </c>
      <c r="T258" s="45">
        <v>0</v>
      </c>
      <c r="U258" s="40"/>
      <c r="AC258" s="179"/>
    </row>
    <row r="259" spans="2:29" ht="30" x14ac:dyDescent="0.25">
      <c r="B259" s="38"/>
      <c r="C259" s="60" t="s">
        <v>250</v>
      </c>
      <c r="D259" s="39" t="s">
        <v>251</v>
      </c>
      <c r="E259" s="40">
        <f t="shared" si="309"/>
        <v>1718.2</v>
      </c>
      <c r="F259" s="45">
        <v>1718.2</v>
      </c>
      <c r="G259" s="45">
        <v>0</v>
      </c>
      <c r="H259" s="45">
        <v>0</v>
      </c>
      <c r="I259" s="40">
        <f t="shared" si="310"/>
        <v>1718.2</v>
      </c>
      <c r="J259" s="45">
        <v>1718.2</v>
      </c>
      <c r="K259" s="45">
        <v>0</v>
      </c>
      <c r="L259" s="45">
        <v>0</v>
      </c>
      <c r="M259" s="40">
        <f t="shared" si="313"/>
        <v>2605</v>
      </c>
      <c r="N259" s="45">
        <v>2605</v>
      </c>
      <c r="O259" s="45">
        <v>0</v>
      </c>
      <c r="P259" s="45">
        <v>0</v>
      </c>
      <c r="Q259" s="40">
        <f t="shared" si="312"/>
        <v>2996.2</v>
      </c>
      <c r="R259" s="45">
        <v>2996.2</v>
      </c>
      <c r="S259" s="45">
        <v>0</v>
      </c>
      <c r="T259" s="45">
        <v>0</v>
      </c>
      <c r="U259" s="40"/>
      <c r="AC259" s="179"/>
    </row>
    <row r="260" spans="2:29" ht="30" x14ac:dyDescent="0.25">
      <c r="B260" s="38"/>
      <c r="C260" s="60" t="s">
        <v>252</v>
      </c>
      <c r="D260" s="39" t="s">
        <v>357</v>
      </c>
      <c r="E260" s="40">
        <f t="shared" si="309"/>
        <v>13550</v>
      </c>
      <c r="F260" s="45">
        <v>13550</v>
      </c>
      <c r="G260" s="45">
        <v>0</v>
      </c>
      <c r="H260" s="45">
        <v>0</v>
      </c>
      <c r="I260" s="40">
        <f t="shared" si="310"/>
        <v>13550</v>
      </c>
      <c r="J260" s="45">
        <v>13550</v>
      </c>
      <c r="K260" s="45">
        <v>0</v>
      </c>
      <c r="L260" s="45">
        <v>0</v>
      </c>
      <c r="M260" s="40">
        <f t="shared" si="313"/>
        <v>14849.5</v>
      </c>
      <c r="N260" s="45">
        <v>14849.5</v>
      </c>
      <c r="O260" s="45">
        <v>0</v>
      </c>
      <c r="P260" s="45">
        <v>0</v>
      </c>
      <c r="Q260" s="40">
        <f t="shared" si="312"/>
        <v>14849.5</v>
      </c>
      <c r="R260" s="45">
        <v>14849.5</v>
      </c>
      <c r="S260" s="45">
        <v>0</v>
      </c>
      <c r="T260" s="45">
        <v>0</v>
      </c>
      <c r="U260" s="40"/>
      <c r="AC260" s="179"/>
    </row>
    <row r="261" spans="2:29" ht="30" x14ac:dyDescent="0.25">
      <c r="B261" s="38"/>
      <c r="C261" s="60" t="s">
        <v>253</v>
      </c>
      <c r="D261" s="39" t="s">
        <v>359</v>
      </c>
      <c r="E261" s="40">
        <f t="shared" ref="E261" si="348">SUM(F261:H261)</f>
        <v>360</v>
      </c>
      <c r="F261" s="45">
        <v>360</v>
      </c>
      <c r="G261" s="45">
        <v>0</v>
      </c>
      <c r="H261" s="45">
        <v>0</v>
      </c>
      <c r="I261" s="40">
        <f t="shared" ref="I261" si="349">SUM(J261:L261)</f>
        <v>360</v>
      </c>
      <c r="J261" s="45">
        <v>360</v>
      </c>
      <c r="K261" s="45">
        <v>0</v>
      </c>
      <c r="L261" s="79">
        <f t="shared" ref="L261" si="350">SUM(L265:L269)</f>
        <v>0</v>
      </c>
      <c r="M261" s="40">
        <f t="shared" si="313"/>
        <v>550</v>
      </c>
      <c r="N261" s="45">
        <v>550</v>
      </c>
      <c r="O261" s="45">
        <v>0</v>
      </c>
      <c r="P261" s="45">
        <v>0</v>
      </c>
      <c r="Q261" s="40">
        <f t="shared" ref="Q261" si="351">SUM(R261:T261)</f>
        <v>360</v>
      </c>
      <c r="R261" s="45">
        <v>360</v>
      </c>
      <c r="S261" s="45">
        <v>0</v>
      </c>
      <c r="T261" s="45">
        <v>0</v>
      </c>
      <c r="U261" s="40"/>
      <c r="AC261" s="179"/>
    </row>
    <row r="262" spans="2:29" ht="30" x14ac:dyDescent="0.25">
      <c r="B262" s="38"/>
      <c r="C262" s="60" t="s">
        <v>358</v>
      </c>
      <c r="D262" s="39" t="s">
        <v>360</v>
      </c>
      <c r="E262" s="40">
        <f t="shared" si="309"/>
        <v>620.5</v>
      </c>
      <c r="F262" s="45">
        <v>620.5</v>
      </c>
      <c r="G262" s="45">
        <v>0</v>
      </c>
      <c r="H262" s="45">
        <v>0</v>
      </c>
      <c r="I262" s="40">
        <f t="shared" si="310"/>
        <v>620.5</v>
      </c>
      <c r="J262" s="45">
        <v>620.5</v>
      </c>
      <c r="K262" s="45">
        <v>0</v>
      </c>
      <c r="L262" s="36">
        <f t="shared" ref="L262" si="352">SUM(L263:L264)</f>
        <v>0</v>
      </c>
      <c r="M262" s="40">
        <f t="shared" si="313"/>
        <v>1500</v>
      </c>
      <c r="N262" s="45">
        <v>1500</v>
      </c>
      <c r="O262" s="45">
        <v>0</v>
      </c>
      <c r="P262" s="45">
        <v>0</v>
      </c>
      <c r="Q262" s="40">
        <f t="shared" si="312"/>
        <v>1500</v>
      </c>
      <c r="R262" s="45">
        <v>1500</v>
      </c>
      <c r="S262" s="45">
        <v>0</v>
      </c>
      <c r="T262" s="45">
        <v>0</v>
      </c>
      <c r="U262" s="40"/>
      <c r="AC262" s="180"/>
    </row>
    <row r="263" spans="2:29" ht="18" x14ac:dyDescent="0.25">
      <c r="B263" s="30" t="s">
        <v>535</v>
      </c>
      <c r="C263" s="31"/>
      <c r="D263" s="53" t="s">
        <v>119</v>
      </c>
      <c r="E263" s="32">
        <f t="shared" si="309"/>
        <v>13500</v>
      </c>
      <c r="F263" s="33">
        <f>SUM(F267:F271)</f>
        <v>13500</v>
      </c>
      <c r="G263" s="33">
        <f t="shared" ref="G263:H263" si="353">SUM(G267:G271)</f>
        <v>0</v>
      </c>
      <c r="H263" s="33">
        <f t="shared" si="353"/>
        <v>0</v>
      </c>
      <c r="I263" s="32">
        <f t="shared" si="310"/>
        <v>13500</v>
      </c>
      <c r="J263" s="33">
        <f>SUM(J267:J271)</f>
        <v>13500</v>
      </c>
      <c r="K263" s="33">
        <f t="shared" ref="K263" si="354">SUM(K267:K271)</f>
        <v>0</v>
      </c>
      <c r="L263" s="37">
        <v>0</v>
      </c>
      <c r="M263" s="32">
        <f t="shared" si="313"/>
        <v>15000</v>
      </c>
      <c r="N263" s="33">
        <f>SUM(N267:N271)</f>
        <v>15000</v>
      </c>
      <c r="O263" s="33">
        <f t="shared" ref="O263" si="355">SUM(O267:O271)</f>
        <v>0</v>
      </c>
      <c r="P263" s="33">
        <f t="shared" ref="P263" si="356">SUM(P267:P271)</f>
        <v>0</v>
      </c>
      <c r="Q263" s="32">
        <f t="shared" si="312"/>
        <v>15000</v>
      </c>
      <c r="R263" s="33">
        <f>SUM(R267:R271)</f>
        <v>15000</v>
      </c>
      <c r="S263" s="33">
        <f t="shared" ref="S263:T263" si="357">SUM(S267:S271)</f>
        <v>0</v>
      </c>
      <c r="T263" s="33">
        <f t="shared" si="357"/>
        <v>0</v>
      </c>
      <c r="U263" s="32">
        <f>R263-F263</f>
        <v>1500</v>
      </c>
      <c r="V263" s="111"/>
      <c r="AC263" s="36"/>
    </row>
    <row r="264" spans="2:29" ht="18" x14ac:dyDescent="0.25">
      <c r="B264" s="41"/>
      <c r="C264" s="42"/>
      <c r="D264" s="43" t="s">
        <v>151</v>
      </c>
      <c r="E264" s="36">
        <f t="shared" si="309"/>
        <v>0</v>
      </c>
      <c r="F264" s="36">
        <f t="shared" ref="F264:H264" si="358">SUM(F265:F266)</f>
        <v>0</v>
      </c>
      <c r="G264" s="36">
        <f t="shared" si="358"/>
        <v>0</v>
      </c>
      <c r="H264" s="36">
        <f t="shared" si="358"/>
        <v>0</v>
      </c>
      <c r="I264" s="36">
        <f t="shared" si="310"/>
        <v>0</v>
      </c>
      <c r="J264" s="36">
        <f t="shared" ref="J264:K264" si="359">SUM(J265:J266)</f>
        <v>0</v>
      </c>
      <c r="K264" s="36">
        <f t="shared" si="359"/>
        <v>0</v>
      </c>
      <c r="L264" s="37">
        <v>0</v>
      </c>
      <c r="M264" s="36">
        <f t="shared" si="313"/>
        <v>0</v>
      </c>
      <c r="N264" s="36">
        <f t="shared" ref="N264:O264" si="360">SUM(N265:N266)</f>
        <v>0</v>
      </c>
      <c r="O264" s="36">
        <f t="shared" si="360"/>
        <v>0</v>
      </c>
      <c r="P264" s="36">
        <f t="shared" ref="P264" si="361">SUM(P265:P266)</f>
        <v>0</v>
      </c>
      <c r="Q264" s="36">
        <f t="shared" si="312"/>
        <v>0</v>
      </c>
      <c r="R264" s="36">
        <f t="shared" ref="R264" si="362">SUM(R265:R266)</f>
        <v>0</v>
      </c>
      <c r="S264" s="36">
        <f t="shared" ref="S264:T264" si="363">SUM(S265:S266)</f>
        <v>0</v>
      </c>
      <c r="T264" s="36">
        <f t="shared" si="363"/>
        <v>0</v>
      </c>
      <c r="U264" s="36"/>
      <c r="AC264" s="178" t="s">
        <v>613</v>
      </c>
    </row>
    <row r="265" spans="2:29" ht="18" x14ac:dyDescent="0.25">
      <c r="B265" s="41"/>
      <c r="C265" s="42"/>
      <c r="D265" s="44" t="s">
        <v>335</v>
      </c>
      <c r="E265" s="37">
        <f t="shared" si="309"/>
        <v>0</v>
      </c>
      <c r="F265" s="37">
        <v>0</v>
      </c>
      <c r="G265" s="37">
        <v>0</v>
      </c>
      <c r="H265" s="37">
        <v>0</v>
      </c>
      <c r="I265" s="37">
        <f t="shared" si="310"/>
        <v>0</v>
      </c>
      <c r="J265" s="37">
        <v>0</v>
      </c>
      <c r="K265" s="37">
        <v>0</v>
      </c>
      <c r="L265" s="45">
        <v>0</v>
      </c>
      <c r="M265" s="36">
        <f t="shared" si="313"/>
        <v>0</v>
      </c>
      <c r="N265" s="37">
        <v>0</v>
      </c>
      <c r="O265" s="37">
        <v>0</v>
      </c>
      <c r="P265" s="37">
        <v>0</v>
      </c>
      <c r="Q265" s="37">
        <f t="shared" si="312"/>
        <v>0</v>
      </c>
      <c r="R265" s="37">
        <v>0</v>
      </c>
      <c r="S265" s="37">
        <v>0</v>
      </c>
      <c r="T265" s="37">
        <v>0</v>
      </c>
      <c r="U265" s="36"/>
      <c r="AC265" s="179"/>
    </row>
    <row r="266" spans="2:29" ht="18" x14ac:dyDescent="0.25">
      <c r="B266" s="41"/>
      <c r="C266" s="42"/>
      <c r="D266" s="44" t="s">
        <v>155</v>
      </c>
      <c r="E266" s="36">
        <f t="shared" si="309"/>
        <v>0</v>
      </c>
      <c r="F266" s="37">
        <v>0</v>
      </c>
      <c r="G266" s="37">
        <v>0</v>
      </c>
      <c r="H266" s="37">
        <v>0</v>
      </c>
      <c r="I266" s="36">
        <f t="shared" si="310"/>
        <v>0</v>
      </c>
      <c r="J266" s="37">
        <v>0</v>
      </c>
      <c r="K266" s="37">
        <v>0</v>
      </c>
      <c r="L266" s="45">
        <v>0</v>
      </c>
      <c r="M266" s="36">
        <f t="shared" si="313"/>
        <v>0</v>
      </c>
      <c r="N266" s="37">
        <v>0</v>
      </c>
      <c r="O266" s="37">
        <v>0</v>
      </c>
      <c r="P266" s="37">
        <v>0</v>
      </c>
      <c r="Q266" s="36">
        <f t="shared" si="312"/>
        <v>0</v>
      </c>
      <c r="R266" s="37">
        <v>0</v>
      </c>
      <c r="S266" s="37">
        <v>0</v>
      </c>
      <c r="T266" s="37">
        <v>0</v>
      </c>
      <c r="U266" s="36"/>
      <c r="AC266" s="179"/>
    </row>
    <row r="267" spans="2:29" ht="30" x14ac:dyDescent="0.25">
      <c r="B267" s="38"/>
      <c r="C267" s="60" t="s">
        <v>254</v>
      </c>
      <c r="D267" s="39" t="s">
        <v>255</v>
      </c>
      <c r="E267" s="40">
        <f t="shared" si="309"/>
        <v>1540</v>
      </c>
      <c r="F267" s="45">
        <v>1540</v>
      </c>
      <c r="G267" s="45">
        <v>0</v>
      </c>
      <c r="H267" s="45">
        <v>0</v>
      </c>
      <c r="I267" s="40">
        <f t="shared" si="310"/>
        <v>1540</v>
      </c>
      <c r="J267" s="45">
        <v>1540</v>
      </c>
      <c r="K267" s="45">
        <v>0</v>
      </c>
      <c r="L267" s="45">
        <v>0</v>
      </c>
      <c r="M267" s="40">
        <f t="shared" si="313"/>
        <v>2000</v>
      </c>
      <c r="N267" s="45">
        <v>2000</v>
      </c>
      <c r="O267" s="45">
        <v>0</v>
      </c>
      <c r="P267" s="45">
        <v>0</v>
      </c>
      <c r="Q267" s="40">
        <f t="shared" si="312"/>
        <v>2000</v>
      </c>
      <c r="R267" s="45">
        <v>2000</v>
      </c>
      <c r="S267" s="45">
        <v>0</v>
      </c>
      <c r="T267" s="45">
        <v>0</v>
      </c>
      <c r="U267" s="40"/>
      <c r="AC267" s="179"/>
    </row>
    <row r="268" spans="2:29" x14ac:dyDescent="0.25">
      <c r="B268" s="38"/>
      <c r="C268" s="60" t="s">
        <v>256</v>
      </c>
      <c r="D268" s="39" t="s">
        <v>257</v>
      </c>
      <c r="E268" s="40">
        <f t="shared" si="309"/>
        <v>810</v>
      </c>
      <c r="F268" s="45">
        <v>810</v>
      </c>
      <c r="G268" s="45">
        <v>0</v>
      </c>
      <c r="H268" s="45">
        <v>0</v>
      </c>
      <c r="I268" s="40">
        <f t="shared" si="310"/>
        <v>810</v>
      </c>
      <c r="J268" s="45">
        <v>810</v>
      </c>
      <c r="K268" s="45">
        <v>0</v>
      </c>
      <c r="L268" s="45">
        <v>0</v>
      </c>
      <c r="M268" s="40">
        <f t="shared" ref="M268:M332" si="364">SUM(N268:O268)</f>
        <v>896</v>
      </c>
      <c r="N268" s="45">
        <v>896</v>
      </c>
      <c r="O268" s="45">
        <v>0</v>
      </c>
      <c r="P268" s="45">
        <v>0</v>
      </c>
      <c r="Q268" s="40">
        <f t="shared" si="312"/>
        <v>896</v>
      </c>
      <c r="R268" s="45">
        <v>896</v>
      </c>
      <c r="S268" s="45">
        <v>0</v>
      </c>
      <c r="T268" s="45">
        <v>0</v>
      </c>
      <c r="U268" s="40"/>
      <c r="AC268" s="179"/>
    </row>
    <row r="269" spans="2:29" ht="30" x14ac:dyDescent="0.25">
      <c r="B269" s="38"/>
      <c r="C269" s="60" t="s">
        <v>258</v>
      </c>
      <c r="D269" s="39" t="s">
        <v>259</v>
      </c>
      <c r="E269" s="40">
        <f t="shared" si="309"/>
        <v>10733</v>
      </c>
      <c r="F269" s="45">
        <v>10733</v>
      </c>
      <c r="G269" s="45">
        <v>0</v>
      </c>
      <c r="H269" s="45">
        <v>0</v>
      </c>
      <c r="I269" s="40">
        <f t="shared" si="310"/>
        <v>10733</v>
      </c>
      <c r="J269" s="45">
        <v>10733</v>
      </c>
      <c r="K269" s="45">
        <v>0</v>
      </c>
      <c r="L269" s="45">
        <v>0</v>
      </c>
      <c r="M269" s="40">
        <f t="shared" si="364"/>
        <v>11600</v>
      </c>
      <c r="N269" s="45">
        <v>11600</v>
      </c>
      <c r="O269" s="45">
        <v>0</v>
      </c>
      <c r="P269" s="45">
        <v>0</v>
      </c>
      <c r="Q269" s="40">
        <f t="shared" si="312"/>
        <v>11600</v>
      </c>
      <c r="R269" s="45">
        <v>11600</v>
      </c>
      <c r="S269" s="45">
        <v>0</v>
      </c>
      <c r="T269" s="45">
        <v>0</v>
      </c>
      <c r="U269" s="40"/>
      <c r="AC269" s="179"/>
    </row>
    <row r="270" spans="2:29" ht="30" x14ac:dyDescent="0.25">
      <c r="B270" s="38"/>
      <c r="C270" s="60" t="s">
        <v>260</v>
      </c>
      <c r="D270" s="39" t="s">
        <v>261</v>
      </c>
      <c r="E270" s="40">
        <f t="shared" si="309"/>
        <v>213</v>
      </c>
      <c r="F270" s="45">
        <v>213</v>
      </c>
      <c r="G270" s="45">
        <v>0</v>
      </c>
      <c r="H270" s="45">
        <v>0</v>
      </c>
      <c r="I270" s="40">
        <f t="shared" si="310"/>
        <v>213</v>
      </c>
      <c r="J270" s="45">
        <v>213</v>
      </c>
      <c r="K270" s="45">
        <v>0</v>
      </c>
      <c r="L270" s="79">
        <f t="shared" ref="L270" si="365">L274</f>
        <v>0</v>
      </c>
      <c r="M270" s="40">
        <f t="shared" si="364"/>
        <v>300</v>
      </c>
      <c r="N270" s="45">
        <v>300</v>
      </c>
      <c r="O270" s="45">
        <v>0</v>
      </c>
      <c r="P270" s="45">
        <v>0</v>
      </c>
      <c r="Q270" s="40">
        <f t="shared" si="312"/>
        <v>300</v>
      </c>
      <c r="R270" s="45">
        <v>300</v>
      </c>
      <c r="S270" s="45">
        <v>0</v>
      </c>
      <c r="T270" s="45">
        <v>0</v>
      </c>
      <c r="U270" s="40"/>
      <c r="AC270" s="179"/>
    </row>
    <row r="271" spans="2:29" ht="30" x14ac:dyDescent="0.25">
      <c r="B271" s="38"/>
      <c r="C271" s="60" t="s">
        <v>262</v>
      </c>
      <c r="D271" s="39" t="s">
        <v>263</v>
      </c>
      <c r="E271" s="40">
        <f t="shared" si="309"/>
        <v>204</v>
      </c>
      <c r="F271" s="45">
        <v>204</v>
      </c>
      <c r="G271" s="45">
        <v>0</v>
      </c>
      <c r="H271" s="45">
        <v>0</v>
      </c>
      <c r="I271" s="40">
        <f t="shared" si="310"/>
        <v>204</v>
      </c>
      <c r="J271" s="45">
        <v>204</v>
      </c>
      <c r="K271" s="45">
        <v>0</v>
      </c>
      <c r="L271" s="36">
        <f t="shared" ref="L271" si="366">SUM(L272:L273)</f>
        <v>0</v>
      </c>
      <c r="M271" s="40">
        <f t="shared" si="364"/>
        <v>204</v>
      </c>
      <c r="N271" s="45">
        <v>204</v>
      </c>
      <c r="O271" s="45">
        <v>0</v>
      </c>
      <c r="P271" s="45">
        <v>0</v>
      </c>
      <c r="Q271" s="40">
        <f t="shared" si="312"/>
        <v>204</v>
      </c>
      <c r="R271" s="45">
        <v>204</v>
      </c>
      <c r="S271" s="45">
        <v>0</v>
      </c>
      <c r="T271" s="45">
        <v>0</v>
      </c>
      <c r="U271" s="40"/>
      <c r="AC271" s="180"/>
    </row>
    <row r="272" spans="2:29" ht="48.75" customHeight="1" x14ac:dyDescent="0.25">
      <c r="B272" s="30" t="s">
        <v>536</v>
      </c>
      <c r="C272" s="31"/>
      <c r="D272" s="53" t="s">
        <v>121</v>
      </c>
      <c r="E272" s="32">
        <f t="shared" si="309"/>
        <v>2000</v>
      </c>
      <c r="F272" s="33">
        <f t="shared" ref="F272:P272" si="367">F276</f>
        <v>2000</v>
      </c>
      <c r="G272" s="33">
        <f t="shared" si="367"/>
        <v>0</v>
      </c>
      <c r="H272" s="33">
        <f t="shared" si="367"/>
        <v>0</v>
      </c>
      <c r="I272" s="32">
        <f t="shared" si="310"/>
        <v>2000</v>
      </c>
      <c r="J272" s="33">
        <f t="shared" si="367"/>
        <v>2000</v>
      </c>
      <c r="K272" s="33">
        <f t="shared" si="367"/>
        <v>0</v>
      </c>
      <c r="L272" s="37">
        <v>0</v>
      </c>
      <c r="M272" s="32">
        <f t="shared" si="364"/>
        <v>2000</v>
      </c>
      <c r="N272" s="33">
        <f t="shared" ref="N272:O272" si="368">N276</f>
        <v>2000</v>
      </c>
      <c r="O272" s="33">
        <f t="shared" si="368"/>
        <v>0</v>
      </c>
      <c r="P272" s="33">
        <f t="shared" si="367"/>
        <v>0</v>
      </c>
      <c r="Q272" s="32">
        <f t="shared" si="312"/>
        <v>2000</v>
      </c>
      <c r="R272" s="33">
        <f t="shared" ref="R272" si="369">R276</f>
        <v>2000</v>
      </c>
      <c r="S272" s="33">
        <f t="shared" ref="S272:T272" si="370">S276</f>
        <v>0</v>
      </c>
      <c r="T272" s="33">
        <f t="shared" si="370"/>
        <v>0</v>
      </c>
      <c r="U272" s="32">
        <f>R272-F272</f>
        <v>0</v>
      </c>
      <c r="V272" s="111"/>
      <c r="AC272" s="36"/>
    </row>
    <row r="273" spans="2:29" ht="18" x14ac:dyDescent="0.25">
      <c r="B273" s="41"/>
      <c r="C273" s="42"/>
      <c r="D273" s="43" t="s">
        <v>151</v>
      </c>
      <c r="E273" s="36">
        <f t="shared" si="309"/>
        <v>0</v>
      </c>
      <c r="F273" s="36">
        <f t="shared" ref="F273:H273" si="371">SUM(F274:F275)</f>
        <v>0</v>
      </c>
      <c r="G273" s="36">
        <f t="shared" si="371"/>
        <v>0</v>
      </c>
      <c r="H273" s="36">
        <f t="shared" si="371"/>
        <v>0</v>
      </c>
      <c r="I273" s="36">
        <f t="shared" si="310"/>
        <v>0</v>
      </c>
      <c r="J273" s="36">
        <f t="shared" ref="J273:K273" si="372">SUM(J274:J275)</f>
        <v>0</v>
      </c>
      <c r="K273" s="36">
        <f t="shared" si="372"/>
        <v>0</v>
      </c>
      <c r="L273" s="37">
        <v>0</v>
      </c>
      <c r="M273" s="36">
        <f t="shared" si="364"/>
        <v>0</v>
      </c>
      <c r="N273" s="36">
        <f t="shared" ref="N273:O273" si="373">SUM(N274:N275)</f>
        <v>0</v>
      </c>
      <c r="O273" s="36">
        <f t="shared" si="373"/>
        <v>0</v>
      </c>
      <c r="P273" s="36">
        <f t="shared" ref="P273" si="374">SUM(P274:P275)</f>
        <v>0</v>
      </c>
      <c r="Q273" s="36">
        <f t="shared" si="312"/>
        <v>0</v>
      </c>
      <c r="R273" s="36">
        <f t="shared" ref="R273" si="375">SUM(R274:R275)</f>
        <v>0</v>
      </c>
      <c r="S273" s="36">
        <f t="shared" ref="S273:T273" si="376">SUM(S274:S275)</f>
        <v>0</v>
      </c>
      <c r="T273" s="36">
        <f t="shared" si="376"/>
        <v>0</v>
      </c>
      <c r="U273" s="36"/>
      <c r="AC273" s="36"/>
    </row>
    <row r="274" spans="2:29" ht="18" x14ac:dyDescent="0.25">
      <c r="B274" s="41"/>
      <c r="C274" s="42"/>
      <c r="D274" s="44" t="s">
        <v>335</v>
      </c>
      <c r="E274" s="37">
        <f t="shared" si="309"/>
        <v>0</v>
      </c>
      <c r="F274" s="37">
        <v>0</v>
      </c>
      <c r="G274" s="37">
        <v>0</v>
      </c>
      <c r="H274" s="37">
        <v>0</v>
      </c>
      <c r="I274" s="37">
        <f t="shared" si="310"/>
        <v>0</v>
      </c>
      <c r="J274" s="37">
        <v>0</v>
      </c>
      <c r="K274" s="37">
        <v>0</v>
      </c>
      <c r="L274" s="45">
        <v>0</v>
      </c>
      <c r="M274" s="36">
        <f t="shared" si="364"/>
        <v>0</v>
      </c>
      <c r="N274" s="37">
        <v>0</v>
      </c>
      <c r="O274" s="37">
        <v>0</v>
      </c>
      <c r="P274" s="37">
        <v>0</v>
      </c>
      <c r="Q274" s="37">
        <f t="shared" si="312"/>
        <v>0</v>
      </c>
      <c r="R274" s="37">
        <v>0</v>
      </c>
      <c r="S274" s="37">
        <v>0</v>
      </c>
      <c r="T274" s="37">
        <v>0</v>
      </c>
      <c r="U274" s="36"/>
      <c r="AC274" s="36"/>
    </row>
    <row r="275" spans="2:29" ht="18" x14ac:dyDescent="0.25">
      <c r="B275" s="41"/>
      <c r="C275" s="42"/>
      <c r="D275" s="44" t="s">
        <v>155</v>
      </c>
      <c r="E275" s="36">
        <f t="shared" si="309"/>
        <v>0</v>
      </c>
      <c r="F275" s="37">
        <v>0</v>
      </c>
      <c r="G275" s="37">
        <v>0</v>
      </c>
      <c r="H275" s="37">
        <v>0</v>
      </c>
      <c r="I275" s="36">
        <f t="shared" si="310"/>
        <v>0</v>
      </c>
      <c r="J275" s="37">
        <v>0</v>
      </c>
      <c r="K275" s="37">
        <v>0</v>
      </c>
      <c r="L275" s="79">
        <f>SUM(L279:L284)</f>
        <v>0</v>
      </c>
      <c r="M275" s="36">
        <f t="shared" si="364"/>
        <v>0</v>
      </c>
      <c r="N275" s="37">
        <v>0</v>
      </c>
      <c r="O275" s="37">
        <v>0</v>
      </c>
      <c r="P275" s="37">
        <v>0</v>
      </c>
      <c r="Q275" s="36">
        <f t="shared" si="312"/>
        <v>0</v>
      </c>
      <c r="R275" s="37">
        <v>0</v>
      </c>
      <c r="S275" s="37">
        <v>0</v>
      </c>
      <c r="T275" s="37">
        <v>0</v>
      </c>
      <c r="U275" s="36"/>
      <c r="AC275" s="36"/>
    </row>
    <row r="276" spans="2:29" ht="45" x14ac:dyDescent="0.25">
      <c r="B276" s="38"/>
      <c r="C276" s="60" t="s">
        <v>264</v>
      </c>
      <c r="D276" s="39" t="s">
        <v>265</v>
      </c>
      <c r="E276" s="40">
        <f t="shared" si="309"/>
        <v>2000</v>
      </c>
      <c r="F276" s="45">
        <v>2000</v>
      </c>
      <c r="G276" s="45">
        <v>0</v>
      </c>
      <c r="H276" s="45">
        <v>0</v>
      </c>
      <c r="I276" s="40">
        <f t="shared" si="310"/>
        <v>2000</v>
      </c>
      <c r="J276" s="45">
        <v>2000</v>
      </c>
      <c r="K276" s="45">
        <v>0</v>
      </c>
      <c r="L276" s="36">
        <f t="shared" ref="L276" si="377">SUM(L277:L278)</f>
        <v>0</v>
      </c>
      <c r="M276" s="40">
        <f t="shared" si="364"/>
        <v>2000</v>
      </c>
      <c r="N276" s="45">
        <v>2000</v>
      </c>
      <c r="O276" s="45">
        <v>0</v>
      </c>
      <c r="P276" s="45">
        <v>0</v>
      </c>
      <c r="Q276" s="40">
        <f t="shared" si="312"/>
        <v>2000</v>
      </c>
      <c r="R276" s="45">
        <v>2000</v>
      </c>
      <c r="S276" s="45">
        <v>0</v>
      </c>
      <c r="T276" s="45">
        <v>0</v>
      </c>
      <c r="U276" s="40"/>
      <c r="AC276" s="36"/>
    </row>
    <row r="277" spans="2:29" ht="18" x14ac:dyDescent="0.25">
      <c r="B277" s="30" t="s">
        <v>537</v>
      </c>
      <c r="C277" s="31"/>
      <c r="D277" s="53" t="s">
        <v>122</v>
      </c>
      <c r="E277" s="32">
        <f t="shared" si="309"/>
        <v>36340</v>
      </c>
      <c r="F277" s="33">
        <f>SUM(F281:F286)</f>
        <v>36340</v>
      </c>
      <c r="G277" s="33">
        <f>SUM(G281:G286)</f>
        <v>0</v>
      </c>
      <c r="H277" s="33">
        <f>SUM(H281:H286)</f>
        <v>0</v>
      </c>
      <c r="I277" s="32">
        <f t="shared" si="310"/>
        <v>36400</v>
      </c>
      <c r="J277" s="33">
        <f>SUM(J281:J286)</f>
        <v>36400</v>
      </c>
      <c r="K277" s="33">
        <f>SUM(K281:K286)</f>
        <v>0</v>
      </c>
      <c r="L277" s="37">
        <v>0</v>
      </c>
      <c r="M277" s="32">
        <f t="shared" si="364"/>
        <v>36400</v>
      </c>
      <c r="N277" s="33">
        <f>SUM(N281:N286)</f>
        <v>36400</v>
      </c>
      <c r="O277" s="33">
        <f>SUM(O281:O286)</f>
        <v>0</v>
      </c>
      <c r="P277" s="33">
        <f>SUM(P281:P286)</f>
        <v>0</v>
      </c>
      <c r="Q277" s="32">
        <f t="shared" si="312"/>
        <v>36638</v>
      </c>
      <c r="R277" s="33">
        <f>SUM(R281:R286)</f>
        <v>36638</v>
      </c>
      <c r="S277" s="33">
        <f>SUM(S281:S286)</f>
        <v>0</v>
      </c>
      <c r="T277" s="33">
        <f>SUM(T281:T286)</f>
        <v>0</v>
      </c>
      <c r="U277" s="32">
        <f>R277-F277</f>
        <v>298</v>
      </c>
      <c r="V277" s="111"/>
      <c r="AC277" s="178" t="s">
        <v>614</v>
      </c>
    </row>
    <row r="278" spans="2:29" ht="18" x14ac:dyDescent="0.25">
      <c r="B278" s="41"/>
      <c r="C278" s="42"/>
      <c r="D278" s="43" t="s">
        <v>151</v>
      </c>
      <c r="E278" s="36">
        <f t="shared" si="309"/>
        <v>0</v>
      </c>
      <c r="F278" s="36">
        <f t="shared" ref="F278:H278" si="378">SUM(F279:F280)</f>
        <v>0</v>
      </c>
      <c r="G278" s="36">
        <f t="shared" si="378"/>
        <v>0</v>
      </c>
      <c r="H278" s="36">
        <f t="shared" si="378"/>
        <v>0</v>
      </c>
      <c r="I278" s="36">
        <f t="shared" si="310"/>
        <v>0</v>
      </c>
      <c r="J278" s="36">
        <f t="shared" ref="J278:K278" si="379">SUM(J279:J280)</f>
        <v>0</v>
      </c>
      <c r="K278" s="36">
        <f t="shared" si="379"/>
        <v>0</v>
      </c>
      <c r="L278" s="37">
        <v>0</v>
      </c>
      <c r="M278" s="36">
        <f t="shared" si="364"/>
        <v>0</v>
      </c>
      <c r="N278" s="36">
        <f t="shared" ref="N278:O278" si="380">SUM(N279:N280)</f>
        <v>0</v>
      </c>
      <c r="O278" s="36">
        <f t="shared" si="380"/>
        <v>0</v>
      </c>
      <c r="P278" s="36">
        <f t="shared" ref="P278" si="381">SUM(P279:P280)</f>
        <v>0</v>
      </c>
      <c r="Q278" s="36">
        <f t="shared" si="312"/>
        <v>0</v>
      </c>
      <c r="R278" s="36">
        <f t="shared" ref="R278" si="382">SUM(R279:R280)</f>
        <v>0</v>
      </c>
      <c r="S278" s="36">
        <f t="shared" ref="S278:T278" si="383">SUM(S279:S280)</f>
        <v>0</v>
      </c>
      <c r="T278" s="36">
        <f t="shared" si="383"/>
        <v>0</v>
      </c>
      <c r="U278" s="36"/>
      <c r="AC278" s="179"/>
    </row>
    <row r="279" spans="2:29" ht="18" x14ac:dyDescent="0.25">
      <c r="B279" s="41"/>
      <c r="C279" s="42"/>
      <c r="D279" s="44" t="s">
        <v>335</v>
      </c>
      <c r="E279" s="37">
        <f t="shared" si="309"/>
        <v>0</v>
      </c>
      <c r="F279" s="37">
        <v>0</v>
      </c>
      <c r="G279" s="37">
        <v>0</v>
      </c>
      <c r="H279" s="37">
        <v>0</v>
      </c>
      <c r="I279" s="37">
        <f t="shared" si="310"/>
        <v>0</v>
      </c>
      <c r="J279" s="37">
        <v>0</v>
      </c>
      <c r="K279" s="37">
        <v>0</v>
      </c>
      <c r="L279" s="45">
        <v>0</v>
      </c>
      <c r="M279" s="36">
        <f t="shared" si="364"/>
        <v>0</v>
      </c>
      <c r="N279" s="37">
        <v>0</v>
      </c>
      <c r="O279" s="37">
        <v>0</v>
      </c>
      <c r="P279" s="37">
        <v>0</v>
      </c>
      <c r="Q279" s="37">
        <f t="shared" si="312"/>
        <v>0</v>
      </c>
      <c r="R279" s="37">
        <v>0</v>
      </c>
      <c r="S279" s="37">
        <v>0</v>
      </c>
      <c r="T279" s="37">
        <v>0</v>
      </c>
      <c r="U279" s="36"/>
      <c r="AC279" s="179"/>
    </row>
    <row r="280" spans="2:29" ht="18" x14ac:dyDescent="0.25">
      <c r="B280" s="41"/>
      <c r="C280" s="42"/>
      <c r="D280" s="44" t="s">
        <v>155</v>
      </c>
      <c r="E280" s="36">
        <f t="shared" si="309"/>
        <v>0</v>
      </c>
      <c r="F280" s="37">
        <v>0</v>
      </c>
      <c r="G280" s="37">
        <v>0</v>
      </c>
      <c r="H280" s="37">
        <v>0</v>
      </c>
      <c r="I280" s="36">
        <f t="shared" si="310"/>
        <v>0</v>
      </c>
      <c r="J280" s="37">
        <v>0</v>
      </c>
      <c r="K280" s="37">
        <v>0</v>
      </c>
      <c r="L280" s="45">
        <v>0</v>
      </c>
      <c r="M280" s="36">
        <f t="shared" si="364"/>
        <v>0</v>
      </c>
      <c r="N280" s="37">
        <v>0</v>
      </c>
      <c r="O280" s="37">
        <v>0</v>
      </c>
      <c r="P280" s="37">
        <v>0</v>
      </c>
      <c r="Q280" s="36">
        <f t="shared" si="312"/>
        <v>0</v>
      </c>
      <c r="R280" s="37">
        <v>0</v>
      </c>
      <c r="S280" s="37">
        <v>0</v>
      </c>
      <c r="T280" s="37">
        <v>0</v>
      </c>
      <c r="U280" s="36"/>
      <c r="AC280" s="179"/>
    </row>
    <row r="281" spans="2:29" x14ac:dyDescent="0.25">
      <c r="B281" s="38"/>
      <c r="C281" s="60" t="s">
        <v>266</v>
      </c>
      <c r="D281" s="39" t="s">
        <v>267</v>
      </c>
      <c r="E281" s="40">
        <f t="shared" si="309"/>
        <v>15974</v>
      </c>
      <c r="F281" s="45">
        <v>15974</v>
      </c>
      <c r="G281" s="45">
        <v>0</v>
      </c>
      <c r="H281" s="45">
        <v>0</v>
      </c>
      <c r="I281" s="40">
        <f t="shared" si="310"/>
        <v>16000</v>
      </c>
      <c r="J281" s="45">
        <v>16000</v>
      </c>
      <c r="K281" s="45">
        <v>0</v>
      </c>
      <c r="L281" s="45">
        <v>0</v>
      </c>
      <c r="M281" s="40">
        <f t="shared" si="364"/>
        <v>16000</v>
      </c>
      <c r="N281" s="45">
        <v>16000</v>
      </c>
      <c r="O281" s="45">
        <v>0</v>
      </c>
      <c r="P281" s="45">
        <v>0</v>
      </c>
      <c r="Q281" s="40">
        <f t="shared" si="312"/>
        <v>16238</v>
      </c>
      <c r="R281" s="45">
        <v>16238</v>
      </c>
      <c r="S281" s="45">
        <v>0</v>
      </c>
      <c r="T281" s="45">
        <v>0</v>
      </c>
      <c r="U281" s="40"/>
      <c r="AC281" s="179"/>
    </row>
    <row r="282" spans="2:29" x14ac:dyDescent="0.25">
      <c r="B282" s="38"/>
      <c r="C282" s="60" t="s">
        <v>268</v>
      </c>
      <c r="D282" s="39" t="s">
        <v>269</v>
      </c>
      <c r="E282" s="40">
        <f t="shared" si="309"/>
        <v>110</v>
      </c>
      <c r="F282" s="45">
        <v>110</v>
      </c>
      <c r="G282" s="45">
        <v>0</v>
      </c>
      <c r="H282" s="45">
        <v>0</v>
      </c>
      <c r="I282" s="40">
        <f t="shared" si="310"/>
        <v>110</v>
      </c>
      <c r="J282" s="45">
        <v>110</v>
      </c>
      <c r="K282" s="45">
        <v>0</v>
      </c>
      <c r="L282" s="45">
        <v>0</v>
      </c>
      <c r="M282" s="40">
        <f t="shared" si="364"/>
        <v>110</v>
      </c>
      <c r="N282" s="45">
        <v>110</v>
      </c>
      <c r="O282" s="45">
        <v>0</v>
      </c>
      <c r="P282" s="45">
        <v>0</v>
      </c>
      <c r="Q282" s="40">
        <f t="shared" si="312"/>
        <v>110</v>
      </c>
      <c r="R282" s="45">
        <v>110</v>
      </c>
      <c r="S282" s="45">
        <v>0</v>
      </c>
      <c r="T282" s="45">
        <v>0</v>
      </c>
      <c r="U282" s="40"/>
      <c r="AC282" s="180"/>
    </row>
    <row r="283" spans="2:29" ht="45" x14ac:dyDescent="0.25">
      <c r="B283" s="38"/>
      <c r="C283" s="60" t="s">
        <v>270</v>
      </c>
      <c r="D283" s="39" t="s">
        <v>271</v>
      </c>
      <c r="E283" s="40">
        <f t="shared" si="309"/>
        <v>19070</v>
      </c>
      <c r="F283" s="45">
        <v>19070</v>
      </c>
      <c r="G283" s="45">
        <v>0</v>
      </c>
      <c r="H283" s="45">
        <v>0</v>
      </c>
      <c r="I283" s="40">
        <f t="shared" si="310"/>
        <v>19104</v>
      </c>
      <c r="J283" s="45">
        <v>19104</v>
      </c>
      <c r="K283" s="45">
        <v>0</v>
      </c>
      <c r="L283" s="45">
        <v>0</v>
      </c>
      <c r="M283" s="40">
        <f t="shared" si="364"/>
        <v>19104</v>
      </c>
      <c r="N283" s="45">
        <v>19104</v>
      </c>
      <c r="O283" s="45">
        <v>0</v>
      </c>
      <c r="P283" s="45">
        <v>0</v>
      </c>
      <c r="Q283" s="40">
        <f t="shared" si="312"/>
        <v>19104</v>
      </c>
      <c r="R283" s="45">
        <v>19104</v>
      </c>
      <c r="S283" s="45">
        <v>0</v>
      </c>
      <c r="T283" s="45">
        <v>0</v>
      </c>
      <c r="U283" s="40"/>
      <c r="AC283" s="36"/>
    </row>
    <row r="284" spans="2:29" ht="15.75" x14ac:dyDescent="0.25">
      <c r="B284" s="38"/>
      <c r="C284" s="60" t="s">
        <v>272</v>
      </c>
      <c r="D284" s="39" t="s">
        <v>273</v>
      </c>
      <c r="E284" s="40">
        <f t="shared" si="309"/>
        <v>500</v>
      </c>
      <c r="F284" s="45">
        <v>500</v>
      </c>
      <c r="G284" s="45">
        <v>0</v>
      </c>
      <c r="H284" s="45">
        <v>0</v>
      </c>
      <c r="I284" s="40">
        <f t="shared" si="310"/>
        <v>500</v>
      </c>
      <c r="J284" s="45">
        <v>500</v>
      </c>
      <c r="K284" s="45">
        <v>0</v>
      </c>
      <c r="L284" s="45">
        <v>0</v>
      </c>
      <c r="M284" s="40">
        <f t="shared" si="364"/>
        <v>500</v>
      </c>
      <c r="N284" s="45">
        <v>500</v>
      </c>
      <c r="O284" s="45">
        <v>0</v>
      </c>
      <c r="P284" s="45">
        <v>0</v>
      </c>
      <c r="Q284" s="40">
        <f t="shared" si="312"/>
        <v>500</v>
      </c>
      <c r="R284" s="45">
        <v>500</v>
      </c>
      <c r="S284" s="45">
        <v>0</v>
      </c>
      <c r="T284" s="45">
        <v>0</v>
      </c>
      <c r="U284" s="40"/>
      <c r="AC284" s="36"/>
    </row>
    <row r="285" spans="2:29" ht="30" x14ac:dyDescent="0.25">
      <c r="B285" s="38"/>
      <c r="C285" s="60" t="s">
        <v>274</v>
      </c>
      <c r="D285" s="39" t="s">
        <v>275</v>
      </c>
      <c r="E285" s="40">
        <f t="shared" si="309"/>
        <v>650</v>
      </c>
      <c r="F285" s="45">
        <v>650</v>
      </c>
      <c r="G285" s="45">
        <v>0</v>
      </c>
      <c r="H285" s="45">
        <v>0</v>
      </c>
      <c r="I285" s="40">
        <f t="shared" si="310"/>
        <v>650</v>
      </c>
      <c r="J285" s="45">
        <v>650</v>
      </c>
      <c r="K285" s="45">
        <v>0</v>
      </c>
      <c r="L285" s="79">
        <f t="shared" ref="L285" si="384">SUM(L289:L292)</f>
        <v>0</v>
      </c>
      <c r="M285" s="40">
        <f t="shared" si="364"/>
        <v>650</v>
      </c>
      <c r="N285" s="45">
        <v>650</v>
      </c>
      <c r="O285" s="45">
        <v>0</v>
      </c>
      <c r="P285" s="45">
        <v>0</v>
      </c>
      <c r="Q285" s="40">
        <f t="shared" si="312"/>
        <v>650</v>
      </c>
      <c r="R285" s="45">
        <v>650</v>
      </c>
      <c r="S285" s="45">
        <v>0</v>
      </c>
      <c r="T285" s="45">
        <v>0</v>
      </c>
      <c r="U285" s="40"/>
      <c r="AC285" s="36"/>
    </row>
    <row r="286" spans="2:29" ht="30" x14ac:dyDescent="0.25">
      <c r="B286" s="38"/>
      <c r="C286" s="60" t="s">
        <v>276</v>
      </c>
      <c r="D286" s="39" t="s">
        <v>277</v>
      </c>
      <c r="E286" s="40">
        <f t="shared" si="309"/>
        <v>36</v>
      </c>
      <c r="F286" s="45">
        <v>36</v>
      </c>
      <c r="G286" s="45">
        <v>0</v>
      </c>
      <c r="H286" s="45">
        <v>0</v>
      </c>
      <c r="I286" s="40">
        <f t="shared" si="310"/>
        <v>36</v>
      </c>
      <c r="J286" s="45">
        <v>36</v>
      </c>
      <c r="K286" s="45">
        <v>0</v>
      </c>
      <c r="L286" s="36">
        <f t="shared" ref="L286" si="385">SUM(L287:L288)</f>
        <v>0</v>
      </c>
      <c r="M286" s="40">
        <f t="shared" si="364"/>
        <v>36</v>
      </c>
      <c r="N286" s="45">
        <v>36</v>
      </c>
      <c r="O286" s="45">
        <v>0</v>
      </c>
      <c r="P286" s="45">
        <v>0</v>
      </c>
      <c r="Q286" s="40">
        <f t="shared" si="312"/>
        <v>36</v>
      </c>
      <c r="R286" s="45">
        <v>36</v>
      </c>
      <c r="S286" s="45">
        <v>0</v>
      </c>
      <c r="T286" s="45">
        <v>0</v>
      </c>
      <c r="U286" s="40"/>
      <c r="AC286" s="36"/>
    </row>
    <row r="287" spans="2:29" ht="36" x14ac:dyDescent="0.25">
      <c r="B287" s="30" t="s">
        <v>538</v>
      </c>
      <c r="C287" s="31"/>
      <c r="D287" s="53" t="s">
        <v>125</v>
      </c>
      <c r="E287" s="32">
        <f t="shared" si="309"/>
        <v>3000</v>
      </c>
      <c r="F287" s="33">
        <f>SUM(F291:F294)</f>
        <v>3000</v>
      </c>
      <c r="G287" s="33">
        <f t="shared" ref="G287:H287" si="386">SUM(G291:G294)</f>
        <v>0</v>
      </c>
      <c r="H287" s="33">
        <f t="shared" si="386"/>
        <v>0</v>
      </c>
      <c r="I287" s="32">
        <f t="shared" si="310"/>
        <v>3000</v>
      </c>
      <c r="J287" s="33">
        <f>SUM(J291:J294)</f>
        <v>3000</v>
      </c>
      <c r="K287" s="33">
        <f t="shared" ref="K287" si="387">SUM(K291:K294)</f>
        <v>0</v>
      </c>
      <c r="L287" s="37">
        <v>0</v>
      </c>
      <c r="M287" s="32">
        <f t="shared" si="364"/>
        <v>3730</v>
      </c>
      <c r="N287" s="33">
        <f>SUM(N291:N294)</f>
        <v>3730</v>
      </c>
      <c r="O287" s="33">
        <f t="shared" ref="O287" si="388">SUM(O291:O294)</f>
        <v>0</v>
      </c>
      <c r="P287" s="33">
        <f t="shared" ref="P287" si="389">SUM(P291:P294)</f>
        <v>0</v>
      </c>
      <c r="Q287" s="32">
        <f t="shared" si="312"/>
        <v>3730</v>
      </c>
      <c r="R287" s="33">
        <f>SUM(R291:R294)</f>
        <v>3730</v>
      </c>
      <c r="S287" s="33">
        <f t="shared" ref="S287" si="390">SUM(S291:S294)</f>
        <v>0</v>
      </c>
      <c r="T287" s="33">
        <f t="shared" ref="T287" si="391">SUM(T291:T294)</f>
        <v>0</v>
      </c>
      <c r="U287" s="32">
        <f>R287-F287</f>
        <v>730</v>
      </c>
      <c r="V287" s="111"/>
      <c r="AC287" s="178" t="s">
        <v>615</v>
      </c>
    </row>
    <row r="288" spans="2:29" ht="18" x14ac:dyDescent="0.25">
      <c r="B288" s="41"/>
      <c r="C288" s="42"/>
      <c r="D288" s="43" t="s">
        <v>151</v>
      </c>
      <c r="E288" s="36">
        <f t="shared" si="309"/>
        <v>0</v>
      </c>
      <c r="F288" s="36">
        <f t="shared" ref="F288:H288" si="392">SUM(F289:F290)</f>
        <v>0</v>
      </c>
      <c r="G288" s="36">
        <f t="shared" si="392"/>
        <v>0</v>
      </c>
      <c r="H288" s="36">
        <f t="shared" si="392"/>
        <v>0</v>
      </c>
      <c r="I288" s="36">
        <f t="shared" si="310"/>
        <v>0</v>
      </c>
      <c r="J288" s="36">
        <f t="shared" ref="J288:K288" si="393">SUM(J289:J290)</f>
        <v>0</v>
      </c>
      <c r="K288" s="36">
        <f t="shared" si="393"/>
        <v>0</v>
      </c>
      <c r="L288" s="37">
        <v>0</v>
      </c>
      <c r="M288" s="36">
        <f t="shared" si="364"/>
        <v>0</v>
      </c>
      <c r="N288" s="36">
        <f t="shared" ref="N288:O288" si="394">SUM(N289:N290)</f>
        <v>0</v>
      </c>
      <c r="O288" s="36">
        <f t="shared" si="394"/>
        <v>0</v>
      </c>
      <c r="P288" s="36">
        <f t="shared" ref="P288" si="395">SUM(P289:P290)</f>
        <v>0</v>
      </c>
      <c r="Q288" s="36">
        <f t="shared" si="312"/>
        <v>0</v>
      </c>
      <c r="R288" s="36">
        <f t="shared" ref="R288" si="396">SUM(R289:R290)</f>
        <v>0</v>
      </c>
      <c r="S288" s="36">
        <f t="shared" ref="S288" si="397">SUM(S289:S290)</f>
        <v>0</v>
      </c>
      <c r="T288" s="36">
        <f t="shared" ref="T288" si="398">SUM(T289:T290)</f>
        <v>0</v>
      </c>
      <c r="U288" s="36"/>
      <c r="AC288" s="179"/>
    </row>
    <row r="289" spans="2:29" ht="18" x14ac:dyDescent="0.25">
      <c r="B289" s="41"/>
      <c r="C289" s="42"/>
      <c r="D289" s="44" t="s">
        <v>335</v>
      </c>
      <c r="E289" s="37">
        <f t="shared" si="309"/>
        <v>0</v>
      </c>
      <c r="F289" s="37">
        <v>0</v>
      </c>
      <c r="G289" s="37">
        <v>0</v>
      </c>
      <c r="H289" s="37">
        <v>0</v>
      </c>
      <c r="I289" s="37">
        <f t="shared" si="310"/>
        <v>0</v>
      </c>
      <c r="J289" s="37">
        <v>0</v>
      </c>
      <c r="K289" s="37">
        <v>0</v>
      </c>
      <c r="L289" s="45">
        <v>0</v>
      </c>
      <c r="M289" s="36">
        <f t="shared" si="364"/>
        <v>0</v>
      </c>
      <c r="N289" s="37">
        <v>0</v>
      </c>
      <c r="O289" s="37">
        <v>0</v>
      </c>
      <c r="P289" s="37">
        <v>0</v>
      </c>
      <c r="Q289" s="37">
        <f t="shared" si="312"/>
        <v>0</v>
      </c>
      <c r="R289" s="37">
        <v>0</v>
      </c>
      <c r="S289" s="37">
        <v>0</v>
      </c>
      <c r="T289" s="37">
        <v>0</v>
      </c>
      <c r="U289" s="36"/>
      <c r="AC289" s="179"/>
    </row>
    <row r="290" spans="2:29" ht="18" x14ac:dyDescent="0.25">
      <c r="B290" s="41"/>
      <c r="C290" s="42"/>
      <c r="D290" s="44" t="s">
        <v>155</v>
      </c>
      <c r="E290" s="36">
        <f t="shared" si="309"/>
        <v>0</v>
      </c>
      <c r="F290" s="37">
        <v>0</v>
      </c>
      <c r="G290" s="37">
        <v>0</v>
      </c>
      <c r="H290" s="37">
        <v>0</v>
      </c>
      <c r="I290" s="36">
        <f t="shared" si="310"/>
        <v>0</v>
      </c>
      <c r="J290" s="37">
        <v>0</v>
      </c>
      <c r="K290" s="37">
        <v>0</v>
      </c>
      <c r="L290" s="45">
        <v>0</v>
      </c>
      <c r="M290" s="36">
        <f t="shared" si="364"/>
        <v>0</v>
      </c>
      <c r="N290" s="37">
        <v>0</v>
      </c>
      <c r="O290" s="37">
        <v>0</v>
      </c>
      <c r="P290" s="37">
        <v>0</v>
      </c>
      <c r="Q290" s="36">
        <f t="shared" si="312"/>
        <v>0</v>
      </c>
      <c r="R290" s="37">
        <v>0</v>
      </c>
      <c r="S290" s="37">
        <v>0</v>
      </c>
      <c r="T290" s="37">
        <v>0</v>
      </c>
      <c r="U290" s="36"/>
      <c r="AC290" s="179"/>
    </row>
    <row r="291" spans="2:29" ht="30" x14ac:dyDescent="0.25">
      <c r="B291" s="38"/>
      <c r="C291" s="60" t="s">
        <v>278</v>
      </c>
      <c r="D291" s="39" t="s">
        <v>279</v>
      </c>
      <c r="E291" s="40">
        <f t="shared" si="309"/>
        <v>364</v>
      </c>
      <c r="F291" s="45">
        <v>364</v>
      </c>
      <c r="G291" s="45">
        <v>0</v>
      </c>
      <c r="H291" s="45">
        <v>0</v>
      </c>
      <c r="I291" s="40">
        <f t="shared" si="310"/>
        <v>800</v>
      </c>
      <c r="J291" s="45">
        <v>800</v>
      </c>
      <c r="K291" s="45">
        <v>0</v>
      </c>
      <c r="L291" s="45">
        <v>0</v>
      </c>
      <c r="M291" s="40">
        <f t="shared" si="364"/>
        <v>500</v>
      </c>
      <c r="N291" s="45">
        <v>500</v>
      </c>
      <c r="O291" s="45">
        <v>0</v>
      </c>
      <c r="P291" s="45">
        <v>0</v>
      </c>
      <c r="Q291" s="40">
        <f t="shared" si="312"/>
        <v>500</v>
      </c>
      <c r="R291" s="45">
        <v>500</v>
      </c>
      <c r="S291" s="45">
        <v>0</v>
      </c>
      <c r="T291" s="45">
        <v>0</v>
      </c>
      <c r="U291" s="40"/>
      <c r="AC291" s="179"/>
    </row>
    <row r="292" spans="2:29" ht="30" x14ac:dyDescent="0.25">
      <c r="B292" s="38"/>
      <c r="C292" s="60" t="s">
        <v>280</v>
      </c>
      <c r="D292" s="39" t="s">
        <v>281</v>
      </c>
      <c r="E292" s="40">
        <f t="shared" si="309"/>
        <v>1749</v>
      </c>
      <c r="F292" s="45">
        <v>1749</v>
      </c>
      <c r="G292" s="45">
        <v>0</v>
      </c>
      <c r="H292" s="45">
        <v>0</v>
      </c>
      <c r="I292" s="40">
        <f t="shared" si="310"/>
        <v>770</v>
      </c>
      <c r="J292" s="45">
        <v>770</v>
      </c>
      <c r="K292" s="45">
        <v>0</v>
      </c>
      <c r="L292" s="45">
        <v>0</v>
      </c>
      <c r="M292" s="40">
        <f t="shared" si="364"/>
        <v>1800</v>
      </c>
      <c r="N292" s="45">
        <v>1800</v>
      </c>
      <c r="O292" s="45">
        <v>0</v>
      </c>
      <c r="P292" s="45">
        <v>0</v>
      </c>
      <c r="Q292" s="40">
        <f t="shared" si="312"/>
        <v>1800</v>
      </c>
      <c r="R292" s="45">
        <v>1800</v>
      </c>
      <c r="S292" s="45">
        <v>0</v>
      </c>
      <c r="T292" s="45">
        <v>0</v>
      </c>
      <c r="U292" s="40"/>
      <c r="AC292" s="179"/>
    </row>
    <row r="293" spans="2:29" ht="30" x14ac:dyDescent="0.25">
      <c r="B293" s="38"/>
      <c r="C293" s="60" t="s">
        <v>282</v>
      </c>
      <c r="D293" s="39" t="s">
        <v>283</v>
      </c>
      <c r="E293" s="40">
        <f t="shared" si="309"/>
        <v>601</v>
      </c>
      <c r="F293" s="45">
        <v>601</v>
      </c>
      <c r="G293" s="45">
        <v>0</v>
      </c>
      <c r="H293" s="45">
        <v>0</v>
      </c>
      <c r="I293" s="40">
        <f t="shared" si="310"/>
        <v>1144</v>
      </c>
      <c r="J293" s="45">
        <v>1144</v>
      </c>
      <c r="K293" s="45">
        <v>0</v>
      </c>
      <c r="L293" s="79">
        <f>SUM(L297:L301)</f>
        <v>0</v>
      </c>
      <c r="M293" s="40">
        <f t="shared" si="364"/>
        <v>1144</v>
      </c>
      <c r="N293" s="45">
        <v>1144</v>
      </c>
      <c r="O293" s="45">
        <v>0</v>
      </c>
      <c r="P293" s="45">
        <v>0</v>
      </c>
      <c r="Q293" s="40">
        <f t="shared" si="312"/>
        <v>1144</v>
      </c>
      <c r="R293" s="45">
        <v>1144</v>
      </c>
      <c r="S293" s="45">
        <v>0</v>
      </c>
      <c r="T293" s="45">
        <v>0</v>
      </c>
      <c r="U293" s="40"/>
      <c r="AC293" s="179"/>
    </row>
    <row r="294" spans="2:29" ht="30" x14ac:dyDescent="0.25">
      <c r="B294" s="38"/>
      <c r="C294" s="60" t="s">
        <v>284</v>
      </c>
      <c r="D294" s="39" t="s">
        <v>263</v>
      </c>
      <c r="E294" s="40">
        <f t="shared" si="309"/>
        <v>286</v>
      </c>
      <c r="F294" s="45">
        <v>286</v>
      </c>
      <c r="G294" s="45">
        <v>0</v>
      </c>
      <c r="H294" s="45">
        <v>0</v>
      </c>
      <c r="I294" s="40">
        <f t="shared" si="310"/>
        <v>286</v>
      </c>
      <c r="J294" s="45">
        <v>286</v>
      </c>
      <c r="K294" s="45">
        <v>0</v>
      </c>
      <c r="L294" s="36">
        <f t="shared" ref="L294" si="399">SUM(L295:L296)</f>
        <v>0</v>
      </c>
      <c r="M294" s="40">
        <f t="shared" si="364"/>
        <v>286</v>
      </c>
      <c r="N294" s="45">
        <v>286</v>
      </c>
      <c r="O294" s="45">
        <v>0</v>
      </c>
      <c r="P294" s="45">
        <v>0</v>
      </c>
      <c r="Q294" s="40">
        <f t="shared" si="312"/>
        <v>286</v>
      </c>
      <c r="R294" s="45">
        <v>286</v>
      </c>
      <c r="S294" s="45">
        <v>0</v>
      </c>
      <c r="T294" s="45">
        <v>0</v>
      </c>
      <c r="U294" s="40"/>
      <c r="AC294" s="180"/>
    </row>
    <row r="295" spans="2:29" ht="75" customHeight="1" x14ac:dyDescent="0.25">
      <c r="B295" s="30" t="s">
        <v>539</v>
      </c>
      <c r="C295" s="31"/>
      <c r="D295" s="53" t="s">
        <v>127</v>
      </c>
      <c r="E295" s="32">
        <f t="shared" si="309"/>
        <v>9800</v>
      </c>
      <c r="F295" s="33">
        <f>F299+F300+F301+F302</f>
        <v>9800</v>
      </c>
      <c r="G295" s="33">
        <f>SUM(G299:G303)</f>
        <v>0</v>
      </c>
      <c r="H295" s="33">
        <f>SUM(H299:H303)</f>
        <v>0</v>
      </c>
      <c r="I295" s="32">
        <f t="shared" si="310"/>
        <v>9800</v>
      </c>
      <c r="J295" s="33">
        <f>J299+J300+J301+J302</f>
        <v>9800</v>
      </c>
      <c r="K295" s="33">
        <f>SUM(K299:K303)</f>
        <v>0</v>
      </c>
      <c r="L295" s="37">
        <v>0</v>
      </c>
      <c r="M295" s="32">
        <f t="shared" si="364"/>
        <v>11480</v>
      </c>
      <c r="N295" s="33">
        <f>N299+N300+N301+N302</f>
        <v>11480</v>
      </c>
      <c r="O295" s="33">
        <f>SUM(O299:O303)</f>
        <v>0</v>
      </c>
      <c r="P295" s="33">
        <f>SUM(P299:P303)</f>
        <v>0</v>
      </c>
      <c r="Q295" s="32">
        <f t="shared" si="312"/>
        <v>11480</v>
      </c>
      <c r="R295" s="33">
        <f>R299+R300+R301+R302</f>
        <v>11480</v>
      </c>
      <c r="S295" s="33">
        <f>SUM(S299:S303)</f>
        <v>0</v>
      </c>
      <c r="T295" s="33">
        <f>SUM(T299:T303)</f>
        <v>0</v>
      </c>
      <c r="U295" s="32">
        <f>R295-F295</f>
        <v>1680</v>
      </c>
      <c r="V295" s="111"/>
      <c r="AC295" s="36"/>
    </row>
    <row r="296" spans="2:29" ht="18" x14ac:dyDescent="0.25">
      <c r="B296" s="41"/>
      <c r="C296" s="42"/>
      <c r="D296" s="43" t="s">
        <v>151</v>
      </c>
      <c r="E296" s="36">
        <f t="shared" si="309"/>
        <v>0</v>
      </c>
      <c r="F296" s="36">
        <f t="shared" ref="F296:H296" si="400">SUM(F297:F298)</f>
        <v>0</v>
      </c>
      <c r="G296" s="36">
        <f t="shared" si="400"/>
        <v>0</v>
      </c>
      <c r="H296" s="36">
        <f t="shared" si="400"/>
        <v>0</v>
      </c>
      <c r="I296" s="36">
        <f t="shared" si="310"/>
        <v>0</v>
      </c>
      <c r="J296" s="36">
        <f t="shared" ref="J296:K296" si="401">SUM(J297:J298)</f>
        <v>0</v>
      </c>
      <c r="K296" s="36">
        <f t="shared" si="401"/>
        <v>0</v>
      </c>
      <c r="L296" s="37">
        <v>0</v>
      </c>
      <c r="M296" s="36">
        <f t="shared" si="364"/>
        <v>0</v>
      </c>
      <c r="N296" s="36">
        <f t="shared" ref="N296:O296" si="402">SUM(N297:N298)</f>
        <v>0</v>
      </c>
      <c r="O296" s="36">
        <f t="shared" si="402"/>
        <v>0</v>
      </c>
      <c r="P296" s="36">
        <f t="shared" ref="P296" si="403">SUM(P297:P298)</f>
        <v>0</v>
      </c>
      <c r="Q296" s="36">
        <f t="shared" si="312"/>
        <v>0</v>
      </c>
      <c r="R296" s="36">
        <f t="shared" ref="R296" si="404">SUM(R297:R298)</f>
        <v>0</v>
      </c>
      <c r="S296" s="36">
        <f t="shared" ref="S296:T296" si="405">SUM(S297:S298)</f>
        <v>0</v>
      </c>
      <c r="T296" s="36">
        <f t="shared" si="405"/>
        <v>0</v>
      </c>
      <c r="U296" s="36"/>
      <c r="AC296" s="36"/>
    </row>
    <row r="297" spans="2:29" ht="18" x14ac:dyDescent="0.25">
      <c r="B297" s="41"/>
      <c r="C297" s="42"/>
      <c r="D297" s="44" t="s">
        <v>335</v>
      </c>
      <c r="E297" s="37">
        <f t="shared" si="309"/>
        <v>0</v>
      </c>
      <c r="F297" s="37">
        <v>0</v>
      </c>
      <c r="G297" s="37">
        <v>0</v>
      </c>
      <c r="H297" s="37">
        <v>0</v>
      </c>
      <c r="I297" s="37">
        <f t="shared" si="310"/>
        <v>0</v>
      </c>
      <c r="J297" s="37">
        <v>0</v>
      </c>
      <c r="K297" s="37">
        <v>0</v>
      </c>
      <c r="L297" s="45">
        <v>0</v>
      </c>
      <c r="M297" s="36">
        <f t="shared" si="364"/>
        <v>0</v>
      </c>
      <c r="N297" s="37">
        <v>0</v>
      </c>
      <c r="O297" s="37">
        <v>0</v>
      </c>
      <c r="P297" s="37">
        <v>0</v>
      </c>
      <c r="Q297" s="37">
        <f t="shared" si="312"/>
        <v>0</v>
      </c>
      <c r="R297" s="37">
        <v>0</v>
      </c>
      <c r="S297" s="37">
        <v>0</v>
      </c>
      <c r="T297" s="37">
        <v>0</v>
      </c>
      <c r="U297" s="36"/>
      <c r="AC297" s="36"/>
    </row>
    <row r="298" spans="2:29" ht="18" x14ac:dyDescent="0.25">
      <c r="B298" s="41"/>
      <c r="C298" s="42"/>
      <c r="D298" s="44" t="s">
        <v>155</v>
      </c>
      <c r="E298" s="37">
        <f t="shared" si="309"/>
        <v>0</v>
      </c>
      <c r="F298" s="37">
        <v>0</v>
      </c>
      <c r="G298" s="37">
        <v>0</v>
      </c>
      <c r="H298" s="37">
        <v>0</v>
      </c>
      <c r="I298" s="37">
        <f t="shared" si="310"/>
        <v>0</v>
      </c>
      <c r="J298" s="37">
        <v>0</v>
      </c>
      <c r="K298" s="37">
        <v>0</v>
      </c>
      <c r="L298" s="45">
        <v>0</v>
      </c>
      <c r="M298" s="36">
        <f t="shared" si="364"/>
        <v>0</v>
      </c>
      <c r="N298" s="37">
        <v>0</v>
      </c>
      <c r="O298" s="37">
        <v>0</v>
      </c>
      <c r="P298" s="37">
        <v>0</v>
      </c>
      <c r="Q298" s="37">
        <f t="shared" si="312"/>
        <v>0</v>
      </c>
      <c r="R298" s="37">
        <v>0</v>
      </c>
      <c r="S298" s="37">
        <v>0</v>
      </c>
      <c r="T298" s="37">
        <v>0</v>
      </c>
      <c r="U298" s="36"/>
      <c r="AC298" s="36"/>
    </row>
    <row r="299" spans="2:29" ht="30" x14ac:dyDescent="0.25">
      <c r="B299" s="38"/>
      <c r="C299" s="60" t="s">
        <v>285</v>
      </c>
      <c r="D299" s="39" t="s">
        <v>286</v>
      </c>
      <c r="E299" s="45">
        <f t="shared" si="309"/>
        <v>70</v>
      </c>
      <c r="F299" s="45">
        <v>70</v>
      </c>
      <c r="G299" s="45">
        <v>0</v>
      </c>
      <c r="H299" s="45">
        <v>0</v>
      </c>
      <c r="I299" s="45">
        <f t="shared" si="310"/>
        <v>70</v>
      </c>
      <c r="J299" s="45">
        <v>70</v>
      </c>
      <c r="K299" s="45">
        <v>0</v>
      </c>
      <c r="L299" s="45">
        <v>0</v>
      </c>
      <c r="M299" s="40">
        <f t="shared" si="364"/>
        <v>70</v>
      </c>
      <c r="N299" s="45">
        <v>70</v>
      </c>
      <c r="O299" s="45">
        <v>0</v>
      </c>
      <c r="P299" s="45">
        <v>0</v>
      </c>
      <c r="Q299" s="45">
        <f t="shared" si="312"/>
        <v>70</v>
      </c>
      <c r="R299" s="45">
        <v>70</v>
      </c>
      <c r="S299" s="45">
        <v>0</v>
      </c>
      <c r="T299" s="45">
        <v>0</v>
      </c>
      <c r="U299" s="40"/>
      <c r="AC299" s="36"/>
    </row>
    <row r="300" spans="2:29" ht="60" x14ac:dyDescent="0.25">
      <c r="B300" s="38"/>
      <c r="C300" s="60" t="s">
        <v>287</v>
      </c>
      <c r="D300" s="39" t="s">
        <v>288</v>
      </c>
      <c r="E300" s="45">
        <f t="shared" si="309"/>
        <v>400</v>
      </c>
      <c r="F300" s="45">
        <v>400</v>
      </c>
      <c r="G300" s="45">
        <v>0</v>
      </c>
      <c r="H300" s="45">
        <v>0</v>
      </c>
      <c r="I300" s="45">
        <f t="shared" si="310"/>
        <v>400</v>
      </c>
      <c r="J300" s="45">
        <v>400</v>
      </c>
      <c r="K300" s="45">
        <v>0</v>
      </c>
      <c r="L300" s="45">
        <v>0</v>
      </c>
      <c r="M300" s="40">
        <f t="shared" si="364"/>
        <v>400</v>
      </c>
      <c r="N300" s="45">
        <v>400</v>
      </c>
      <c r="O300" s="45">
        <v>0</v>
      </c>
      <c r="P300" s="45">
        <v>0</v>
      </c>
      <c r="Q300" s="45">
        <f t="shared" si="312"/>
        <v>400</v>
      </c>
      <c r="R300" s="45">
        <v>400</v>
      </c>
      <c r="S300" s="45">
        <v>0</v>
      </c>
      <c r="T300" s="45">
        <v>0</v>
      </c>
      <c r="U300" s="40"/>
      <c r="AC300" s="36"/>
    </row>
    <row r="301" spans="2:29" ht="60" x14ac:dyDescent="0.25">
      <c r="B301" s="38"/>
      <c r="C301" s="60" t="s">
        <v>289</v>
      </c>
      <c r="D301" s="39" t="s">
        <v>290</v>
      </c>
      <c r="E301" s="45">
        <f t="shared" ref="E301:E354" si="406">SUM(F301:H301)</f>
        <v>200</v>
      </c>
      <c r="F301" s="45">
        <v>200</v>
      </c>
      <c r="G301" s="45">
        <v>0</v>
      </c>
      <c r="H301" s="45">
        <v>0</v>
      </c>
      <c r="I301" s="45">
        <f t="shared" ref="I301:I354" si="407">SUM(J301:L301)</f>
        <v>200</v>
      </c>
      <c r="J301" s="66">
        <v>200</v>
      </c>
      <c r="K301" s="45">
        <v>0</v>
      </c>
      <c r="L301" s="45">
        <v>0</v>
      </c>
      <c r="M301" s="40">
        <f t="shared" si="364"/>
        <v>260</v>
      </c>
      <c r="N301" s="66">
        <v>260</v>
      </c>
      <c r="O301" s="45">
        <v>0</v>
      </c>
      <c r="P301" s="45">
        <v>0</v>
      </c>
      <c r="Q301" s="45">
        <f t="shared" ref="Q301:Q335" si="408">SUM(R301:T301)</f>
        <v>260</v>
      </c>
      <c r="R301" s="66">
        <v>260</v>
      </c>
      <c r="S301" s="45">
        <v>0</v>
      </c>
      <c r="T301" s="45">
        <v>0</v>
      </c>
      <c r="U301" s="105"/>
      <c r="AC301" s="36"/>
    </row>
    <row r="302" spans="2:29" ht="30" x14ac:dyDescent="0.25">
      <c r="B302" s="38"/>
      <c r="C302" s="60" t="s">
        <v>291</v>
      </c>
      <c r="D302" s="39" t="s">
        <v>540</v>
      </c>
      <c r="E302" s="45">
        <f t="shared" si="406"/>
        <v>9130</v>
      </c>
      <c r="F302" s="45">
        <v>9130</v>
      </c>
      <c r="G302" s="45">
        <v>0</v>
      </c>
      <c r="H302" s="45">
        <v>0</v>
      </c>
      <c r="I302" s="45">
        <f t="shared" si="407"/>
        <v>9130</v>
      </c>
      <c r="J302" s="66">
        <v>9130</v>
      </c>
      <c r="K302" s="45">
        <v>0</v>
      </c>
      <c r="L302" s="79">
        <f>SUM(L306:L307)</f>
        <v>0</v>
      </c>
      <c r="M302" s="40">
        <f t="shared" si="364"/>
        <v>10750</v>
      </c>
      <c r="N302" s="66">
        <v>10750</v>
      </c>
      <c r="O302" s="45">
        <v>0</v>
      </c>
      <c r="P302" s="45">
        <v>0</v>
      </c>
      <c r="Q302" s="45">
        <f t="shared" si="408"/>
        <v>10750</v>
      </c>
      <c r="R302" s="66">
        <v>10750</v>
      </c>
      <c r="S302" s="45">
        <v>0</v>
      </c>
      <c r="T302" s="45">
        <v>0</v>
      </c>
      <c r="U302" s="105"/>
      <c r="AC302" s="36"/>
    </row>
    <row r="303" spans="2:29" ht="30" x14ac:dyDescent="0.25">
      <c r="B303" s="38"/>
      <c r="C303" s="60" t="s">
        <v>542</v>
      </c>
      <c r="D303" s="39" t="s">
        <v>541</v>
      </c>
      <c r="E303" s="45">
        <f t="shared" si="406"/>
        <v>240</v>
      </c>
      <c r="F303" s="45">
        <v>240</v>
      </c>
      <c r="G303" s="45">
        <v>0</v>
      </c>
      <c r="H303" s="45">
        <v>0</v>
      </c>
      <c r="I303" s="45">
        <f t="shared" si="407"/>
        <v>240</v>
      </c>
      <c r="J303" s="45">
        <v>240</v>
      </c>
      <c r="K303" s="45">
        <v>0</v>
      </c>
      <c r="L303" s="36">
        <f t="shared" ref="L303" si="409">SUM(L304:L305)</f>
        <v>0</v>
      </c>
      <c r="M303" s="40">
        <f t="shared" si="364"/>
        <v>300</v>
      </c>
      <c r="N303" s="45">
        <v>300</v>
      </c>
      <c r="O303" s="45">
        <v>0</v>
      </c>
      <c r="P303" s="45">
        <v>0</v>
      </c>
      <c r="Q303" s="45">
        <f t="shared" si="408"/>
        <v>300</v>
      </c>
      <c r="R303" s="45">
        <v>300</v>
      </c>
      <c r="S303" s="45">
        <v>0</v>
      </c>
      <c r="T303" s="45">
        <v>0</v>
      </c>
      <c r="U303" s="40"/>
      <c r="AC303" s="36"/>
    </row>
    <row r="304" spans="2:29" ht="36" x14ac:dyDescent="0.25">
      <c r="B304" s="30" t="s">
        <v>543</v>
      </c>
      <c r="C304" s="31"/>
      <c r="D304" s="53" t="s">
        <v>544</v>
      </c>
      <c r="E304" s="33">
        <f t="shared" si="406"/>
        <v>44725</v>
      </c>
      <c r="F304" s="33">
        <f>SUM(F308:F309)</f>
        <v>44725</v>
      </c>
      <c r="G304" s="33">
        <f>SUM(G308:G309)</f>
        <v>0</v>
      </c>
      <c r="H304" s="33">
        <f>SUM(H308:H309)</f>
        <v>0</v>
      </c>
      <c r="I304" s="33">
        <f t="shared" si="407"/>
        <v>44730</v>
      </c>
      <c r="J304" s="33">
        <f>SUM(J308:J309)</f>
        <v>44730</v>
      </c>
      <c r="K304" s="33">
        <f>SUM(K308:K309)</f>
        <v>0</v>
      </c>
      <c r="L304" s="37">
        <v>0</v>
      </c>
      <c r="M304" s="32">
        <f t="shared" si="364"/>
        <v>46855</v>
      </c>
      <c r="N304" s="33">
        <f>SUM(N308:N309)</f>
        <v>46855</v>
      </c>
      <c r="O304" s="33">
        <f>SUM(O308:O309)</f>
        <v>0</v>
      </c>
      <c r="P304" s="33">
        <f>SUM(P308:P309)</f>
        <v>0</v>
      </c>
      <c r="Q304" s="33">
        <f t="shared" si="408"/>
        <v>46230</v>
      </c>
      <c r="R304" s="33">
        <f>SUM(R308:R309)</f>
        <v>46230</v>
      </c>
      <c r="S304" s="33">
        <f>SUM(S308:S309)</f>
        <v>0</v>
      </c>
      <c r="T304" s="33">
        <f>SUM(T308:T309)</f>
        <v>0</v>
      </c>
      <c r="U304" s="32">
        <f t="shared" ref="U304:U305" si="410">R304-F304</f>
        <v>1505</v>
      </c>
      <c r="V304" s="175"/>
      <c r="AC304" s="178" t="s">
        <v>616</v>
      </c>
    </row>
    <row r="305" spans="1:29" ht="18" x14ac:dyDescent="0.25">
      <c r="B305" s="41"/>
      <c r="C305" s="42"/>
      <c r="D305" s="43" t="s">
        <v>151</v>
      </c>
      <c r="E305" s="36">
        <f t="shared" si="406"/>
        <v>3290</v>
      </c>
      <c r="F305" s="36">
        <f t="shared" ref="F305:H305" si="411">SUM(F306:F307)</f>
        <v>3290</v>
      </c>
      <c r="G305" s="36">
        <f t="shared" si="411"/>
        <v>0</v>
      </c>
      <c r="H305" s="36">
        <f t="shared" si="411"/>
        <v>0</v>
      </c>
      <c r="I305" s="36">
        <f t="shared" si="407"/>
        <v>3432</v>
      </c>
      <c r="J305" s="36">
        <f t="shared" ref="J305:K305" si="412">SUM(J306:J307)</f>
        <v>3432</v>
      </c>
      <c r="K305" s="36">
        <f t="shared" si="412"/>
        <v>0</v>
      </c>
      <c r="L305" s="51">
        <v>0</v>
      </c>
      <c r="M305" s="36">
        <f t="shared" si="364"/>
        <v>3491</v>
      </c>
      <c r="N305" s="36">
        <f t="shared" ref="N305:O305" si="413">SUM(N306:N307)</f>
        <v>3491</v>
      </c>
      <c r="O305" s="36">
        <f t="shared" si="413"/>
        <v>0</v>
      </c>
      <c r="P305" s="36">
        <f t="shared" ref="P305" si="414">SUM(P306:P307)</f>
        <v>0</v>
      </c>
      <c r="Q305" s="36">
        <f t="shared" si="408"/>
        <v>3491</v>
      </c>
      <c r="R305" s="36">
        <f t="shared" ref="R305" si="415">SUM(R306:R307)</f>
        <v>3491</v>
      </c>
      <c r="S305" s="36">
        <f t="shared" ref="S305:T305" si="416">SUM(S306:S307)</f>
        <v>0</v>
      </c>
      <c r="T305" s="36">
        <f t="shared" si="416"/>
        <v>0</v>
      </c>
      <c r="U305" s="36">
        <f t="shared" si="410"/>
        <v>201</v>
      </c>
      <c r="V305" s="175"/>
      <c r="AC305" s="179"/>
    </row>
    <row r="306" spans="1:29" ht="18" x14ac:dyDescent="0.25">
      <c r="B306" s="41"/>
      <c r="C306" s="42"/>
      <c r="D306" s="44" t="s">
        <v>335</v>
      </c>
      <c r="E306" s="37">
        <f t="shared" si="406"/>
        <v>0</v>
      </c>
      <c r="F306" s="37">
        <v>0</v>
      </c>
      <c r="G306" s="37">
        <v>0</v>
      </c>
      <c r="H306" s="37">
        <v>0</v>
      </c>
      <c r="I306" s="37">
        <f t="shared" si="407"/>
        <v>0</v>
      </c>
      <c r="J306" s="37">
        <v>0</v>
      </c>
      <c r="K306" s="37">
        <v>0</v>
      </c>
      <c r="L306" s="107">
        <v>0</v>
      </c>
      <c r="M306" s="36">
        <f t="shared" si="364"/>
        <v>0</v>
      </c>
      <c r="N306" s="37">
        <v>0</v>
      </c>
      <c r="O306" s="37">
        <v>0</v>
      </c>
      <c r="P306" s="37">
        <v>0</v>
      </c>
      <c r="Q306" s="37">
        <f t="shared" si="408"/>
        <v>0</v>
      </c>
      <c r="R306" s="37">
        <v>0</v>
      </c>
      <c r="S306" s="37">
        <v>0</v>
      </c>
      <c r="T306" s="37">
        <v>0</v>
      </c>
      <c r="U306" s="36"/>
      <c r="AC306" s="179"/>
    </row>
    <row r="307" spans="1:29" ht="18" x14ac:dyDescent="0.25">
      <c r="B307" s="41"/>
      <c r="C307" s="42"/>
      <c r="D307" s="44" t="s">
        <v>155</v>
      </c>
      <c r="E307" s="37">
        <f t="shared" si="406"/>
        <v>3290</v>
      </c>
      <c r="F307" s="51">
        <v>3290</v>
      </c>
      <c r="G307" s="51">
        <v>0</v>
      </c>
      <c r="H307" s="51">
        <v>0</v>
      </c>
      <c r="I307" s="51">
        <f t="shared" si="407"/>
        <v>3432</v>
      </c>
      <c r="J307" s="51">
        <f>3290+142</f>
        <v>3432</v>
      </c>
      <c r="K307" s="51">
        <v>0</v>
      </c>
      <c r="L307" s="45">
        <v>0</v>
      </c>
      <c r="M307" s="49">
        <f t="shared" si="364"/>
        <v>3491</v>
      </c>
      <c r="N307" s="51">
        <v>3491</v>
      </c>
      <c r="O307" s="51">
        <v>0</v>
      </c>
      <c r="P307" s="51">
        <v>0</v>
      </c>
      <c r="Q307" s="51">
        <f t="shared" si="408"/>
        <v>3491</v>
      </c>
      <c r="R307" s="51">
        <v>3491</v>
      </c>
      <c r="S307" s="37">
        <v>0</v>
      </c>
      <c r="T307" s="51">
        <v>0</v>
      </c>
      <c r="U307" s="49"/>
      <c r="AC307" s="179"/>
    </row>
    <row r="308" spans="1:29" ht="45" x14ac:dyDescent="0.25">
      <c r="B308" s="38"/>
      <c r="C308" s="60" t="s">
        <v>307</v>
      </c>
      <c r="D308" s="39" t="s">
        <v>570</v>
      </c>
      <c r="E308" s="45">
        <f t="shared" si="406"/>
        <v>725</v>
      </c>
      <c r="F308" s="76">
        <v>725</v>
      </c>
      <c r="G308" s="76">
        <v>0</v>
      </c>
      <c r="H308" s="76">
        <v>0</v>
      </c>
      <c r="I308" s="76">
        <f t="shared" si="407"/>
        <v>730</v>
      </c>
      <c r="J308" s="76">
        <v>730</v>
      </c>
      <c r="K308" s="76">
        <v>0</v>
      </c>
      <c r="L308" s="79">
        <f t="shared" ref="L308" si="417">SUM(L313:L316)</f>
        <v>0</v>
      </c>
      <c r="M308" s="75">
        <f t="shared" si="364"/>
        <v>730</v>
      </c>
      <c r="N308" s="107">
        <v>730</v>
      </c>
      <c r="O308" s="107">
        <v>0</v>
      </c>
      <c r="P308" s="76">
        <v>0</v>
      </c>
      <c r="Q308" s="76">
        <f t="shared" si="408"/>
        <v>730</v>
      </c>
      <c r="R308" s="107">
        <v>730</v>
      </c>
      <c r="S308" s="45">
        <v>0</v>
      </c>
      <c r="T308" s="107">
        <v>0</v>
      </c>
      <c r="U308" s="75"/>
      <c r="AC308" s="179"/>
    </row>
    <row r="309" spans="1:29" ht="75" x14ac:dyDescent="0.25">
      <c r="B309" s="38"/>
      <c r="C309" s="60" t="s">
        <v>309</v>
      </c>
      <c r="D309" s="39" t="s">
        <v>361</v>
      </c>
      <c r="E309" s="45">
        <f t="shared" si="406"/>
        <v>44000</v>
      </c>
      <c r="F309" s="45">
        <v>44000</v>
      </c>
      <c r="G309" s="45">
        <v>0</v>
      </c>
      <c r="H309" s="45">
        <v>0</v>
      </c>
      <c r="I309" s="45">
        <f t="shared" si="407"/>
        <v>44000</v>
      </c>
      <c r="J309" s="45">
        <v>44000</v>
      </c>
      <c r="K309" s="45">
        <v>0</v>
      </c>
      <c r="L309" s="36">
        <f t="shared" ref="L309" si="418">SUM(L310:L311)</f>
        <v>0</v>
      </c>
      <c r="M309" s="40">
        <f t="shared" si="364"/>
        <v>46125</v>
      </c>
      <c r="N309" s="45">
        <f>45500+625</f>
        <v>46125</v>
      </c>
      <c r="O309" s="45">
        <v>0</v>
      </c>
      <c r="P309" s="45">
        <v>0</v>
      </c>
      <c r="Q309" s="45">
        <f t="shared" si="408"/>
        <v>45500</v>
      </c>
      <c r="R309" s="45">
        <v>45500</v>
      </c>
      <c r="S309" s="45">
        <v>0</v>
      </c>
      <c r="T309" s="45">
        <v>0</v>
      </c>
      <c r="U309" s="40"/>
      <c r="V309" s="110">
        <f>R304-44700</f>
        <v>1530</v>
      </c>
      <c r="AC309" s="180"/>
    </row>
    <row r="310" spans="1:29" ht="18" x14ac:dyDescent="0.25">
      <c r="A310" s="7"/>
      <c r="B310" s="30" t="s">
        <v>545</v>
      </c>
      <c r="C310" s="31"/>
      <c r="D310" s="53" t="s">
        <v>129</v>
      </c>
      <c r="E310" s="33">
        <f t="shared" si="406"/>
        <v>26000</v>
      </c>
      <c r="F310" s="33">
        <f>SUM(F315:F318)</f>
        <v>26000</v>
      </c>
      <c r="G310" s="33">
        <f t="shared" ref="G310:H310" si="419">SUM(G315:G318)</f>
        <v>0</v>
      </c>
      <c r="H310" s="33">
        <f t="shared" si="419"/>
        <v>0</v>
      </c>
      <c r="I310" s="33">
        <f t="shared" si="407"/>
        <v>26000</v>
      </c>
      <c r="J310" s="33">
        <f>SUM(J315:J318)</f>
        <v>26000</v>
      </c>
      <c r="K310" s="33">
        <f t="shared" ref="K310" si="420">SUM(K315:K318)</f>
        <v>0</v>
      </c>
      <c r="L310" s="37">
        <v>0</v>
      </c>
      <c r="M310" s="32">
        <f t="shared" si="364"/>
        <v>26200</v>
      </c>
      <c r="N310" s="33">
        <f>SUM(N315:N318)</f>
        <v>26200</v>
      </c>
      <c r="O310" s="33">
        <f t="shared" ref="O310" si="421">SUM(O315:O318)</f>
        <v>0</v>
      </c>
      <c r="P310" s="33">
        <f t="shared" ref="P310" si="422">SUM(P315:P318)</f>
        <v>0</v>
      </c>
      <c r="Q310" s="33">
        <f t="shared" si="408"/>
        <v>26200</v>
      </c>
      <c r="R310" s="33">
        <f>SUM(R315:R318)</f>
        <v>26200</v>
      </c>
      <c r="S310" s="33">
        <f t="shared" ref="S310:T310" si="423">SUM(S315:S318)</f>
        <v>0</v>
      </c>
      <c r="T310" s="33">
        <f t="shared" si="423"/>
        <v>0</v>
      </c>
      <c r="U310" s="32">
        <f>R310-F310</f>
        <v>200</v>
      </c>
      <c r="V310" s="111"/>
      <c r="AC310" s="36"/>
    </row>
    <row r="311" spans="1:29" ht="18" x14ac:dyDescent="0.25">
      <c r="B311" s="41"/>
      <c r="C311" s="42"/>
      <c r="D311" s="43" t="s">
        <v>151</v>
      </c>
      <c r="E311" s="36">
        <f t="shared" si="406"/>
        <v>0</v>
      </c>
      <c r="F311" s="36">
        <f t="shared" ref="F311:H311" si="424">SUM(F312:F313)</f>
        <v>0</v>
      </c>
      <c r="G311" s="36">
        <f t="shared" si="424"/>
        <v>0</v>
      </c>
      <c r="H311" s="36">
        <f t="shared" si="424"/>
        <v>0</v>
      </c>
      <c r="I311" s="36">
        <f t="shared" si="407"/>
        <v>0</v>
      </c>
      <c r="J311" s="36">
        <f t="shared" ref="J311:K311" si="425">SUM(J312:J313)</f>
        <v>0</v>
      </c>
      <c r="K311" s="36">
        <f t="shared" si="425"/>
        <v>0</v>
      </c>
      <c r="L311" s="37">
        <v>0</v>
      </c>
      <c r="M311" s="36">
        <f t="shared" si="364"/>
        <v>10</v>
      </c>
      <c r="N311" s="36">
        <f t="shared" ref="N311:O311" si="426">SUM(N312:N313)</f>
        <v>10</v>
      </c>
      <c r="O311" s="36">
        <f t="shared" si="426"/>
        <v>0</v>
      </c>
      <c r="P311" s="36">
        <f t="shared" ref="P311" si="427">SUM(P312:P313)</f>
        <v>0</v>
      </c>
      <c r="Q311" s="36">
        <f t="shared" si="408"/>
        <v>10</v>
      </c>
      <c r="R311" s="36">
        <f t="shared" ref="R311" si="428">SUM(R312:R313)</f>
        <v>10</v>
      </c>
      <c r="S311" s="36">
        <f t="shared" ref="S311:T311" si="429">SUM(S312:S313)</f>
        <v>0</v>
      </c>
      <c r="T311" s="36">
        <f t="shared" si="429"/>
        <v>0</v>
      </c>
      <c r="U311" s="36"/>
      <c r="AC311" s="178" t="s">
        <v>619</v>
      </c>
    </row>
    <row r="312" spans="1:29" ht="18" x14ac:dyDescent="0.25">
      <c r="B312" s="41"/>
      <c r="C312" s="42"/>
      <c r="D312" s="44" t="s">
        <v>335</v>
      </c>
      <c r="E312" s="37">
        <f t="shared" si="406"/>
        <v>0</v>
      </c>
      <c r="F312" s="37">
        <v>0</v>
      </c>
      <c r="G312" s="37">
        <v>0</v>
      </c>
      <c r="H312" s="37">
        <v>0</v>
      </c>
      <c r="I312" s="37">
        <f t="shared" si="407"/>
        <v>0</v>
      </c>
      <c r="J312" s="37">
        <v>0</v>
      </c>
      <c r="K312" s="37">
        <v>0</v>
      </c>
      <c r="L312" s="37">
        <v>0</v>
      </c>
      <c r="M312" s="36">
        <f t="shared" si="364"/>
        <v>0</v>
      </c>
      <c r="N312" s="37">
        <v>0</v>
      </c>
      <c r="O312" s="37">
        <v>0</v>
      </c>
      <c r="P312" s="37">
        <v>0</v>
      </c>
      <c r="Q312" s="37">
        <f t="shared" si="408"/>
        <v>0</v>
      </c>
      <c r="R312" s="37">
        <v>0</v>
      </c>
      <c r="S312" s="37">
        <v>0</v>
      </c>
      <c r="T312" s="37">
        <v>0</v>
      </c>
      <c r="U312" s="36"/>
      <c r="AC312" s="179"/>
    </row>
    <row r="313" spans="1:29" ht="18" x14ac:dyDescent="0.25">
      <c r="B313" s="41"/>
      <c r="C313" s="42"/>
      <c r="D313" s="44" t="s">
        <v>155</v>
      </c>
      <c r="E313" s="37">
        <f t="shared" si="406"/>
        <v>0</v>
      </c>
      <c r="F313" s="37">
        <v>0</v>
      </c>
      <c r="G313" s="37">
        <v>0</v>
      </c>
      <c r="H313" s="37">
        <v>0</v>
      </c>
      <c r="I313" s="37">
        <f t="shared" si="407"/>
        <v>0</v>
      </c>
      <c r="J313" s="37">
        <v>0</v>
      </c>
      <c r="K313" s="37">
        <v>0</v>
      </c>
      <c r="L313" s="45">
        <v>0</v>
      </c>
      <c r="M313" s="36">
        <f t="shared" si="364"/>
        <v>10</v>
      </c>
      <c r="N313" s="37">
        <v>10</v>
      </c>
      <c r="O313" s="37">
        <v>0</v>
      </c>
      <c r="P313" s="37">
        <v>0</v>
      </c>
      <c r="Q313" s="37">
        <f t="shared" si="408"/>
        <v>10</v>
      </c>
      <c r="R313" s="37">
        <v>10</v>
      </c>
      <c r="S313" s="37">
        <v>0</v>
      </c>
      <c r="T313" s="37">
        <v>0</v>
      </c>
      <c r="U313" s="36"/>
      <c r="AC313" s="179"/>
    </row>
    <row r="314" spans="1:29" ht="45" x14ac:dyDescent="0.25">
      <c r="A314" s="90"/>
      <c r="B314" s="41"/>
      <c r="C314" s="42"/>
      <c r="D314" s="39" t="s">
        <v>572</v>
      </c>
      <c r="E314" s="37">
        <f t="shared" si="406"/>
        <v>26000</v>
      </c>
      <c r="F314" s="37">
        <v>26000</v>
      </c>
      <c r="G314" s="37">
        <v>0</v>
      </c>
      <c r="H314" s="37">
        <v>0</v>
      </c>
      <c r="I314" s="37">
        <f t="shared" si="407"/>
        <v>26000</v>
      </c>
      <c r="J314" s="37">
        <v>26000</v>
      </c>
      <c r="K314" s="37">
        <v>0</v>
      </c>
      <c r="L314" s="45">
        <v>0</v>
      </c>
      <c r="M314" s="36">
        <f t="shared" si="364"/>
        <v>26000</v>
      </c>
      <c r="N314" s="37">
        <v>26000</v>
      </c>
      <c r="O314" s="37">
        <v>0</v>
      </c>
      <c r="P314" s="37">
        <v>0</v>
      </c>
      <c r="Q314" s="37">
        <f t="shared" si="408"/>
        <v>26000</v>
      </c>
      <c r="R314" s="37">
        <v>26000</v>
      </c>
      <c r="S314" s="37">
        <v>0</v>
      </c>
      <c r="T314" s="37">
        <v>0</v>
      </c>
      <c r="U314" s="36"/>
      <c r="AC314" s="179"/>
    </row>
    <row r="315" spans="1:29" ht="90" x14ac:dyDescent="0.25">
      <c r="A315" s="7"/>
      <c r="B315" s="38"/>
      <c r="C315" s="60" t="s">
        <v>310</v>
      </c>
      <c r="D315" s="39" t="s">
        <v>546</v>
      </c>
      <c r="E315" s="45">
        <f t="shared" si="406"/>
        <v>19325.8</v>
      </c>
      <c r="F315" s="45">
        <v>19325.8</v>
      </c>
      <c r="G315" s="45">
        <v>0</v>
      </c>
      <c r="H315" s="45">
        <v>0</v>
      </c>
      <c r="I315" s="45">
        <f t="shared" si="407"/>
        <v>19325.8</v>
      </c>
      <c r="J315" s="45">
        <v>19325.8</v>
      </c>
      <c r="K315" s="45">
        <v>0</v>
      </c>
      <c r="L315" s="45">
        <v>0</v>
      </c>
      <c r="M315" s="40">
        <f t="shared" si="364"/>
        <v>19481.900000000001</v>
      </c>
      <c r="N315" s="45">
        <v>19481.900000000001</v>
      </c>
      <c r="O315" s="45">
        <v>0</v>
      </c>
      <c r="P315" s="45">
        <v>0</v>
      </c>
      <c r="Q315" s="45">
        <f t="shared" si="408"/>
        <v>19329.8</v>
      </c>
      <c r="R315" s="45">
        <v>19329.8</v>
      </c>
      <c r="S315" s="45">
        <v>0</v>
      </c>
      <c r="T315" s="45">
        <v>0</v>
      </c>
      <c r="U315" s="40"/>
      <c r="AC315" s="179"/>
    </row>
    <row r="316" spans="1:29" ht="45" x14ac:dyDescent="0.25">
      <c r="A316" s="7"/>
      <c r="B316" s="38"/>
      <c r="C316" s="60" t="s">
        <v>312</v>
      </c>
      <c r="D316" s="39" t="s">
        <v>313</v>
      </c>
      <c r="E316" s="45">
        <f t="shared" si="406"/>
        <v>3738.5</v>
      </c>
      <c r="F316" s="45">
        <v>3738.5</v>
      </c>
      <c r="G316" s="45">
        <v>0</v>
      </c>
      <c r="H316" s="45">
        <v>0</v>
      </c>
      <c r="I316" s="45">
        <f t="shared" si="407"/>
        <v>3738.5</v>
      </c>
      <c r="J316" s="45">
        <v>3738.5</v>
      </c>
      <c r="K316" s="45">
        <v>0</v>
      </c>
      <c r="L316" s="45">
        <v>0</v>
      </c>
      <c r="M316" s="40">
        <f t="shared" si="364"/>
        <v>3778.8</v>
      </c>
      <c r="N316" s="45">
        <v>3778.8</v>
      </c>
      <c r="O316" s="45">
        <v>0</v>
      </c>
      <c r="P316" s="45">
        <v>0</v>
      </c>
      <c r="Q316" s="45">
        <f t="shared" si="408"/>
        <v>3778.8</v>
      </c>
      <c r="R316" s="45">
        <v>3778.8</v>
      </c>
      <c r="S316" s="45">
        <v>0</v>
      </c>
      <c r="T316" s="45">
        <v>0</v>
      </c>
      <c r="U316" s="40"/>
      <c r="AC316" s="179"/>
    </row>
    <row r="317" spans="1:29" ht="30" x14ac:dyDescent="0.25">
      <c r="A317" s="7"/>
      <c r="B317" s="38"/>
      <c r="C317" s="60" t="s">
        <v>314</v>
      </c>
      <c r="D317" s="39" t="s">
        <v>315</v>
      </c>
      <c r="E317" s="45">
        <f t="shared" si="406"/>
        <v>209.7</v>
      </c>
      <c r="F317" s="45">
        <v>209.7</v>
      </c>
      <c r="G317" s="45">
        <v>0</v>
      </c>
      <c r="H317" s="45">
        <v>0</v>
      </c>
      <c r="I317" s="45">
        <f t="shared" si="407"/>
        <v>209.7</v>
      </c>
      <c r="J317" s="45">
        <v>209.7</v>
      </c>
      <c r="K317" s="45">
        <v>0</v>
      </c>
      <c r="L317" s="79">
        <f>SUM(L321:L322)</f>
        <v>0</v>
      </c>
      <c r="M317" s="40">
        <f t="shared" si="364"/>
        <v>213.3</v>
      </c>
      <c r="N317" s="45">
        <v>213.3</v>
      </c>
      <c r="O317" s="45">
        <v>0</v>
      </c>
      <c r="P317" s="45">
        <v>0</v>
      </c>
      <c r="Q317" s="45">
        <f t="shared" si="408"/>
        <v>337.4</v>
      </c>
      <c r="R317" s="45">
        <v>337.4</v>
      </c>
      <c r="S317" s="45">
        <v>0</v>
      </c>
      <c r="T317" s="45">
        <v>0</v>
      </c>
      <c r="U317" s="40"/>
      <c r="AC317" s="179"/>
    </row>
    <row r="318" spans="1:29" ht="60" x14ac:dyDescent="0.25">
      <c r="A318" s="7"/>
      <c r="B318" s="38"/>
      <c r="C318" s="60" t="s">
        <v>316</v>
      </c>
      <c r="D318" s="39" t="s">
        <v>317</v>
      </c>
      <c r="E318" s="45">
        <f t="shared" si="406"/>
        <v>2726</v>
      </c>
      <c r="F318" s="45">
        <v>2726</v>
      </c>
      <c r="G318" s="45">
        <v>0</v>
      </c>
      <c r="H318" s="45">
        <v>0</v>
      </c>
      <c r="I318" s="45">
        <f t="shared" si="407"/>
        <v>2726</v>
      </c>
      <c r="J318" s="45">
        <v>2726</v>
      </c>
      <c r="K318" s="45">
        <v>0</v>
      </c>
      <c r="L318" s="36">
        <f t="shared" ref="L318" si="430">SUM(L319:L320)</f>
        <v>0</v>
      </c>
      <c r="M318" s="40">
        <f t="shared" si="364"/>
        <v>2726</v>
      </c>
      <c r="N318" s="45">
        <v>2726</v>
      </c>
      <c r="O318" s="45">
        <v>0</v>
      </c>
      <c r="P318" s="45">
        <v>0</v>
      </c>
      <c r="Q318" s="45">
        <f t="shared" si="408"/>
        <v>2754</v>
      </c>
      <c r="R318" s="45">
        <v>2754</v>
      </c>
      <c r="S318" s="45">
        <v>0</v>
      </c>
      <c r="T318" s="45">
        <v>0</v>
      </c>
      <c r="U318" s="40"/>
      <c r="AC318" s="180"/>
    </row>
    <row r="319" spans="1:29" ht="18" x14ac:dyDescent="0.25">
      <c r="A319" s="7"/>
      <c r="B319" s="30" t="s">
        <v>547</v>
      </c>
      <c r="C319" s="31"/>
      <c r="D319" s="53" t="s">
        <v>131</v>
      </c>
      <c r="E319" s="33">
        <f t="shared" si="406"/>
        <v>20000</v>
      </c>
      <c r="F319" s="33">
        <f>SUM(F323:F325)</f>
        <v>20000</v>
      </c>
      <c r="G319" s="33">
        <f>SUM(G323:G325)</f>
        <v>0</v>
      </c>
      <c r="H319" s="33">
        <f>SUM(H323:H325)</f>
        <v>0</v>
      </c>
      <c r="I319" s="33">
        <f t="shared" si="407"/>
        <v>23370</v>
      </c>
      <c r="J319" s="33">
        <f>SUM(J323:J325)</f>
        <v>23370</v>
      </c>
      <c r="K319" s="33">
        <f>SUM(K323:K325)</f>
        <v>0</v>
      </c>
      <c r="L319" s="37">
        <v>0</v>
      </c>
      <c r="M319" s="32">
        <f t="shared" si="364"/>
        <v>25000</v>
      </c>
      <c r="N319" s="33">
        <f>SUM(N323:N325)</f>
        <v>25000</v>
      </c>
      <c r="O319" s="33">
        <f>SUM(O323:O325)</f>
        <v>0</v>
      </c>
      <c r="P319" s="33">
        <f>SUM(P323:P325)</f>
        <v>0</v>
      </c>
      <c r="Q319" s="33">
        <f t="shared" si="408"/>
        <v>25370</v>
      </c>
      <c r="R319" s="33">
        <f>SUM(R323:R325)</f>
        <v>25370</v>
      </c>
      <c r="S319" s="33">
        <f>SUM(S323:S325)</f>
        <v>0</v>
      </c>
      <c r="T319" s="33">
        <f>SUM(T323:T325)</f>
        <v>0</v>
      </c>
      <c r="U319" s="32">
        <f>R319-F319</f>
        <v>5370</v>
      </c>
      <c r="V319" s="111"/>
      <c r="AC319" s="178" t="s">
        <v>617</v>
      </c>
    </row>
    <row r="320" spans="1:29" ht="18" x14ac:dyDescent="0.25">
      <c r="B320" s="41"/>
      <c r="C320" s="42"/>
      <c r="D320" s="43" t="s">
        <v>151</v>
      </c>
      <c r="E320" s="36">
        <f t="shared" si="406"/>
        <v>0</v>
      </c>
      <c r="F320" s="36">
        <f>SUM(F321:F322)</f>
        <v>0</v>
      </c>
      <c r="G320" s="36">
        <f t="shared" ref="G320:H320" si="431">SUM(G321:G322)</f>
        <v>0</v>
      </c>
      <c r="H320" s="36">
        <f t="shared" si="431"/>
        <v>0</v>
      </c>
      <c r="I320" s="36">
        <f t="shared" si="407"/>
        <v>0</v>
      </c>
      <c r="J320" s="36">
        <f t="shared" ref="J320:K320" si="432">SUM(J321:J322)</f>
        <v>0</v>
      </c>
      <c r="K320" s="36">
        <f t="shared" si="432"/>
        <v>0</v>
      </c>
      <c r="L320" s="37">
        <v>0</v>
      </c>
      <c r="M320" s="36">
        <f t="shared" si="364"/>
        <v>0</v>
      </c>
      <c r="N320" s="36">
        <f t="shared" ref="N320:O320" si="433">SUM(N321:N322)</f>
        <v>0</v>
      </c>
      <c r="O320" s="36">
        <f t="shared" si="433"/>
        <v>0</v>
      </c>
      <c r="P320" s="36">
        <f t="shared" ref="P320" si="434">SUM(P321:P322)</f>
        <v>0</v>
      </c>
      <c r="Q320" s="36">
        <f t="shared" si="408"/>
        <v>0</v>
      </c>
      <c r="R320" s="36">
        <f t="shared" ref="R320" si="435">SUM(R321:R322)</f>
        <v>0</v>
      </c>
      <c r="S320" s="36">
        <f t="shared" ref="S320" si="436">SUM(S321:S322)</f>
        <v>0</v>
      </c>
      <c r="T320" s="36">
        <f t="shared" ref="T320" si="437">SUM(T321:T322)</f>
        <v>0</v>
      </c>
      <c r="U320" s="36"/>
      <c r="AC320" s="179"/>
    </row>
    <row r="321" spans="1:29" ht="18" x14ac:dyDescent="0.25">
      <c r="B321" s="41"/>
      <c r="C321" s="42"/>
      <c r="D321" s="44" t="s">
        <v>335</v>
      </c>
      <c r="E321" s="37">
        <f t="shared" si="406"/>
        <v>0</v>
      </c>
      <c r="F321" s="37">
        <v>0</v>
      </c>
      <c r="G321" s="37">
        <v>0</v>
      </c>
      <c r="H321" s="37">
        <v>0</v>
      </c>
      <c r="I321" s="37">
        <f t="shared" si="407"/>
        <v>0</v>
      </c>
      <c r="J321" s="37">
        <v>0</v>
      </c>
      <c r="K321" s="37">
        <v>0</v>
      </c>
      <c r="L321" s="45">
        <v>0</v>
      </c>
      <c r="M321" s="36">
        <f t="shared" si="364"/>
        <v>0</v>
      </c>
      <c r="N321" s="37">
        <v>0</v>
      </c>
      <c r="O321" s="37">
        <v>0</v>
      </c>
      <c r="P321" s="37">
        <v>0</v>
      </c>
      <c r="Q321" s="37">
        <f t="shared" si="408"/>
        <v>0</v>
      </c>
      <c r="R321" s="37">
        <v>0</v>
      </c>
      <c r="S321" s="37">
        <v>0</v>
      </c>
      <c r="T321" s="37">
        <v>0</v>
      </c>
      <c r="U321" s="36"/>
      <c r="AC321" s="179"/>
    </row>
    <row r="322" spans="1:29" ht="18" x14ac:dyDescent="0.25">
      <c r="B322" s="41"/>
      <c r="C322" s="42"/>
      <c r="D322" s="44" t="s">
        <v>155</v>
      </c>
      <c r="E322" s="37">
        <f t="shared" si="406"/>
        <v>0</v>
      </c>
      <c r="F322" s="37">
        <v>0</v>
      </c>
      <c r="G322" s="37">
        <v>0</v>
      </c>
      <c r="H322" s="37">
        <v>0</v>
      </c>
      <c r="I322" s="37">
        <f t="shared" si="407"/>
        <v>0</v>
      </c>
      <c r="J322" s="37">
        <v>0</v>
      </c>
      <c r="K322" s="37">
        <v>0</v>
      </c>
      <c r="L322" s="45">
        <v>0</v>
      </c>
      <c r="M322" s="36">
        <f t="shared" si="364"/>
        <v>0</v>
      </c>
      <c r="N322" s="37">
        <v>0</v>
      </c>
      <c r="O322" s="37">
        <v>0</v>
      </c>
      <c r="P322" s="37">
        <v>0</v>
      </c>
      <c r="Q322" s="37">
        <f t="shared" si="408"/>
        <v>0</v>
      </c>
      <c r="R322" s="37">
        <v>0</v>
      </c>
      <c r="S322" s="37">
        <v>0</v>
      </c>
      <c r="T322" s="37">
        <v>0</v>
      </c>
      <c r="U322" s="36"/>
      <c r="AC322" s="179"/>
    </row>
    <row r="323" spans="1:29" ht="90" x14ac:dyDescent="0.25">
      <c r="A323" s="7"/>
      <c r="B323" s="38"/>
      <c r="C323" s="60" t="s">
        <v>318</v>
      </c>
      <c r="D323" s="39" t="s">
        <v>319</v>
      </c>
      <c r="E323" s="45">
        <f t="shared" si="406"/>
        <v>19995</v>
      </c>
      <c r="F323" s="45">
        <v>19995</v>
      </c>
      <c r="G323" s="45">
        <v>0</v>
      </c>
      <c r="H323" s="45">
        <v>0</v>
      </c>
      <c r="I323" s="45">
        <f t="shared" si="407"/>
        <v>23365</v>
      </c>
      <c r="J323" s="45">
        <v>23365</v>
      </c>
      <c r="K323" s="45">
        <v>0</v>
      </c>
      <c r="L323" s="79">
        <f t="shared" ref="L323" si="438">SUM(L328:L329)</f>
        <v>0</v>
      </c>
      <c r="M323" s="40">
        <f t="shared" si="364"/>
        <v>24995</v>
      </c>
      <c r="N323" s="45">
        <v>24995</v>
      </c>
      <c r="O323" s="45">
        <v>0</v>
      </c>
      <c r="P323" s="45">
        <v>0</v>
      </c>
      <c r="Q323" s="45">
        <f t="shared" si="408"/>
        <v>23365</v>
      </c>
      <c r="R323" s="45">
        <v>23365</v>
      </c>
      <c r="S323" s="45">
        <v>0</v>
      </c>
      <c r="T323" s="45">
        <v>0</v>
      </c>
      <c r="U323" s="40"/>
      <c r="AC323" s="179"/>
    </row>
    <row r="324" spans="1:29" ht="45" x14ac:dyDescent="0.25">
      <c r="A324" s="7"/>
      <c r="B324" s="38"/>
      <c r="C324" s="60" t="s">
        <v>320</v>
      </c>
      <c r="D324" s="39" t="s">
        <v>321</v>
      </c>
      <c r="E324" s="45">
        <f t="shared" ref="E324" si="439">SUM(F324:H324)</f>
        <v>5</v>
      </c>
      <c r="F324" s="45">
        <v>5</v>
      </c>
      <c r="G324" s="45">
        <v>0</v>
      </c>
      <c r="H324" s="45">
        <v>0</v>
      </c>
      <c r="I324" s="45">
        <f t="shared" ref="I324" si="440">SUM(J324:L324)</f>
        <v>5</v>
      </c>
      <c r="J324" s="45">
        <v>5</v>
      </c>
      <c r="K324" s="45">
        <v>0</v>
      </c>
      <c r="L324" s="36">
        <f t="shared" ref="L324" si="441">SUM(L325:L326)</f>
        <v>0</v>
      </c>
      <c r="M324" s="40">
        <f t="shared" ref="M324" si="442">SUM(N324:O324)</f>
        <v>5</v>
      </c>
      <c r="N324" s="45">
        <v>5</v>
      </c>
      <c r="O324" s="45">
        <v>0</v>
      </c>
      <c r="P324" s="45">
        <v>0</v>
      </c>
      <c r="Q324" s="45">
        <f t="shared" ref="Q324" si="443">SUM(R324:T324)</f>
        <v>5</v>
      </c>
      <c r="R324" s="45">
        <v>5</v>
      </c>
      <c r="S324" s="45">
        <v>0</v>
      </c>
      <c r="T324" s="45">
        <v>0</v>
      </c>
      <c r="U324" s="40"/>
      <c r="AC324" s="179"/>
    </row>
    <row r="325" spans="1:29" ht="30" x14ac:dyDescent="0.25">
      <c r="A325" s="7"/>
      <c r="B325" s="129"/>
      <c r="C325" s="87" t="s">
        <v>593</v>
      </c>
      <c r="D325" s="86" t="s">
        <v>594</v>
      </c>
      <c r="E325" s="132"/>
      <c r="F325" s="132"/>
      <c r="G325" s="132"/>
      <c r="H325" s="132"/>
      <c r="I325" s="132"/>
      <c r="J325" s="132"/>
      <c r="K325" s="132"/>
      <c r="L325" s="84"/>
      <c r="M325" s="131"/>
      <c r="N325" s="132"/>
      <c r="O325" s="132"/>
      <c r="P325" s="132"/>
      <c r="Q325" s="132"/>
      <c r="R325" s="132">
        <v>2000</v>
      </c>
      <c r="S325" s="132">
        <v>0</v>
      </c>
      <c r="T325" s="132">
        <v>0</v>
      </c>
      <c r="U325" s="131"/>
      <c r="AC325" s="180"/>
    </row>
    <row r="326" spans="1:29" ht="36" x14ac:dyDescent="0.25">
      <c r="A326" s="7"/>
      <c r="B326" s="30" t="s">
        <v>548</v>
      </c>
      <c r="C326" s="31"/>
      <c r="D326" s="53" t="s">
        <v>549</v>
      </c>
      <c r="E326" s="33">
        <f t="shared" si="406"/>
        <v>1000</v>
      </c>
      <c r="F326" s="33">
        <f>SUM(F330:F331)</f>
        <v>1000</v>
      </c>
      <c r="G326" s="33">
        <f t="shared" ref="G326:H326" si="444">SUM(G330:G331)</f>
        <v>0</v>
      </c>
      <c r="H326" s="33">
        <f t="shared" si="444"/>
        <v>0</v>
      </c>
      <c r="I326" s="33">
        <f t="shared" si="407"/>
        <v>1000</v>
      </c>
      <c r="J326" s="33">
        <f>SUM(J330:J331)</f>
        <v>1000</v>
      </c>
      <c r="K326" s="33">
        <f t="shared" ref="K326" si="445">SUM(K330:K331)</f>
        <v>0</v>
      </c>
      <c r="L326" s="37">
        <v>0</v>
      </c>
      <c r="M326" s="32">
        <f t="shared" si="364"/>
        <v>1000</v>
      </c>
      <c r="N326" s="33">
        <f>SUM(N330:N331)</f>
        <v>1000</v>
      </c>
      <c r="O326" s="33">
        <f t="shared" ref="O326" si="446">SUM(O330:O331)</f>
        <v>0</v>
      </c>
      <c r="P326" s="33">
        <f t="shared" ref="P326" si="447">SUM(P330:P331)</f>
        <v>0</v>
      </c>
      <c r="Q326" s="33">
        <f t="shared" si="408"/>
        <v>1000</v>
      </c>
      <c r="R326" s="33">
        <f>SUM(R330:R331)</f>
        <v>1000</v>
      </c>
      <c r="S326" s="33">
        <f t="shared" ref="S326" si="448">SUM(S330:S331)</f>
        <v>0</v>
      </c>
      <c r="T326" s="33">
        <f t="shared" ref="T326" si="449">SUM(T330:T331)</f>
        <v>0</v>
      </c>
      <c r="U326" s="32">
        <f>R326-F326</f>
        <v>0</v>
      </c>
      <c r="V326" s="111"/>
      <c r="AC326" s="36"/>
    </row>
    <row r="327" spans="1:29" ht="18" x14ac:dyDescent="0.25">
      <c r="B327" s="41"/>
      <c r="C327" s="42"/>
      <c r="D327" s="43" t="s">
        <v>151</v>
      </c>
      <c r="E327" s="36">
        <f t="shared" si="406"/>
        <v>0</v>
      </c>
      <c r="F327" s="36">
        <f t="shared" ref="F327:H327" si="450">SUM(F328:F329)</f>
        <v>0</v>
      </c>
      <c r="G327" s="36">
        <f t="shared" si="450"/>
        <v>0</v>
      </c>
      <c r="H327" s="36">
        <f t="shared" si="450"/>
        <v>0</v>
      </c>
      <c r="I327" s="36">
        <f t="shared" si="407"/>
        <v>0</v>
      </c>
      <c r="J327" s="36">
        <f t="shared" ref="J327:K327" si="451">SUM(J328:J329)</f>
        <v>0</v>
      </c>
      <c r="K327" s="36">
        <f t="shared" si="451"/>
        <v>0</v>
      </c>
      <c r="L327" s="37">
        <v>0</v>
      </c>
      <c r="M327" s="36">
        <f t="shared" si="364"/>
        <v>0</v>
      </c>
      <c r="N327" s="36">
        <f t="shared" ref="N327:O327" si="452">SUM(N328:N329)</f>
        <v>0</v>
      </c>
      <c r="O327" s="36">
        <f t="shared" si="452"/>
        <v>0</v>
      </c>
      <c r="P327" s="36">
        <f t="shared" ref="P327" si="453">SUM(P328:P329)</f>
        <v>0</v>
      </c>
      <c r="Q327" s="36">
        <f t="shared" si="408"/>
        <v>0</v>
      </c>
      <c r="R327" s="36">
        <f t="shared" ref="R327" si="454">SUM(R328:R329)</f>
        <v>0</v>
      </c>
      <c r="S327" s="36">
        <f t="shared" ref="S327" si="455">SUM(S328:S329)</f>
        <v>0</v>
      </c>
      <c r="T327" s="36">
        <f t="shared" ref="T327" si="456">SUM(T328:T329)</f>
        <v>0</v>
      </c>
      <c r="U327" s="36"/>
      <c r="AC327" s="36"/>
    </row>
    <row r="328" spans="1:29" ht="18" x14ac:dyDescent="0.25">
      <c r="B328" s="41"/>
      <c r="C328" s="42"/>
      <c r="D328" s="44" t="s">
        <v>335</v>
      </c>
      <c r="E328" s="37">
        <f t="shared" si="406"/>
        <v>0</v>
      </c>
      <c r="F328" s="37">
        <v>0</v>
      </c>
      <c r="G328" s="37">
        <v>0</v>
      </c>
      <c r="H328" s="37">
        <v>0</v>
      </c>
      <c r="I328" s="37">
        <f t="shared" si="407"/>
        <v>0</v>
      </c>
      <c r="J328" s="37">
        <v>0</v>
      </c>
      <c r="K328" s="37">
        <v>0</v>
      </c>
      <c r="L328" s="45">
        <v>0</v>
      </c>
      <c r="M328" s="36">
        <f t="shared" si="364"/>
        <v>0</v>
      </c>
      <c r="N328" s="37">
        <v>0</v>
      </c>
      <c r="O328" s="37">
        <v>0</v>
      </c>
      <c r="P328" s="37">
        <v>0</v>
      </c>
      <c r="Q328" s="37">
        <f t="shared" si="408"/>
        <v>0</v>
      </c>
      <c r="R328" s="37">
        <v>0</v>
      </c>
      <c r="S328" s="37">
        <v>0</v>
      </c>
      <c r="T328" s="37">
        <v>0</v>
      </c>
      <c r="U328" s="36"/>
      <c r="AC328" s="36"/>
    </row>
    <row r="329" spans="1:29" ht="18" x14ac:dyDescent="0.25">
      <c r="B329" s="41"/>
      <c r="C329" s="42"/>
      <c r="D329" s="44" t="s">
        <v>155</v>
      </c>
      <c r="E329" s="37">
        <f t="shared" si="406"/>
        <v>0</v>
      </c>
      <c r="F329" s="37">
        <v>0</v>
      </c>
      <c r="G329" s="37">
        <v>0</v>
      </c>
      <c r="H329" s="37">
        <v>0</v>
      </c>
      <c r="I329" s="37">
        <f t="shared" si="407"/>
        <v>0</v>
      </c>
      <c r="J329" s="37">
        <v>0</v>
      </c>
      <c r="K329" s="37">
        <v>0</v>
      </c>
      <c r="L329" s="45">
        <v>0</v>
      </c>
      <c r="M329" s="36">
        <f t="shared" si="364"/>
        <v>0</v>
      </c>
      <c r="N329" s="37">
        <v>0</v>
      </c>
      <c r="O329" s="37">
        <v>0</v>
      </c>
      <c r="P329" s="37">
        <v>0</v>
      </c>
      <c r="Q329" s="37">
        <f t="shared" si="408"/>
        <v>0</v>
      </c>
      <c r="R329" s="37">
        <v>0</v>
      </c>
      <c r="S329" s="37">
        <v>0</v>
      </c>
      <c r="T329" s="37">
        <v>0</v>
      </c>
      <c r="U329" s="36"/>
      <c r="AC329" s="36"/>
    </row>
    <row r="330" spans="1:29" ht="30" x14ac:dyDescent="0.25">
      <c r="A330" s="7"/>
      <c r="B330" s="38"/>
      <c r="C330" s="60" t="s">
        <v>322</v>
      </c>
      <c r="D330" s="39" t="s">
        <v>550</v>
      </c>
      <c r="E330" s="45">
        <f t="shared" si="406"/>
        <v>800</v>
      </c>
      <c r="F330" s="45">
        <v>800</v>
      </c>
      <c r="G330" s="45">
        <v>0</v>
      </c>
      <c r="H330" s="45">
        <v>0</v>
      </c>
      <c r="I330" s="45">
        <f t="shared" si="407"/>
        <v>800</v>
      </c>
      <c r="J330" s="45">
        <v>800</v>
      </c>
      <c r="K330" s="45">
        <v>0</v>
      </c>
      <c r="L330" s="79">
        <v>0</v>
      </c>
      <c r="M330" s="40">
        <f t="shared" si="364"/>
        <v>800</v>
      </c>
      <c r="N330" s="45">
        <v>800</v>
      </c>
      <c r="O330" s="45">
        <v>0</v>
      </c>
      <c r="P330" s="45">
        <v>0</v>
      </c>
      <c r="Q330" s="45">
        <f t="shared" si="408"/>
        <v>800</v>
      </c>
      <c r="R330" s="45">
        <v>800</v>
      </c>
      <c r="S330" s="45">
        <v>0</v>
      </c>
      <c r="T330" s="45">
        <v>0</v>
      </c>
      <c r="U330" s="40"/>
      <c r="AC330" s="36"/>
    </row>
    <row r="331" spans="1:29" ht="30" x14ac:dyDescent="0.25">
      <c r="A331" s="7"/>
      <c r="B331" s="38"/>
      <c r="C331" s="60" t="s">
        <v>324</v>
      </c>
      <c r="D331" s="39" t="s">
        <v>551</v>
      </c>
      <c r="E331" s="45">
        <f t="shared" si="406"/>
        <v>200</v>
      </c>
      <c r="F331" s="45">
        <v>200</v>
      </c>
      <c r="G331" s="45">
        <v>0</v>
      </c>
      <c r="H331" s="45">
        <v>0</v>
      </c>
      <c r="I331" s="45">
        <f t="shared" si="407"/>
        <v>200</v>
      </c>
      <c r="J331" s="45">
        <v>200</v>
      </c>
      <c r="K331" s="45">
        <v>0</v>
      </c>
      <c r="L331" s="36">
        <f t="shared" ref="L331" si="457">SUM(L332:L333)</f>
        <v>0</v>
      </c>
      <c r="M331" s="40">
        <f t="shared" si="364"/>
        <v>200</v>
      </c>
      <c r="N331" s="45">
        <v>200</v>
      </c>
      <c r="O331" s="45">
        <v>0</v>
      </c>
      <c r="P331" s="45">
        <v>0</v>
      </c>
      <c r="Q331" s="45">
        <f t="shared" si="408"/>
        <v>200</v>
      </c>
      <c r="R331" s="45">
        <v>200</v>
      </c>
      <c r="S331" s="45">
        <v>0</v>
      </c>
      <c r="T331" s="45">
        <v>0</v>
      </c>
      <c r="U331" s="40"/>
      <c r="AC331" s="36"/>
    </row>
    <row r="332" spans="1:29" ht="36" x14ac:dyDescent="0.25">
      <c r="A332" s="7"/>
      <c r="B332" s="30" t="s">
        <v>552</v>
      </c>
      <c r="C332" s="31"/>
      <c r="D332" s="53" t="s">
        <v>372</v>
      </c>
      <c r="E332" s="33">
        <f>SUM(F332:H332)</f>
        <v>20000</v>
      </c>
      <c r="F332" s="33">
        <f>SUM(F336:F336)</f>
        <v>20000</v>
      </c>
      <c r="G332" s="33">
        <v>0</v>
      </c>
      <c r="H332" s="33">
        <v>0</v>
      </c>
      <c r="I332" s="33">
        <f t="shared" si="407"/>
        <v>20000</v>
      </c>
      <c r="J332" s="33">
        <f>SUM(J336:J336)</f>
        <v>20000</v>
      </c>
      <c r="K332" s="33">
        <v>0</v>
      </c>
      <c r="L332" s="37">
        <v>0</v>
      </c>
      <c r="M332" s="32">
        <f t="shared" si="364"/>
        <v>20000</v>
      </c>
      <c r="N332" s="33">
        <f>SUM(N336:N336)</f>
        <v>20000</v>
      </c>
      <c r="O332" s="33">
        <v>0</v>
      </c>
      <c r="P332" s="33">
        <v>0</v>
      </c>
      <c r="Q332" s="33">
        <f t="shared" si="408"/>
        <v>20000</v>
      </c>
      <c r="R332" s="33">
        <f>SUM(R336:R336)</f>
        <v>20000</v>
      </c>
      <c r="S332" s="33">
        <v>0</v>
      </c>
      <c r="T332" s="33">
        <v>0</v>
      </c>
      <c r="U332" s="32">
        <f>R332-F332</f>
        <v>0</v>
      </c>
      <c r="V332" s="111"/>
      <c r="AC332" s="36"/>
    </row>
    <row r="333" spans="1:29" ht="18" x14ac:dyDescent="0.25">
      <c r="B333" s="41"/>
      <c r="C333" s="42"/>
      <c r="D333" s="43" t="s">
        <v>151</v>
      </c>
      <c r="E333" s="36">
        <f t="shared" si="406"/>
        <v>4</v>
      </c>
      <c r="F333" s="36">
        <f t="shared" ref="F333:H333" si="458">SUM(F334:F335)</f>
        <v>4</v>
      </c>
      <c r="G333" s="36">
        <f t="shared" si="458"/>
        <v>0</v>
      </c>
      <c r="H333" s="36">
        <f t="shared" si="458"/>
        <v>0</v>
      </c>
      <c r="I333" s="36">
        <f t="shared" si="407"/>
        <v>4</v>
      </c>
      <c r="J333" s="36">
        <f t="shared" ref="J333:K333" si="459">SUM(J334:J335)</f>
        <v>4</v>
      </c>
      <c r="K333" s="36">
        <f t="shared" si="459"/>
        <v>0</v>
      </c>
      <c r="L333" s="37">
        <v>0</v>
      </c>
      <c r="M333" s="36">
        <f t="shared" ref="M333:M354" si="460">SUM(N333:O333)</f>
        <v>4</v>
      </c>
      <c r="N333" s="36">
        <f t="shared" ref="N333:O333" si="461">SUM(N334:N335)</f>
        <v>4</v>
      </c>
      <c r="O333" s="36">
        <f t="shared" si="461"/>
        <v>0</v>
      </c>
      <c r="P333" s="36">
        <f t="shared" ref="P333" si="462">SUM(P334:P335)</f>
        <v>0</v>
      </c>
      <c r="Q333" s="36">
        <f t="shared" si="408"/>
        <v>4</v>
      </c>
      <c r="R333" s="36">
        <f t="shared" ref="R333" si="463">SUM(R334:R335)</f>
        <v>4</v>
      </c>
      <c r="S333" s="36">
        <f t="shared" ref="S333" si="464">SUM(S334:S335)</f>
        <v>0</v>
      </c>
      <c r="T333" s="36">
        <f t="shared" ref="T333" si="465">SUM(T334:T335)</f>
        <v>0</v>
      </c>
      <c r="U333" s="36"/>
      <c r="AC333" s="36"/>
    </row>
    <row r="334" spans="1:29" ht="18" x14ac:dyDescent="0.25">
      <c r="B334" s="41"/>
      <c r="C334" s="42"/>
      <c r="D334" s="44" t="s">
        <v>335</v>
      </c>
      <c r="E334" s="37">
        <f t="shared" si="406"/>
        <v>0</v>
      </c>
      <c r="F334" s="37">
        <v>0</v>
      </c>
      <c r="G334" s="37">
        <v>0</v>
      </c>
      <c r="H334" s="37">
        <v>0</v>
      </c>
      <c r="I334" s="37">
        <f t="shared" si="407"/>
        <v>0</v>
      </c>
      <c r="J334" s="37">
        <v>0</v>
      </c>
      <c r="K334" s="37">
        <v>0</v>
      </c>
      <c r="L334" s="37">
        <v>0</v>
      </c>
      <c r="M334" s="36">
        <f t="shared" si="460"/>
        <v>0</v>
      </c>
      <c r="N334" s="37">
        <v>0</v>
      </c>
      <c r="O334" s="37">
        <v>0</v>
      </c>
      <c r="P334" s="37">
        <v>0</v>
      </c>
      <c r="Q334" s="37">
        <f t="shared" si="408"/>
        <v>0</v>
      </c>
      <c r="R334" s="37">
        <v>0</v>
      </c>
      <c r="S334" s="37">
        <v>0</v>
      </c>
      <c r="T334" s="37">
        <v>0</v>
      </c>
      <c r="U334" s="36"/>
      <c r="AC334" s="36"/>
    </row>
    <row r="335" spans="1:29" ht="18" x14ac:dyDescent="0.25">
      <c r="B335" s="41"/>
      <c r="C335" s="42"/>
      <c r="D335" s="44" t="s">
        <v>155</v>
      </c>
      <c r="E335" s="37">
        <f t="shared" si="406"/>
        <v>4</v>
      </c>
      <c r="F335" s="37">
        <v>4</v>
      </c>
      <c r="G335" s="37">
        <v>0</v>
      </c>
      <c r="H335" s="37">
        <v>0</v>
      </c>
      <c r="I335" s="37">
        <f t="shared" si="407"/>
        <v>4</v>
      </c>
      <c r="J335" s="37">
        <v>4</v>
      </c>
      <c r="K335" s="37">
        <v>0</v>
      </c>
      <c r="L335" s="79">
        <f t="shared" ref="L335" si="466">L339</f>
        <v>0</v>
      </c>
      <c r="M335" s="36">
        <f t="shared" si="460"/>
        <v>4</v>
      </c>
      <c r="N335" s="37">
        <v>4</v>
      </c>
      <c r="O335" s="37">
        <v>0</v>
      </c>
      <c r="P335" s="37">
        <v>0</v>
      </c>
      <c r="Q335" s="37">
        <f t="shared" si="408"/>
        <v>4</v>
      </c>
      <c r="R335" s="37">
        <v>4</v>
      </c>
      <c r="S335" s="37">
        <v>0</v>
      </c>
      <c r="T335" s="37">
        <v>0</v>
      </c>
      <c r="U335" s="36"/>
      <c r="AC335" s="36"/>
    </row>
    <row r="336" spans="1:29" ht="60" x14ac:dyDescent="0.25">
      <c r="B336" s="41"/>
      <c r="C336" s="63" t="s">
        <v>362</v>
      </c>
      <c r="D336" s="39" t="s">
        <v>579</v>
      </c>
      <c r="E336" s="37">
        <f>SUM(F336:H336)</f>
        <v>20000</v>
      </c>
      <c r="F336" s="37">
        <v>20000</v>
      </c>
      <c r="G336" s="37">
        <v>0</v>
      </c>
      <c r="H336" s="37">
        <v>0</v>
      </c>
      <c r="I336" s="37">
        <f>SUM(J336:L336)</f>
        <v>20000</v>
      </c>
      <c r="J336" s="37">
        <v>20000</v>
      </c>
      <c r="K336" s="37">
        <v>0</v>
      </c>
      <c r="L336" s="36">
        <f t="shared" ref="L336" si="467">SUM(L337:L338)</f>
        <v>0</v>
      </c>
      <c r="M336" s="36">
        <f t="shared" si="460"/>
        <v>20000</v>
      </c>
      <c r="N336" s="37">
        <v>20000</v>
      </c>
      <c r="O336" s="37">
        <v>0</v>
      </c>
      <c r="P336" s="37">
        <v>0</v>
      </c>
      <c r="Q336" s="37">
        <f>SUM(R336:T336)</f>
        <v>20000</v>
      </c>
      <c r="R336" s="37">
        <v>20000</v>
      </c>
      <c r="S336" s="37">
        <v>0</v>
      </c>
      <c r="T336" s="37">
        <v>0</v>
      </c>
      <c r="U336" s="36"/>
      <c r="AC336" s="36"/>
    </row>
    <row r="337" spans="1:29" ht="36" x14ac:dyDescent="0.25">
      <c r="A337" s="7"/>
      <c r="B337" s="30" t="s">
        <v>553</v>
      </c>
      <c r="C337" s="31"/>
      <c r="D337" s="53" t="s">
        <v>136</v>
      </c>
      <c r="E337" s="33">
        <f>SUM(F337:H337)</f>
        <v>800</v>
      </c>
      <c r="F337" s="33">
        <f t="shared" ref="F337:P337" si="468">F341</f>
        <v>800</v>
      </c>
      <c r="G337" s="33">
        <f t="shared" si="468"/>
        <v>0</v>
      </c>
      <c r="H337" s="33">
        <f t="shared" si="468"/>
        <v>0</v>
      </c>
      <c r="I337" s="33">
        <f t="shared" si="407"/>
        <v>800</v>
      </c>
      <c r="J337" s="33">
        <f t="shared" si="468"/>
        <v>800</v>
      </c>
      <c r="K337" s="33">
        <f t="shared" si="468"/>
        <v>0</v>
      </c>
      <c r="L337" s="37">
        <v>0</v>
      </c>
      <c r="M337" s="32">
        <f t="shared" si="460"/>
        <v>800</v>
      </c>
      <c r="N337" s="33">
        <f t="shared" ref="N337:O337" si="469">N341</f>
        <v>800</v>
      </c>
      <c r="O337" s="33">
        <f t="shared" si="469"/>
        <v>0</v>
      </c>
      <c r="P337" s="33">
        <f t="shared" si="468"/>
        <v>0</v>
      </c>
      <c r="Q337" s="33">
        <f t="shared" ref="Q337:Q354" si="470">SUM(R337:T337)</f>
        <v>800</v>
      </c>
      <c r="R337" s="33">
        <f t="shared" ref="R337" si="471">R341</f>
        <v>800</v>
      </c>
      <c r="S337" s="33">
        <f t="shared" ref="S337:T337" si="472">S341</f>
        <v>0</v>
      </c>
      <c r="T337" s="33">
        <f t="shared" si="472"/>
        <v>0</v>
      </c>
      <c r="U337" s="32">
        <f>R337-F337</f>
        <v>0</v>
      </c>
      <c r="V337" s="114"/>
      <c r="AC337" s="36"/>
    </row>
    <row r="338" spans="1:29" ht="18" x14ac:dyDescent="0.25">
      <c r="B338" s="41"/>
      <c r="C338" s="42"/>
      <c r="D338" s="43" t="s">
        <v>151</v>
      </c>
      <c r="E338" s="36">
        <f t="shared" si="406"/>
        <v>0</v>
      </c>
      <c r="F338" s="36">
        <f t="shared" ref="F338:H338" si="473">SUM(F339:F340)</f>
        <v>0</v>
      </c>
      <c r="G338" s="36">
        <f t="shared" si="473"/>
        <v>0</v>
      </c>
      <c r="H338" s="36">
        <f t="shared" si="473"/>
        <v>0</v>
      </c>
      <c r="I338" s="36">
        <f t="shared" si="407"/>
        <v>0</v>
      </c>
      <c r="J338" s="36">
        <f t="shared" ref="J338:K338" si="474">SUM(J339:J340)</f>
        <v>0</v>
      </c>
      <c r="K338" s="36">
        <f t="shared" si="474"/>
        <v>0</v>
      </c>
      <c r="L338" s="37">
        <v>0</v>
      </c>
      <c r="M338" s="36">
        <f t="shared" si="460"/>
        <v>0</v>
      </c>
      <c r="N338" s="36">
        <f t="shared" ref="N338:O338" si="475">SUM(N339:N340)</f>
        <v>0</v>
      </c>
      <c r="O338" s="36">
        <f t="shared" si="475"/>
        <v>0</v>
      </c>
      <c r="P338" s="36">
        <f t="shared" ref="P338" si="476">SUM(P339:P340)</f>
        <v>0</v>
      </c>
      <c r="Q338" s="36">
        <f t="shared" si="470"/>
        <v>0</v>
      </c>
      <c r="R338" s="36">
        <f t="shared" ref="R338" si="477">SUM(R339:R340)</f>
        <v>0</v>
      </c>
      <c r="S338" s="36">
        <f t="shared" ref="S338" si="478">SUM(S339:S340)</f>
        <v>0</v>
      </c>
      <c r="T338" s="36">
        <f t="shared" ref="T338" si="479">SUM(T339:T340)</f>
        <v>0</v>
      </c>
      <c r="U338" s="36"/>
      <c r="AC338" s="36"/>
    </row>
    <row r="339" spans="1:29" ht="18" x14ac:dyDescent="0.25">
      <c r="B339" s="41"/>
      <c r="C339" s="42"/>
      <c r="D339" s="44" t="s">
        <v>335</v>
      </c>
      <c r="E339" s="37">
        <f t="shared" si="406"/>
        <v>0</v>
      </c>
      <c r="F339" s="37">
        <v>0</v>
      </c>
      <c r="G339" s="37">
        <v>0</v>
      </c>
      <c r="H339" s="37">
        <v>0</v>
      </c>
      <c r="I339" s="37">
        <f t="shared" si="407"/>
        <v>0</v>
      </c>
      <c r="J339" s="37">
        <v>0</v>
      </c>
      <c r="K339" s="37">
        <v>0</v>
      </c>
      <c r="L339" s="45">
        <v>0</v>
      </c>
      <c r="M339" s="36">
        <f t="shared" si="460"/>
        <v>0</v>
      </c>
      <c r="N339" s="37">
        <v>0</v>
      </c>
      <c r="O339" s="37">
        <v>0</v>
      </c>
      <c r="P339" s="37">
        <v>0</v>
      </c>
      <c r="Q339" s="37">
        <f t="shared" si="470"/>
        <v>0</v>
      </c>
      <c r="R339" s="37">
        <v>0</v>
      </c>
      <c r="S339" s="37">
        <v>0</v>
      </c>
      <c r="T339" s="37">
        <v>0</v>
      </c>
      <c r="U339" s="36"/>
      <c r="AC339" s="36"/>
    </row>
    <row r="340" spans="1:29" ht="19.5" x14ac:dyDescent="0.25">
      <c r="B340" s="41"/>
      <c r="C340" s="42"/>
      <c r="D340" s="44" t="s">
        <v>155</v>
      </c>
      <c r="E340" s="37">
        <f t="shared" si="406"/>
        <v>0</v>
      </c>
      <c r="F340" s="37">
        <v>0</v>
      </c>
      <c r="G340" s="37">
        <v>0</v>
      </c>
      <c r="H340" s="37">
        <v>0</v>
      </c>
      <c r="I340" s="37">
        <f t="shared" si="407"/>
        <v>0</v>
      </c>
      <c r="J340" s="37">
        <v>0</v>
      </c>
      <c r="K340" s="37">
        <v>0</v>
      </c>
      <c r="L340" s="19">
        <f t="shared" ref="L340" si="480">L344</f>
        <v>0</v>
      </c>
      <c r="M340" s="36">
        <f t="shared" si="460"/>
        <v>0</v>
      </c>
      <c r="N340" s="37">
        <v>0</v>
      </c>
      <c r="O340" s="37">
        <v>0</v>
      </c>
      <c r="P340" s="37">
        <v>0</v>
      </c>
      <c r="Q340" s="37">
        <f t="shared" si="470"/>
        <v>0</v>
      </c>
      <c r="R340" s="37">
        <v>0</v>
      </c>
      <c r="S340" s="37">
        <v>0</v>
      </c>
      <c r="T340" s="37">
        <v>0</v>
      </c>
      <c r="U340" s="36"/>
      <c r="AC340" s="36"/>
    </row>
    <row r="341" spans="1:29" ht="105" x14ac:dyDescent="0.25">
      <c r="B341" s="38"/>
      <c r="C341" s="60" t="s">
        <v>326</v>
      </c>
      <c r="D341" s="39" t="s">
        <v>386</v>
      </c>
      <c r="E341" s="45">
        <f t="shared" si="406"/>
        <v>800</v>
      </c>
      <c r="F341" s="45">
        <v>800</v>
      </c>
      <c r="G341" s="45">
        <v>0</v>
      </c>
      <c r="H341" s="45">
        <v>0</v>
      </c>
      <c r="I341" s="45">
        <f t="shared" si="407"/>
        <v>800</v>
      </c>
      <c r="J341" s="45">
        <v>800</v>
      </c>
      <c r="K341" s="45">
        <v>0</v>
      </c>
      <c r="L341" s="36">
        <f t="shared" ref="L341" si="481">SUM(L342:L343)</f>
        <v>0</v>
      </c>
      <c r="M341" s="40">
        <f t="shared" si="460"/>
        <v>800</v>
      </c>
      <c r="N341" s="45">
        <v>800</v>
      </c>
      <c r="O341" s="45">
        <v>0</v>
      </c>
      <c r="P341" s="45">
        <v>0</v>
      </c>
      <c r="Q341" s="45">
        <f t="shared" si="470"/>
        <v>800</v>
      </c>
      <c r="R341" s="45">
        <v>800</v>
      </c>
      <c r="S341" s="45">
        <v>0</v>
      </c>
      <c r="T341" s="45">
        <v>0</v>
      </c>
      <c r="U341" s="40"/>
      <c r="AC341" s="36"/>
    </row>
    <row r="342" spans="1:29" ht="40.5" x14ac:dyDescent="0.25">
      <c r="A342" s="85" t="s">
        <v>602</v>
      </c>
      <c r="B342" s="16" t="s">
        <v>554</v>
      </c>
      <c r="C342" s="17"/>
      <c r="D342" s="18" t="s">
        <v>138</v>
      </c>
      <c r="E342" s="19">
        <f t="shared" si="406"/>
        <v>20000</v>
      </c>
      <c r="F342" s="19">
        <f t="shared" ref="F342:P342" si="482">F346</f>
        <v>20000</v>
      </c>
      <c r="G342" s="19">
        <f t="shared" si="482"/>
        <v>0</v>
      </c>
      <c r="H342" s="19">
        <f t="shared" si="482"/>
        <v>0</v>
      </c>
      <c r="I342" s="19">
        <f t="shared" si="407"/>
        <v>20000</v>
      </c>
      <c r="J342" s="19">
        <f t="shared" si="482"/>
        <v>20000</v>
      </c>
      <c r="K342" s="19">
        <f t="shared" si="482"/>
        <v>0</v>
      </c>
      <c r="L342" s="37">
        <v>0</v>
      </c>
      <c r="M342" s="19">
        <f t="shared" si="460"/>
        <v>20000</v>
      </c>
      <c r="N342" s="19">
        <f t="shared" ref="N342:O342" si="483">N346</f>
        <v>20000</v>
      </c>
      <c r="O342" s="19">
        <f t="shared" si="483"/>
        <v>0</v>
      </c>
      <c r="P342" s="19">
        <f t="shared" si="482"/>
        <v>0</v>
      </c>
      <c r="Q342" s="19">
        <f t="shared" si="470"/>
        <v>20000</v>
      </c>
      <c r="R342" s="19">
        <f t="shared" ref="R342" si="484">R346</f>
        <v>20000</v>
      </c>
      <c r="S342" s="19">
        <f t="shared" ref="S342:T342" si="485">S346</f>
        <v>0</v>
      </c>
      <c r="T342" s="19">
        <f t="shared" si="485"/>
        <v>0</v>
      </c>
      <c r="U342" s="19">
        <f>R342-F342</f>
        <v>0</v>
      </c>
      <c r="V342" s="111">
        <v>20000</v>
      </c>
      <c r="Z342" s="117">
        <v>20000</v>
      </c>
      <c r="AC342" s="36"/>
    </row>
    <row r="343" spans="1:29" ht="18" x14ac:dyDescent="0.25">
      <c r="B343" s="41"/>
      <c r="C343" s="42"/>
      <c r="D343" s="43" t="s">
        <v>151</v>
      </c>
      <c r="E343" s="36">
        <f t="shared" si="406"/>
        <v>3</v>
      </c>
      <c r="F343" s="36">
        <f t="shared" ref="F343:H343" si="486">SUM(F344:F345)</f>
        <v>3</v>
      </c>
      <c r="G343" s="36">
        <f t="shared" si="486"/>
        <v>0</v>
      </c>
      <c r="H343" s="36">
        <f t="shared" si="486"/>
        <v>0</v>
      </c>
      <c r="I343" s="36">
        <f t="shared" si="407"/>
        <v>4</v>
      </c>
      <c r="J343" s="36">
        <f t="shared" ref="J343:K343" si="487">SUM(J344:J345)</f>
        <v>4</v>
      </c>
      <c r="K343" s="36">
        <f t="shared" si="487"/>
        <v>0</v>
      </c>
      <c r="L343" s="37">
        <v>0</v>
      </c>
      <c r="M343" s="36">
        <f t="shared" si="460"/>
        <v>4</v>
      </c>
      <c r="N343" s="36">
        <f t="shared" ref="N343:O343" si="488">SUM(N344:N345)</f>
        <v>4</v>
      </c>
      <c r="O343" s="36">
        <f t="shared" si="488"/>
        <v>0</v>
      </c>
      <c r="P343" s="36">
        <f t="shared" ref="P343" si="489">SUM(P344:P345)</f>
        <v>0</v>
      </c>
      <c r="Q343" s="36">
        <f t="shared" si="470"/>
        <v>4</v>
      </c>
      <c r="R343" s="36">
        <f t="shared" ref="R343" si="490">SUM(R344:R345)</f>
        <v>4</v>
      </c>
      <c r="S343" s="36">
        <f t="shared" ref="S343" si="491">SUM(S344:S345)</f>
        <v>0</v>
      </c>
      <c r="T343" s="36">
        <f t="shared" ref="T343" si="492">SUM(T344:T345)</f>
        <v>0</v>
      </c>
      <c r="U343" s="36"/>
      <c r="AC343" s="36"/>
    </row>
    <row r="344" spans="1:29" ht="18" x14ac:dyDescent="0.25">
      <c r="B344" s="41"/>
      <c r="C344" s="42"/>
      <c r="D344" s="44" t="s">
        <v>335</v>
      </c>
      <c r="E344" s="37">
        <f t="shared" si="406"/>
        <v>0</v>
      </c>
      <c r="F344" s="37">
        <v>0</v>
      </c>
      <c r="G344" s="37">
        <v>0</v>
      </c>
      <c r="H344" s="37">
        <v>0</v>
      </c>
      <c r="I344" s="37">
        <f t="shared" si="407"/>
        <v>0</v>
      </c>
      <c r="J344" s="37">
        <v>0</v>
      </c>
      <c r="K344" s="37">
        <v>0</v>
      </c>
      <c r="L344" s="40">
        <f t="shared" ref="L344" si="493">L345</f>
        <v>0</v>
      </c>
      <c r="M344" s="36">
        <f t="shared" si="460"/>
        <v>0</v>
      </c>
      <c r="N344" s="37">
        <v>0</v>
      </c>
      <c r="O344" s="37">
        <v>0</v>
      </c>
      <c r="P344" s="37">
        <v>0</v>
      </c>
      <c r="Q344" s="37">
        <f t="shared" si="470"/>
        <v>0</v>
      </c>
      <c r="R344" s="37">
        <v>0</v>
      </c>
      <c r="S344" s="37">
        <v>0</v>
      </c>
      <c r="T344" s="37">
        <v>0</v>
      </c>
      <c r="U344" s="36"/>
      <c r="AC344" s="36"/>
    </row>
    <row r="345" spans="1:29" ht="19.5" x14ac:dyDescent="0.25">
      <c r="B345" s="41"/>
      <c r="C345" s="42"/>
      <c r="D345" s="44" t="s">
        <v>155</v>
      </c>
      <c r="E345" s="36">
        <f t="shared" si="406"/>
        <v>3</v>
      </c>
      <c r="F345" s="37">
        <v>3</v>
      </c>
      <c r="G345" s="37">
        <v>0</v>
      </c>
      <c r="H345" s="37">
        <v>0</v>
      </c>
      <c r="I345" s="36">
        <f t="shared" si="407"/>
        <v>4</v>
      </c>
      <c r="J345" s="37">
        <v>4</v>
      </c>
      <c r="K345" s="37">
        <v>0</v>
      </c>
      <c r="L345" s="19">
        <f>SUM(L349:L351)</f>
        <v>0</v>
      </c>
      <c r="M345" s="36">
        <f t="shared" si="460"/>
        <v>4</v>
      </c>
      <c r="N345" s="37">
        <v>4</v>
      </c>
      <c r="O345" s="37">
        <v>0</v>
      </c>
      <c r="P345" s="37">
        <v>0</v>
      </c>
      <c r="Q345" s="36">
        <f t="shared" si="470"/>
        <v>4</v>
      </c>
      <c r="R345" s="37">
        <v>4</v>
      </c>
      <c r="S345" s="37">
        <v>0</v>
      </c>
      <c r="T345" s="37">
        <v>0</v>
      </c>
      <c r="U345" s="36"/>
      <c r="AC345" s="36"/>
    </row>
    <row r="346" spans="1:29" ht="30" x14ac:dyDescent="0.25">
      <c r="B346" s="38"/>
      <c r="C346" s="60" t="s">
        <v>38</v>
      </c>
      <c r="D346" s="39" t="s">
        <v>146</v>
      </c>
      <c r="E346" s="40">
        <f t="shared" si="406"/>
        <v>20000</v>
      </c>
      <c r="F346" s="40">
        <v>20000</v>
      </c>
      <c r="G346" s="40">
        <f t="shared" ref="G346:H346" si="494">G347</f>
        <v>0</v>
      </c>
      <c r="H346" s="40">
        <f t="shared" si="494"/>
        <v>0</v>
      </c>
      <c r="I346" s="40">
        <f t="shared" si="407"/>
        <v>20000</v>
      </c>
      <c r="J346" s="40">
        <v>20000</v>
      </c>
      <c r="K346" s="40">
        <f t="shared" ref="K346" si="495">K347</f>
        <v>0</v>
      </c>
      <c r="L346" s="36">
        <f t="shared" ref="L346" si="496">SUM(L347:L348)</f>
        <v>0</v>
      </c>
      <c r="M346" s="40">
        <f t="shared" si="460"/>
        <v>20000</v>
      </c>
      <c r="N346" s="40">
        <v>20000</v>
      </c>
      <c r="O346" s="40">
        <f t="shared" ref="O346" si="497">O347</f>
        <v>0</v>
      </c>
      <c r="P346" s="40">
        <f t="shared" ref="P346" si="498">P347</f>
        <v>0</v>
      </c>
      <c r="Q346" s="40">
        <f t="shared" si="470"/>
        <v>20000</v>
      </c>
      <c r="R346" s="40">
        <v>20000</v>
      </c>
      <c r="S346" s="40">
        <v>0</v>
      </c>
      <c r="T346" s="40">
        <f t="shared" ref="T346" si="499">T347</f>
        <v>0</v>
      </c>
      <c r="U346" s="40"/>
      <c r="AC346" s="36"/>
    </row>
    <row r="347" spans="1:29" ht="64.5" customHeight="1" x14ac:dyDescent="0.25">
      <c r="A347" s="85" t="s">
        <v>602</v>
      </c>
      <c r="B347" s="16" t="s">
        <v>555</v>
      </c>
      <c r="C347" s="17"/>
      <c r="D347" s="18" t="s">
        <v>140</v>
      </c>
      <c r="E347" s="19">
        <f>SUM(F347:H347)</f>
        <v>4290</v>
      </c>
      <c r="F347" s="19">
        <f>SUM(F351:F353)</f>
        <v>4290</v>
      </c>
      <c r="G347" s="19">
        <f>SUM(G351:G353)</f>
        <v>0</v>
      </c>
      <c r="H347" s="19">
        <f>SUM(H351:H353)</f>
        <v>0</v>
      </c>
      <c r="I347" s="19">
        <f t="shared" si="407"/>
        <v>4300</v>
      </c>
      <c r="J347" s="19">
        <f>SUM(J351:J353)</f>
        <v>4300</v>
      </c>
      <c r="K347" s="19">
        <f>SUM(K351:K353)</f>
        <v>0</v>
      </c>
      <c r="L347" s="37">
        <v>0</v>
      </c>
      <c r="M347" s="19">
        <f t="shared" si="460"/>
        <v>6160</v>
      </c>
      <c r="N347" s="19">
        <f>SUM(N351:N353)</f>
        <v>6160</v>
      </c>
      <c r="O347" s="19">
        <f>SUM(O351:O353)</f>
        <v>0</v>
      </c>
      <c r="P347" s="19">
        <f>SUM(P351:P353)</f>
        <v>0</v>
      </c>
      <c r="Q347" s="19">
        <f t="shared" si="470"/>
        <v>5000</v>
      </c>
      <c r="R347" s="19">
        <f>SUM(R351:R353)</f>
        <v>5000</v>
      </c>
      <c r="S347" s="19">
        <f>SUM(S351:S353)</f>
        <v>0</v>
      </c>
      <c r="T347" s="19">
        <f>SUM(T351:T353)</f>
        <v>0</v>
      </c>
      <c r="U347" s="19">
        <f>R347-F347</f>
        <v>710</v>
      </c>
      <c r="V347" s="111">
        <v>5000</v>
      </c>
      <c r="Z347" s="117">
        <v>5000</v>
      </c>
      <c r="AA347" s="121">
        <f>Z347-F347</f>
        <v>710</v>
      </c>
      <c r="AC347" s="36"/>
    </row>
    <row r="348" spans="1:29" ht="18" x14ac:dyDescent="0.25">
      <c r="B348" s="41"/>
      <c r="C348" s="42"/>
      <c r="D348" s="43" t="s">
        <v>151</v>
      </c>
      <c r="E348" s="36">
        <f t="shared" si="406"/>
        <v>76</v>
      </c>
      <c r="F348" s="36">
        <f t="shared" ref="F348:H348" si="500">SUM(F349:F350)</f>
        <v>76</v>
      </c>
      <c r="G348" s="36">
        <f t="shared" si="500"/>
        <v>0</v>
      </c>
      <c r="H348" s="36">
        <f t="shared" si="500"/>
        <v>0</v>
      </c>
      <c r="I348" s="36">
        <f t="shared" si="407"/>
        <v>131</v>
      </c>
      <c r="J348" s="36">
        <f t="shared" ref="J348:K348" si="501">SUM(J349:J350)</f>
        <v>131</v>
      </c>
      <c r="K348" s="36">
        <f t="shared" si="501"/>
        <v>0</v>
      </c>
      <c r="L348" s="37">
        <v>0</v>
      </c>
      <c r="M348" s="36">
        <f t="shared" si="460"/>
        <v>151</v>
      </c>
      <c r="N348" s="36">
        <f t="shared" ref="N348:O348" si="502">SUM(N349:N350)</f>
        <v>151</v>
      </c>
      <c r="O348" s="36">
        <f t="shared" si="502"/>
        <v>0</v>
      </c>
      <c r="P348" s="36">
        <f t="shared" ref="P348" si="503">SUM(P349:P350)</f>
        <v>0</v>
      </c>
      <c r="Q348" s="36">
        <f t="shared" si="470"/>
        <v>131</v>
      </c>
      <c r="R348" s="36">
        <f t="shared" ref="R348" si="504">SUM(R349:R350)</f>
        <v>131</v>
      </c>
      <c r="S348" s="36">
        <f t="shared" ref="S348" si="505">SUM(S349:S350)</f>
        <v>0</v>
      </c>
      <c r="T348" s="36">
        <f t="shared" ref="T348" si="506">SUM(T349:T350)</f>
        <v>0</v>
      </c>
      <c r="U348" s="36"/>
      <c r="AC348" s="36"/>
    </row>
    <row r="349" spans="1:29" ht="18" x14ac:dyDescent="0.25">
      <c r="B349" s="41"/>
      <c r="C349" s="42"/>
      <c r="D349" s="44" t="s">
        <v>335</v>
      </c>
      <c r="E349" s="37">
        <f t="shared" si="406"/>
        <v>0</v>
      </c>
      <c r="F349" s="37">
        <v>0</v>
      </c>
      <c r="G349" s="37">
        <v>0</v>
      </c>
      <c r="H349" s="37">
        <v>0</v>
      </c>
      <c r="I349" s="37">
        <f t="shared" si="407"/>
        <v>0</v>
      </c>
      <c r="J349" s="37">
        <v>0</v>
      </c>
      <c r="K349" s="37">
        <v>0</v>
      </c>
      <c r="L349" s="91">
        <v>0</v>
      </c>
      <c r="M349" s="36">
        <f t="shared" si="460"/>
        <v>0</v>
      </c>
      <c r="N349" s="37">
        <v>0</v>
      </c>
      <c r="O349" s="37">
        <v>0</v>
      </c>
      <c r="P349" s="37">
        <v>0</v>
      </c>
      <c r="Q349" s="37">
        <f t="shared" si="470"/>
        <v>0</v>
      </c>
      <c r="R349" s="37">
        <v>0</v>
      </c>
      <c r="S349" s="37">
        <v>0</v>
      </c>
      <c r="T349" s="37">
        <v>0</v>
      </c>
      <c r="U349" s="36"/>
      <c r="AC349" s="36"/>
    </row>
    <row r="350" spans="1:29" ht="18" x14ac:dyDescent="0.25">
      <c r="B350" s="41"/>
      <c r="C350" s="42"/>
      <c r="D350" s="44" t="s">
        <v>155</v>
      </c>
      <c r="E350" s="36">
        <f t="shared" si="406"/>
        <v>76</v>
      </c>
      <c r="F350" s="89">
        <f>36+40</f>
        <v>76</v>
      </c>
      <c r="G350" s="37">
        <v>0</v>
      </c>
      <c r="H350" s="37">
        <v>0</v>
      </c>
      <c r="I350" s="36">
        <f t="shared" si="407"/>
        <v>131</v>
      </c>
      <c r="J350" s="37">
        <f>36+80+15</f>
        <v>131</v>
      </c>
      <c r="K350" s="37">
        <v>0</v>
      </c>
      <c r="L350" s="91">
        <v>0</v>
      </c>
      <c r="M350" s="36">
        <f t="shared" si="460"/>
        <v>151</v>
      </c>
      <c r="N350" s="37">
        <f>51+100</f>
        <v>151</v>
      </c>
      <c r="O350" s="37">
        <v>0</v>
      </c>
      <c r="P350" s="37">
        <v>0</v>
      </c>
      <c r="Q350" s="36">
        <f t="shared" si="470"/>
        <v>131</v>
      </c>
      <c r="R350" s="37">
        <f>36+80+15</f>
        <v>131</v>
      </c>
      <c r="S350" s="37">
        <v>0</v>
      </c>
      <c r="T350" s="37">
        <v>0</v>
      </c>
      <c r="U350" s="36"/>
      <c r="AC350" s="36"/>
    </row>
    <row r="351" spans="1:29" s="10" customFormat="1" ht="30" x14ac:dyDescent="0.25">
      <c r="A351" s="9"/>
      <c r="B351" s="38"/>
      <c r="C351" s="60" t="s">
        <v>26</v>
      </c>
      <c r="D351" s="39" t="s">
        <v>141</v>
      </c>
      <c r="E351" s="40">
        <f t="shared" si="406"/>
        <v>700</v>
      </c>
      <c r="F351" s="91">
        <v>700</v>
      </c>
      <c r="G351" s="91">
        <v>0</v>
      </c>
      <c r="H351" s="91">
        <v>0</v>
      </c>
      <c r="I351" s="40">
        <f t="shared" si="407"/>
        <v>700</v>
      </c>
      <c r="J351" s="91">
        <v>700</v>
      </c>
      <c r="K351" s="91">
        <v>0</v>
      </c>
      <c r="L351" s="91">
        <v>0</v>
      </c>
      <c r="M351" s="40">
        <f t="shared" si="460"/>
        <v>720</v>
      </c>
      <c r="N351" s="91">
        <f>700+20</f>
        <v>720</v>
      </c>
      <c r="O351" s="91">
        <v>0</v>
      </c>
      <c r="P351" s="91">
        <v>0</v>
      </c>
      <c r="Q351" s="40">
        <f t="shared" si="470"/>
        <v>700</v>
      </c>
      <c r="R351" s="91">
        <v>700</v>
      </c>
      <c r="S351" s="91">
        <v>0</v>
      </c>
      <c r="T351" s="91">
        <v>0</v>
      </c>
      <c r="U351" s="126"/>
      <c r="V351" s="111"/>
      <c r="AC351" s="36"/>
    </row>
    <row r="352" spans="1:29" s="10" customFormat="1" ht="45" x14ac:dyDescent="0.25">
      <c r="A352" s="9"/>
      <c r="B352" s="38"/>
      <c r="C352" s="60" t="s">
        <v>144</v>
      </c>
      <c r="D352" s="39" t="s">
        <v>142</v>
      </c>
      <c r="E352" s="40">
        <f t="shared" si="406"/>
        <v>1500</v>
      </c>
      <c r="F352" s="91">
        <v>1500</v>
      </c>
      <c r="G352" s="91">
        <v>0</v>
      </c>
      <c r="H352" s="91">
        <v>0</v>
      </c>
      <c r="I352" s="40">
        <f t="shared" si="407"/>
        <v>1510</v>
      </c>
      <c r="J352" s="91">
        <v>1510</v>
      </c>
      <c r="K352" s="91">
        <v>0</v>
      </c>
      <c r="L352" s="92">
        <v>0</v>
      </c>
      <c r="M352" s="40">
        <f t="shared" si="460"/>
        <v>3350</v>
      </c>
      <c r="N352" s="91">
        <f>3300+50</f>
        <v>3350</v>
      </c>
      <c r="O352" s="91">
        <v>0</v>
      </c>
      <c r="P352" s="91">
        <v>0</v>
      </c>
      <c r="Q352" s="40">
        <f t="shared" si="470"/>
        <v>2210</v>
      </c>
      <c r="R352" s="122">
        <f>2500-290</f>
        <v>2210</v>
      </c>
      <c r="S352" s="91">
        <v>0</v>
      </c>
      <c r="T352" s="91">
        <v>0</v>
      </c>
      <c r="U352" s="127"/>
      <c r="V352" s="114"/>
      <c r="AC352" s="133" t="s">
        <v>618</v>
      </c>
    </row>
    <row r="353" spans="1:29" s="11" customFormat="1" ht="30" x14ac:dyDescent="0.25">
      <c r="A353" s="12"/>
      <c r="B353" s="38"/>
      <c r="C353" s="60" t="s">
        <v>145</v>
      </c>
      <c r="D353" s="39" t="s">
        <v>143</v>
      </c>
      <c r="E353" s="40">
        <f t="shared" si="406"/>
        <v>2090</v>
      </c>
      <c r="F353" s="91">
        <v>2090</v>
      </c>
      <c r="G353" s="91">
        <v>0</v>
      </c>
      <c r="H353" s="91">
        <v>0</v>
      </c>
      <c r="I353" s="40">
        <f t="shared" si="407"/>
        <v>2090</v>
      </c>
      <c r="J353" s="91">
        <v>2090</v>
      </c>
      <c r="K353" s="91">
        <v>0</v>
      </c>
      <c r="L353" s="19">
        <f>L357+L361+L367+L382+L386</f>
        <v>0</v>
      </c>
      <c r="M353" s="40">
        <f t="shared" si="460"/>
        <v>2090</v>
      </c>
      <c r="N353" s="91">
        <v>2090</v>
      </c>
      <c r="O353" s="91">
        <v>0</v>
      </c>
      <c r="P353" s="91">
        <v>0</v>
      </c>
      <c r="Q353" s="40">
        <f t="shared" si="470"/>
        <v>2090</v>
      </c>
      <c r="R353" s="91">
        <v>2090</v>
      </c>
      <c r="S353" s="91">
        <v>0</v>
      </c>
      <c r="T353" s="91">
        <v>0</v>
      </c>
      <c r="U353" s="126"/>
      <c r="V353" s="111"/>
      <c r="AC353" s="36"/>
    </row>
    <row r="354" spans="1:29" s="11" customFormat="1" ht="41.25" customHeight="1" x14ac:dyDescent="0.25">
      <c r="A354" s="12"/>
      <c r="B354" s="38"/>
      <c r="C354" s="60"/>
      <c r="D354" s="95" t="s">
        <v>573</v>
      </c>
      <c r="E354" s="93">
        <f t="shared" si="406"/>
        <v>300</v>
      </c>
      <c r="F354" s="92">
        <v>300</v>
      </c>
      <c r="G354" s="92">
        <v>0</v>
      </c>
      <c r="H354" s="92">
        <v>0</v>
      </c>
      <c r="I354" s="93">
        <f t="shared" si="407"/>
        <v>300</v>
      </c>
      <c r="J354" s="92">
        <v>300</v>
      </c>
      <c r="K354" s="92">
        <v>0</v>
      </c>
      <c r="L354" s="89">
        <f t="shared" ref="L354:L356" si="507">L358+L362+L368+L383+L387</f>
        <v>0</v>
      </c>
      <c r="M354" s="93">
        <f t="shared" si="460"/>
        <v>300</v>
      </c>
      <c r="N354" s="92">
        <v>300</v>
      </c>
      <c r="O354" s="92">
        <v>0</v>
      </c>
      <c r="P354" s="92">
        <v>0</v>
      </c>
      <c r="Q354" s="93">
        <f t="shared" si="470"/>
        <v>300</v>
      </c>
      <c r="R354" s="92">
        <v>300</v>
      </c>
      <c r="S354" s="92">
        <v>0</v>
      </c>
      <c r="T354" s="92">
        <v>0</v>
      </c>
      <c r="U354" s="128"/>
      <c r="V354" s="111"/>
      <c r="AC354" s="36"/>
    </row>
    <row r="355" spans="1:29" ht="57" customHeight="1" x14ac:dyDescent="0.25">
      <c r="A355" s="85" t="s">
        <v>602</v>
      </c>
      <c r="B355" s="16" t="s">
        <v>556</v>
      </c>
      <c r="C355" s="17"/>
      <c r="D355" s="18" t="s">
        <v>447</v>
      </c>
      <c r="E355" s="19">
        <f>E359+E363+E369</f>
        <v>57850</v>
      </c>
      <c r="F355" s="19">
        <f t="shared" ref="F355:S355" si="508">F359+F363+F369</f>
        <v>57850</v>
      </c>
      <c r="G355" s="19">
        <f t="shared" si="508"/>
        <v>0</v>
      </c>
      <c r="H355" s="19">
        <f t="shared" si="508"/>
        <v>0</v>
      </c>
      <c r="I355" s="19">
        <f t="shared" si="508"/>
        <v>65050</v>
      </c>
      <c r="J355" s="19">
        <f>J359+J363+J369+J384+J392</f>
        <v>67932</v>
      </c>
      <c r="K355" s="19">
        <f t="shared" si="508"/>
        <v>0</v>
      </c>
      <c r="L355" s="89">
        <f t="shared" si="507"/>
        <v>0</v>
      </c>
      <c r="M355" s="19">
        <f>N355+O355</f>
        <v>85032</v>
      </c>
      <c r="N355" s="19">
        <f>N359+N363+N369+N384+N392</f>
        <v>85032</v>
      </c>
      <c r="O355" s="19">
        <f>O359+O363+O369+O384+O392</f>
        <v>0</v>
      </c>
      <c r="P355" s="19">
        <f t="shared" si="508"/>
        <v>0</v>
      </c>
      <c r="Q355" s="19">
        <f t="shared" si="508"/>
        <v>62118</v>
      </c>
      <c r="R355" s="19">
        <f>R359+R363+R369+R384+R392</f>
        <v>65000</v>
      </c>
      <c r="S355" s="19">
        <f t="shared" si="508"/>
        <v>0</v>
      </c>
      <c r="T355" s="19">
        <f>T359+T363+T369+T384+T392</f>
        <v>0</v>
      </c>
      <c r="U355" s="19">
        <f>R355-F355</f>
        <v>7150</v>
      </c>
      <c r="V355" s="113">
        <v>65000</v>
      </c>
      <c r="Z355" s="117">
        <v>65000</v>
      </c>
      <c r="AA355" s="121">
        <f>Z355-F355</f>
        <v>7150</v>
      </c>
      <c r="AC355" s="36"/>
    </row>
    <row r="356" spans="1:29" ht="18" x14ac:dyDescent="0.25">
      <c r="B356" s="41"/>
      <c r="C356" s="42"/>
      <c r="D356" s="43" t="s">
        <v>151</v>
      </c>
      <c r="E356" s="36">
        <f t="shared" ref="E356:S356" si="509">E360+E364+E370</f>
        <v>0</v>
      </c>
      <c r="F356" s="36">
        <f t="shared" si="509"/>
        <v>0</v>
      </c>
      <c r="G356" s="36">
        <f t="shared" si="509"/>
        <v>0</v>
      </c>
      <c r="H356" s="36">
        <f t="shared" si="509"/>
        <v>0</v>
      </c>
      <c r="I356" s="36">
        <f t="shared" si="509"/>
        <v>0</v>
      </c>
      <c r="J356" s="36">
        <f t="shared" si="509"/>
        <v>0</v>
      </c>
      <c r="K356" s="36">
        <f t="shared" si="509"/>
        <v>0</v>
      </c>
      <c r="L356" s="89">
        <f t="shared" si="507"/>
        <v>0</v>
      </c>
      <c r="M356" s="99">
        <f t="shared" ref="M356:M358" si="510">N356+O356</f>
        <v>0</v>
      </c>
      <c r="N356" s="89">
        <f t="shared" ref="N356:O358" si="511">N360+N364+N370+N385+N393</f>
        <v>0</v>
      </c>
      <c r="O356" s="89">
        <f t="shared" si="511"/>
        <v>0</v>
      </c>
      <c r="P356" s="36">
        <f t="shared" si="509"/>
        <v>0</v>
      </c>
      <c r="Q356" s="36">
        <f t="shared" si="509"/>
        <v>0</v>
      </c>
      <c r="R356" s="89">
        <f t="shared" ref="R356" si="512">R360+R364+R370+R385+R393</f>
        <v>0</v>
      </c>
      <c r="S356" s="36">
        <f t="shared" si="509"/>
        <v>0</v>
      </c>
      <c r="T356" s="89">
        <f t="shared" ref="T356" si="513">T360+T364+T370+T385+T393</f>
        <v>0</v>
      </c>
      <c r="U356" s="99"/>
      <c r="V356" s="110">
        <f>V359+V363+V369+V384+V392</f>
        <v>63532</v>
      </c>
      <c r="AC356" s="36"/>
    </row>
    <row r="357" spans="1:29" ht="18" x14ac:dyDescent="0.25">
      <c r="B357" s="41"/>
      <c r="C357" s="42"/>
      <c r="D357" s="44" t="s">
        <v>335</v>
      </c>
      <c r="E357" s="37">
        <f t="shared" ref="E357:S357" si="514">E361+E365+E371</f>
        <v>0</v>
      </c>
      <c r="F357" s="37">
        <f t="shared" si="514"/>
        <v>0</v>
      </c>
      <c r="G357" s="37">
        <f t="shared" si="514"/>
        <v>0</v>
      </c>
      <c r="H357" s="37">
        <f t="shared" si="514"/>
        <v>0</v>
      </c>
      <c r="I357" s="37">
        <f t="shared" si="514"/>
        <v>0</v>
      </c>
      <c r="J357" s="37">
        <f t="shared" si="514"/>
        <v>0</v>
      </c>
      <c r="K357" s="37">
        <f t="shared" si="514"/>
        <v>0</v>
      </c>
      <c r="L357" s="79">
        <v>0</v>
      </c>
      <c r="M357" s="99">
        <f t="shared" si="510"/>
        <v>0</v>
      </c>
      <c r="N357" s="89">
        <f t="shared" si="511"/>
        <v>0</v>
      </c>
      <c r="O357" s="89">
        <f t="shared" si="511"/>
        <v>0</v>
      </c>
      <c r="P357" s="37">
        <f t="shared" si="514"/>
        <v>0</v>
      </c>
      <c r="Q357" s="37">
        <f t="shared" si="514"/>
        <v>0</v>
      </c>
      <c r="R357" s="89">
        <f t="shared" ref="R357" si="515">R361+R365+R371+R386+R394</f>
        <v>0</v>
      </c>
      <c r="S357" s="37">
        <f t="shared" si="514"/>
        <v>0</v>
      </c>
      <c r="T357" s="89">
        <f t="shared" ref="T357" si="516">T361+T365+T371+T386+T394</f>
        <v>0</v>
      </c>
      <c r="U357" s="99"/>
      <c r="AC357" s="36"/>
    </row>
    <row r="358" spans="1:29" ht="18" x14ac:dyDescent="0.25">
      <c r="B358" s="41"/>
      <c r="C358" s="42"/>
      <c r="D358" s="44" t="s">
        <v>155</v>
      </c>
      <c r="E358" s="36">
        <f t="shared" ref="E358:S358" si="517">E362+E366+E372</f>
        <v>0</v>
      </c>
      <c r="F358" s="36">
        <f t="shared" si="517"/>
        <v>0</v>
      </c>
      <c r="G358" s="36">
        <f t="shared" si="517"/>
        <v>0</v>
      </c>
      <c r="H358" s="36">
        <f t="shared" si="517"/>
        <v>0</v>
      </c>
      <c r="I358" s="36">
        <f t="shared" si="517"/>
        <v>0</v>
      </c>
      <c r="J358" s="36">
        <f t="shared" si="517"/>
        <v>0</v>
      </c>
      <c r="K358" s="36">
        <f t="shared" si="517"/>
        <v>0</v>
      </c>
      <c r="L358" s="49">
        <f t="shared" ref="L358" si="518">SUM(L359:L360)</f>
        <v>0</v>
      </c>
      <c r="M358" s="99">
        <f t="shared" si="510"/>
        <v>0</v>
      </c>
      <c r="N358" s="89">
        <f t="shared" si="511"/>
        <v>0</v>
      </c>
      <c r="O358" s="89">
        <f t="shared" si="511"/>
        <v>0</v>
      </c>
      <c r="P358" s="36">
        <f t="shared" si="517"/>
        <v>0</v>
      </c>
      <c r="Q358" s="36">
        <f t="shared" si="517"/>
        <v>0</v>
      </c>
      <c r="R358" s="89">
        <f t="shared" ref="R358" si="519">R362+R366+R372+R387+R395</f>
        <v>0</v>
      </c>
      <c r="S358" s="36">
        <f t="shared" si="517"/>
        <v>0</v>
      </c>
      <c r="T358" s="89">
        <f t="shared" ref="T358" si="520">T362+T366+T372+T387+T395</f>
        <v>0</v>
      </c>
      <c r="U358" s="99"/>
      <c r="AC358" s="36"/>
    </row>
    <row r="359" spans="1:29" ht="55.5" customHeight="1" x14ac:dyDescent="0.25">
      <c r="A359" s="7"/>
      <c r="B359" s="30" t="s">
        <v>557</v>
      </c>
      <c r="C359" s="31"/>
      <c r="D359" s="53" t="s">
        <v>417</v>
      </c>
      <c r="E359" s="79">
        <f>F359+G359+H359</f>
        <v>650</v>
      </c>
      <c r="F359" s="79">
        <v>650</v>
      </c>
      <c r="G359" s="79">
        <v>0</v>
      </c>
      <c r="H359" s="79">
        <v>0</v>
      </c>
      <c r="I359" s="79">
        <f t="shared" ref="I359:I368" si="521">SUM(J359:L359)</f>
        <v>650</v>
      </c>
      <c r="J359" s="79">
        <v>650</v>
      </c>
      <c r="K359" s="79">
        <v>0</v>
      </c>
      <c r="L359" s="51">
        <v>0</v>
      </c>
      <c r="M359" s="79">
        <f t="shared" ref="M359:M372" si="522">SUM(N359:O359)</f>
        <v>650</v>
      </c>
      <c r="N359" s="79">
        <v>650</v>
      </c>
      <c r="O359" s="79">
        <v>0</v>
      </c>
      <c r="P359" s="79">
        <v>0</v>
      </c>
      <c r="Q359" s="79">
        <f t="shared" ref="Q359:Q368" si="523">SUM(R359:T359)</f>
        <v>650</v>
      </c>
      <c r="R359" s="79">
        <v>650</v>
      </c>
      <c r="S359" s="79">
        <v>0</v>
      </c>
      <c r="T359" s="79">
        <v>0</v>
      </c>
      <c r="U359" s="79">
        <f>R359-F359</f>
        <v>0</v>
      </c>
      <c r="V359" s="111">
        <v>650</v>
      </c>
      <c r="AC359" s="36"/>
    </row>
    <row r="360" spans="1:29" ht="18" x14ac:dyDescent="0.25">
      <c r="B360" s="46"/>
      <c r="C360" s="47"/>
      <c r="D360" s="48" t="s">
        <v>151</v>
      </c>
      <c r="E360" s="49">
        <f t="shared" ref="E360:E368" si="524">SUM(F360:H360)</f>
        <v>0</v>
      </c>
      <c r="F360" s="49">
        <f t="shared" ref="F360:H360" si="525">SUM(F361:F362)</f>
        <v>0</v>
      </c>
      <c r="G360" s="49">
        <f t="shared" si="525"/>
        <v>0</v>
      </c>
      <c r="H360" s="49">
        <f t="shared" si="525"/>
        <v>0</v>
      </c>
      <c r="I360" s="49">
        <f t="shared" si="521"/>
        <v>0</v>
      </c>
      <c r="J360" s="49">
        <f t="shared" ref="J360:K360" si="526">SUM(J361:J362)</f>
        <v>0</v>
      </c>
      <c r="K360" s="49">
        <f t="shared" si="526"/>
        <v>0</v>
      </c>
      <c r="L360" s="51">
        <v>0</v>
      </c>
      <c r="M360" s="49">
        <f t="shared" si="522"/>
        <v>0</v>
      </c>
      <c r="N360" s="49">
        <f t="shared" ref="N360:O360" si="527">SUM(N361:N362)</f>
        <v>0</v>
      </c>
      <c r="O360" s="49">
        <f t="shared" si="527"/>
        <v>0</v>
      </c>
      <c r="P360" s="49">
        <f t="shared" ref="P360" si="528">SUM(P361:P362)</f>
        <v>0</v>
      </c>
      <c r="Q360" s="49">
        <f t="shared" si="523"/>
        <v>0</v>
      </c>
      <c r="R360" s="49">
        <f t="shared" ref="R360" si="529">SUM(R361:R362)</f>
        <v>0</v>
      </c>
      <c r="S360" s="49">
        <f t="shared" ref="S360" si="530">SUM(S361:S362)</f>
        <v>0</v>
      </c>
      <c r="T360" s="49">
        <f t="shared" ref="T360" si="531">SUM(T361:T362)</f>
        <v>0</v>
      </c>
      <c r="U360" s="49"/>
      <c r="Z360" s="118">
        <f>Z355-R355</f>
        <v>0</v>
      </c>
      <c r="AC360" s="36"/>
    </row>
    <row r="361" spans="1:29" ht="18" x14ac:dyDescent="0.25">
      <c r="B361" s="46"/>
      <c r="C361" s="47"/>
      <c r="D361" s="50" t="s">
        <v>335</v>
      </c>
      <c r="E361" s="51">
        <f t="shared" si="524"/>
        <v>0</v>
      </c>
      <c r="F361" s="51">
        <v>0</v>
      </c>
      <c r="G361" s="51">
        <v>0</v>
      </c>
      <c r="H361" s="51">
        <v>0</v>
      </c>
      <c r="I361" s="51">
        <f t="shared" si="521"/>
        <v>0</v>
      </c>
      <c r="J361" s="51">
        <v>0</v>
      </c>
      <c r="K361" s="51">
        <v>0</v>
      </c>
      <c r="L361" s="79">
        <f t="shared" ref="L361" si="532">L365</f>
        <v>0</v>
      </c>
      <c r="M361" s="49">
        <f t="shared" si="522"/>
        <v>0</v>
      </c>
      <c r="N361" s="51">
        <v>0</v>
      </c>
      <c r="O361" s="51">
        <v>0</v>
      </c>
      <c r="P361" s="51">
        <v>0</v>
      </c>
      <c r="Q361" s="51">
        <f t="shared" si="523"/>
        <v>0</v>
      </c>
      <c r="R361" s="51">
        <v>0</v>
      </c>
      <c r="S361" s="51">
        <v>0</v>
      </c>
      <c r="T361" s="51">
        <v>0</v>
      </c>
      <c r="U361" s="49"/>
      <c r="AC361" s="36"/>
    </row>
    <row r="362" spans="1:29" ht="18" x14ac:dyDescent="0.25">
      <c r="B362" s="46"/>
      <c r="C362" s="47"/>
      <c r="D362" s="50" t="s">
        <v>155</v>
      </c>
      <c r="E362" s="49">
        <f t="shared" si="524"/>
        <v>0</v>
      </c>
      <c r="F362" s="51">
        <v>0</v>
      </c>
      <c r="G362" s="51">
        <v>0</v>
      </c>
      <c r="H362" s="51">
        <v>0</v>
      </c>
      <c r="I362" s="49">
        <f t="shared" si="521"/>
        <v>0</v>
      </c>
      <c r="J362" s="51">
        <v>0</v>
      </c>
      <c r="K362" s="51">
        <v>0</v>
      </c>
      <c r="L362" s="49">
        <f t="shared" ref="L362" si="533">SUM(L363:L364)</f>
        <v>0</v>
      </c>
      <c r="M362" s="49">
        <f t="shared" si="522"/>
        <v>0</v>
      </c>
      <c r="N362" s="51">
        <v>0</v>
      </c>
      <c r="O362" s="51">
        <v>0</v>
      </c>
      <c r="P362" s="51">
        <v>0</v>
      </c>
      <c r="Q362" s="49">
        <f t="shared" si="523"/>
        <v>0</v>
      </c>
      <c r="R362" s="51">
        <v>0</v>
      </c>
      <c r="S362" s="51">
        <v>0</v>
      </c>
      <c r="T362" s="51">
        <v>0</v>
      </c>
      <c r="U362" s="49"/>
      <c r="AC362" s="36"/>
    </row>
    <row r="363" spans="1:29" ht="18" x14ac:dyDescent="0.25">
      <c r="A363" s="7"/>
      <c r="B363" s="30" t="s">
        <v>558</v>
      </c>
      <c r="C363" s="31"/>
      <c r="D363" s="53" t="s">
        <v>435</v>
      </c>
      <c r="E363" s="79">
        <f t="shared" si="524"/>
        <v>4500</v>
      </c>
      <c r="F363" s="79">
        <f>F367</f>
        <v>4500</v>
      </c>
      <c r="G363" s="79">
        <f t="shared" ref="G363:H363" si="534">G367</f>
        <v>0</v>
      </c>
      <c r="H363" s="79">
        <f t="shared" si="534"/>
        <v>0</v>
      </c>
      <c r="I363" s="79">
        <f t="shared" si="521"/>
        <v>5400</v>
      </c>
      <c r="J363" s="79">
        <f>J367</f>
        <v>5400</v>
      </c>
      <c r="K363" s="79">
        <f t="shared" ref="K363" si="535">K367</f>
        <v>0</v>
      </c>
      <c r="L363" s="51">
        <v>0</v>
      </c>
      <c r="M363" s="79">
        <f t="shared" si="522"/>
        <v>7000</v>
      </c>
      <c r="N363" s="79">
        <f>N367</f>
        <v>7000</v>
      </c>
      <c r="O363" s="79">
        <f t="shared" ref="O363" si="536">O367</f>
        <v>0</v>
      </c>
      <c r="P363" s="79">
        <f t="shared" ref="P363" si="537">P367</f>
        <v>0</v>
      </c>
      <c r="Q363" s="79">
        <f t="shared" si="523"/>
        <v>5000</v>
      </c>
      <c r="R363" s="79">
        <f>R367</f>
        <v>5000</v>
      </c>
      <c r="S363" s="79">
        <f t="shared" ref="S363:T363" si="538">S367</f>
        <v>0</v>
      </c>
      <c r="T363" s="79">
        <f t="shared" si="538"/>
        <v>0</v>
      </c>
      <c r="U363" s="79">
        <f>R363-F363</f>
        <v>500</v>
      </c>
      <c r="V363" s="111">
        <v>5000</v>
      </c>
      <c r="AC363" s="36"/>
    </row>
    <row r="364" spans="1:29" ht="18" x14ac:dyDescent="0.25">
      <c r="B364" s="46"/>
      <c r="C364" s="47"/>
      <c r="D364" s="48" t="s">
        <v>151</v>
      </c>
      <c r="E364" s="49">
        <f t="shared" si="524"/>
        <v>0</v>
      </c>
      <c r="F364" s="49">
        <f t="shared" ref="F364:H364" si="539">SUM(F365:F366)</f>
        <v>0</v>
      </c>
      <c r="G364" s="49">
        <f t="shared" si="539"/>
        <v>0</v>
      </c>
      <c r="H364" s="49">
        <f t="shared" si="539"/>
        <v>0</v>
      </c>
      <c r="I364" s="49">
        <f t="shared" si="521"/>
        <v>0</v>
      </c>
      <c r="J364" s="49">
        <f t="shared" ref="J364:K364" si="540">SUM(J365:J366)</f>
        <v>0</v>
      </c>
      <c r="K364" s="49">
        <f t="shared" si="540"/>
        <v>0</v>
      </c>
      <c r="L364" s="51">
        <v>0</v>
      </c>
      <c r="M364" s="49">
        <f t="shared" si="522"/>
        <v>0</v>
      </c>
      <c r="N364" s="49">
        <f t="shared" ref="N364:O364" si="541">SUM(N365:N366)</f>
        <v>0</v>
      </c>
      <c r="O364" s="49">
        <f t="shared" si="541"/>
        <v>0</v>
      </c>
      <c r="P364" s="49">
        <f t="shared" ref="P364" si="542">SUM(P365:P366)</f>
        <v>0</v>
      </c>
      <c r="Q364" s="49">
        <f t="shared" si="523"/>
        <v>0</v>
      </c>
      <c r="R364" s="49">
        <f t="shared" ref="R364" si="543">SUM(R365:R366)</f>
        <v>0</v>
      </c>
      <c r="S364" s="49">
        <f t="shared" ref="S364" si="544">SUM(S365:S366)</f>
        <v>0</v>
      </c>
      <c r="T364" s="49">
        <f t="shared" ref="T364" si="545">SUM(T365:T366)</f>
        <v>0</v>
      </c>
      <c r="U364" s="49"/>
      <c r="AC364" s="36"/>
    </row>
    <row r="365" spans="1:29" ht="18" x14ac:dyDescent="0.25">
      <c r="B365" s="46"/>
      <c r="C365" s="47"/>
      <c r="D365" s="50" t="s">
        <v>152</v>
      </c>
      <c r="E365" s="51">
        <f t="shared" si="524"/>
        <v>0</v>
      </c>
      <c r="F365" s="51">
        <v>0</v>
      </c>
      <c r="G365" s="51">
        <v>0</v>
      </c>
      <c r="H365" s="51">
        <v>0</v>
      </c>
      <c r="I365" s="51">
        <f t="shared" si="521"/>
        <v>0</v>
      </c>
      <c r="J365" s="51">
        <v>0</v>
      </c>
      <c r="K365" s="51">
        <v>0</v>
      </c>
      <c r="L365" s="51">
        <v>0</v>
      </c>
      <c r="M365" s="49">
        <f t="shared" si="522"/>
        <v>0</v>
      </c>
      <c r="N365" s="51">
        <v>0</v>
      </c>
      <c r="O365" s="51">
        <v>0</v>
      </c>
      <c r="P365" s="51">
        <v>0</v>
      </c>
      <c r="Q365" s="51">
        <f t="shared" si="523"/>
        <v>0</v>
      </c>
      <c r="R365" s="51">
        <v>0</v>
      </c>
      <c r="S365" s="51">
        <v>0</v>
      </c>
      <c r="T365" s="51">
        <v>0</v>
      </c>
      <c r="U365" s="49"/>
      <c r="AC365" s="36"/>
    </row>
    <row r="366" spans="1:29" ht="18" x14ac:dyDescent="0.25">
      <c r="B366" s="46"/>
      <c r="C366" s="47"/>
      <c r="D366" s="50" t="s">
        <v>153</v>
      </c>
      <c r="E366" s="49">
        <f t="shared" si="524"/>
        <v>0</v>
      </c>
      <c r="F366" s="51">
        <v>0</v>
      </c>
      <c r="G366" s="51">
        <v>0</v>
      </c>
      <c r="H366" s="51">
        <v>0</v>
      </c>
      <c r="I366" s="49">
        <f t="shared" si="521"/>
        <v>0</v>
      </c>
      <c r="J366" s="51">
        <v>0</v>
      </c>
      <c r="K366" s="51">
        <v>0</v>
      </c>
      <c r="L366" s="51">
        <v>0</v>
      </c>
      <c r="M366" s="49">
        <f t="shared" si="522"/>
        <v>0</v>
      </c>
      <c r="N366" s="51">
        <v>0</v>
      </c>
      <c r="O366" s="51">
        <v>0</v>
      </c>
      <c r="P366" s="51">
        <v>0</v>
      </c>
      <c r="Q366" s="49">
        <f t="shared" si="523"/>
        <v>0</v>
      </c>
      <c r="R366" s="51">
        <v>0</v>
      </c>
      <c r="S366" s="51">
        <v>0</v>
      </c>
      <c r="T366" s="51">
        <v>0</v>
      </c>
      <c r="U366" s="49"/>
      <c r="AC366" s="36"/>
    </row>
    <row r="367" spans="1:29" ht="36" x14ac:dyDescent="0.25">
      <c r="A367" s="90"/>
      <c r="B367" s="46"/>
      <c r="C367" s="60" t="s">
        <v>575</v>
      </c>
      <c r="D367" s="50" t="s">
        <v>574</v>
      </c>
      <c r="E367" s="49">
        <f t="shared" si="524"/>
        <v>4500</v>
      </c>
      <c r="F367" s="51">
        <v>4500</v>
      </c>
      <c r="G367" s="51">
        <v>0</v>
      </c>
      <c r="H367" s="51">
        <v>0</v>
      </c>
      <c r="I367" s="49">
        <f t="shared" si="521"/>
        <v>5400</v>
      </c>
      <c r="J367" s="51">
        <v>5400</v>
      </c>
      <c r="K367" s="51">
        <v>0</v>
      </c>
      <c r="L367" s="79">
        <f t="shared" ref="L367" si="546">L371</f>
        <v>0</v>
      </c>
      <c r="M367" s="49">
        <f t="shared" si="522"/>
        <v>7000</v>
      </c>
      <c r="N367" s="51">
        <v>7000</v>
      </c>
      <c r="O367" s="51">
        <v>0</v>
      </c>
      <c r="P367" s="51">
        <v>0</v>
      </c>
      <c r="Q367" s="49">
        <f t="shared" si="523"/>
        <v>5000</v>
      </c>
      <c r="R367" s="51">
        <v>5000</v>
      </c>
      <c r="S367" s="51">
        <v>0</v>
      </c>
      <c r="T367" s="51">
        <v>0</v>
      </c>
      <c r="U367" s="49"/>
      <c r="AC367" s="36"/>
    </row>
    <row r="368" spans="1:29" ht="30" x14ac:dyDescent="0.25">
      <c r="A368" s="90"/>
      <c r="B368" s="46"/>
      <c r="C368" s="47"/>
      <c r="D368" s="96" t="s">
        <v>576</v>
      </c>
      <c r="E368" s="97">
        <f t="shared" si="524"/>
        <v>2250</v>
      </c>
      <c r="F368" s="98">
        <v>2250</v>
      </c>
      <c r="G368" s="98">
        <v>0</v>
      </c>
      <c r="H368" s="98">
        <v>0</v>
      </c>
      <c r="I368" s="97">
        <f t="shared" si="521"/>
        <v>2250</v>
      </c>
      <c r="J368" s="98">
        <v>2250</v>
      </c>
      <c r="K368" s="51">
        <v>0</v>
      </c>
      <c r="L368" s="49">
        <f t="shared" ref="L368" si="547">SUM(L369:L370)</f>
        <v>0</v>
      </c>
      <c r="M368" s="97">
        <f t="shared" si="522"/>
        <v>2250</v>
      </c>
      <c r="N368" s="98">
        <v>2250</v>
      </c>
      <c r="O368" s="51">
        <v>0</v>
      </c>
      <c r="P368" s="51">
        <v>0</v>
      </c>
      <c r="Q368" s="49">
        <f t="shared" si="523"/>
        <v>2250</v>
      </c>
      <c r="R368" s="98">
        <v>2250</v>
      </c>
      <c r="S368" s="51">
        <v>0</v>
      </c>
      <c r="T368" s="51">
        <v>0</v>
      </c>
      <c r="U368" s="97"/>
      <c r="AC368" s="36"/>
    </row>
    <row r="369" spans="1:29" ht="68.25" customHeight="1" x14ac:dyDescent="0.25">
      <c r="A369" s="7"/>
      <c r="B369" s="30" t="s">
        <v>559</v>
      </c>
      <c r="C369" s="31"/>
      <c r="D369" s="83" t="s">
        <v>462</v>
      </c>
      <c r="E369" s="99">
        <f t="shared" ref="E369:E372" si="548">SUM(F369:H369)</f>
        <v>52700</v>
      </c>
      <c r="F369" s="79">
        <f>F373</f>
        <v>52700</v>
      </c>
      <c r="G369" s="99">
        <f t="shared" ref="G369:H369" si="549">G373</f>
        <v>0</v>
      </c>
      <c r="H369" s="99">
        <f t="shared" si="549"/>
        <v>0</v>
      </c>
      <c r="I369" s="99">
        <f>SUM(J369:L369)</f>
        <v>59000</v>
      </c>
      <c r="J369" s="79">
        <f>J373</f>
        <v>59000</v>
      </c>
      <c r="K369" s="99">
        <f t="shared" ref="K369" si="550">K373</f>
        <v>0</v>
      </c>
      <c r="L369" s="51">
        <v>0</v>
      </c>
      <c r="M369" s="79">
        <f t="shared" si="522"/>
        <v>74500</v>
      </c>
      <c r="N369" s="134">
        <f>N373</f>
        <v>74500</v>
      </c>
      <c r="O369" s="79">
        <f t="shared" ref="O369" si="551">O373</f>
        <v>0</v>
      </c>
      <c r="P369" s="99">
        <f t="shared" ref="P369" si="552">P373</f>
        <v>0</v>
      </c>
      <c r="Q369" s="99">
        <f>SUM(R369:T369)</f>
        <v>56468</v>
      </c>
      <c r="R369" s="79">
        <f>R373</f>
        <v>56468</v>
      </c>
      <c r="S369" s="99">
        <f t="shared" ref="S369:T369" si="553">S373</f>
        <v>0</v>
      </c>
      <c r="T369" s="79">
        <f t="shared" si="553"/>
        <v>0</v>
      </c>
      <c r="U369" s="79">
        <f>R369-F369</f>
        <v>3768</v>
      </c>
      <c r="V369" s="111">
        <v>55000</v>
      </c>
      <c r="AC369" s="36"/>
    </row>
    <row r="370" spans="1:29" ht="18" x14ac:dyDescent="0.25">
      <c r="B370" s="46"/>
      <c r="C370" s="47"/>
      <c r="D370" s="48" t="s">
        <v>151</v>
      </c>
      <c r="E370" s="49">
        <f t="shared" si="548"/>
        <v>0</v>
      </c>
      <c r="F370" s="49">
        <f t="shared" ref="F370:H370" si="554">SUM(F371:F372)</f>
        <v>0</v>
      </c>
      <c r="G370" s="49">
        <f t="shared" si="554"/>
        <v>0</v>
      </c>
      <c r="H370" s="49">
        <f t="shared" si="554"/>
        <v>0</v>
      </c>
      <c r="I370" s="49">
        <f t="shared" ref="I370:I372" si="555">SUM(J370:L370)</f>
        <v>0</v>
      </c>
      <c r="J370" s="49">
        <f t="shared" ref="J370:K370" si="556">SUM(J371:J372)</f>
        <v>0</v>
      </c>
      <c r="K370" s="49">
        <f t="shared" si="556"/>
        <v>0</v>
      </c>
      <c r="L370" s="51">
        <v>0</v>
      </c>
      <c r="M370" s="49">
        <f t="shared" si="522"/>
        <v>0</v>
      </c>
      <c r="N370" s="49">
        <f t="shared" ref="N370:O370" si="557">SUM(N371:N372)</f>
        <v>0</v>
      </c>
      <c r="O370" s="49">
        <f t="shared" si="557"/>
        <v>0</v>
      </c>
      <c r="P370" s="49">
        <f t="shared" ref="P370" si="558">SUM(P371:P372)</f>
        <v>0</v>
      </c>
      <c r="Q370" s="49">
        <f t="shared" ref="Q370:Q372" si="559">SUM(R370:T370)</f>
        <v>0</v>
      </c>
      <c r="R370" s="49">
        <f t="shared" ref="R370" si="560">SUM(R371:R372)</f>
        <v>0</v>
      </c>
      <c r="S370" s="49">
        <f t="shared" ref="S370" si="561">SUM(S371:S372)</f>
        <v>0</v>
      </c>
      <c r="T370" s="49">
        <f t="shared" ref="T370" si="562">SUM(T371:T372)</f>
        <v>0</v>
      </c>
      <c r="U370" s="49"/>
      <c r="AC370" s="36"/>
    </row>
    <row r="371" spans="1:29" ht="18" x14ac:dyDescent="0.25">
      <c r="B371" s="46"/>
      <c r="C371" s="47"/>
      <c r="D371" s="50" t="s">
        <v>152</v>
      </c>
      <c r="E371" s="51">
        <f t="shared" si="548"/>
        <v>0</v>
      </c>
      <c r="F371" s="51">
        <v>0</v>
      </c>
      <c r="G371" s="51">
        <v>0</v>
      </c>
      <c r="H371" s="51">
        <v>0</v>
      </c>
      <c r="I371" s="51">
        <f t="shared" si="555"/>
        <v>0</v>
      </c>
      <c r="J371" s="51">
        <v>0</v>
      </c>
      <c r="K371" s="51">
        <v>0</v>
      </c>
      <c r="L371" s="78">
        <f t="shared" ref="L371" si="563">SUM(L373:L381)</f>
        <v>0</v>
      </c>
      <c r="M371" s="49">
        <f t="shared" si="522"/>
        <v>0</v>
      </c>
      <c r="N371" s="51">
        <v>0</v>
      </c>
      <c r="O371" s="51">
        <v>0</v>
      </c>
      <c r="P371" s="51">
        <v>0</v>
      </c>
      <c r="Q371" s="51">
        <f t="shared" si="559"/>
        <v>0</v>
      </c>
      <c r="R371" s="51">
        <v>0</v>
      </c>
      <c r="S371" s="51">
        <v>0</v>
      </c>
      <c r="T371" s="51">
        <v>0</v>
      </c>
      <c r="U371" s="49"/>
      <c r="AC371" s="36"/>
    </row>
    <row r="372" spans="1:29" ht="18" x14ac:dyDescent="0.25">
      <c r="B372" s="46"/>
      <c r="C372" s="47"/>
      <c r="D372" s="50" t="s">
        <v>153</v>
      </c>
      <c r="E372" s="49">
        <f t="shared" si="548"/>
        <v>0</v>
      </c>
      <c r="F372" s="51">
        <v>0</v>
      </c>
      <c r="G372" s="51">
        <v>0</v>
      </c>
      <c r="H372" s="51">
        <v>0</v>
      </c>
      <c r="I372" s="49">
        <f t="shared" si="555"/>
        <v>0</v>
      </c>
      <c r="J372" s="51">
        <v>0</v>
      </c>
      <c r="K372" s="51">
        <v>0</v>
      </c>
      <c r="L372" s="51">
        <v>0</v>
      </c>
      <c r="M372" s="49">
        <f t="shared" si="522"/>
        <v>0</v>
      </c>
      <c r="N372" s="51">
        <v>0</v>
      </c>
      <c r="O372" s="51">
        <v>0</v>
      </c>
      <c r="P372" s="51">
        <v>0</v>
      </c>
      <c r="Q372" s="49">
        <f t="shared" si="559"/>
        <v>0</v>
      </c>
      <c r="R372" s="51">
        <v>0</v>
      </c>
      <c r="S372" s="51">
        <v>0</v>
      </c>
      <c r="T372" s="51">
        <v>0</v>
      </c>
      <c r="U372" s="49"/>
      <c r="AC372" s="36"/>
    </row>
    <row r="373" spans="1:29" ht="54" x14ac:dyDescent="0.25">
      <c r="B373" s="46"/>
      <c r="C373" s="60" t="s">
        <v>560</v>
      </c>
      <c r="D373" s="50" t="s">
        <v>451</v>
      </c>
      <c r="E373" s="78">
        <f>F373+G373+H373</f>
        <v>52700</v>
      </c>
      <c r="F373" s="78">
        <f>SUM(F375:F383)</f>
        <v>52700</v>
      </c>
      <c r="G373" s="78">
        <f t="shared" ref="G373:H373" si="564">SUM(G375:G383)</f>
        <v>0</v>
      </c>
      <c r="H373" s="78">
        <f t="shared" si="564"/>
        <v>0</v>
      </c>
      <c r="I373" s="78">
        <f>J373+K373+L373</f>
        <v>59000</v>
      </c>
      <c r="J373" s="78">
        <f t="shared" ref="J373:K373" si="565">SUM(J375:J383)</f>
        <v>59000</v>
      </c>
      <c r="K373" s="78">
        <f t="shared" si="565"/>
        <v>0</v>
      </c>
      <c r="L373" s="51">
        <v>0</v>
      </c>
      <c r="M373" s="78">
        <f>N373+O373</f>
        <v>74500</v>
      </c>
      <c r="N373" s="78">
        <f t="shared" ref="N373:O373" si="566">SUM(N375:N383)</f>
        <v>74500</v>
      </c>
      <c r="O373" s="78">
        <f t="shared" si="566"/>
        <v>0</v>
      </c>
      <c r="P373" s="78">
        <f t="shared" ref="P373" si="567">SUM(P375:P383)</f>
        <v>0</v>
      </c>
      <c r="Q373" s="78">
        <f>R373+S373+T373</f>
        <v>56468</v>
      </c>
      <c r="R373" s="78">
        <f t="shared" ref="R373" si="568">SUM(R375:R383)</f>
        <v>56468</v>
      </c>
      <c r="S373" s="78">
        <f t="shared" ref="S373" si="569">SUM(S375:S383)</f>
        <v>0</v>
      </c>
      <c r="T373" s="78">
        <f t="shared" ref="T373" si="570">SUM(T375:T383)</f>
        <v>0</v>
      </c>
      <c r="U373" s="78"/>
      <c r="AC373" s="36"/>
    </row>
    <row r="374" spans="1:29" ht="30" x14ac:dyDescent="0.25">
      <c r="A374" s="90"/>
      <c r="B374" s="46"/>
      <c r="C374" s="34"/>
      <c r="D374" s="96" t="s">
        <v>577</v>
      </c>
      <c r="E374" s="100">
        <f>F374+G374+H374</f>
        <v>4200</v>
      </c>
      <c r="F374" s="101">
        <v>4200</v>
      </c>
      <c r="G374" s="98">
        <v>0</v>
      </c>
      <c r="H374" s="98">
        <v>0</v>
      </c>
      <c r="I374" s="100">
        <f>J374+K374+L374</f>
        <v>4200</v>
      </c>
      <c r="J374" s="101">
        <v>4200</v>
      </c>
      <c r="K374" s="51">
        <v>0</v>
      </c>
      <c r="L374" s="51">
        <v>0</v>
      </c>
      <c r="M374" s="78">
        <f t="shared" ref="M374:M383" si="571">N374+O374</f>
        <v>4200</v>
      </c>
      <c r="N374" s="101">
        <v>4200</v>
      </c>
      <c r="O374" s="51">
        <v>0</v>
      </c>
      <c r="P374" s="51">
        <v>0</v>
      </c>
      <c r="Q374" s="78">
        <f>R374+S374+T374</f>
        <v>4200</v>
      </c>
      <c r="R374" s="101">
        <v>4200</v>
      </c>
      <c r="S374" s="51">
        <v>0</v>
      </c>
      <c r="T374" s="51">
        <v>0</v>
      </c>
      <c r="U374" s="100"/>
      <c r="AC374" s="36"/>
    </row>
    <row r="375" spans="1:29" ht="54" x14ac:dyDescent="0.25">
      <c r="B375" s="46"/>
      <c r="C375" s="60" t="s">
        <v>561</v>
      </c>
      <c r="D375" s="50" t="s">
        <v>419</v>
      </c>
      <c r="E375" s="51">
        <f t="shared" ref="E375:E383" si="572">F375+G375+H375</f>
        <v>2000</v>
      </c>
      <c r="F375" s="51">
        <v>2000</v>
      </c>
      <c r="G375" s="51">
        <v>0</v>
      </c>
      <c r="H375" s="51">
        <v>0</v>
      </c>
      <c r="I375" s="51">
        <f t="shared" ref="I375:I383" si="573">J375+K375+L375</f>
        <v>2000</v>
      </c>
      <c r="J375" s="51">
        <v>2000</v>
      </c>
      <c r="K375" s="51">
        <v>0</v>
      </c>
      <c r="L375" s="51">
        <v>0</v>
      </c>
      <c r="M375" s="78">
        <f t="shared" si="571"/>
        <v>2000</v>
      </c>
      <c r="N375" s="51">
        <v>2000</v>
      </c>
      <c r="O375" s="51">
        <v>0</v>
      </c>
      <c r="P375" s="51">
        <v>0</v>
      </c>
      <c r="Q375" s="51">
        <f t="shared" ref="Q375:Q383" si="574">R375+S375+T375</f>
        <v>2000</v>
      </c>
      <c r="R375" s="51">
        <v>2000</v>
      </c>
      <c r="S375" s="51">
        <v>0</v>
      </c>
      <c r="T375" s="51">
        <v>0</v>
      </c>
      <c r="U375" s="49"/>
      <c r="AC375" s="36"/>
    </row>
    <row r="376" spans="1:29" ht="36" x14ac:dyDescent="0.25">
      <c r="B376" s="46"/>
      <c r="C376" s="60" t="s">
        <v>562</v>
      </c>
      <c r="D376" s="50" t="s">
        <v>420</v>
      </c>
      <c r="E376" s="51">
        <f t="shared" si="572"/>
        <v>29000</v>
      </c>
      <c r="F376" s="51">
        <v>29000</v>
      </c>
      <c r="G376" s="51">
        <v>0</v>
      </c>
      <c r="H376" s="51">
        <v>0</v>
      </c>
      <c r="I376" s="51">
        <f t="shared" si="573"/>
        <v>34000</v>
      </c>
      <c r="J376" s="51">
        <v>34000</v>
      </c>
      <c r="K376" s="51">
        <v>0</v>
      </c>
      <c r="L376" s="51">
        <v>0</v>
      </c>
      <c r="M376" s="78">
        <f t="shared" si="571"/>
        <v>40000</v>
      </c>
      <c r="N376" s="51">
        <v>40000</v>
      </c>
      <c r="O376" s="51">
        <v>0</v>
      </c>
      <c r="P376" s="51">
        <v>0</v>
      </c>
      <c r="Q376" s="51">
        <f t="shared" si="574"/>
        <v>31468</v>
      </c>
      <c r="R376" s="51">
        <v>31468</v>
      </c>
      <c r="S376" s="51">
        <v>0</v>
      </c>
      <c r="T376" s="51">
        <v>0</v>
      </c>
      <c r="U376" s="49"/>
      <c r="AC376" s="36"/>
    </row>
    <row r="377" spans="1:29" ht="54" x14ac:dyDescent="0.25">
      <c r="B377" s="46"/>
      <c r="C377" s="60" t="s">
        <v>563</v>
      </c>
      <c r="D377" s="50" t="s">
        <v>578</v>
      </c>
      <c r="E377" s="51">
        <f t="shared" si="572"/>
        <v>15000</v>
      </c>
      <c r="F377" s="51">
        <v>15000</v>
      </c>
      <c r="G377" s="51">
        <v>0</v>
      </c>
      <c r="H377" s="51">
        <v>0</v>
      </c>
      <c r="I377" s="51">
        <f t="shared" si="573"/>
        <v>16300</v>
      </c>
      <c r="J377" s="51">
        <v>16300</v>
      </c>
      <c r="K377" s="51">
        <v>0</v>
      </c>
      <c r="L377" s="51">
        <v>0</v>
      </c>
      <c r="M377" s="78">
        <f t="shared" si="571"/>
        <v>25000</v>
      </c>
      <c r="N377" s="51">
        <v>25000</v>
      </c>
      <c r="O377" s="51">
        <v>0</v>
      </c>
      <c r="P377" s="51">
        <v>0</v>
      </c>
      <c r="Q377" s="51">
        <f t="shared" si="574"/>
        <v>16300</v>
      </c>
      <c r="R377" s="51">
        <v>16300</v>
      </c>
      <c r="S377" s="51">
        <v>0</v>
      </c>
      <c r="T377" s="51">
        <v>0</v>
      </c>
      <c r="U377" s="49"/>
      <c r="AC377" s="36"/>
    </row>
    <row r="378" spans="1:29" ht="108" x14ac:dyDescent="0.25">
      <c r="B378" s="46"/>
      <c r="C378" s="60" t="s">
        <v>564</v>
      </c>
      <c r="D378" s="50" t="s">
        <v>422</v>
      </c>
      <c r="E378" s="51">
        <f t="shared" si="572"/>
        <v>1000</v>
      </c>
      <c r="F378" s="51">
        <v>1000</v>
      </c>
      <c r="G378" s="51">
        <v>0</v>
      </c>
      <c r="H378" s="51">
        <v>0</v>
      </c>
      <c r="I378" s="51">
        <f t="shared" si="573"/>
        <v>1000</v>
      </c>
      <c r="J378" s="51">
        <v>1000</v>
      </c>
      <c r="K378" s="51">
        <v>0</v>
      </c>
      <c r="L378" s="51">
        <v>0</v>
      </c>
      <c r="M378" s="78">
        <f t="shared" si="571"/>
        <v>1000</v>
      </c>
      <c r="N378" s="51">
        <v>1000</v>
      </c>
      <c r="O378" s="51">
        <v>0</v>
      </c>
      <c r="P378" s="51">
        <v>0</v>
      </c>
      <c r="Q378" s="51">
        <f t="shared" si="574"/>
        <v>1000</v>
      </c>
      <c r="R378" s="51">
        <v>1000</v>
      </c>
      <c r="S378" s="51">
        <v>0</v>
      </c>
      <c r="T378" s="51">
        <v>0</v>
      </c>
      <c r="U378" s="49"/>
      <c r="AC378" s="36"/>
    </row>
    <row r="379" spans="1:29" ht="90" x14ac:dyDescent="0.25">
      <c r="B379" s="46"/>
      <c r="C379" s="60" t="s">
        <v>565</v>
      </c>
      <c r="D379" s="50" t="s">
        <v>423</v>
      </c>
      <c r="E379" s="51">
        <f t="shared" si="572"/>
        <v>2200</v>
      </c>
      <c r="F379" s="51">
        <v>2200</v>
      </c>
      <c r="G379" s="51">
        <v>0</v>
      </c>
      <c r="H379" s="51">
        <v>0</v>
      </c>
      <c r="I379" s="51">
        <f t="shared" si="573"/>
        <v>2200</v>
      </c>
      <c r="J379" s="51">
        <v>2200</v>
      </c>
      <c r="K379" s="51">
        <v>0</v>
      </c>
      <c r="L379" s="51">
        <v>0</v>
      </c>
      <c r="M379" s="78">
        <f t="shared" si="571"/>
        <v>3000</v>
      </c>
      <c r="N379" s="51">
        <v>3000</v>
      </c>
      <c r="O379" s="51">
        <v>0</v>
      </c>
      <c r="P379" s="51">
        <v>0</v>
      </c>
      <c r="Q379" s="51">
        <f t="shared" si="574"/>
        <v>2200</v>
      </c>
      <c r="R379" s="51">
        <v>2200</v>
      </c>
      <c r="S379" s="51">
        <v>0</v>
      </c>
      <c r="T379" s="51">
        <v>0</v>
      </c>
      <c r="U379" s="49"/>
      <c r="AC379" s="36"/>
    </row>
    <row r="380" spans="1:29" ht="72" x14ac:dyDescent="0.25">
      <c r="B380" s="46"/>
      <c r="C380" s="60" t="s">
        <v>566</v>
      </c>
      <c r="D380" s="50" t="s">
        <v>424</v>
      </c>
      <c r="E380" s="51">
        <f t="shared" si="572"/>
        <v>300</v>
      </c>
      <c r="F380" s="51">
        <v>300</v>
      </c>
      <c r="G380" s="51">
        <v>0</v>
      </c>
      <c r="H380" s="51">
        <v>0</v>
      </c>
      <c r="I380" s="51">
        <f t="shared" si="573"/>
        <v>300</v>
      </c>
      <c r="J380" s="51">
        <v>300</v>
      </c>
      <c r="K380" s="51">
        <v>0</v>
      </c>
      <c r="L380" s="51">
        <v>0</v>
      </c>
      <c r="M380" s="78">
        <f t="shared" si="571"/>
        <v>300</v>
      </c>
      <c r="N380" s="51">
        <v>300</v>
      </c>
      <c r="O380" s="51">
        <v>0</v>
      </c>
      <c r="P380" s="51">
        <v>0</v>
      </c>
      <c r="Q380" s="51">
        <f t="shared" si="574"/>
        <v>300</v>
      </c>
      <c r="R380" s="51">
        <v>300</v>
      </c>
      <c r="S380" s="51">
        <v>0</v>
      </c>
      <c r="T380" s="51">
        <v>0</v>
      </c>
      <c r="U380" s="49"/>
      <c r="AC380" s="36"/>
    </row>
    <row r="381" spans="1:29" ht="72" x14ac:dyDescent="0.25">
      <c r="B381" s="46"/>
      <c r="C381" s="60" t="s">
        <v>567</v>
      </c>
      <c r="D381" s="50" t="s">
        <v>425</v>
      </c>
      <c r="E381" s="51">
        <f t="shared" si="572"/>
        <v>2000</v>
      </c>
      <c r="F381" s="51">
        <v>2000</v>
      </c>
      <c r="G381" s="51">
        <v>0</v>
      </c>
      <c r="H381" s="51">
        <v>0</v>
      </c>
      <c r="I381" s="51">
        <f t="shared" si="573"/>
        <v>2000</v>
      </c>
      <c r="J381" s="51">
        <v>2000</v>
      </c>
      <c r="K381" s="51">
        <v>0</v>
      </c>
      <c r="L381" s="51">
        <v>0</v>
      </c>
      <c r="M381" s="78">
        <f t="shared" si="571"/>
        <v>2000</v>
      </c>
      <c r="N381" s="51">
        <v>2000</v>
      </c>
      <c r="O381" s="51">
        <v>0</v>
      </c>
      <c r="P381" s="51">
        <v>0</v>
      </c>
      <c r="Q381" s="51">
        <f t="shared" si="574"/>
        <v>2000</v>
      </c>
      <c r="R381" s="51">
        <v>2000</v>
      </c>
      <c r="S381" s="51">
        <v>0</v>
      </c>
      <c r="T381" s="51">
        <v>0</v>
      </c>
      <c r="U381" s="49"/>
      <c r="AC381" s="36"/>
    </row>
    <row r="382" spans="1:29" ht="126" x14ac:dyDescent="0.25">
      <c r="B382" s="46"/>
      <c r="C382" s="60" t="s">
        <v>568</v>
      </c>
      <c r="D382" s="50" t="s">
        <v>426</v>
      </c>
      <c r="E382" s="51">
        <f t="shared" si="572"/>
        <v>300</v>
      </c>
      <c r="F382" s="51">
        <v>300</v>
      </c>
      <c r="G382" s="51">
        <v>0</v>
      </c>
      <c r="H382" s="51">
        <v>0</v>
      </c>
      <c r="I382" s="51">
        <f t="shared" si="573"/>
        <v>300</v>
      </c>
      <c r="J382" s="51">
        <v>300</v>
      </c>
      <c r="K382" s="51">
        <v>0</v>
      </c>
      <c r="L382" s="79">
        <v>0</v>
      </c>
      <c r="M382" s="78">
        <f t="shared" si="571"/>
        <v>300</v>
      </c>
      <c r="N382" s="51">
        <v>300</v>
      </c>
      <c r="O382" s="51">
        <v>0</v>
      </c>
      <c r="P382" s="51">
        <v>0</v>
      </c>
      <c r="Q382" s="51">
        <f t="shared" si="574"/>
        <v>300</v>
      </c>
      <c r="R382" s="51">
        <v>300</v>
      </c>
      <c r="S382" s="51">
        <v>0</v>
      </c>
      <c r="T382" s="51">
        <v>0</v>
      </c>
      <c r="U382" s="49"/>
      <c r="AC382" s="36"/>
    </row>
    <row r="383" spans="1:29" ht="18" x14ac:dyDescent="0.25">
      <c r="B383" s="46"/>
      <c r="C383" s="60" t="s">
        <v>569</v>
      </c>
      <c r="D383" s="50" t="s">
        <v>427</v>
      </c>
      <c r="E383" s="51">
        <f t="shared" si="572"/>
        <v>900</v>
      </c>
      <c r="F383" s="51">
        <v>900</v>
      </c>
      <c r="G383" s="51">
        <v>0</v>
      </c>
      <c r="H383" s="51">
        <v>0</v>
      </c>
      <c r="I383" s="51">
        <f t="shared" si="573"/>
        <v>900</v>
      </c>
      <c r="J383" s="51">
        <v>900</v>
      </c>
      <c r="K383" s="51">
        <v>0</v>
      </c>
      <c r="L383" s="49">
        <f t="shared" ref="L383" si="575">SUM(L384:L385)</f>
        <v>0</v>
      </c>
      <c r="M383" s="78">
        <f t="shared" si="571"/>
        <v>900</v>
      </c>
      <c r="N383" s="51">
        <v>900</v>
      </c>
      <c r="O383" s="51">
        <v>0</v>
      </c>
      <c r="P383" s="51">
        <v>0</v>
      </c>
      <c r="Q383" s="51">
        <f t="shared" si="574"/>
        <v>900</v>
      </c>
      <c r="R383" s="51">
        <v>900</v>
      </c>
      <c r="S383" s="51">
        <v>0</v>
      </c>
      <c r="T383" s="51">
        <v>0</v>
      </c>
      <c r="U383" s="49"/>
      <c r="AC383" s="36"/>
    </row>
    <row r="384" spans="1:29" ht="36" x14ac:dyDescent="0.25">
      <c r="A384" s="7"/>
      <c r="B384" s="30" t="s">
        <v>595</v>
      </c>
      <c r="C384" s="31"/>
      <c r="D384" s="53" t="s">
        <v>596</v>
      </c>
      <c r="E384" s="33">
        <f t="shared" ref="E384:E387" si="576">SUM(F384:H384)</f>
        <v>0</v>
      </c>
      <c r="F384" s="33">
        <v>0</v>
      </c>
      <c r="G384" s="33">
        <f t="shared" ref="G384:H384" si="577">G391</f>
        <v>0</v>
      </c>
      <c r="H384" s="33">
        <f t="shared" si="577"/>
        <v>0</v>
      </c>
      <c r="I384" s="79">
        <f t="shared" ref="I384:I387" si="578">SUM(J384:K384)</f>
        <v>82</v>
      </c>
      <c r="J384" s="79">
        <v>82</v>
      </c>
      <c r="K384" s="79">
        <v>0</v>
      </c>
      <c r="L384" s="51">
        <v>0</v>
      </c>
      <c r="M384" s="79">
        <f t="shared" ref="L384:M387" si="579">SUM(N384:O384)</f>
        <v>82</v>
      </c>
      <c r="N384" s="79">
        <v>82</v>
      </c>
      <c r="O384" s="79">
        <v>0</v>
      </c>
      <c r="P384" s="79">
        <v>82</v>
      </c>
      <c r="Q384" s="79">
        <v>0</v>
      </c>
      <c r="R384" s="79">
        <v>82</v>
      </c>
      <c r="S384" s="79">
        <v>82</v>
      </c>
      <c r="T384" s="79">
        <v>0</v>
      </c>
      <c r="U384" s="79">
        <f>R384-F384</f>
        <v>82</v>
      </c>
      <c r="V384" s="111">
        <v>82</v>
      </c>
      <c r="AC384" s="36"/>
    </row>
    <row r="385" spans="2:29" ht="18" x14ac:dyDescent="0.25">
      <c r="B385" s="46"/>
      <c r="C385" s="47"/>
      <c r="D385" s="48" t="s">
        <v>151</v>
      </c>
      <c r="E385" s="49">
        <f t="shared" si="576"/>
        <v>0</v>
      </c>
      <c r="F385" s="49">
        <f t="shared" ref="F385:H385" si="580">SUM(F386:F387)</f>
        <v>0</v>
      </c>
      <c r="G385" s="49">
        <f t="shared" si="580"/>
        <v>0</v>
      </c>
      <c r="H385" s="49">
        <f t="shared" si="580"/>
        <v>0</v>
      </c>
      <c r="I385" s="49">
        <f t="shared" si="578"/>
        <v>0</v>
      </c>
      <c r="J385" s="49">
        <f t="shared" ref="J385:K385" si="581">SUM(J386:J387)</f>
        <v>0</v>
      </c>
      <c r="K385" s="49">
        <f t="shared" si="581"/>
        <v>0</v>
      </c>
      <c r="L385" s="51">
        <v>0</v>
      </c>
      <c r="M385" s="49">
        <f t="shared" si="579"/>
        <v>0</v>
      </c>
      <c r="N385" s="49">
        <f t="shared" ref="N385:O385" si="582">SUM(N386:N387)</f>
        <v>0</v>
      </c>
      <c r="O385" s="49">
        <f t="shared" si="582"/>
        <v>0</v>
      </c>
      <c r="P385" s="49">
        <f t="shared" ref="P385:R385" si="583">SUM(P386:P387)</f>
        <v>0</v>
      </c>
      <c r="Q385" s="49">
        <f t="shared" si="583"/>
        <v>0</v>
      </c>
      <c r="R385" s="49">
        <f t="shared" si="583"/>
        <v>0</v>
      </c>
      <c r="S385" s="49">
        <f t="shared" ref="S385:T385" si="584">SUM(S386:S387)</f>
        <v>0</v>
      </c>
      <c r="T385" s="49">
        <f t="shared" si="584"/>
        <v>0</v>
      </c>
      <c r="U385" s="49"/>
      <c r="AC385" s="36"/>
    </row>
    <row r="386" spans="2:29" ht="18" x14ac:dyDescent="0.25">
      <c r="B386" s="46"/>
      <c r="C386" s="47"/>
      <c r="D386" s="50" t="s">
        <v>335</v>
      </c>
      <c r="E386" s="51">
        <f t="shared" si="576"/>
        <v>0</v>
      </c>
      <c r="F386" s="51">
        <v>0</v>
      </c>
      <c r="G386" s="51">
        <v>0</v>
      </c>
      <c r="H386" s="51">
        <v>0</v>
      </c>
      <c r="I386" s="49">
        <f t="shared" si="578"/>
        <v>0</v>
      </c>
      <c r="J386" s="51">
        <v>0</v>
      </c>
      <c r="K386" s="51">
        <v>0</v>
      </c>
      <c r="L386" s="49">
        <f t="shared" si="579"/>
        <v>0</v>
      </c>
      <c r="M386" s="49">
        <f t="shared" si="579"/>
        <v>0</v>
      </c>
      <c r="N386" s="51">
        <v>0</v>
      </c>
      <c r="O386" s="51">
        <v>0</v>
      </c>
      <c r="P386" s="51">
        <v>0</v>
      </c>
      <c r="Q386" s="51">
        <v>0</v>
      </c>
      <c r="R386" s="51">
        <v>0</v>
      </c>
      <c r="S386" s="51">
        <v>0</v>
      </c>
      <c r="T386" s="51">
        <v>0</v>
      </c>
      <c r="U386" s="49"/>
      <c r="AC386" s="36"/>
    </row>
    <row r="387" spans="2:29" ht="18" x14ac:dyDescent="0.25">
      <c r="B387" s="46"/>
      <c r="C387" s="47"/>
      <c r="D387" s="50" t="s">
        <v>155</v>
      </c>
      <c r="E387" s="49">
        <f t="shared" si="576"/>
        <v>0</v>
      </c>
      <c r="F387" s="51">
        <v>0</v>
      </c>
      <c r="G387" s="51">
        <v>0</v>
      </c>
      <c r="H387" s="51">
        <v>0</v>
      </c>
      <c r="I387" s="49">
        <f t="shared" si="578"/>
        <v>0</v>
      </c>
      <c r="J387" s="51">
        <v>0</v>
      </c>
      <c r="K387" s="51">
        <v>0</v>
      </c>
      <c r="L387" s="49">
        <f t="shared" si="579"/>
        <v>0</v>
      </c>
      <c r="M387" s="49">
        <f t="shared" si="579"/>
        <v>0</v>
      </c>
      <c r="N387" s="51">
        <v>0</v>
      </c>
      <c r="O387" s="51">
        <v>0</v>
      </c>
      <c r="P387" s="51">
        <v>0</v>
      </c>
      <c r="Q387" s="51">
        <v>0</v>
      </c>
      <c r="R387" s="51">
        <v>0</v>
      </c>
      <c r="S387" s="51">
        <v>0</v>
      </c>
      <c r="T387" s="51">
        <v>0</v>
      </c>
      <c r="U387" s="49"/>
      <c r="AC387" s="36"/>
    </row>
    <row r="388" spans="2:29" ht="90" hidden="1" customHeight="1" x14ac:dyDescent="0.25">
      <c r="B388" s="30" t="s">
        <v>445</v>
      </c>
      <c r="C388" s="31">
        <v>1.2</v>
      </c>
      <c r="D388" s="53" t="s">
        <v>450</v>
      </c>
      <c r="E388" s="33"/>
      <c r="F388" s="33"/>
      <c r="G388" s="33"/>
      <c r="H388" s="33"/>
      <c r="I388" s="32">
        <f>SUM(J388:K388)</f>
        <v>0</v>
      </c>
      <c r="J388" s="33">
        <v>0</v>
      </c>
      <c r="K388" s="33">
        <f t="shared" ref="K388" si="585">K395</f>
        <v>0</v>
      </c>
      <c r="L388" s="32">
        <f t="shared" ref="L388:M391" si="586">SUM(M388:N388)</f>
        <v>0</v>
      </c>
      <c r="M388" s="32">
        <f t="shared" si="586"/>
        <v>0</v>
      </c>
      <c r="N388" s="33">
        <v>0</v>
      </c>
      <c r="O388" s="33">
        <f t="shared" ref="O388" si="587">O395</f>
        <v>0</v>
      </c>
      <c r="P388" s="33">
        <v>0</v>
      </c>
      <c r="Q388" s="33">
        <f t="shared" ref="Q388" si="588">Q395</f>
        <v>0</v>
      </c>
      <c r="R388" s="33">
        <v>0</v>
      </c>
      <c r="T388" s="33">
        <f t="shared" ref="T388" si="589">T395</f>
        <v>0</v>
      </c>
      <c r="U388" s="32">
        <f>R388-F388</f>
        <v>0</v>
      </c>
      <c r="AC388" s="36"/>
    </row>
    <row r="389" spans="2:29" ht="18" hidden="1" customHeight="1" x14ac:dyDescent="0.25">
      <c r="B389" s="46"/>
      <c r="C389" s="47"/>
      <c r="D389" s="48" t="s">
        <v>151</v>
      </c>
      <c r="E389" s="49"/>
      <c r="F389" s="49"/>
      <c r="G389" s="49"/>
      <c r="H389" s="49"/>
      <c r="I389" s="49">
        <f>SUM(J389:K389)</f>
        <v>0</v>
      </c>
      <c r="J389" s="49">
        <f t="shared" ref="J389:K389" si="590">SUM(J390:J391)</f>
        <v>0</v>
      </c>
      <c r="K389" s="49">
        <f t="shared" si="590"/>
        <v>0</v>
      </c>
      <c r="L389" s="49">
        <f t="shared" si="586"/>
        <v>0</v>
      </c>
      <c r="M389" s="49">
        <f t="shared" si="586"/>
        <v>0</v>
      </c>
      <c r="N389" s="49">
        <f t="shared" ref="N389:O389" si="591">SUM(N390:N391)</f>
        <v>0</v>
      </c>
      <c r="O389" s="49">
        <f t="shared" si="591"/>
        <v>0</v>
      </c>
      <c r="P389" s="49">
        <f t="shared" ref="P389:R389" si="592">SUM(P390:P391)</f>
        <v>0</v>
      </c>
      <c r="Q389" s="49">
        <f t="shared" si="592"/>
        <v>0</v>
      </c>
      <c r="R389" s="49">
        <f t="shared" si="592"/>
        <v>0</v>
      </c>
      <c r="T389" s="49">
        <f t="shared" ref="T389" si="593">SUM(T390:T391)</f>
        <v>0</v>
      </c>
      <c r="U389" s="49"/>
      <c r="AC389" s="36"/>
    </row>
    <row r="390" spans="2:29" ht="18" hidden="1" customHeight="1" x14ac:dyDescent="0.25">
      <c r="B390" s="46"/>
      <c r="C390" s="47"/>
      <c r="D390" s="50" t="s">
        <v>152</v>
      </c>
      <c r="E390" s="51"/>
      <c r="F390" s="51"/>
      <c r="G390" s="51"/>
      <c r="H390" s="51"/>
      <c r="I390" s="49">
        <f>SUM(J390:K390)</f>
        <v>0</v>
      </c>
      <c r="J390" s="51">
        <v>0</v>
      </c>
      <c r="K390" s="51">
        <v>0</v>
      </c>
      <c r="L390" s="49">
        <f t="shared" si="586"/>
        <v>0</v>
      </c>
      <c r="M390" s="49">
        <f t="shared" si="586"/>
        <v>0</v>
      </c>
      <c r="N390" s="51">
        <v>0</v>
      </c>
      <c r="O390" s="51">
        <v>0</v>
      </c>
      <c r="P390" s="51">
        <v>0</v>
      </c>
      <c r="Q390" s="51">
        <v>0</v>
      </c>
      <c r="R390" s="51">
        <v>0</v>
      </c>
      <c r="T390" s="51">
        <v>0</v>
      </c>
      <c r="U390" s="49"/>
      <c r="AC390" s="36"/>
    </row>
    <row r="391" spans="2:29" ht="18" hidden="1" customHeight="1" x14ac:dyDescent="0.25">
      <c r="B391" s="46"/>
      <c r="C391" s="47"/>
      <c r="D391" s="50" t="s">
        <v>153</v>
      </c>
      <c r="E391" s="49"/>
      <c r="F391" s="51"/>
      <c r="G391" s="51"/>
      <c r="H391" s="51"/>
      <c r="I391" s="49">
        <f>SUM(J391:K391)</f>
        <v>0</v>
      </c>
      <c r="J391" s="51">
        <v>0</v>
      </c>
      <c r="K391" s="51">
        <v>0</v>
      </c>
      <c r="L391" s="49">
        <f t="shared" si="586"/>
        <v>0</v>
      </c>
      <c r="M391" s="49">
        <f t="shared" si="586"/>
        <v>0</v>
      </c>
      <c r="N391" s="51">
        <v>0</v>
      </c>
      <c r="O391" s="51">
        <v>0</v>
      </c>
      <c r="P391" s="51">
        <v>0</v>
      </c>
      <c r="Q391" s="51">
        <v>0</v>
      </c>
      <c r="R391" s="51">
        <v>0</v>
      </c>
      <c r="T391" s="51">
        <v>0</v>
      </c>
      <c r="U391" s="49"/>
      <c r="AC391" s="36"/>
    </row>
    <row r="392" spans="2:29" ht="90" x14ac:dyDescent="0.25">
      <c r="B392" s="30" t="s">
        <v>597</v>
      </c>
      <c r="C392" s="31"/>
      <c r="D392" s="53" t="s">
        <v>598</v>
      </c>
      <c r="E392" s="33"/>
      <c r="F392" s="33"/>
      <c r="G392" s="33"/>
      <c r="H392" s="33"/>
      <c r="I392" s="79">
        <f t="shared" ref="I392:I395" si="594">SUM(J392:K392)</f>
        <v>2800</v>
      </c>
      <c r="J392" s="79">
        <v>2800</v>
      </c>
      <c r="K392" s="79">
        <v>0</v>
      </c>
      <c r="L392" s="79">
        <f t="shared" ref="L392:M395" si="595">SUM(M392:N392)</f>
        <v>5600</v>
      </c>
      <c r="M392" s="79">
        <f t="shared" si="595"/>
        <v>2800</v>
      </c>
      <c r="N392" s="79">
        <v>2800</v>
      </c>
      <c r="O392" s="79">
        <v>0</v>
      </c>
      <c r="P392" s="79">
        <v>0</v>
      </c>
      <c r="Q392" s="79">
        <v>0</v>
      </c>
      <c r="R392" s="79">
        <v>2800</v>
      </c>
      <c r="S392" s="79">
        <v>0</v>
      </c>
      <c r="T392" s="79">
        <v>0</v>
      </c>
      <c r="U392" s="79">
        <f>R392-F392</f>
        <v>2800</v>
      </c>
      <c r="V392" s="110">
        <v>2800</v>
      </c>
      <c r="AC392" s="36"/>
    </row>
    <row r="393" spans="2:29" ht="18" x14ac:dyDescent="0.25">
      <c r="B393" s="46"/>
      <c r="C393" s="47"/>
      <c r="D393" s="48" t="s">
        <v>151</v>
      </c>
      <c r="E393" s="49"/>
      <c r="F393" s="49"/>
      <c r="G393" s="49"/>
      <c r="H393" s="49"/>
      <c r="I393" s="49">
        <f t="shared" si="594"/>
        <v>0</v>
      </c>
      <c r="J393" s="49">
        <f t="shared" ref="J393:K393" si="596">SUM(J394:J395)</f>
        <v>0</v>
      </c>
      <c r="K393" s="49">
        <f t="shared" si="596"/>
        <v>0</v>
      </c>
      <c r="L393" s="49">
        <f t="shared" si="595"/>
        <v>0</v>
      </c>
      <c r="M393" s="49">
        <f t="shared" si="595"/>
        <v>0</v>
      </c>
      <c r="N393" s="49">
        <f t="shared" ref="N393:O393" si="597">SUM(N394:N395)</f>
        <v>0</v>
      </c>
      <c r="O393" s="49">
        <f t="shared" si="597"/>
        <v>0</v>
      </c>
      <c r="P393" s="49">
        <f t="shared" ref="P393:R393" si="598">SUM(P394:P395)</f>
        <v>0</v>
      </c>
      <c r="Q393" s="49">
        <f t="shared" si="598"/>
        <v>0</v>
      </c>
      <c r="R393" s="49">
        <f t="shared" si="598"/>
        <v>0</v>
      </c>
      <c r="S393" s="49">
        <f t="shared" ref="S393:T393" si="599">SUM(S394:S395)</f>
        <v>0</v>
      </c>
      <c r="T393" s="49">
        <f t="shared" si="599"/>
        <v>0</v>
      </c>
      <c r="U393" s="49"/>
      <c r="AC393" s="36"/>
    </row>
    <row r="394" spans="2:29" ht="18" x14ac:dyDescent="0.25">
      <c r="B394" s="46"/>
      <c r="C394" s="47"/>
      <c r="D394" s="50" t="s">
        <v>335</v>
      </c>
      <c r="E394" s="51"/>
      <c r="F394" s="51"/>
      <c r="G394" s="51"/>
      <c r="H394" s="51"/>
      <c r="I394" s="49">
        <f t="shared" si="594"/>
        <v>0</v>
      </c>
      <c r="J394" s="51">
        <v>0</v>
      </c>
      <c r="K394" s="51">
        <v>0</v>
      </c>
      <c r="L394" s="49">
        <f t="shared" si="595"/>
        <v>0</v>
      </c>
      <c r="M394" s="49">
        <f t="shared" si="595"/>
        <v>0</v>
      </c>
      <c r="N394" s="51">
        <v>0</v>
      </c>
      <c r="O394" s="51">
        <v>0</v>
      </c>
      <c r="P394" s="51">
        <v>0</v>
      </c>
      <c r="Q394" s="51">
        <v>0</v>
      </c>
      <c r="R394" s="51">
        <v>0</v>
      </c>
      <c r="S394" s="51">
        <v>0</v>
      </c>
      <c r="T394" s="51">
        <v>0</v>
      </c>
      <c r="U394" s="49"/>
      <c r="AC394" s="36"/>
    </row>
    <row r="395" spans="2:29" ht="18" x14ac:dyDescent="0.25">
      <c r="B395" s="46"/>
      <c r="C395" s="47"/>
      <c r="D395" s="50" t="s">
        <v>155</v>
      </c>
      <c r="E395" s="49"/>
      <c r="F395" s="51"/>
      <c r="G395" s="51"/>
      <c r="H395" s="51"/>
      <c r="I395" s="49">
        <f t="shared" si="594"/>
        <v>0</v>
      </c>
      <c r="J395" s="51">
        <v>0</v>
      </c>
      <c r="K395" s="51">
        <v>0</v>
      </c>
      <c r="L395" s="49">
        <f t="shared" si="595"/>
        <v>0</v>
      </c>
      <c r="M395" s="49">
        <f t="shared" si="595"/>
        <v>0</v>
      </c>
      <c r="N395" s="51">
        <v>0</v>
      </c>
      <c r="O395" s="51">
        <v>0</v>
      </c>
      <c r="P395" s="51">
        <v>0</v>
      </c>
      <c r="Q395" s="51">
        <v>0</v>
      </c>
      <c r="R395" s="51">
        <v>0</v>
      </c>
      <c r="S395" s="51">
        <v>0</v>
      </c>
      <c r="T395" s="51">
        <v>0</v>
      </c>
      <c r="U395" s="49"/>
      <c r="AC395" s="36"/>
    </row>
  </sheetData>
  <autoFilter ref="A8:AA8"/>
  <mergeCells count="26">
    <mergeCell ref="AC319:AC325"/>
    <mergeCell ref="AC264:AC271"/>
    <mergeCell ref="AC277:AC282"/>
    <mergeCell ref="AC287:AC294"/>
    <mergeCell ref="AC304:AC309"/>
    <mergeCell ref="AC311:AC318"/>
    <mergeCell ref="AC149:AC158"/>
    <mergeCell ref="AC168:AC177"/>
    <mergeCell ref="AC184:AC195"/>
    <mergeCell ref="AC197:AC203"/>
    <mergeCell ref="AC251:AC262"/>
    <mergeCell ref="Y7:AB7"/>
    <mergeCell ref="Q2:R2"/>
    <mergeCell ref="B3:T3"/>
    <mergeCell ref="O5:P5"/>
    <mergeCell ref="I7:L7"/>
    <mergeCell ref="M7:P7"/>
    <mergeCell ref="Q7:T7"/>
    <mergeCell ref="E6:U6"/>
    <mergeCell ref="V304:V305"/>
    <mergeCell ref="A6:A8"/>
    <mergeCell ref="B6:B8"/>
    <mergeCell ref="C6:C8"/>
    <mergeCell ref="D6:D8"/>
    <mergeCell ref="E7:H7"/>
    <mergeCell ref="U7:X7"/>
  </mergeCells>
  <pageMargins left="0" right="0" top="0" bottom="0" header="0" footer="0"/>
  <pageSetup paperSize="9" scale="63"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L13"/>
  <sheetViews>
    <sheetView workbookViewId="0">
      <selection activeCell="J4" sqref="J4:L4"/>
    </sheetView>
  </sheetViews>
  <sheetFormatPr defaultRowHeight="15" x14ac:dyDescent="0.25"/>
  <cols>
    <col min="2" max="2" width="19.85546875" customWidth="1"/>
    <col min="3" max="3" width="42.42578125" customWidth="1"/>
    <col min="4" max="4" width="17.28515625" customWidth="1"/>
    <col min="5" max="5" width="18.5703125" customWidth="1"/>
    <col min="6" max="6" width="17" customWidth="1"/>
    <col min="7" max="7" width="17.7109375" customWidth="1"/>
    <col min="8" max="8" width="24.42578125" customWidth="1"/>
    <col min="9" max="9" width="0" hidden="1" customWidth="1"/>
    <col min="10" max="11" width="17.7109375" customWidth="1"/>
    <col min="12" max="12" width="18.85546875" bestFit="1" customWidth="1"/>
  </cols>
  <sheetData>
    <row r="3" spans="2:12" ht="21" x14ac:dyDescent="0.35">
      <c r="C3" s="181" t="s">
        <v>635</v>
      </c>
      <c r="D3" s="181"/>
      <c r="E3" s="181"/>
      <c r="F3" s="181"/>
      <c r="G3" s="181"/>
    </row>
    <row r="4" spans="2:12" ht="21" x14ac:dyDescent="0.35">
      <c r="C4" s="140"/>
      <c r="D4" s="140"/>
      <c r="E4" s="140"/>
      <c r="F4" s="140"/>
      <c r="G4" s="140"/>
      <c r="J4" s="192">
        <f>J7-4500000</f>
        <v>0</v>
      </c>
      <c r="K4" s="192">
        <f>K7-4750000</f>
        <v>0</v>
      </c>
      <c r="L4" s="192">
        <f>L7-5000000</f>
        <v>0</v>
      </c>
    </row>
    <row r="5" spans="2:12" ht="15.75" thickBot="1" x14ac:dyDescent="0.3">
      <c r="H5" s="141" t="s">
        <v>624</v>
      </c>
    </row>
    <row r="6" spans="2:12" ht="112.5" x14ac:dyDescent="0.25">
      <c r="B6" s="142" t="s">
        <v>0</v>
      </c>
      <c r="C6" s="143" t="s">
        <v>2</v>
      </c>
      <c r="D6" s="143" t="s">
        <v>625</v>
      </c>
      <c r="E6" s="143" t="s">
        <v>601</v>
      </c>
      <c r="F6" s="143" t="s">
        <v>626</v>
      </c>
      <c r="G6" s="144" t="s">
        <v>627</v>
      </c>
      <c r="H6" s="145" t="s">
        <v>628</v>
      </c>
      <c r="I6" s="146"/>
      <c r="J6" s="144" t="s">
        <v>629</v>
      </c>
      <c r="K6" s="144" t="s">
        <v>630</v>
      </c>
      <c r="L6" s="144" t="s">
        <v>631</v>
      </c>
    </row>
    <row r="7" spans="2:12" ht="18.75" x14ac:dyDescent="0.3">
      <c r="B7" s="147" t="s">
        <v>464</v>
      </c>
      <c r="C7" s="148" t="s">
        <v>632</v>
      </c>
      <c r="D7" s="149">
        <f>D8+D9+D10+D11+D12+D13</f>
        <v>3968400</v>
      </c>
      <c r="E7" s="149">
        <f t="shared" ref="E7:H7" si="0">E8+E9+E10+E11+E12+E13</f>
        <v>4257824</v>
      </c>
      <c r="F7" s="149">
        <f t="shared" si="0"/>
        <v>4386011</v>
      </c>
      <c r="G7" s="163">
        <f t="shared" si="0"/>
        <v>4250000</v>
      </c>
      <c r="H7" s="150">
        <f t="shared" si="0"/>
        <v>281600</v>
      </c>
      <c r="I7" s="151"/>
      <c r="J7" s="163">
        <f t="shared" ref="J7:L7" si="1">J8+J9+J10+J11+J12+J13</f>
        <v>4500000</v>
      </c>
      <c r="K7" s="163">
        <f t="shared" si="1"/>
        <v>4750000</v>
      </c>
      <c r="L7" s="163">
        <f t="shared" si="1"/>
        <v>5000000</v>
      </c>
    </row>
    <row r="8" spans="2:12" ht="97.5" x14ac:dyDescent="0.25">
      <c r="B8" s="152" t="s">
        <v>465</v>
      </c>
      <c r="C8" s="153" t="s">
        <v>633</v>
      </c>
      <c r="D8" s="154">
        <v>57803</v>
      </c>
      <c r="E8" s="154">
        <v>59650</v>
      </c>
      <c r="F8" s="154">
        <v>72030</v>
      </c>
      <c r="G8" s="155">
        <v>66000</v>
      </c>
      <c r="H8" s="156">
        <f>G8-D8</f>
        <v>8197</v>
      </c>
      <c r="I8" s="151"/>
      <c r="J8" s="155">
        <v>66000</v>
      </c>
      <c r="K8" s="155">
        <v>66000</v>
      </c>
      <c r="L8" s="155">
        <v>66000</v>
      </c>
    </row>
    <row r="9" spans="2:12" ht="37.5" x14ac:dyDescent="0.3">
      <c r="B9" s="152" t="s">
        <v>476</v>
      </c>
      <c r="C9" s="157" t="s">
        <v>44</v>
      </c>
      <c r="D9" s="154">
        <v>2783892</v>
      </c>
      <c r="E9" s="154">
        <v>3056700</v>
      </c>
      <c r="F9" s="154">
        <v>3092120</v>
      </c>
      <c r="G9" s="155">
        <v>2998000</v>
      </c>
      <c r="H9" s="156">
        <f t="shared" ref="H9:H13" si="2">G9-D9</f>
        <v>214108</v>
      </c>
      <c r="I9" s="151"/>
      <c r="J9" s="155">
        <v>3160000</v>
      </c>
      <c r="K9" s="155">
        <v>3350000</v>
      </c>
      <c r="L9" s="155">
        <v>3481000</v>
      </c>
    </row>
    <row r="10" spans="2:12" ht="37.5" x14ac:dyDescent="0.3">
      <c r="B10" s="152" t="s">
        <v>481</v>
      </c>
      <c r="C10" s="157" t="s">
        <v>87</v>
      </c>
      <c r="D10" s="154">
        <v>1044565</v>
      </c>
      <c r="E10" s="154">
        <v>1049242</v>
      </c>
      <c r="F10" s="154">
        <v>1110669</v>
      </c>
      <c r="G10" s="155">
        <v>1096000</v>
      </c>
      <c r="H10" s="156">
        <f t="shared" si="2"/>
        <v>51435</v>
      </c>
      <c r="I10" s="151"/>
      <c r="J10" s="155">
        <v>1147000</v>
      </c>
      <c r="K10" s="155">
        <v>1207000</v>
      </c>
      <c r="L10" s="155">
        <v>1300000</v>
      </c>
    </row>
    <row r="11" spans="2:12" ht="37.5" x14ac:dyDescent="0.3">
      <c r="B11" s="152" t="s">
        <v>634</v>
      </c>
      <c r="C11" s="157" t="s">
        <v>138</v>
      </c>
      <c r="D11" s="154">
        <v>20000</v>
      </c>
      <c r="E11" s="154">
        <v>20000</v>
      </c>
      <c r="F11" s="154">
        <v>20000</v>
      </c>
      <c r="G11" s="155">
        <v>20000</v>
      </c>
      <c r="H11" s="156">
        <f t="shared" si="2"/>
        <v>0</v>
      </c>
      <c r="I11" s="151"/>
      <c r="J11" s="155">
        <v>20000</v>
      </c>
      <c r="K11" s="155">
        <v>20000</v>
      </c>
      <c r="L11" s="155">
        <v>25000</v>
      </c>
    </row>
    <row r="12" spans="2:12" ht="56.25" x14ac:dyDescent="0.3">
      <c r="B12" s="152" t="s">
        <v>555</v>
      </c>
      <c r="C12" s="157" t="s">
        <v>140</v>
      </c>
      <c r="D12" s="154">
        <v>4290</v>
      </c>
      <c r="E12" s="154">
        <v>4300</v>
      </c>
      <c r="F12" s="154">
        <v>6160</v>
      </c>
      <c r="G12" s="155">
        <v>5000</v>
      </c>
      <c r="H12" s="156">
        <f t="shared" si="2"/>
        <v>710</v>
      </c>
      <c r="I12" s="151"/>
      <c r="J12" s="155">
        <v>7000</v>
      </c>
      <c r="K12" s="155">
        <v>7000</v>
      </c>
      <c r="L12" s="155">
        <v>8000</v>
      </c>
    </row>
    <row r="13" spans="2:12" ht="57" thickBot="1" x14ac:dyDescent="0.35">
      <c r="B13" s="158" t="s">
        <v>556</v>
      </c>
      <c r="C13" s="159" t="s">
        <v>447</v>
      </c>
      <c r="D13" s="160">
        <v>57850</v>
      </c>
      <c r="E13" s="160">
        <v>67932</v>
      </c>
      <c r="F13" s="160">
        <v>85032</v>
      </c>
      <c r="G13" s="161">
        <v>65000</v>
      </c>
      <c r="H13" s="162">
        <f t="shared" si="2"/>
        <v>7150</v>
      </c>
      <c r="I13" s="151"/>
      <c r="J13" s="161">
        <v>100000</v>
      </c>
      <c r="K13" s="161">
        <v>100000</v>
      </c>
      <c r="L13" s="161">
        <v>120000</v>
      </c>
    </row>
  </sheetData>
  <mergeCells count="1">
    <mergeCell ref="C3:G3"/>
  </mergeCells>
  <pageMargins left="0" right="0" top="0" bottom="0" header="0" footer="0"/>
  <pageSetup paperSize="9" scale="65"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L13"/>
  <sheetViews>
    <sheetView topLeftCell="A2" workbookViewId="0">
      <selection activeCell="K6" sqref="K6"/>
    </sheetView>
  </sheetViews>
  <sheetFormatPr defaultRowHeight="15" x14ac:dyDescent="0.25"/>
  <cols>
    <col min="2" max="2" width="19.85546875" customWidth="1"/>
    <col min="3" max="3" width="42.42578125" customWidth="1"/>
    <col min="4" max="4" width="17.28515625" customWidth="1"/>
    <col min="5" max="5" width="18.5703125" customWidth="1"/>
    <col min="6" max="6" width="17" customWidth="1"/>
    <col min="7" max="7" width="17.7109375" customWidth="1"/>
    <col min="8" max="8" width="24.42578125" customWidth="1"/>
    <col min="9" max="9" width="0" hidden="1" customWidth="1"/>
    <col min="10" max="11" width="17.7109375" customWidth="1"/>
    <col min="12" max="12" width="18.85546875" bestFit="1" customWidth="1"/>
  </cols>
  <sheetData>
    <row r="3" spans="2:12" ht="21" x14ac:dyDescent="0.35">
      <c r="C3" s="181" t="s">
        <v>635</v>
      </c>
      <c r="D3" s="181"/>
      <c r="E3" s="181"/>
      <c r="F3" s="181"/>
      <c r="G3" s="181"/>
    </row>
    <row r="4" spans="2:12" ht="21" x14ac:dyDescent="0.35">
      <c r="C4" s="140"/>
      <c r="D4" s="140"/>
      <c r="E4" s="140"/>
      <c r="F4" s="140"/>
      <c r="G4" s="140"/>
      <c r="J4" s="192">
        <f>J7-4500000</f>
        <v>-20004</v>
      </c>
      <c r="K4" s="192">
        <f>K7-4750000</f>
        <v>-180415</v>
      </c>
      <c r="L4" s="192">
        <f>L7-5000000</f>
        <v>-332824</v>
      </c>
    </row>
    <row r="5" spans="2:12" ht="15.75" thickBot="1" x14ac:dyDescent="0.3">
      <c r="H5" s="141" t="s">
        <v>624</v>
      </c>
    </row>
    <row r="6" spans="2:12" ht="112.5" x14ac:dyDescent="0.25">
      <c r="B6" s="142" t="s">
        <v>0</v>
      </c>
      <c r="C6" s="143" t="s">
        <v>2</v>
      </c>
      <c r="D6" s="143" t="s">
        <v>625</v>
      </c>
      <c r="E6" s="143" t="s">
        <v>601</v>
      </c>
      <c r="F6" s="143" t="s">
        <v>626</v>
      </c>
      <c r="G6" s="144" t="s">
        <v>627</v>
      </c>
      <c r="H6" s="145" t="s">
        <v>628</v>
      </c>
      <c r="I6" s="146"/>
      <c r="J6" s="144" t="s">
        <v>629</v>
      </c>
      <c r="K6" s="144" t="s">
        <v>630</v>
      </c>
      <c r="L6" s="144" t="s">
        <v>631</v>
      </c>
    </row>
    <row r="7" spans="2:12" ht="18.75" x14ac:dyDescent="0.3">
      <c r="B7" s="147" t="s">
        <v>464</v>
      </c>
      <c r="C7" s="148" t="s">
        <v>632</v>
      </c>
      <c r="D7" s="149">
        <f>D8+D9+D10+D11+D12+D13</f>
        <v>3968400</v>
      </c>
      <c r="E7" s="149">
        <f t="shared" ref="E7:H7" si="0">E8+E9+E10+E11+E12+E13</f>
        <v>4257824</v>
      </c>
      <c r="F7" s="149">
        <f t="shared" si="0"/>
        <v>4386011</v>
      </c>
      <c r="G7" s="163">
        <f t="shared" si="0"/>
        <v>4250000</v>
      </c>
      <c r="H7" s="150">
        <f t="shared" si="0"/>
        <v>281600</v>
      </c>
      <c r="I7" s="151"/>
      <c r="J7" s="163">
        <f t="shared" ref="J7:L7" si="1">J8+J9+J10+J11+J12+J13</f>
        <v>4479996</v>
      </c>
      <c r="K7" s="163">
        <f t="shared" si="1"/>
        <v>4569585</v>
      </c>
      <c r="L7" s="163">
        <f t="shared" si="1"/>
        <v>4667176</v>
      </c>
    </row>
    <row r="8" spans="2:12" ht="97.5" x14ac:dyDescent="0.25">
      <c r="B8" s="152" t="s">
        <v>465</v>
      </c>
      <c r="C8" s="153" t="s">
        <v>633</v>
      </c>
      <c r="D8" s="154">
        <v>57803</v>
      </c>
      <c r="E8" s="154">
        <v>59650</v>
      </c>
      <c r="F8" s="154">
        <v>72030</v>
      </c>
      <c r="G8" s="155">
        <v>66000</v>
      </c>
      <c r="H8" s="156">
        <f>G8-D8</f>
        <v>8197</v>
      </c>
      <c r="I8" s="151"/>
      <c r="J8" s="155">
        <v>73150</v>
      </c>
      <c r="K8" s="155">
        <v>73850</v>
      </c>
      <c r="L8" s="155">
        <v>75770</v>
      </c>
    </row>
    <row r="9" spans="2:12" ht="37.5" x14ac:dyDescent="0.3">
      <c r="B9" s="152" t="s">
        <v>476</v>
      </c>
      <c r="C9" s="157" t="s">
        <v>44</v>
      </c>
      <c r="D9" s="154">
        <v>2783892</v>
      </c>
      <c r="E9" s="154">
        <v>3056700</v>
      </c>
      <c r="F9" s="154">
        <v>3092120</v>
      </c>
      <c r="G9" s="155">
        <v>2998000</v>
      </c>
      <c r="H9" s="156">
        <f t="shared" ref="H9:H13" si="2">G9-D9</f>
        <v>214108</v>
      </c>
      <c r="I9" s="151"/>
      <c r="J9" s="155">
        <v>3157720</v>
      </c>
      <c r="K9" s="155">
        <v>3240720</v>
      </c>
      <c r="L9" s="155">
        <v>3309980</v>
      </c>
    </row>
    <row r="10" spans="2:12" ht="37.5" x14ac:dyDescent="0.3">
      <c r="B10" s="152" t="s">
        <v>481</v>
      </c>
      <c r="C10" s="157" t="s">
        <v>87</v>
      </c>
      <c r="D10" s="154">
        <v>1044565</v>
      </c>
      <c r="E10" s="154">
        <v>1049242</v>
      </c>
      <c r="F10" s="154">
        <v>1110669</v>
      </c>
      <c r="G10" s="155">
        <v>1096000</v>
      </c>
      <c r="H10" s="156">
        <f t="shared" si="2"/>
        <v>51435</v>
      </c>
      <c r="I10" s="151"/>
      <c r="J10" s="155">
        <v>1138384</v>
      </c>
      <c r="K10" s="155">
        <v>1145973</v>
      </c>
      <c r="L10" s="155">
        <v>1167384</v>
      </c>
    </row>
    <row r="11" spans="2:12" ht="37.5" x14ac:dyDescent="0.3">
      <c r="B11" s="152" t="s">
        <v>634</v>
      </c>
      <c r="C11" s="157" t="s">
        <v>138</v>
      </c>
      <c r="D11" s="154">
        <v>20000</v>
      </c>
      <c r="E11" s="154">
        <v>20000</v>
      </c>
      <c r="F11" s="154">
        <v>20000</v>
      </c>
      <c r="G11" s="155">
        <v>20000</v>
      </c>
      <c r="H11" s="156">
        <f t="shared" si="2"/>
        <v>0</v>
      </c>
      <c r="I11" s="151"/>
      <c r="J11" s="155">
        <v>20000</v>
      </c>
      <c r="K11" s="155">
        <v>20000</v>
      </c>
      <c r="L11" s="155">
        <v>25000</v>
      </c>
    </row>
    <row r="12" spans="2:12" ht="56.25" x14ac:dyDescent="0.3">
      <c r="B12" s="152" t="s">
        <v>555</v>
      </c>
      <c r="C12" s="157" t="s">
        <v>140</v>
      </c>
      <c r="D12" s="154">
        <v>4290</v>
      </c>
      <c r="E12" s="154">
        <v>4300</v>
      </c>
      <c r="F12" s="154">
        <v>6160</v>
      </c>
      <c r="G12" s="155">
        <v>5000</v>
      </c>
      <c r="H12" s="156">
        <f t="shared" si="2"/>
        <v>710</v>
      </c>
      <c r="I12" s="151"/>
      <c r="J12" s="155">
        <v>6810</v>
      </c>
      <c r="K12" s="155">
        <v>6810</v>
      </c>
      <c r="L12" s="155">
        <v>6810</v>
      </c>
    </row>
    <row r="13" spans="2:12" ht="57" thickBot="1" x14ac:dyDescent="0.35">
      <c r="B13" s="158" t="s">
        <v>556</v>
      </c>
      <c r="C13" s="159" t="s">
        <v>447</v>
      </c>
      <c r="D13" s="160">
        <v>57850</v>
      </c>
      <c r="E13" s="160">
        <v>67932</v>
      </c>
      <c r="F13" s="160">
        <v>85032</v>
      </c>
      <c r="G13" s="161">
        <v>65000</v>
      </c>
      <c r="H13" s="162">
        <f t="shared" si="2"/>
        <v>7150</v>
      </c>
      <c r="I13" s="151"/>
      <c r="J13" s="161">
        <v>83932</v>
      </c>
      <c r="K13" s="161">
        <v>82232</v>
      </c>
      <c r="L13" s="161">
        <v>82232</v>
      </c>
    </row>
  </sheetData>
  <mergeCells count="1">
    <mergeCell ref="C3:G3"/>
  </mergeCells>
  <pageMargins left="0" right="0" top="0" bottom="0" header="0" footer="0"/>
  <pageSetup paperSize="9" scale="65"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D6"/>
  <sheetViews>
    <sheetView workbookViewId="0">
      <selection activeCell="C6" sqref="C6"/>
    </sheetView>
  </sheetViews>
  <sheetFormatPr defaultRowHeight="15" x14ac:dyDescent="0.25"/>
  <cols>
    <col min="3" max="3" width="21.42578125" customWidth="1"/>
    <col min="4" max="4" width="34.5703125" customWidth="1"/>
  </cols>
  <sheetData>
    <row r="3" spans="2:4" x14ac:dyDescent="0.25">
      <c r="B3" s="136" t="s">
        <v>620</v>
      </c>
    </row>
    <row r="5" spans="2:4" x14ac:dyDescent="0.25">
      <c r="C5" s="137">
        <f>785000*200*5+785000*220*7</f>
        <v>1993900000</v>
      </c>
      <c r="D5" t="s">
        <v>621</v>
      </c>
    </row>
    <row r="6" spans="2:4" x14ac:dyDescent="0.25">
      <c r="C6" s="137">
        <f>785000*220*12</f>
        <v>2072400000</v>
      </c>
      <c r="D6" t="s">
        <v>622</v>
      </c>
    </row>
  </sheetData>
  <pageMargins left="0.7" right="0.7" top="0.75" bottom="0.75" header="0.3" footer="0.3"/>
  <pageSetup paperSize="9" scale="85" fitToHeight="0"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44"/>
  <sheetViews>
    <sheetView topLeftCell="A32" workbookViewId="0">
      <selection activeCell="B1" sqref="B1:T44"/>
    </sheetView>
  </sheetViews>
  <sheetFormatPr defaultRowHeight="15" x14ac:dyDescent="0.25"/>
  <sheetData>
    <row r="1" spans="2:20" ht="10.5" hidden="1" customHeight="1" x14ac:dyDescent="0.25">
      <c r="B1" s="191" t="s">
        <v>644</v>
      </c>
      <c r="C1" s="183"/>
      <c r="D1" s="183"/>
      <c r="E1" s="183"/>
      <c r="F1" s="183"/>
      <c r="G1" s="183"/>
      <c r="H1" s="183"/>
      <c r="I1" s="183"/>
      <c r="J1" s="183"/>
      <c r="K1" s="183"/>
      <c r="L1" s="183"/>
      <c r="M1" s="183"/>
      <c r="N1" s="183"/>
      <c r="O1" s="183"/>
      <c r="P1" s="183"/>
      <c r="Q1" s="183"/>
      <c r="R1" s="183"/>
      <c r="S1" s="183"/>
      <c r="T1" s="183"/>
    </row>
    <row r="2" spans="2:20" ht="15" hidden="1" customHeight="1" x14ac:dyDescent="0.25">
      <c r="B2" s="183"/>
      <c r="C2" s="183"/>
      <c r="D2" s="183"/>
      <c r="E2" s="183"/>
      <c r="F2" s="183"/>
      <c r="G2" s="183"/>
      <c r="H2" s="183"/>
      <c r="I2" s="183"/>
      <c r="J2" s="183"/>
      <c r="K2" s="183"/>
      <c r="L2" s="183"/>
      <c r="M2" s="183"/>
      <c r="N2" s="183"/>
      <c r="O2" s="183"/>
      <c r="P2" s="183"/>
      <c r="Q2" s="183"/>
      <c r="R2" s="183"/>
      <c r="S2" s="183"/>
      <c r="T2" s="183"/>
    </row>
    <row r="3" spans="2:20" ht="15" hidden="1" customHeight="1" x14ac:dyDescent="0.25">
      <c r="B3" s="183"/>
      <c r="C3" s="183"/>
      <c r="D3" s="183"/>
      <c r="E3" s="183"/>
      <c r="F3" s="183"/>
      <c r="G3" s="183"/>
      <c r="H3" s="183"/>
      <c r="I3" s="183"/>
      <c r="J3" s="183"/>
      <c r="K3" s="183"/>
      <c r="L3" s="183"/>
      <c r="M3" s="183"/>
      <c r="N3" s="183"/>
      <c r="O3" s="183"/>
      <c r="P3" s="183"/>
      <c r="Q3" s="183"/>
      <c r="R3" s="183"/>
      <c r="S3" s="183"/>
      <c r="T3" s="183"/>
    </row>
    <row r="4" spans="2:20" ht="15" hidden="1" customHeight="1" x14ac:dyDescent="0.25">
      <c r="B4" s="183"/>
      <c r="C4" s="183"/>
      <c r="D4" s="183"/>
      <c r="E4" s="183"/>
      <c r="F4" s="183"/>
      <c r="G4" s="183"/>
      <c r="H4" s="183"/>
      <c r="I4" s="183"/>
      <c r="J4" s="183"/>
      <c r="K4" s="183"/>
      <c r="L4" s="183"/>
      <c r="M4" s="183"/>
      <c r="N4" s="183"/>
      <c r="O4" s="183"/>
      <c r="P4" s="183"/>
      <c r="Q4" s="183"/>
      <c r="R4" s="183"/>
      <c r="S4" s="183"/>
      <c r="T4" s="183"/>
    </row>
    <row r="5" spans="2:20" ht="15" hidden="1" customHeight="1" x14ac:dyDescent="0.25">
      <c r="B5" s="183"/>
      <c r="C5" s="183"/>
      <c r="D5" s="183"/>
      <c r="E5" s="183"/>
      <c r="F5" s="183"/>
      <c r="G5" s="183"/>
      <c r="H5" s="183"/>
      <c r="I5" s="183"/>
      <c r="J5" s="183"/>
      <c r="K5" s="183"/>
      <c r="L5" s="183"/>
      <c r="M5" s="183"/>
      <c r="N5" s="183"/>
      <c r="O5" s="183"/>
      <c r="P5" s="183"/>
      <c r="Q5" s="183"/>
      <c r="R5" s="183"/>
      <c r="S5" s="183"/>
      <c r="T5" s="183"/>
    </row>
    <row r="6" spans="2:20" ht="15" hidden="1" customHeight="1" x14ac:dyDescent="0.25">
      <c r="B6" s="183"/>
      <c r="C6" s="183"/>
      <c r="D6" s="183"/>
      <c r="E6" s="183"/>
      <c r="F6" s="183"/>
      <c r="G6" s="183"/>
      <c r="H6" s="183"/>
      <c r="I6" s="183"/>
      <c r="J6" s="183"/>
      <c r="K6" s="183"/>
      <c r="L6" s="183"/>
      <c r="M6" s="183"/>
      <c r="N6" s="183"/>
      <c r="O6" s="183"/>
      <c r="P6" s="183"/>
      <c r="Q6" s="183"/>
      <c r="R6" s="183"/>
      <c r="S6" s="183"/>
      <c r="T6" s="183"/>
    </row>
    <row r="7" spans="2:20" ht="15" hidden="1" customHeight="1" x14ac:dyDescent="0.25">
      <c r="B7" s="183"/>
      <c r="C7" s="183"/>
      <c r="D7" s="183"/>
      <c r="E7" s="183"/>
      <c r="F7" s="183"/>
      <c r="G7" s="183"/>
      <c r="H7" s="183"/>
      <c r="I7" s="183"/>
      <c r="J7" s="183"/>
      <c r="K7" s="183"/>
      <c r="L7" s="183"/>
      <c r="M7" s="183"/>
      <c r="N7" s="183"/>
      <c r="O7" s="183"/>
      <c r="P7" s="183"/>
      <c r="Q7" s="183"/>
      <c r="R7" s="183"/>
      <c r="S7" s="183"/>
      <c r="T7" s="183"/>
    </row>
    <row r="8" spans="2:20" ht="15" hidden="1" customHeight="1" x14ac:dyDescent="0.25">
      <c r="B8" s="183"/>
      <c r="C8" s="183"/>
      <c r="D8" s="183"/>
      <c r="E8" s="183"/>
      <c r="F8" s="183"/>
      <c r="G8" s="183"/>
      <c r="H8" s="183"/>
      <c r="I8" s="183"/>
      <c r="J8" s="183"/>
      <c r="K8" s="183"/>
      <c r="L8" s="183"/>
      <c r="M8" s="183"/>
      <c r="N8" s="183"/>
      <c r="O8" s="183"/>
      <c r="P8" s="183"/>
      <c r="Q8" s="183"/>
      <c r="R8" s="183"/>
      <c r="S8" s="183"/>
      <c r="T8" s="183"/>
    </row>
    <row r="9" spans="2:20" ht="15" hidden="1" customHeight="1" x14ac:dyDescent="0.25">
      <c r="B9" s="183"/>
      <c r="C9" s="183"/>
      <c r="D9" s="183"/>
      <c r="E9" s="183"/>
      <c r="F9" s="183"/>
      <c r="G9" s="183"/>
      <c r="H9" s="183"/>
      <c r="I9" s="183"/>
      <c r="J9" s="183"/>
      <c r="K9" s="183"/>
      <c r="L9" s="183"/>
      <c r="M9" s="183"/>
      <c r="N9" s="183"/>
      <c r="O9" s="183"/>
      <c r="P9" s="183"/>
      <c r="Q9" s="183"/>
      <c r="R9" s="183"/>
      <c r="S9" s="183"/>
      <c r="T9" s="183"/>
    </row>
    <row r="10" spans="2:20" ht="15" hidden="1" customHeight="1" x14ac:dyDescent="0.25">
      <c r="B10" s="183"/>
      <c r="C10" s="183"/>
      <c r="D10" s="183"/>
      <c r="E10" s="183"/>
      <c r="F10" s="183"/>
      <c r="G10" s="183"/>
      <c r="H10" s="183"/>
      <c r="I10" s="183"/>
      <c r="J10" s="183"/>
      <c r="K10" s="183"/>
      <c r="L10" s="183"/>
      <c r="M10" s="183"/>
      <c r="N10" s="183"/>
      <c r="O10" s="183"/>
      <c r="P10" s="183"/>
      <c r="Q10" s="183"/>
      <c r="R10" s="183"/>
      <c r="S10" s="183"/>
      <c r="T10" s="183"/>
    </row>
    <row r="11" spans="2:20" ht="15" hidden="1" customHeight="1" x14ac:dyDescent="0.25">
      <c r="B11" s="183"/>
      <c r="C11" s="183"/>
      <c r="D11" s="183"/>
      <c r="E11" s="183"/>
      <c r="F11" s="183"/>
      <c r="G11" s="183"/>
      <c r="H11" s="183"/>
      <c r="I11" s="183"/>
      <c r="J11" s="183"/>
      <c r="K11" s="183"/>
      <c r="L11" s="183"/>
      <c r="M11" s="183"/>
      <c r="N11" s="183"/>
      <c r="O11" s="183"/>
      <c r="P11" s="183"/>
      <c r="Q11" s="183"/>
      <c r="R11" s="183"/>
      <c r="S11" s="183"/>
      <c r="T11" s="183"/>
    </row>
    <row r="12" spans="2:20" ht="15" hidden="1" customHeight="1" x14ac:dyDescent="0.25">
      <c r="B12" s="183"/>
      <c r="C12" s="183"/>
      <c r="D12" s="183"/>
      <c r="E12" s="183"/>
      <c r="F12" s="183"/>
      <c r="G12" s="183"/>
      <c r="H12" s="183"/>
      <c r="I12" s="183"/>
      <c r="J12" s="183"/>
      <c r="K12" s="183"/>
      <c r="L12" s="183"/>
      <c r="M12" s="183"/>
      <c r="N12" s="183"/>
      <c r="O12" s="183"/>
      <c r="P12" s="183"/>
      <c r="Q12" s="183"/>
      <c r="R12" s="183"/>
      <c r="S12" s="183"/>
      <c r="T12" s="183"/>
    </row>
    <row r="13" spans="2:20" ht="15" hidden="1" customHeight="1" x14ac:dyDescent="0.25">
      <c r="B13" s="183"/>
      <c r="C13" s="183"/>
      <c r="D13" s="183"/>
      <c r="E13" s="183"/>
      <c r="F13" s="183"/>
      <c r="G13" s="183"/>
      <c r="H13" s="183"/>
      <c r="I13" s="183"/>
      <c r="J13" s="183"/>
      <c r="K13" s="183"/>
      <c r="L13" s="183"/>
      <c r="M13" s="183"/>
      <c r="N13" s="183"/>
      <c r="O13" s="183"/>
      <c r="P13" s="183"/>
      <c r="Q13" s="183"/>
      <c r="R13" s="183"/>
      <c r="S13" s="183"/>
      <c r="T13" s="183"/>
    </row>
    <row r="14" spans="2:20" ht="15" hidden="1" customHeight="1" x14ac:dyDescent="0.25">
      <c r="B14" s="183"/>
      <c r="C14" s="183"/>
      <c r="D14" s="183"/>
      <c r="E14" s="183"/>
      <c r="F14" s="183"/>
      <c r="G14" s="183"/>
      <c r="H14" s="183"/>
      <c r="I14" s="183"/>
      <c r="J14" s="183"/>
      <c r="K14" s="183"/>
      <c r="L14" s="183"/>
      <c r="M14" s="183"/>
      <c r="N14" s="183"/>
      <c r="O14" s="183"/>
      <c r="P14" s="183"/>
      <c r="Q14" s="183"/>
      <c r="R14" s="183"/>
      <c r="S14" s="183"/>
      <c r="T14" s="183"/>
    </row>
    <row r="15" spans="2:20" ht="15" hidden="1" customHeight="1" x14ac:dyDescent="0.25">
      <c r="B15" s="183"/>
      <c r="C15" s="183"/>
      <c r="D15" s="183"/>
      <c r="E15" s="183"/>
      <c r="F15" s="183"/>
      <c r="G15" s="183"/>
      <c r="H15" s="183"/>
      <c r="I15" s="183"/>
      <c r="J15" s="183"/>
      <c r="K15" s="183"/>
      <c r="L15" s="183"/>
      <c r="M15" s="183"/>
      <c r="N15" s="183"/>
      <c r="O15" s="183"/>
      <c r="P15" s="183"/>
      <c r="Q15" s="183"/>
      <c r="R15" s="183"/>
      <c r="S15" s="183"/>
      <c r="T15" s="183"/>
    </row>
    <row r="16" spans="2:20" ht="15" hidden="1" customHeight="1" x14ac:dyDescent="0.25">
      <c r="B16" s="183"/>
      <c r="C16" s="183"/>
      <c r="D16" s="183"/>
      <c r="E16" s="183"/>
      <c r="F16" s="183"/>
      <c r="G16" s="183"/>
      <c r="H16" s="183"/>
      <c r="I16" s="183"/>
      <c r="J16" s="183"/>
      <c r="K16" s="183"/>
      <c r="L16" s="183"/>
      <c r="M16" s="183"/>
      <c r="N16" s="183"/>
      <c r="O16" s="183"/>
      <c r="P16" s="183"/>
      <c r="Q16" s="183"/>
      <c r="R16" s="183"/>
      <c r="S16" s="183"/>
      <c r="T16" s="183"/>
    </row>
    <row r="17" spans="2:20" ht="15" hidden="1" customHeight="1" x14ac:dyDescent="0.25">
      <c r="B17" s="183"/>
      <c r="C17" s="183"/>
      <c r="D17" s="183"/>
      <c r="E17" s="183"/>
      <c r="F17" s="183"/>
      <c r="G17" s="183"/>
      <c r="H17" s="183"/>
      <c r="I17" s="183"/>
      <c r="J17" s="183"/>
      <c r="K17" s="183"/>
      <c r="L17" s="183"/>
      <c r="M17" s="183"/>
      <c r="N17" s="183"/>
      <c r="O17" s="183"/>
      <c r="P17" s="183"/>
      <c r="Q17" s="183"/>
      <c r="R17" s="183"/>
      <c r="S17" s="183"/>
      <c r="T17" s="183"/>
    </row>
    <row r="18" spans="2:20" ht="15" hidden="1" customHeight="1" x14ac:dyDescent="0.25">
      <c r="B18" s="183"/>
      <c r="C18" s="183"/>
      <c r="D18" s="183"/>
      <c r="E18" s="183"/>
      <c r="F18" s="183"/>
      <c r="G18" s="183"/>
      <c r="H18" s="183"/>
      <c r="I18" s="183"/>
      <c r="J18" s="183"/>
      <c r="K18" s="183"/>
      <c r="L18" s="183"/>
      <c r="M18" s="183"/>
      <c r="N18" s="183"/>
      <c r="O18" s="183"/>
      <c r="P18" s="183"/>
      <c r="Q18" s="183"/>
      <c r="R18" s="183"/>
      <c r="S18" s="183"/>
      <c r="T18" s="183"/>
    </row>
    <row r="19" spans="2:20" ht="15" hidden="1" customHeight="1" x14ac:dyDescent="0.25">
      <c r="B19" s="183"/>
      <c r="C19" s="183"/>
      <c r="D19" s="183"/>
      <c r="E19" s="183"/>
      <c r="F19" s="183"/>
      <c r="G19" s="183"/>
      <c r="H19" s="183"/>
      <c r="I19" s="183"/>
      <c r="J19" s="183"/>
      <c r="K19" s="183"/>
      <c r="L19" s="183"/>
      <c r="M19" s="183"/>
      <c r="N19" s="183"/>
      <c r="O19" s="183"/>
      <c r="P19" s="183"/>
      <c r="Q19" s="183"/>
      <c r="R19" s="183"/>
      <c r="S19" s="183"/>
      <c r="T19" s="183"/>
    </row>
    <row r="20" spans="2:20" ht="15" hidden="1" customHeight="1" x14ac:dyDescent="0.25">
      <c r="B20" s="183"/>
      <c r="C20" s="183"/>
      <c r="D20" s="183"/>
      <c r="E20" s="183"/>
      <c r="F20" s="183"/>
      <c r="G20" s="183"/>
      <c r="H20" s="183"/>
      <c r="I20" s="183"/>
      <c r="J20" s="183"/>
      <c r="K20" s="183"/>
      <c r="L20" s="183"/>
      <c r="M20" s="183"/>
      <c r="N20" s="183"/>
      <c r="O20" s="183"/>
      <c r="P20" s="183"/>
      <c r="Q20" s="183"/>
      <c r="R20" s="183"/>
      <c r="S20" s="183"/>
      <c r="T20" s="183"/>
    </row>
    <row r="21" spans="2:20" ht="15" hidden="1" customHeight="1" x14ac:dyDescent="0.25">
      <c r="B21" s="183"/>
      <c r="C21" s="183"/>
      <c r="D21" s="183"/>
      <c r="E21" s="183"/>
      <c r="F21" s="183"/>
      <c r="G21" s="183"/>
      <c r="H21" s="183"/>
      <c r="I21" s="183"/>
      <c r="J21" s="183"/>
      <c r="K21" s="183"/>
      <c r="L21" s="183"/>
      <c r="M21" s="183"/>
      <c r="N21" s="183"/>
      <c r="O21" s="183"/>
      <c r="P21" s="183"/>
      <c r="Q21" s="183"/>
      <c r="R21" s="183"/>
      <c r="S21" s="183"/>
      <c r="T21" s="183"/>
    </row>
    <row r="22" spans="2:20" ht="15" hidden="1" customHeight="1" x14ac:dyDescent="0.25">
      <c r="B22" s="183"/>
      <c r="C22" s="183"/>
      <c r="D22" s="183"/>
      <c r="E22" s="183"/>
      <c r="F22" s="183"/>
      <c r="G22" s="183"/>
      <c r="H22" s="183"/>
      <c r="I22" s="183"/>
      <c r="J22" s="183"/>
      <c r="K22" s="183"/>
      <c r="L22" s="183"/>
      <c r="M22" s="183"/>
      <c r="N22" s="183"/>
      <c r="O22" s="183"/>
      <c r="P22" s="183"/>
      <c r="Q22" s="183"/>
      <c r="R22" s="183"/>
      <c r="S22" s="183"/>
      <c r="T22" s="183"/>
    </row>
    <row r="23" spans="2:20" ht="15" hidden="1" customHeight="1" x14ac:dyDescent="0.25">
      <c r="B23" s="183"/>
      <c r="C23" s="183"/>
      <c r="D23" s="183"/>
      <c r="E23" s="183"/>
      <c r="F23" s="183"/>
      <c r="G23" s="183"/>
      <c r="H23" s="183"/>
      <c r="I23" s="183"/>
      <c r="J23" s="183"/>
      <c r="K23" s="183"/>
      <c r="L23" s="183"/>
      <c r="M23" s="183"/>
      <c r="N23" s="183"/>
      <c r="O23" s="183"/>
      <c r="P23" s="183"/>
      <c r="Q23" s="183"/>
      <c r="R23" s="183"/>
      <c r="S23" s="183"/>
      <c r="T23" s="183"/>
    </row>
    <row r="24" spans="2:20" ht="15" hidden="1" customHeight="1" x14ac:dyDescent="0.25">
      <c r="B24" s="183"/>
      <c r="C24" s="183"/>
      <c r="D24" s="183"/>
      <c r="E24" s="183"/>
      <c r="F24" s="183"/>
      <c r="G24" s="183"/>
      <c r="H24" s="183"/>
      <c r="I24" s="183"/>
      <c r="J24" s="183"/>
      <c r="K24" s="183"/>
      <c r="L24" s="183"/>
      <c r="M24" s="183"/>
      <c r="N24" s="183"/>
      <c r="O24" s="183"/>
      <c r="P24" s="183"/>
      <c r="Q24" s="183"/>
      <c r="R24" s="183"/>
      <c r="S24" s="183"/>
      <c r="T24" s="183"/>
    </row>
    <row r="25" spans="2:20" ht="15" hidden="1" customHeight="1" x14ac:dyDescent="0.25">
      <c r="B25" s="183"/>
      <c r="C25" s="183"/>
      <c r="D25" s="183"/>
      <c r="E25" s="183"/>
      <c r="F25" s="183"/>
      <c r="G25" s="183"/>
      <c r="H25" s="183"/>
      <c r="I25" s="183"/>
      <c r="J25" s="183"/>
      <c r="K25" s="183"/>
      <c r="L25" s="183"/>
      <c r="M25" s="183"/>
      <c r="N25" s="183"/>
      <c r="O25" s="183"/>
      <c r="P25" s="183"/>
      <c r="Q25" s="183"/>
      <c r="R25" s="183"/>
      <c r="S25" s="183"/>
      <c r="T25" s="183"/>
    </row>
    <row r="26" spans="2:20" ht="15" hidden="1" customHeight="1" x14ac:dyDescent="0.25">
      <c r="B26" s="183"/>
      <c r="C26" s="183"/>
      <c r="D26" s="183"/>
      <c r="E26" s="183"/>
      <c r="F26" s="183"/>
      <c r="G26" s="183"/>
      <c r="H26" s="183"/>
      <c r="I26" s="183"/>
      <c r="J26" s="183"/>
      <c r="K26" s="183"/>
      <c r="L26" s="183"/>
      <c r="M26" s="183"/>
      <c r="N26" s="183"/>
      <c r="O26" s="183"/>
      <c r="P26" s="183"/>
      <c r="Q26" s="183"/>
      <c r="R26" s="183"/>
      <c r="S26" s="183"/>
      <c r="T26" s="183"/>
    </row>
    <row r="27" spans="2:20" ht="15" hidden="1" customHeight="1" x14ac:dyDescent="0.25">
      <c r="B27" s="183"/>
      <c r="C27" s="183"/>
      <c r="D27" s="183"/>
      <c r="E27" s="183"/>
      <c r="F27" s="183"/>
      <c r="G27" s="183"/>
      <c r="H27" s="183"/>
      <c r="I27" s="183"/>
      <c r="J27" s="183"/>
      <c r="K27" s="183"/>
      <c r="L27" s="183"/>
      <c r="M27" s="183"/>
      <c r="N27" s="183"/>
      <c r="O27" s="183"/>
      <c r="P27" s="183"/>
      <c r="Q27" s="183"/>
      <c r="R27" s="183"/>
      <c r="S27" s="183"/>
      <c r="T27" s="183"/>
    </row>
    <row r="28" spans="2:20" ht="15" hidden="1" customHeight="1" x14ac:dyDescent="0.25">
      <c r="B28" s="183"/>
      <c r="C28" s="183"/>
      <c r="D28" s="183"/>
      <c r="E28" s="183"/>
      <c r="F28" s="183"/>
      <c r="G28" s="183"/>
      <c r="H28" s="183"/>
      <c r="I28" s="183"/>
      <c r="J28" s="183"/>
      <c r="K28" s="183"/>
      <c r="L28" s="183"/>
      <c r="M28" s="183"/>
      <c r="N28" s="183"/>
      <c r="O28" s="183"/>
      <c r="P28" s="183"/>
      <c r="Q28" s="183"/>
      <c r="R28" s="183"/>
      <c r="S28" s="183"/>
      <c r="T28" s="183"/>
    </row>
    <row r="29" spans="2:20" ht="15" hidden="1" customHeight="1" x14ac:dyDescent="0.25">
      <c r="B29" s="183"/>
      <c r="C29" s="183"/>
      <c r="D29" s="183"/>
      <c r="E29" s="183"/>
      <c r="F29" s="183"/>
      <c r="G29" s="183"/>
      <c r="H29" s="183"/>
      <c r="I29" s="183"/>
      <c r="J29" s="183"/>
      <c r="K29" s="183"/>
      <c r="L29" s="183"/>
      <c r="M29" s="183"/>
      <c r="N29" s="183"/>
      <c r="O29" s="183"/>
      <c r="P29" s="183"/>
      <c r="Q29" s="183"/>
      <c r="R29" s="183"/>
      <c r="S29" s="183"/>
      <c r="T29" s="183"/>
    </row>
    <row r="30" spans="2:20" ht="15" hidden="1" customHeight="1" x14ac:dyDescent="0.25">
      <c r="B30" s="183"/>
      <c r="C30" s="183"/>
      <c r="D30" s="183"/>
      <c r="E30" s="183"/>
      <c r="F30" s="183"/>
      <c r="G30" s="183"/>
      <c r="H30" s="183"/>
      <c r="I30" s="183"/>
      <c r="J30" s="183"/>
      <c r="K30" s="183"/>
      <c r="L30" s="183"/>
      <c r="M30" s="183"/>
      <c r="N30" s="183"/>
      <c r="O30" s="183"/>
      <c r="P30" s="183"/>
      <c r="Q30" s="183"/>
      <c r="R30" s="183"/>
      <c r="S30" s="183"/>
      <c r="T30" s="183"/>
    </row>
    <row r="31" spans="2:20" ht="15" hidden="1" customHeight="1" x14ac:dyDescent="0.25">
      <c r="B31" s="183"/>
      <c r="C31" s="183"/>
      <c r="D31" s="183"/>
      <c r="E31" s="183"/>
      <c r="F31" s="183"/>
      <c r="G31" s="183"/>
      <c r="H31" s="183"/>
      <c r="I31" s="183"/>
      <c r="J31" s="183"/>
      <c r="K31" s="183"/>
      <c r="L31" s="183"/>
      <c r="M31" s="183"/>
      <c r="N31" s="183"/>
      <c r="O31" s="183"/>
      <c r="P31" s="183"/>
      <c r="Q31" s="183"/>
      <c r="R31" s="183"/>
      <c r="S31" s="183"/>
      <c r="T31" s="183"/>
    </row>
    <row r="32" spans="2:20" ht="23.25" customHeight="1" x14ac:dyDescent="0.25">
      <c r="B32" s="183"/>
      <c r="C32" s="183"/>
      <c r="D32" s="183"/>
      <c r="E32" s="183"/>
      <c r="F32" s="183"/>
      <c r="G32" s="183"/>
      <c r="H32" s="183"/>
      <c r="I32" s="183"/>
      <c r="J32" s="183"/>
      <c r="K32" s="183"/>
      <c r="L32" s="183"/>
      <c r="M32" s="183"/>
      <c r="N32" s="183"/>
      <c r="O32" s="183"/>
      <c r="P32" s="183"/>
      <c r="Q32" s="183"/>
      <c r="R32" s="183"/>
      <c r="S32" s="183"/>
      <c r="T32" s="183"/>
    </row>
    <row r="33" spans="2:20" x14ac:dyDescent="0.25">
      <c r="B33" s="183"/>
      <c r="C33" s="183"/>
      <c r="D33" s="183"/>
      <c r="E33" s="183"/>
      <c r="F33" s="183"/>
      <c r="G33" s="183"/>
      <c r="H33" s="183"/>
      <c r="I33" s="183"/>
      <c r="J33" s="183"/>
      <c r="K33" s="183"/>
      <c r="L33" s="183"/>
      <c r="M33" s="183"/>
      <c r="N33" s="183"/>
      <c r="O33" s="183"/>
      <c r="P33" s="183"/>
      <c r="Q33" s="183"/>
      <c r="R33" s="183"/>
      <c r="S33" s="183"/>
      <c r="T33" s="183"/>
    </row>
    <row r="34" spans="2:20" x14ac:dyDescent="0.25">
      <c r="B34" s="183"/>
      <c r="C34" s="183"/>
      <c r="D34" s="183"/>
      <c r="E34" s="183"/>
      <c r="F34" s="183"/>
      <c r="G34" s="183"/>
      <c r="H34" s="183"/>
      <c r="I34" s="183"/>
      <c r="J34" s="183"/>
      <c r="K34" s="183"/>
      <c r="L34" s="183"/>
      <c r="M34" s="183"/>
      <c r="N34" s="183"/>
      <c r="O34" s="183"/>
      <c r="P34" s="183"/>
      <c r="Q34" s="183"/>
      <c r="R34" s="183"/>
      <c r="S34" s="183"/>
      <c r="T34" s="183"/>
    </row>
    <row r="35" spans="2:20" x14ac:dyDescent="0.25">
      <c r="B35" s="183"/>
      <c r="C35" s="183"/>
      <c r="D35" s="183"/>
      <c r="E35" s="183"/>
      <c r="F35" s="183"/>
      <c r="G35" s="183"/>
      <c r="H35" s="183"/>
      <c r="I35" s="183"/>
      <c r="J35" s="183"/>
      <c r="K35" s="183"/>
      <c r="L35" s="183"/>
      <c r="M35" s="183"/>
      <c r="N35" s="183"/>
      <c r="O35" s="183"/>
      <c r="P35" s="183"/>
      <c r="Q35" s="183"/>
      <c r="R35" s="183"/>
      <c r="S35" s="183"/>
      <c r="T35" s="183"/>
    </row>
    <row r="36" spans="2:20" x14ac:dyDescent="0.25">
      <c r="B36" s="183"/>
      <c r="C36" s="183"/>
      <c r="D36" s="183"/>
      <c r="E36" s="183"/>
      <c r="F36" s="183"/>
      <c r="G36" s="183"/>
      <c r="H36" s="183"/>
      <c r="I36" s="183"/>
      <c r="J36" s="183"/>
      <c r="K36" s="183"/>
      <c r="L36" s="183"/>
      <c r="M36" s="183"/>
      <c r="N36" s="183"/>
      <c r="O36" s="183"/>
      <c r="P36" s="183"/>
      <c r="Q36" s="183"/>
      <c r="R36" s="183"/>
      <c r="S36" s="183"/>
      <c r="T36" s="183"/>
    </row>
    <row r="37" spans="2:20" x14ac:dyDescent="0.25">
      <c r="B37" s="183"/>
      <c r="C37" s="183"/>
      <c r="D37" s="183"/>
      <c r="E37" s="183"/>
      <c r="F37" s="183"/>
      <c r="G37" s="183"/>
      <c r="H37" s="183"/>
      <c r="I37" s="183"/>
      <c r="J37" s="183"/>
      <c r="K37" s="183"/>
      <c r="L37" s="183"/>
      <c r="M37" s="183"/>
      <c r="N37" s="183"/>
      <c r="O37" s="183"/>
      <c r="P37" s="183"/>
      <c r="Q37" s="183"/>
      <c r="R37" s="183"/>
      <c r="S37" s="183"/>
      <c r="T37" s="183"/>
    </row>
    <row r="38" spans="2:20" x14ac:dyDescent="0.25">
      <c r="B38" s="183"/>
      <c r="C38" s="183"/>
      <c r="D38" s="183"/>
      <c r="E38" s="183"/>
      <c r="F38" s="183"/>
      <c r="G38" s="183"/>
      <c r="H38" s="183"/>
      <c r="I38" s="183"/>
      <c r="J38" s="183"/>
      <c r="K38" s="183"/>
      <c r="L38" s="183"/>
      <c r="M38" s="183"/>
      <c r="N38" s="183"/>
      <c r="O38" s="183"/>
      <c r="P38" s="183"/>
      <c r="Q38" s="183"/>
      <c r="R38" s="183"/>
      <c r="S38" s="183"/>
      <c r="T38" s="183"/>
    </row>
    <row r="39" spans="2:20" x14ac:dyDescent="0.25">
      <c r="B39" s="183"/>
      <c r="C39" s="183"/>
      <c r="D39" s="183"/>
      <c r="E39" s="183"/>
      <c r="F39" s="183"/>
      <c r="G39" s="183"/>
      <c r="H39" s="183"/>
      <c r="I39" s="183"/>
      <c r="J39" s="183"/>
      <c r="K39" s="183"/>
      <c r="L39" s="183"/>
      <c r="M39" s="183"/>
      <c r="N39" s="183"/>
      <c r="O39" s="183"/>
      <c r="P39" s="183"/>
      <c r="Q39" s="183"/>
      <c r="R39" s="183"/>
      <c r="S39" s="183"/>
      <c r="T39" s="183"/>
    </row>
    <row r="40" spans="2:20" x14ac:dyDescent="0.25">
      <c r="B40" s="183"/>
      <c r="C40" s="183"/>
      <c r="D40" s="183"/>
      <c r="E40" s="183"/>
      <c r="F40" s="183"/>
      <c r="G40" s="183"/>
      <c r="H40" s="183"/>
      <c r="I40" s="183"/>
      <c r="J40" s="183"/>
      <c r="K40" s="183"/>
      <c r="L40" s="183"/>
      <c r="M40" s="183"/>
      <c r="N40" s="183"/>
      <c r="O40" s="183"/>
      <c r="P40" s="183"/>
      <c r="Q40" s="183"/>
      <c r="R40" s="183"/>
      <c r="S40" s="183"/>
      <c r="T40" s="183"/>
    </row>
    <row r="41" spans="2:20" x14ac:dyDescent="0.25">
      <c r="B41" s="183"/>
      <c r="C41" s="183"/>
      <c r="D41" s="183"/>
      <c r="E41" s="183"/>
      <c r="F41" s="183"/>
      <c r="G41" s="183"/>
      <c r="H41" s="183"/>
      <c r="I41" s="183"/>
      <c r="J41" s="183"/>
      <c r="K41" s="183"/>
      <c r="L41" s="183"/>
      <c r="M41" s="183"/>
      <c r="N41" s="183"/>
      <c r="O41" s="183"/>
      <c r="P41" s="183"/>
      <c r="Q41" s="183"/>
      <c r="R41" s="183"/>
      <c r="S41" s="183"/>
      <c r="T41" s="183"/>
    </row>
    <row r="42" spans="2:20" x14ac:dyDescent="0.25">
      <c r="B42" s="183"/>
      <c r="C42" s="183"/>
      <c r="D42" s="183"/>
      <c r="E42" s="183"/>
      <c r="F42" s="183"/>
      <c r="G42" s="183"/>
      <c r="H42" s="183"/>
      <c r="I42" s="183"/>
      <c r="J42" s="183"/>
      <c r="K42" s="183"/>
      <c r="L42" s="183"/>
      <c r="M42" s="183"/>
      <c r="N42" s="183"/>
      <c r="O42" s="183"/>
      <c r="P42" s="183"/>
      <c r="Q42" s="183"/>
      <c r="R42" s="183"/>
      <c r="S42" s="183"/>
      <c r="T42" s="183"/>
    </row>
    <row r="43" spans="2:20" x14ac:dyDescent="0.25">
      <c r="B43" s="183"/>
      <c r="C43" s="183"/>
      <c r="D43" s="183"/>
      <c r="E43" s="183"/>
      <c r="F43" s="183"/>
      <c r="G43" s="183"/>
      <c r="H43" s="183"/>
      <c r="I43" s="183"/>
      <c r="J43" s="183"/>
      <c r="K43" s="183"/>
      <c r="L43" s="183"/>
      <c r="M43" s="183"/>
      <c r="N43" s="183"/>
      <c r="O43" s="183"/>
      <c r="P43" s="183"/>
      <c r="Q43" s="183"/>
      <c r="R43" s="183"/>
      <c r="S43" s="183"/>
      <c r="T43" s="183"/>
    </row>
    <row r="44" spans="2:20" x14ac:dyDescent="0.25">
      <c r="B44" s="183"/>
      <c r="C44" s="183"/>
      <c r="D44" s="183"/>
      <c r="E44" s="183"/>
      <c r="F44" s="183"/>
      <c r="G44" s="183"/>
      <c r="H44" s="183"/>
      <c r="I44" s="183"/>
      <c r="J44" s="183"/>
      <c r="K44" s="183"/>
      <c r="L44" s="183"/>
      <c r="M44" s="183"/>
      <c r="N44" s="183"/>
      <c r="O44" s="183"/>
      <c r="P44" s="183"/>
      <c r="Q44" s="183"/>
      <c r="R44" s="183"/>
      <c r="S44" s="183"/>
      <c r="T44" s="183"/>
    </row>
  </sheetData>
  <mergeCells count="1">
    <mergeCell ref="B1:T44"/>
  </mergeCells>
  <pageMargins left="0" right="0" top="0" bottom="0" header="0" footer="0"/>
  <pageSetup paperSize="9" scale="79"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
  <sheetViews>
    <sheetView workbookViewId="0">
      <selection activeCell="B1" sqref="B1:L1"/>
    </sheetView>
  </sheetViews>
  <sheetFormatPr defaultRowHeight="15" x14ac:dyDescent="0.25"/>
  <cols>
    <col min="12" max="12" width="85.85546875" customWidth="1"/>
  </cols>
  <sheetData>
    <row r="1" spans="1:12" s="186" customFormat="1" ht="345" customHeight="1" x14ac:dyDescent="0.25">
      <c r="A1" s="7"/>
      <c r="B1" s="189" t="s">
        <v>640</v>
      </c>
      <c r="C1" s="189"/>
      <c r="D1" s="189"/>
      <c r="E1" s="189"/>
      <c r="F1" s="189"/>
      <c r="G1" s="189"/>
      <c r="H1" s="189"/>
      <c r="I1" s="189"/>
      <c r="J1" s="189"/>
      <c r="K1" s="189"/>
      <c r="L1" s="190"/>
    </row>
    <row r="2" spans="1:12" s="186" customFormat="1" ht="63.75" customHeight="1" x14ac:dyDescent="0.25">
      <c r="A2" s="7"/>
      <c r="B2" s="184" t="s">
        <v>637</v>
      </c>
      <c r="C2" s="184"/>
      <c r="D2" s="184"/>
      <c r="E2" s="184"/>
      <c r="F2" s="184"/>
      <c r="G2" s="184"/>
      <c r="H2" s="184"/>
      <c r="I2" s="184"/>
      <c r="J2" s="184"/>
      <c r="K2" s="184"/>
      <c r="L2" s="185"/>
    </row>
    <row r="3" spans="1:12" s="186" customFormat="1" ht="90.75" customHeight="1" x14ac:dyDescent="0.25">
      <c r="A3" s="7"/>
      <c r="B3" s="187" t="s">
        <v>638</v>
      </c>
      <c r="C3" s="187"/>
      <c r="D3" s="187"/>
      <c r="E3" s="187"/>
      <c r="F3" s="187"/>
      <c r="G3" s="187"/>
      <c r="H3" s="187"/>
      <c r="I3" s="187"/>
      <c r="J3" s="187"/>
      <c r="K3" s="187"/>
      <c r="L3" s="188"/>
    </row>
    <row r="4" spans="1:12" s="186" customFormat="1" ht="108" customHeight="1" x14ac:dyDescent="0.25">
      <c r="A4" s="7"/>
      <c r="B4" s="187" t="s">
        <v>639</v>
      </c>
      <c r="C4" s="184"/>
      <c r="D4" s="184"/>
      <c r="E4" s="184"/>
      <c r="F4" s="184"/>
      <c r="G4" s="184"/>
      <c r="H4" s="184"/>
      <c r="I4" s="184"/>
      <c r="J4" s="184"/>
      <c r="K4" s="184"/>
      <c r="L4" s="185"/>
    </row>
  </sheetData>
  <mergeCells count="4">
    <mergeCell ref="B1:L1"/>
    <mergeCell ref="B2:L2"/>
    <mergeCell ref="B3:L3"/>
    <mergeCell ref="B4:L4"/>
  </mergeCells>
  <pageMargins left="0.25" right="0.25" top="0.75" bottom="0.75" header="0.3" footer="0.3"/>
  <pageSetup paperSize="9" scale="76"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U39"/>
  <sheetViews>
    <sheetView workbookViewId="0">
      <selection activeCell="B3" sqref="B3:T39"/>
    </sheetView>
  </sheetViews>
  <sheetFormatPr defaultRowHeight="15" x14ac:dyDescent="0.25"/>
  <sheetData>
    <row r="2" spans="2:21" ht="13.5" customHeight="1" x14ac:dyDescent="0.25"/>
    <row r="3" spans="2:21" ht="12" hidden="1" customHeight="1" x14ac:dyDescent="0.25">
      <c r="B3" s="182" t="s">
        <v>643</v>
      </c>
      <c r="C3" s="182"/>
      <c r="D3" s="182"/>
      <c r="E3" s="182"/>
      <c r="F3" s="182"/>
      <c r="G3" s="182"/>
      <c r="H3" s="182"/>
      <c r="I3" s="182"/>
      <c r="J3" s="182"/>
      <c r="K3" s="182"/>
      <c r="L3" s="182"/>
      <c r="M3" s="182"/>
      <c r="N3" s="182"/>
      <c r="O3" s="182"/>
      <c r="P3" s="182"/>
      <c r="Q3" s="182"/>
      <c r="R3" s="182"/>
      <c r="S3" s="182"/>
      <c r="T3" s="182"/>
      <c r="U3" s="123"/>
    </row>
    <row r="4" spans="2:21" ht="15" hidden="1" customHeight="1" x14ac:dyDescent="0.25">
      <c r="B4" s="182"/>
      <c r="C4" s="182"/>
      <c r="D4" s="182"/>
      <c r="E4" s="182"/>
      <c r="F4" s="182"/>
      <c r="G4" s="182"/>
      <c r="H4" s="182"/>
      <c r="I4" s="182"/>
      <c r="J4" s="182"/>
      <c r="K4" s="182"/>
      <c r="L4" s="182"/>
      <c r="M4" s="182"/>
      <c r="N4" s="182"/>
      <c r="O4" s="182"/>
      <c r="P4" s="182"/>
      <c r="Q4" s="182"/>
      <c r="R4" s="182"/>
      <c r="S4" s="182"/>
      <c r="T4" s="182"/>
      <c r="U4" s="123"/>
    </row>
    <row r="5" spans="2:21" ht="15" hidden="1" customHeight="1" x14ac:dyDescent="0.25">
      <c r="B5" s="182"/>
      <c r="C5" s="182"/>
      <c r="D5" s="182"/>
      <c r="E5" s="182"/>
      <c r="F5" s="182"/>
      <c r="G5" s="182"/>
      <c r="H5" s="182"/>
      <c r="I5" s="182"/>
      <c r="J5" s="182"/>
      <c r="K5" s="182"/>
      <c r="L5" s="182"/>
      <c r="M5" s="182"/>
      <c r="N5" s="182"/>
      <c r="O5" s="182"/>
      <c r="P5" s="182"/>
      <c r="Q5" s="182"/>
      <c r="R5" s="182"/>
      <c r="S5" s="182"/>
      <c r="T5" s="182"/>
      <c r="U5" s="123"/>
    </row>
    <row r="6" spans="2:21" hidden="1" x14ac:dyDescent="0.25">
      <c r="B6" s="182"/>
      <c r="C6" s="182"/>
      <c r="D6" s="182"/>
      <c r="E6" s="182"/>
      <c r="F6" s="182"/>
      <c r="G6" s="182"/>
      <c r="H6" s="182"/>
      <c r="I6" s="182"/>
      <c r="J6" s="182"/>
      <c r="K6" s="182"/>
      <c r="L6" s="182"/>
      <c r="M6" s="182"/>
      <c r="N6" s="182"/>
      <c r="O6" s="182"/>
      <c r="P6" s="182"/>
      <c r="Q6" s="182"/>
      <c r="R6" s="182"/>
      <c r="S6" s="182"/>
      <c r="T6" s="182"/>
      <c r="U6" s="123"/>
    </row>
    <row r="7" spans="2:21" hidden="1" x14ac:dyDescent="0.25">
      <c r="B7" s="182"/>
      <c r="C7" s="182"/>
      <c r="D7" s="182"/>
      <c r="E7" s="182"/>
      <c r="F7" s="182"/>
      <c r="G7" s="182"/>
      <c r="H7" s="182"/>
      <c r="I7" s="182"/>
      <c r="J7" s="182"/>
      <c r="K7" s="182"/>
      <c r="L7" s="182"/>
      <c r="M7" s="182"/>
      <c r="N7" s="182"/>
      <c r="O7" s="182"/>
      <c r="P7" s="182"/>
      <c r="Q7" s="182"/>
      <c r="R7" s="182"/>
      <c r="S7" s="182"/>
      <c r="T7" s="182"/>
      <c r="U7" s="123"/>
    </row>
    <row r="8" spans="2:21" x14ac:dyDescent="0.25">
      <c r="B8" s="182"/>
      <c r="C8" s="182"/>
      <c r="D8" s="182"/>
      <c r="E8" s="182"/>
      <c r="F8" s="182"/>
      <c r="G8" s="182"/>
      <c r="H8" s="182"/>
      <c r="I8" s="182"/>
      <c r="J8" s="182"/>
      <c r="K8" s="182"/>
      <c r="L8" s="182"/>
      <c r="M8" s="182"/>
      <c r="N8" s="182"/>
      <c r="O8" s="182"/>
      <c r="P8" s="182"/>
      <c r="Q8" s="182"/>
      <c r="R8" s="182"/>
      <c r="S8" s="182"/>
      <c r="T8" s="182"/>
      <c r="U8" s="123"/>
    </row>
    <row r="9" spans="2:21" x14ac:dyDescent="0.25">
      <c r="B9" s="182"/>
      <c r="C9" s="182"/>
      <c r="D9" s="182"/>
      <c r="E9" s="182"/>
      <c r="F9" s="182"/>
      <c r="G9" s="182"/>
      <c r="H9" s="182"/>
      <c r="I9" s="182"/>
      <c r="J9" s="182"/>
      <c r="K9" s="182"/>
      <c r="L9" s="182"/>
      <c r="M9" s="182"/>
      <c r="N9" s="182"/>
      <c r="O9" s="182"/>
      <c r="P9" s="182"/>
      <c r="Q9" s="182"/>
      <c r="R9" s="182"/>
      <c r="S9" s="182"/>
      <c r="T9" s="182"/>
      <c r="U9" s="123"/>
    </row>
    <row r="10" spans="2:21" x14ac:dyDescent="0.25">
      <c r="B10" s="182"/>
      <c r="C10" s="182"/>
      <c r="D10" s="182"/>
      <c r="E10" s="182"/>
      <c r="F10" s="182"/>
      <c r="G10" s="182"/>
      <c r="H10" s="182"/>
      <c r="I10" s="182"/>
      <c r="J10" s="182"/>
      <c r="K10" s="182"/>
      <c r="L10" s="182"/>
      <c r="M10" s="182"/>
      <c r="N10" s="182"/>
      <c r="O10" s="182"/>
      <c r="P10" s="182"/>
      <c r="Q10" s="182"/>
      <c r="R10" s="182"/>
      <c r="S10" s="182"/>
      <c r="T10" s="182"/>
      <c r="U10" s="123"/>
    </row>
    <row r="11" spans="2:21" x14ac:dyDescent="0.25">
      <c r="B11" s="182"/>
      <c r="C11" s="182"/>
      <c r="D11" s="182"/>
      <c r="E11" s="182"/>
      <c r="F11" s="182"/>
      <c r="G11" s="182"/>
      <c r="H11" s="182"/>
      <c r="I11" s="182"/>
      <c r="J11" s="182"/>
      <c r="K11" s="182"/>
      <c r="L11" s="182"/>
      <c r="M11" s="182"/>
      <c r="N11" s="182"/>
      <c r="O11" s="182"/>
      <c r="P11" s="182"/>
      <c r="Q11" s="182"/>
      <c r="R11" s="182"/>
      <c r="S11" s="182"/>
      <c r="T11" s="182"/>
      <c r="U11" s="123"/>
    </row>
    <row r="12" spans="2:21" ht="54.75" customHeight="1" x14ac:dyDescent="0.25">
      <c r="B12" s="182"/>
      <c r="C12" s="182"/>
      <c r="D12" s="182"/>
      <c r="E12" s="182"/>
      <c r="F12" s="182"/>
      <c r="G12" s="182"/>
      <c r="H12" s="182"/>
      <c r="I12" s="182"/>
      <c r="J12" s="182"/>
      <c r="K12" s="182"/>
      <c r="L12" s="182"/>
      <c r="M12" s="182"/>
      <c r="N12" s="182"/>
      <c r="O12" s="182"/>
      <c r="P12" s="182"/>
      <c r="Q12" s="182"/>
      <c r="R12" s="182"/>
      <c r="S12" s="182"/>
      <c r="T12" s="182"/>
      <c r="U12" s="123"/>
    </row>
    <row r="13" spans="2:21" ht="60" customHeight="1" x14ac:dyDescent="0.25">
      <c r="B13" s="182"/>
      <c r="C13" s="182"/>
      <c r="D13" s="182"/>
      <c r="E13" s="182"/>
      <c r="F13" s="182"/>
      <c r="G13" s="182"/>
      <c r="H13" s="182"/>
      <c r="I13" s="182"/>
      <c r="J13" s="182"/>
      <c r="K13" s="182"/>
      <c r="L13" s="182"/>
      <c r="M13" s="182"/>
      <c r="N13" s="182"/>
      <c r="O13" s="182"/>
      <c r="P13" s="182"/>
      <c r="Q13" s="182"/>
      <c r="R13" s="182"/>
      <c r="S13" s="182"/>
      <c r="T13" s="182"/>
      <c r="U13" s="123"/>
    </row>
    <row r="14" spans="2:21" x14ac:dyDescent="0.25">
      <c r="B14" s="182"/>
      <c r="C14" s="182"/>
      <c r="D14" s="182"/>
      <c r="E14" s="182"/>
      <c r="F14" s="182"/>
      <c r="G14" s="182"/>
      <c r="H14" s="182"/>
      <c r="I14" s="182"/>
      <c r="J14" s="182"/>
      <c r="K14" s="182"/>
      <c r="L14" s="182"/>
      <c r="M14" s="182"/>
      <c r="N14" s="182"/>
      <c r="O14" s="182"/>
      <c r="P14" s="182"/>
      <c r="Q14" s="182"/>
      <c r="R14" s="182"/>
      <c r="S14" s="182"/>
      <c r="T14" s="182"/>
      <c r="U14" s="123"/>
    </row>
    <row r="15" spans="2:21" x14ac:dyDescent="0.25">
      <c r="B15" s="182"/>
      <c r="C15" s="182"/>
      <c r="D15" s="182"/>
      <c r="E15" s="182"/>
      <c r="F15" s="182"/>
      <c r="G15" s="182"/>
      <c r="H15" s="182"/>
      <c r="I15" s="182"/>
      <c r="J15" s="182"/>
      <c r="K15" s="182"/>
      <c r="L15" s="182"/>
      <c r="M15" s="182"/>
      <c r="N15" s="182"/>
      <c r="O15" s="182"/>
      <c r="P15" s="182"/>
      <c r="Q15" s="182"/>
      <c r="R15" s="182"/>
      <c r="S15" s="182"/>
      <c r="T15" s="182"/>
      <c r="U15" s="123"/>
    </row>
    <row r="16" spans="2:21" x14ac:dyDescent="0.25">
      <c r="B16" s="182"/>
      <c r="C16" s="182"/>
      <c r="D16" s="182"/>
      <c r="E16" s="182"/>
      <c r="F16" s="182"/>
      <c r="G16" s="182"/>
      <c r="H16" s="182"/>
      <c r="I16" s="182"/>
      <c r="J16" s="182"/>
      <c r="K16" s="182"/>
      <c r="L16" s="182"/>
      <c r="M16" s="182"/>
      <c r="N16" s="182"/>
      <c r="O16" s="182"/>
      <c r="P16" s="182"/>
      <c r="Q16" s="182"/>
      <c r="R16" s="182"/>
      <c r="S16" s="182"/>
      <c r="T16" s="182"/>
      <c r="U16" s="123"/>
    </row>
    <row r="17" spans="2:21" ht="46.5" customHeight="1" x14ac:dyDescent="0.25">
      <c r="B17" s="182"/>
      <c r="C17" s="182"/>
      <c r="D17" s="182"/>
      <c r="E17" s="182"/>
      <c r="F17" s="182"/>
      <c r="G17" s="182"/>
      <c r="H17" s="182"/>
      <c r="I17" s="182"/>
      <c r="J17" s="182"/>
      <c r="K17" s="182"/>
      <c r="L17" s="182"/>
      <c r="M17" s="182"/>
      <c r="N17" s="182"/>
      <c r="O17" s="182"/>
      <c r="P17" s="182"/>
      <c r="Q17" s="182"/>
      <c r="R17" s="182"/>
      <c r="S17" s="182"/>
      <c r="T17" s="182"/>
      <c r="U17" s="123"/>
    </row>
    <row r="18" spans="2:21" x14ac:dyDescent="0.25">
      <c r="B18" s="182"/>
      <c r="C18" s="182"/>
      <c r="D18" s="182"/>
      <c r="E18" s="182"/>
      <c r="F18" s="182"/>
      <c r="G18" s="182"/>
      <c r="H18" s="182"/>
      <c r="I18" s="182"/>
      <c r="J18" s="182"/>
      <c r="K18" s="182"/>
      <c r="L18" s="182"/>
      <c r="M18" s="182"/>
      <c r="N18" s="182"/>
      <c r="O18" s="182"/>
      <c r="P18" s="182"/>
      <c r="Q18" s="182"/>
      <c r="R18" s="182"/>
      <c r="S18" s="182"/>
      <c r="T18" s="182"/>
      <c r="U18" s="123"/>
    </row>
    <row r="19" spans="2:21" x14ac:dyDescent="0.25">
      <c r="B19" s="182"/>
      <c r="C19" s="182"/>
      <c r="D19" s="182"/>
      <c r="E19" s="182"/>
      <c r="F19" s="182"/>
      <c r="G19" s="182"/>
      <c r="H19" s="182"/>
      <c r="I19" s="182"/>
      <c r="J19" s="182"/>
      <c r="K19" s="182"/>
      <c r="L19" s="182"/>
      <c r="M19" s="182"/>
      <c r="N19" s="182"/>
      <c r="O19" s="182"/>
      <c r="P19" s="182"/>
      <c r="Q19" s="182"/>
      <c r="R19" s="182"/>
      <c r="S19" s="182"/>
      <c r="T19" s="182"/>
      <c r="U19" s="123"/>
    </row>
    <row r="20" spans="2:21" x14ac:dyDescent="0.25">
      <c r="B20" s="182"/>
      <c r="C20" s="182"/>
      <c r="D20" s="182"/>
      <c r="E20" s="182"/>
      <c r="F20" s="182"/>
      <c r="G20" s="182"/>
      <c r="H20" s="182"/>
      <c r="I20" s="182"/>
      <c r="J20" s="182"/>
      <c r="K20" s="182"/>
      <c r="L20" s="182"/>
      <c r="M20" s="182"/>
      <c r="N20" s="182"/>
      <c r="O20" s="182"/>
      <c r="P20" s="182"/>
      <c r="Q20" s="182"/>
      <c r="R20" s="182"/>
      <c r="S20" s="182"/>
      <c r="T20" s="182"/>
      <c r="U20" s="123"/>
    </row>
    <row r="21" spans="2:21" x14ac:dyDescent="0.25">
      <c r="B21" s="182"/>
      <c r="C21" s="182"/>
      <c r="D21" s="182"/>
      <c r="E21" s="182"/>
      <c r="F21" s="182"/>
      <c r="G21" s="182"/>
      <c r="H21" s="182"/>
      <c r="I21" s="182"/>
      <c r="J21" s="182"/>
      <c r="K21" s="182"/>
      <c r="L21" s="182"/>
      <c r="M21" s="182"/>
      <c r="N21" s="182"/>
      <c r="O21" s="182"/>
      <c r="P21" s="182"/>
      <c r="Q21" s="182"/>
      <c r="R21" s="182"/>
      <c r="S21" s="182"/>
      <c r="T21" s="182"/>
      <c r="U21" s="123"/>
    </row>
    <row r="22" spans="2:21" x14ac:dyDescent="0.25">
      <c r="B22" s="182"/>
      <c r="C22" s="182"/>
      <c r="D22" s="182"/>
      <c r="E22" s="182"/>
      <c r="F22" s="182"/>
      <c r="G22" s="182"/>
      <c r="H22" s="182"/>
      <c r="I22" s="182"/>
      <c r="J22" s="182"/>
      <c r="K22" s="182"/>
      <c r="L22" s="182"/>
      <c r="M22" s="182"/>
      <c r="N22" s="182"/>
      <c r="O22" s="182"/>
      <c r="P22" s="182"/>
      <c r="Q22" s="182"/>
      <c r="R22" s="182"/>
      <c r="S22" s="182"/>
      <c r="T22" s="182"/>
      <c r="U22" s="123"/>
    </row>
    <row r="23" spans="2:21" x14ac:dyDescent="0.25">
      <c r="B23" s="182"/>
      <c r="C23" s="182"/>
      <c r="D23" s="182"/>
      <c r="E23" s="182"/>
      <c r="F23" s="182"/>
      <c r="G23" s="182"/>
      <c r="H23" s="182"/>
      <c r="I23" s="182"/>
      <c r="J23" s="182"/>
      <c r="K23" s="182"/>
      <c r="L23" s="182"/>
      <c r="M23" s="182"/>
      <c r="N23" s="182"/>
      <c r="O23" s="182"/>
      <c r="P23" s="182"/>
      <c r="Q23" s="182"/>
      <c r="R23" s="182"/>
      <c r="S23" s="182"/>
      <c r="T23" s="182"/>
      <c r="U23" s="123"/>
    </row>
    <row r="24" spans="2:21" x14ac:dyDescent="0.25">
      <c r="B24" s="182"/>
      <c r="C24" s="182"/>
      <c r="D24" s="182"/>
      <c r="E24" s="182"/>
      <c r="F24" s="182"/>
      <c r="G24" s="182"/>
      <c r="H24" s="182"/>
      <c r="I24" s="182"/>
      <c r="J24" s="182"/>
      <c r="K24" s="182"/>
      <c r="L24" s="182"/>
      <c r="M24" s="182"/>
      <c r="N24" s="182"/>
      <c r="O24" s="182"/>
      <c r="P24" s="182"/>
      <c r="Q24" s="182"/>
      <c r="R24" s="182"/>
      <c r="S24" s="182"/>
      <c r="T24" s="182"/>
      <c r="U24" s="123"/>
    </row>
    <row r="25" spans="2:21" ht="58.5" customHeight="1" x14ac:dyDescent="0.25">
      <c r="B25" s="182"/>
      <c r="C25" s="182"/>
      <c r="D25" s="182"/>
      <c r="E25" s="182"/>
      <c r="F25" s="182"/>
      <c r="G25" s="182"/>
      <c r="H25" s="182"/>
      <c r="I25" s="182"/>
      <c r="J25" s="182"/>
      <c r="K25" s="182"/>
      <c r="L25" s="182"/>
      <c r="M25" s="182"/>
      <c r="N25" s="182"/>
      <c r="O25" s="182"/>
      <c r="P25" s="182"/>
      <c r="Q25" s="182"/>
      <c r="R25" s="182"/>
      <c r="S25" s="182"/>
      <c r="T25" s="182"/>
      <c r="U25" s="123"/>
    </row>
    <row r="26" spans="2:21" x14ac:dyDescent="0.25">
      <c r="B26" s="182"/>
      <c r="C26" s="182"/>
      <c r="D26" s="182"/>
      <c r="E26" s="182"/>
      <c r="F26" s="182"/>
      <c r="G26" s="182"/>
      <c r="H26" s="182"/>
      <c r="I26" s="182"/>
      <c r="J26" s="182"/>
      <c r="K26" s="182"/>
      <c r="L26" s="182"/>
      <c r="M26" s="182"/>
      <c r="N26" s="182"/>
      <c r="O26" s="182"/>
      <c r="P26" s="182"/>
      <c r="Q26" s="182"/>
      <c r="R26" s="182"/>
      <c r="S26" s="182"/>
      <c r="T26" s="182"/>
      <c r="U26" s="123"/>
    </row>
    <row r="27" spans="2:21" x14ac:dyDescent="0.25">
      <c r="B27" s="182"/>
      <c r="C27" s="182"/>
      <c r="D27" s="182"/>
      <c r="E27" s="182"/>
      <c r="F27" s="182"/>
      <c r="G27" s="182"/>
      <c r="H27" s="182"/>
      <c r="I27" s="182"/>
      <c r="J27" s="182"/>
      <c r="K27" s="182"/>
      <c r="L27" s="182"/>
      <c r="M27" s="182"/>
      <c r="N27" s="182"/>
      <c r="O27" s="182"/>
      <c r="P27" s="182"/>
      <c r="Q27" s="182"/>
      <c r="R27" s="182"/>
      <c r="S27" s="182"/>
      <c r="T27" s="182"/>
      <c r="U27" s="123"/>
    </row>
    <row r="28" spans="2:21" x14ac:dyDescent="0.25">
      <c r="B28" s="182"/>
      <c r="C28" s="182"/>
      <c r="D28" s="182"/>
      <c r="E28" s="182"/>
      <c r="F28" s="182"/>
      <c r="G28" s="182"/>
      <c r="H28" s="182"/>
      <c r="I28" s="182"/>
      <c r="J28" s="182"/>
      <c r="K28" s="182"/>
      <c r="L28" s="182"/>
      <c r="M28" s="182"/>
      <c r="N28" s="182"/>
      <c r="O28" s="182"/>
      <c r="P28" s="182"/>
      <c r="Q28" s="182"/>
      <c r="R28" s="182"/>
      <c r="S28" s="182"/>
      <c r="T28" s="182"/>
      <c r="U28" s="123"/>
    </row>
    <row r="29" spans="2:21" x14ac:dyDescent="0.25">
      <c r="B29" s="182"/>
      <c r="C29" s="182"/>
      <c r="D29" s="182"/>
      <c r="E29" s="182"/>
      <c r="F29" s="182"/>
      <c r="G29" s="182"/>
      <c r="H29" s="182"/>
      <c r="I29" s="182"/>
      <c r="J29" s="182"/>
      <c r="K29" s="182"/>
      <c r="L29" s="182"/>
      <c r="M29" s="182"/>
      <c r="N29" s="182"/>
      <c r="O29" s="182"/>
      <c r="P29" s="182"/>
      <c r="Q29" s="182"/>
      <c r="R29" s="182"/>
      <c r="S29" s="182"/>
      <c r="T29" s="182"/>
      <c r="U29" s="123"/>
    </row>
    <row r="30" spans="2:21" x14ac:dyDescent="0.25">
      <c r="B30" s="182"/>
      <c r="C30" s="182"/>
      <c r="D30" s="182"/>
      <c r="E30" s="182"/>
      <c r="F30" s="182"/>
      <c r="G30" s="182"/>
      <c r="H30" s="182"/>
      <c r="I30" s="182"/>
      <c r="J30" s="182"/>
      <c r="K30" s="182"/>
      <c r="L30" s="182"/>
      <c r="M30" s="182"/>
      <c r="N30" s="182"/>
      <c r="O30" s="182"/>
      <c r="P30" s="182"/>
      <c r="Q30" s="182"/>
      <c r="R30" s="182"/>
      <c r="S30" s="182"/>
      <c r="T30" s="182"/>
      <c r="U30" s="123"/>
    </row>
    <row r="31" spans="2:21" x14ac:dyDescent="0.25">
      <c r="B31" s="182"/>
      <c r="C31" s="182"/>
      <c r="D31" s="182"/>
      <c r="E31" s="182"/>
      <c r="F31" s="182"/>
      <c r="G31" s="182"/>
      <c r="H31" s="182"/>
      <c r="I31" s="182"/>
      <c r="J31" s="182"/>
      <c r="K31" s="182"/>
      <c r="L31" s="182"/>
      <c r="M31" s="182"/>
      <c r="N31" s="182"/>
      <c r="O31" s="182"/>
      <c r="P31" s="182"/>
      <c r="Q31" s="182"/>
      <c r="R31" s="182"/>
      <c r="S31" s="182"/>
      <c r="T31" s="182"/>
      <c r="U31" s="123"/>
    </row>
    <row r="32" spans="2:21" x14ac:dyDescent="0.25">
      <c r="B32" s="182"/>
      <c r="C32" s="182"/>
      <c r="D32" s="182"/>
      <c r="E32" s="182"/>
      <c r="F32" s="182"/>
      <c r="G32" s="182"/>
      <c r="H32" s="182"/>
      <c r="I32" s="182"/>
      <c r="J32" s="182"/>
      <c r="K32" s="182"/>
      <c r="L32" s="182"/>
      <c r="M32" s="182"/>
      <c r="N32" s="182"/>
      <c r="O32" s="182"/>
      <c r="P32" s="182"/>
      <c r="Q32" s="182"/>
      <c r="R32" s="182"/>
      <c r="S32" s="182"/>
      <c r="T32" s="182"/>
      <c r="U32" s="123"/>
    </row>
    <row r="33" spans="2:21" ht="89.25" customHeight="1" x14ac:dyDescent="0.25">
      <c r="B33" s="182"/>
      <c r="C33" s="182"/>
      <c r="D33" s="182"/>
      <c r="E33" s="182"/>
      <c r="F33" s="182"/>
      <c r="G33" s="182"/>
      <c r="H33" s="182"/>
      <c r="I33" s="182"/>
      <c r="J33" s="182"/>
      <c r="K33" s="182"/>
      <c r="L33" s="182"/>
      <c r="M33" s="182"/>
      <c r="N33" s="182"/>
      <c r="O33" s="182"/>
      <c r="P33" s="182"/>
      <c r="Q33" s="182"/>
      <c r="R33" s="182"/>
      <c r="S33" s="182"/>
      <c r="T33" s="182"/>
      <c r="U33" s="123"/>
    </row>
    <row r="34" spans="2:21" ht="36" customHeight="1" x14ac:dyDescent="0.25">
      <c r="B34" s="182"/>
      <c r="C34" s="182"/>
      <c r="D34" s="182"/>
      <c r="E34" s="182"/>
      <c r="F34" s="182"/>
      <c r="G34" s="182"/>
      <c r="H34" s="182"/>
      <c r="I34" s="182"/>
      <c r="J34" s="182"/>
      <c r="K34" s="182"/>
      <c r="L34" s="182"/>
      <c r="M34" s="182"/>
      <c r="N34" s="182"/>
      <c r="O34" s="182"/>
      <c r="P34" s="182"/>
      <c r="Q34" s="182"/>
      <c r="R34" s="182"/>
      <c r="S34" s="182"/>
      <c r="T34" s="182"/>
      <c r="U34" s="123"/>
    </row>
    <row r="35" spans="2:21" ht="47.25" customHeight="1" x14ac:dyDescent="0.25">
      <c r="B35" s="182"/>
      <c r="C35" s="182"/>
      <c r="D35" s="182"/>
      <c r="E35" s="182"/>
      <c r="F35" s="182"/>
      <c r="G35" s="182"/>
      <c r="H35" s="182"/>
      <c r="I35" s="182"/>
      <c r="J35" s="182"/>
      <c r="K35" s="182"/>
      <c r="L35" s="182"/>
      <c r="M35" s="182"/>
      <c r="N35" s="182"/>
      <c r="O35" s="182"/>
      <c r="P35" s="182"/>
      <c r="Q35" s="182"/>
      <c r="R35" s="182"/>
      <c r="S35" s="182"/>
      <c r="T35" s="182"/>
      <c r="U35" s="123"/>
    </row>
    <row r="36" spans="2:21" x14ac:dyDescent="0.25">
      <c r="B36" s="182"/>
      <c r="C36" s="182"/>
      <c r="D36" s="182"/>
      <c r="E36" s="182"/>
      <c r="F36" s="182"/>
      <c r="G36" s="182"/>
      <c r="H36" s="182"/>
      <c r="I36" s="182"/>
      <c r="J36" s="182"/>
      <c r="K36" s="182"/>
      <c r="L36" s="182"/>
      <c r="M36" s="182"/>
      <c r="N36" s="182"/>
      <c r="O36" s="182"/>
      <c r="P36" s="182"/>
      <c r="Q36" s="182"/>
      <c r="R36" s="182"/>
      <c r="S36" s="182"/>
      <c r="T36" s="182"/>
      <c r="U36" s="123"/>
    </row>
    <row r="37" spans="2:21" x14ac:dyDescent="0.25">
      <c r="B37" s="182"/>
      <c r="C37" s="182"/>
      <c r="D37" s="182"/>
      <c r="E37" s="182"/>
      <c r="F37" s="182"/>
      <c r="G37" s="182"/>
      <c r="H37" s="182"/>
      <c r="I37" s="182"/>
      <c r="J37" s="182"/>
      <c r="K37" s="182"/>
      <c r="L37" s="182"/>
      <c r="M37" s="182"/>
      <c r="N37" s="182"/>
      <c r="O37" s="182"/>
      <c r="P37" s="182"/>
      <c r="Q37" s="182"/>
      <c r="R37" s="182"/>
      <c r="S37" s="182"/>
      <c r="T37" s="182"/>
    </row>
    <row r="38" spans="2:21" x14ac:dyDescent="0.25">
      <c r="B38" s="182"/>
      <c r="C38" s="182"/>
      <c r="D38" s="182"/>
      <c r="E38" s="182"/>
      <c r="F38" s="182"/>
      <c r="G38" s="182"/>
      <c r="H38" s="182"/>
      <c r="I38" s="182"/>
      <c r="J38" s="182"/>
      <c r="K38" s="182"/>
      <c r="L38" s="182"/>
      <c r="M38" s="182"/>
      <c r="N38" s="182"/>
      <c r="O38" s="182"/>
      <c r="P38" s="182"/>
      <c r="Q38" s="182"/>
      <c r="R38" s="182"/>
      <c r="S38" s="182"/>
      <c r="T38" s="182"/>
    </row>
    <row r="39" spans="2:21" ht="189.75" customHeight="1" x14ac:dyDescent="0.25">
      <c r="B39" s="182"/>
      <c r="C39" s="182"/>
      <c r="D39" s="182"/>
      <c r="E39" s="182"/>
      <c r="F39" s="182"/>
      <c r="G39" s="182"/>
      <c r="H39" s="182"/>
      <c r="I39" s="182"/>
      <c r="J39" s="182"/>
      <c r="K39" s="182"/>
      <c r="L39" s="182"/>
      <c r="M39" s="182"/>
      <c r="N39" s="182"/>
      <c r="O39" s="182"/>
      <c r="P39" s="182"/>
      <c r="Q39" s="182"/>
      <c r="R39" s="182"/>
      <c r="S39" s="182"/>
      <c r="T39" s="182"/>
    </row>
  </sheetData>
  <mergeCells count="1">
    <mergeCell ref="B3:T39"/>
  </mergeCells>
  <pageMargins left="0" right="0" top="0" bottom="0" header="0" footer="0"/>
  <pageSetup paperSize="9" scale="79"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დანართი N3.2</vt:lpstr>
      <vt:lpstr>დანართი N3.2 (ახალი ჭერის ფარგ)</vt:lpstr>
      <vt:lpstr>ფინანსთას ჭერით 2020-2023</vt:lpstr>
      <vt:lpstr>ჯანდაცვის ჭერით 2020-2023</vt:lpstr>
      <vt:lpstr>პენსია</vt:lpstr>
      <vt:lpstr>ტრეფიკინგი</vt:lpstr>
      <vt:lpstr>მმართველობა</vt:lpstr>
      <vt:lpstr>ინსპექტირება</vt:lpstr>
      <vt:lpstr>'დანართი N3.2'!Print_Area</vt:lpstr>
      <vt:lpstr>'დანართი N3.2 (ახალი ჭერის ფარგ)'!Print_Area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Maia Gotiashvili</cp:lastModifiedBy>
  <cp:lastPrinted>2019-06-19T08:05:02Z</cp:lastPrinted>
  <dcterms:created xsi:type="dcterms:W3CDTF">2015-11-13T09:57:34Z</dcterms:created>
  <dcterms:modified xsi:type="dcterms:W3CDTF">2019-06-19T08:05:55Z</dcterms:modified>
</cp:coreProperties>
</file>