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693" sheetId="4" r:id="rId1"/>
    <sheet name="693 (2)" sheetId="6" r:id="rId2"/>
    <sheet name="169" sheetId="5" r:id="rId3"/>
  </sheets>
  <definedNames>
    <definedName name="_xlnm._FilterDatabase" localSheetId="2" hidden="1">'169'!$A$2:$W$9</definedName>
    <definedName name="_xlnm._FilterDatabase" localSheetId="0" hidden="1">'693'!$A$2:$X$136</definedName>
    <definedName name="_xlnm._FilterDatabase" localSheetId="1" hidden="1">'693 (2)'!$A$2:$X$136</definedName>
    <definedName name="OLE_LINK1" localSheetId="2">'169'!#REF!</definedName>
    <definedName name="OLE_LINK1" localSheetId="0">'693'!$D$68</definedName>
    <definedName name="OLE_LINK1" localSheetId="1">'693 (2)'!$D$68</definedName>
    <definedName name="_xlnm.Print_Area" localSheetId="0">'693'!$A$1:$Y$139</definedName>
    <definedName name="_xlnm.Print_Area" localSheetId="1">'693 (2)'!$A$1:$Y$139</definedName>
  </definedNames>
  <calcPr calcId="162913"/>
</workbook>
</file>

<file path=xl/calcChain.xml><?xml version="1.0" encoding="utf-8"?>
<calcChain xmlns="http://schemas.openxmlformats.org/spreadsheetml/2006/main">
  <c r="Y7" i="5" l="1"/>
  <c r="Y8" i="5"/>
  <c r="Y4" i="5" s="1"/>
  <c r="Y9" i="5"/>
  <c r="Y5" i="5" s="1"/>
  <c r="Y6" i="5"/>
  <c r="X4" i="5"/>
  <c r="X3" i="5" s="1"/>
  <c r="X5" i="5"/>
  <c r="X102" i="6"/>
  <c r="X103" i="6"/>
  <c r="X104" i="6"/>
  <c r="X105" i="6"/>
  <c r="X100" i="6" s="1"/>
  <c r="X106" i="6"/>
  <c r="X101" i="6"/>
  <c r="X95" i="6"/>
  <c r="X96" i="6"/>
  <c r="X97" i="6"/>
  <c r="X93" i="6" s="1"/>
  <c r="X98" i="6"/>
  <c r="X94" i="6"/>
  <c r="X67" i="6"/>
  <c r="X68" i="6"/>
  <c r="X69" i="6"/>
  <c r="X70" i="6"/>
  <c r="X65" i="6" s="1"/>
  <c r="X71" i="6"/>
  <c r="X72" i="6"/>
  <c r="X73" i="6"/>
  <c r="X66" i="6"/>
  <c r="R139" i="6"/>
  <c r="T139" i="6" s="1"/>
  <c r="S138" i="6"/>
  <c r="R138" i="6"/>
  <c r="R137" i="6"/>
  <c r="S137" i="6" s="1"/>
  <c r="X136" i="6"/>
  <c r="W136" i="6"/>
  <c r="V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R136" i="6" s="1"/>
  <c r="T136" i="6" s="1"/>
  <c r="X135" i="6"/>
  <c r="S135" i="6"/>
  <c r="X134" i="6"/>
  <c r="S134" i="6"/>
  <c r="R134" i="6"/>
  <c r="X133" i="6"/>
  <c r="S133" i="6"/>
  <c r="R133" i="6"/>
  <c r="W132" i="6"/>
  <c r="V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S131" i="6"/>
  <c r="R131" i="6"/>
  <c r="R130" i="6"/>
  <c r="S130" i="6" s="1"/>
  <c r="S129" i="6"/>
  <c r="R129" i="6"/>
  <c r="R126" i="6" s="1"/>
  <c r="R128" i="6"/>
  <c r="S128" i="6" s="1"/>
  <c r="W127" i="6"/>
  <c r="V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W126" i="6"/>
  <c r="W125" i="6" s="1"/>
  <c r="V126" i="6"/>
  <c r="V125" i="6" s="1"/>
  <c r="Q126" i="6"/>
  <c r="Q125" i="6" s="1"/>
  <c r="P126" i="6"/>
  <c r="O126" i="6"/>
  <c r="N126" i="6"/>
  <c r="M126" i="6"/>
  <c r="M125" i="6" s="1"/>
  <c r="L126" i="6"/>
  <c r="K126" i="6"/>
  <c r="J126" i="6"/>
  <c r="I126" i="6"/>
  <c r="I125" i="6" s="1"/>
  <c r="H126" i="6"/>
  <c r="G126" i="6"/>
  <c r="F126" i="6"/>
  <c r="E126" i="6"/>
  <c r="E125" i="6" s="1"/>
  <c r="X125" i="6"/>
  <c r="O125" i="6"/>
  <c r="N125" i="6"/>
  <c r="K125" i="6"/>
  <c r="J125" i="6"/>
  <c r="G125" i="6"/>
  <c r="F125" i="6"/>
  <c r="R124" i="6"/>
  <c r="S124" i="6" s="1"/>
  <c r="S123" i="6"/>
  <c r="R123" i="6"/>
  <c r="R122" i="6"/>
  <c r="S122" i="6" s="1"/>
  <c r="X121" i="6"/>
  <c r="W121" i="6"/>
  <c r="V121" i="6"/>
  <c r="Q121" i="6"/>
  <c r="P121" i="6"/>
  <c r="P119" i="6" s="1"/>
  <c r="O121" i="6"/>
  <c r="N121" i="6"/>
  <c r="M121" i="6"/>
  <c r="L121" i="6"/>
  <c r="K121" i="6"/>
  <c r="J121" i="6"/>
  <c r="I121" i="6"/>
  <c r="H121" i="6"/>
  <c r="H119" i="6" s="1"/>
  <c r="G121" i="6"/>
  <c r="F121" i="6"/>
  <c r="X120" i="6"/>
  <c r="X119" i="6" s="1"/>
  <c r="W120" i="6"/>
  <c r="W119" i="6" s="1"/>
  <c r="V120" i="6"/>
  <c r="Q120" i="6"/>
  <c r="P120" i="6"/>
  <c r="O120" i="6"/>
  <c r="O119" i="6" s="1"/>
  <c r="N120" i="6"/>
  <c r="N119" i="6" s="1"/>
  <c r="M120" i="6"/>
  <c r="L120" i="6"/>
  <c r="K120" i="6"/>
  <c r="K119" i="6" s="1"/>
  <c r="J120" i="6"/>
  <c r="J119" i="6" s="1"/>
  <c r="I120" i="6"/>
  <c r="H120" i="6"/>
  <c r="G120" i="6"/>
  <c r="G119" i="6" s="1"/>
  <c r="F120" i="6"/>
  <c r="F119" i="6" s="1"/>
  <c r="V119" i="6"/>
  <c r="Q119" i="6"/>
  <c r="M119" i="6"/>
  <c r="L119" i="6"/>
  <c r="I119" i="6"/>
  <c r="E119" i="6"/>
  <c r="S118" i="6"/>
  <c r="R118" i="6"/>
  <c r="R117" i="6"/>
  <c r="S117" i="6" s="1"/>
  <c r="S116" i="6"/>
  <c r="R116" i="6"/>
  <c r="R115" i="6"/>
  <c r="S115" i="6" s="1"/>
  <c r="S114" i="6"/>
  <c r="R114" i="6"/>
  <c r="X113" i="6"/>
  <c r="W113" i="6"/>
  <c r="V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S112" i="6"/>
  <c r="R112" i="6"/>
  <c r="R111" i="6"/>
  <c r="S111" i="6" s="1"/>
  <c r="S110" i="6"/>
  <c r="R110" i="6"/>
  <c r="R109" i="6"/>
  <c r="S109" i="6" s="1"/>
  <c r="S108" i="6"/>
  <c r="R108" i="6"/>
  <c r="X107" i="6"/>
  <c r="W107" i="6"/>
  <c r="V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R107" i="6" s="1"/>
  <c r="T107" i="6" s="1"/>
  <c r="S106" i="6"/>
  <c r="R106" i="6"/>
  <c r="R105" i="6"/>
  <c r="S105" i="6" s="1"/>
  <c r="S104" i="6"/>
  <c r="R104" i="6"/>
  <c r="R103" i="6"/>
  <c r="S103" i="6" s="1"/>
  <c r="S102" i="6"/>
  <c r="R102" i="6"/>
  <c r="R101" i="6"/>
  <c r="S101" i="6" s="1"/>
  <c r="W100" i="6"/>
  <c r="V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R99" i="6"/>
  <c r="S98" i="6"/>
  <c r="R98" i="6"/>
  <c r="R97" i="6"/>
  <c r="S97" i="6" s="1"/>
  <c r="S96" i="6"/>
  <c r="R96" i="6"/>
  <c r="S95" i="6"/>
  <c r="R95" i="6"/>
  <c r="S94" i="6"/>
  <c r="R94" i="6"/>
  <c r="W93" i="6"/>
  <c r="V93" i="6"/>
  <c r="Q93" i="6"/>
  <c r="P93" i="6"/>
  <c r="O93" i="6"/>
  <c r="O3" i="6" s="1"/>
  <c r="N93" i="6"/>
  <c r="M93" i="6"/>
  <c r="L93" i="6"/>
  <c r="K93" i="6"/>
  <c r="J93" i="6"/>
  <c r="I93" i="6"/>
  <c r="H93" i="6"/>
  <c r="G93" i="6"/>
  <c r="F93" i="6"/>
  <c r="R93" i="6" s="1"/>
  <c r="S92" i="6"/>
  <c r="R92" i="6"/>
  <c r="S91" i="6"/>
  <c r="R91" i="6"/>
  <c r="S90" i="6"/>
  <c r="R90" i="6"/>
  <c r="S89" i="6"/>
  <c r="R89" i="6"/>
  <c r="S88" i="6"/>
  <c r="R88" i="6"/>
  <c r="S87" i="6"/>
  <c r="R87" i="6"/>
  <c r="S86" i="6"/>
  <c r="R86" i="6"/>
  <c r="S85" i="6"/>
  <c r="R85" i="6"/>
  <c r="X84" i="6"/>
  <c r="W84" i="6"/>
  <c r="V84" i="6"/>
  <c r="Q84" i="6"/>
  <c r="P84" i="6"/>
  <c r="O84" i="6"/>
  <c r="N84" i="6"/>
  <c r="M84" i="6"/>
  <c r="L84" i="6"/>
  <c r="K84" i="6"/>
  <c r="J84" i="6"/>
  <c r="I84" i="6"/>
  <c r="H84" i="6"/>
  <c r="G84" i="6"/>
  <c r="F84" i="6"/>
  <c r="R83" i="6"/>
  <c r="S83" i="6" s="1"/>
  <c r="S82" i="6"/>
  <c r="R82" i="6"/>
  <c r="R81" i="6"/>
  <c r="S81" i="6" s="1"/>
  <c r="S80" i="6"/>
  <c r="R80" i="6"/>
  <c r="R79" i="6"/>
  <c r="S79" i="6" s="1"/>
  <c r="S78" i="6"/>
  <c r="R78" i="6"/>
  <c r="R77" i="6"/>
  <c r="S77" i="6" s="1"/>
  <c r="S76" i="6"/>
  <c r="R76" i="6"/>
  <c r="R75" i="6"/>
  <c r="S75" i="6" s="1"/>
  <c r="X74" i="6"/>
  <c r="W74" i="6"/>
  <c r="V74" i="6"/>
  <c r="Q74" i="6"/>
  <c r="P74" i="6"/>
  <c r="O74" i="6"/>
  <c r="N74" i="6"/>
  <c r="M74" i="6"/>
  <c r="L74" i="6"/>
  <c r="K74" i="6"/>
  <c r="J74" i="6"/>
  <c r="I74" i="6"/>
  <c r="H74" i="6"/>
  <c r="G74" i="6"/>
  <c r="F74" i="6"/>
  <c r="S73" i="6"/>
  <c r="R73" i="6"/>
  <c r="S72" i="6"/>
  <c r="R72" i="6"/>
  <c r="S71" i="6"/>
  <c r="R71" i="6"/>
  <c r="S70" i="6"/>
  <c r="R70" i="6"/>
  <c r="S69" i="6"/>
  <c r="R69" i="6"/>
  <c r="S68" i="6"/>
  <c r="R68" i="6"/>
  <c r="S67" i="6"/>
  <c r="R67" i="6"/>
  <c r="S66" i="6"/>
  <c r="R66" i="6"/>
  <c r="W65" i="6"/>
  <c r="V65" i="6"/>
  <c r="Q65" i="6"/>
  <c r="P65" i="6"/>
  <c r="O65" i="6"/>
  <c r="N65" i="6"/>
  <c r="M65" i="6"/>
  <c r="L65" i="6"/>
  <c r="K65" i="6"/>
  <c r="J65" i="6"/>
  <c r="I65" i="6"/>
  <c r="H65" i="6"/>
  <c r="G65" i="6"/>
  <c r="F65" i="6"/>
  <c r="R65" i="6" s="1"/>
  <c r="X64" i="6"/>
  <c r="R64" i="6"/>
  <c r="S64" i="6" s="1"/>
  <c r="X63" i="6"/>
  <c r="X55" i="6" s="1"/>
  <c r="X54" i="6" s="1"/>
  <c r="S63" i="6"/>
  <c r="R63" i="6"/>
  <c r="X62" i="6"/>
  <c r="X56" i="6" s="1"/>
  <c r="S62" i="6"/>
  <c r="R62" i="6"/>
  <c r="X61" i="6"/>
  <c r="R61" i="6"/>
  <c r="S61" i="6" s="1"/>
  <c r="X60" i="6"/>
  <c r="R60" i="6"/>
  <c r="S60" i="6" s="1"/>
  <c r="X59" i="6"/>
  <c r="S59" i="6"/>
  <c r="R59" i="6"/>
  <c r="X58" i="6"/>
  <c r="S58" i="6"/>
  <c r="R58" i="6"/>
  <c r="X57" i="6"/>
  <c r="S57" i="6"/>
  <c r="R57" i="6"/>
  <c r="W56" i="6"/>
  <c r="V56" i="6"/>
  <c r="V54" i="6" s="1"/>
  <c r="Q56" i="6"/>
  <c r="P56" i="6"/>
  <c r="P54" i="6" s="1"/>
  <c r="O56" i="6"/>
  <c r="N56" i="6"/>
  <c r="M56" i="6"/>
  <c r="L56" i="6"/>
  <c r="K56" i="6"/>
  <c r="J56" i="6"/>
  <c r="I56" i="6"/>
  <c r="H56" i="6"/>
  <c r="H54" i="6" s="1"/>
  <c r="G56" i="6"/>
  <c r="F56" i="6"/>
  <c r="W55" i="6"/>
  <c r="W54" i="6" s="1"/>
  <c r="V55" i="6"/>
  <c r="Q55" i="6"/>
  <c r="P55" i="6"/>
  <c r="O55" i="6"/>
  <c r="O54" i="6" s="1"/>
  <c r="N55" i="6"/>
  <c r="N54" i="6" s="1"/>
  <c r="M55" i="6"/>
  <c r="L55" i="6"/>
  <c r="K55" i="6"/>
  <c r="K54" i="6" s="1"/>
  <c r="J55" i="6"/>
  <c r="J54" i="6" s="1"/>
  <c r="I55" i="6"/>
  <c r="H55" i="6"/>
  <c r="G55" i="6"/>
  <c r="G54" i="6" s="1"/>
  <c r="F55" i="6"/>
  <c r="F54" i="6" s="1"/>
  <c r="Q54" i="6"/>
  <c r="M54" i="6"/>
  <c r="L54" i="6"/>
  <c r="I54" i="6"/>
  <c r="E54" i="6"/>
  <c r="X53" i="6"/>
  <c r="X48" i="6" s="1"/>
  <c r="S53" i="6"/>
  <c r="R53" i="6"/>
  <c r="X52" i="6"/>
  <c r="X46" i="6" s="1"/>
  <c r="S52" i="6"/>
  <c r="R52" i="6"/>
  <c r="X51" i="6"/>
  <c r="R51" i="6"/>
  <c r="S51" i="6" s="1"/>
  <c r="S46" i="6" s="1"/>
  <c r="X50" i="6"/>
  <c r="R50" i="6"/>
  <c r="S50" i="6" s="1"/>
  <c r="X49" i="6"/>
  <c r="S49" i="6"/>
  <c r="R49" i="6"/>
  <c r="Y48" i="6"/>
  <c r="W48" i="6"/>
  <c r="V48" i="6"/>
  <c r="S48" i="6"/>
  <c r="Q48" i="6"/>
  <c r="P48" i="6"/>
  <c r="P45" i="6" s="1"/>
  <c r="O48" i="6"/>
  <c r="N48" i="6"/>
  <c r="M48" i="6"/>
  <c r="L48" i="6"/>
  <c r="K48" i="6"/>
  <c r="J48" i="6"/>
  <c r="I48" i="6"/>
  <c r="H48" i="6"/>
  <c r="G48" i="6"/>
  <c r="F48" i="6"/>
  <c r="R48" i="6" s="1"/>
  <c r="T48" i="6" s="1"/>
  <c r="X47" i="6"/>
  <c r="W47" i="6"/>
  <c r="V47" i="6"/>
  <c r="S47" i="6"/>
  <c r="Q47" i="6"/>
  <c r="P47" i="6"/>
  <c r="O47" i="6"/>
  <c r="O45" i="6" s="1"/>
  <c r="N47" i="6"/>
  <c r="M47" i="6"/>
  <c r="L47" i="6"/>
  <c r="K47" i="6"/>
  <c r="J47" i="6"/>
  <c r="I47" i="6"/>
  <c r="H47" i="6"/>
  <c r="G47" i="6"/>
  <c r="F47" i="6"/>
  <c r="Y47" i="6" s="1"/>
  <c r="W46" i="6"/>
  <c r="W45" i="6" s="1"/>
  <c r="V46" i="6"/>
  <c r="Q46" i="6"/>
  <c r="P46" i="6"/>
  <c r="O46" i="6"/>
  <c r="L46" i="6"/>
  <c r="L45" i="6" s="1"/>
  <c r="K46" i="6"/>
  <c r="K45" i="6" s="1"/>
  <c r="J46" i="6"/>
  <c r="I46" i="6"/>
  <c r="H46" i="6"/>
  <c r="H45" i="6" s="1"/>
  <c r="G46" i="6"/>
  <c r="G45" i="6" s="1"/>
  <c r="G3" i="6" s="1"/>
  <c r="F46" i="6"/>
  <c r="Y46" i="6" s="1"/>
  <c r="V45" i="6"/>
  <c r="Q45" i="6"/>
  <c r="N45" i="6"/>
  <c r="M45" i="6"/>
  <c r="J45" i="6"/>
  <c r="I45" i="6"/>
  <c r="E45" i="6"/>
  <c r="E3" i="6" s="1"/>
  <c r="X44" i="6"/>
  <c r="R44" i="6"/>
  <c r="S44" i="6" s="1"/>
  <c r="X43" i="6"/>
  <c r="S43" i="6"/>
  <c r="R43" i="6"/>
  <c r="X42" i="6"/>
  <c r="S42" i="6"/>
  <c r="R42" i="6"/>
  <c r="X41" i="6"/>
  <c r="S41" i="6"/>
  <c r="R41" i="6"/>
  <c r="X40" i="6"/>
  <c r="R40" i="6"/>
  <c r="S40" i="6" s="1"/>
  <c r="S34" i="6" s="1"/>
  <c r="X39" i="6"/>
  <c r="X38" i="6"/>
  <c r="R38" i="6"/>
  <c r="S38" i="6" s="1"/>
  <c r="S35" i="6" s="1"/>
  <c r="X37" i="6"/>
  <c r="X34" i="6" s="1"/>
  <c r="S37" i="6"/>
  <c r="R37" i="6"/>
  <c r="X36" i="6"/>
  <c r="W36" i="6"/>
  <c r="W33" i="6" s="1"/>
  <c r="V36" i="6"/>
  <c r="T36" i="6"/>
  <c r="S36" i="6"/>
  <c r="Q36" i="6"/>
  <c r="P36" i="6"/>
  <c r="O36" i="6"/>
  <c r="N36" i="6"/>
  <c r="M36" i="6"/>
  <c r="L36" i="6"/>
  <c r="K36" i="6"/>
  <c r="K33" i="6" s="1"/>
  <c r="J36" i="6"/>
  <c r="I36" i="6"/>
  <c r="H36" i="6"/>
  <c r="G36" i="6"/>
  <c r="F36" i="6"/>
  <c r="R36" i="6" s="1"/>
  <c r="W35" i="6"/>
  <c r="V35" i="6"/>
  <c r="Q35" i="6"/>
  <c r="P35" i="6"/>
  <c r="O35" i="6"/>
  <c r="N35" i="6"/>
  <c r="M35" i="6"/>
  <c r="L35" i="6"/>
  <c r="K35" i="6"/>
  <c r="J35" i="6"/>
  <c r="J33" i="6" s="1"/>
  <c r="I35" i="6"/>
  <c r="H35" i="6"/>
  <c r="G35" i="6"/>
  <c r="F35" i="6"/>
  <c r="Y35" i="6" s="1"/>
  <c r="Y34" i="6"/>
  <c r="W34" i="6"/>
  <c r="V34" i="6"/>
  <c r="V33" i="6" s="1"/>
  <c r="Q34" i="6"/>
  <c r="P34" i="6"/>
  <c r="O34" i="6"/>
  <c r="N34" i="6"/>
  <c r="M34" i="6"/>
  <c r="L34" i="6"/>
  <c r="L33" i="6" s="1"/>
  <c r="K34" i="6"/>
  <c r="J34" i="6"/>
  <c r="I34" i="6"/>
  <c r="I33" i="6" s="1"/>
  <c r="H34" i="6"/>
  <c r="H33" i="6" s="1"/>
  <c r="G34" i="6"/>
  <c r="F34" i="6"/>
  <c r="Q33" i="6"/>
  <c r="P33" i="6"/>
  <c r="O33" i="6"/>
  <c r="N33" i="6"/>
  <c r="M33" i="6"/>
  <c r="G33" i="6"/>
  <c r="F33" i="6"/>
  <c r="R33" i="6" s="1"/>
  <c r="E33" i="6"/>
  <c r="R32" i="6"/>
  <c r="T32" i="6" s="1"/>
  <c r="X31" i="6"/>
  <c r="R31" i="6"/>
  <c r="S31" i="6" s="1"/>
  <c r="X30" i="6"/>
  <c r="S30" i="6"/>
  <c r="R30" i="6"/>
  <c r="X29" i="6"/>
  <c r="X27" i="6" s="1"/>
  <c r="S29" i="6"/>
  <c r="R29" i="6"/>
  <c r="X28" i="6"/>
  <c r="S28" i="6"/>
  <c r="R28" i="6"/>
  <c r="W27" i="6"/>
  <c r="V27" i="6"/>
  <c r="Q27" i="6"/>
  <c r="P27" i="6"/>
  <c r="O27" i="6"/>
  <c r="N27" i="6"/>
  <c r="M27" i="6"/>
  <c r="L27" i="6"/>
  <c r="K27" i="6"/>
  <c r="J27" i="6"/>
  <c r="I27" i="6"/>
  <c r="H27" i="6"/>
  <c r="G27" i="6"/>
  <c r="F27" i="6"/>
  <c r="X26" i="6"/>
  <c r="S26" i="6"/>
  <c r="R26" i="6"/>
  <c r="X25" i="6"/>
  <c r="R25" i="6"/>
  <c r="S25" i="6" s="1"/>
  <c r="X24" i="6"/>
  <c r="R24" i="6"/>
  <c r="S24" i="6" s="1"/>
  <c r="X23" i="6"/>
  <c r="S23" i="6"/>
  <c r="R23" i="6"/>
  <c r="X22" i="6"/>
  <c r="X20" i="6" s="1"/>
  <c r="S22" i="6"/>
  <c r="R22" i="6"/>
  <c r="X21" i="6"/>
  <c r="S21" i="6"/>
  <c r="R21" i="6"/>
  <c r="W20" i="6"/>
  <c r="V20" i="6"/>
  <c r="Q20" i="6"/>
  <c r="P20" i="6"/>
  <c r="O20" i="6"/>
  <c r="N20" i="6"/>
  <c r="M20" i="6"/>
  <c r="L20" i="6"/>
  <c r="K20" i="6"/>
  <c r="J20" i="6"/>
  <c r="I20" i="6"/>
  <c r="H20" i="6"/>
  <c r="G20" i="6"/>
  <c r="F20" i="6"/>
  <c r="X19" i="6"/>
  <c r="S19" i="6"/>
  <c r="R19" i="6"/>
  <c r="X18" i="6"/>
  <c r="R18" i="6"/>
  <c r="S18" i="6" s="1"/>
  <c r="X17" i="6"/>
  <c r="R17" i="6"/>
  <c r="S17" i="6" s="1"/>
  <c r="X16" i="6"/>
  <c r="S16" i="6"/>
  <c r="R16" i="6"/>
  <c r="X15" i="6"/>
  <c r="X13" i="6" s="1"/>
  <c r="S15" i="6"/>
  <c r="R15" i="6"/>
  <c r="X14" i="6"/>
  <c r="S14" i="6"/>
  <c r="R14" i="6"/>
  <c r="W13" i="6"/>
  <c r="V13" i="6"/>
  <c r="Q13" i="6"/>
  <c r="P13" i="6"/>
  <c r="O13" i="6"/>
  <c r="N13" i="6"/>
  <c r="M13" i="6"/>
  <c r="L13" i="6"/>
  <c r="K13" i="6"/>
  <c r="J13" i="6"/>
  <c r="I13" i="6"/>
  <c r="H13" i="6"/>
  <c r="G13" i="6"/>
  <c r="F13" i="6"/>
  <c r="X12" i="6"/>
  <c r="S12" i="6"/>
  <c r="R12" i="6"/>
  <c r="X11" i="6"/>
  <c r="R11" i="6"/>
  <c r="S11" i="6" s="1"/>
  <c r="X10" i="6"/>
  <c r="R10" i="6"/>
  <c r="S10" i="6" s="1"/>
  <c r="X9" i="6"/>
  <c r="S9" i="6"/>
  <c r="R9" i="6"/>
  <c r="X8" i="6"/>
  <c r="S8" i="6"/>
  <c r="R8" i="6"/>
  <c r="X7" i="6"/>
  <c r="S7" i="6"/>
  <c r="R7" i="6"/>
  <c r="X6" i="6"/>
  <c r="R6" i="6"/>
  <c r="S6" i="6" s="1"/>
  <c r="X5" i="6"/>
  <c r="S5" i="6"/>
  <c r="R5" i="6"/>
  <c r="X4" i="6"/>
  <c r="W4" i="6"/>
  <c r="V4" i="6"/>
  <c r="Q4" i="6"/>
  <c r="P4" i="6"/>
  <c r="O4" i="6"/>
  <c r="N4" i="6"/>
  <c r="M4" i="6"/>
  <c r="L4" i="6"/>
  <c r="K4" i="6"/>
  <c r="J4" i="6"/>
  <c r="J3" i="6" s="1"/>
  <c r="I4" i="6"/>
  <c r="H4" i="6"/>
  <c r="G4" i="6"/>
  <c r="F4" i="6"/>
  <c r="R4" i="6" s="1"/>
  <c r="E4" i="6"/>
  <c r="U3" i="6"/>
  <c r="N3" i="6"/>
  <c r="Y3" i="5" l="1"/>
  <c r="T33" i="6"/>
  <c r="S33" i="6"/>
  <c r="T93" i="6"/>
  <c r="S93" i="6"/>
  <c r="T4" i="6"/>
  <c r="S4" i="6"/>
  <c r="K3" i="6"/>
  <c r="W3" i="6"/>
  <c r="T65" i="6"/>
  <c r="S65" i="6"/>
  <c r="S27" i="6"/>
  <c r="R47" i="6"/>
  <c r="T47" i="6" s="1"/>
  <c r="S136" i="6"/>
  <c r="V3" i="6"/>
  <c r="L3" i="6"/>
  <c r="P3" i="6"/>
  <c r="R34" i="6"/>
  <c r="T34" i="6" s="1"/>
  <c r="R35" i="6"/>
  <c r="T35" i="6" s="1"/>
  <c r="X45" i="6"/>
  <c r="R74" i="6"/>
  <c r="T74" i="6" s="1"/>
  <c r="T99" i="6"/>
  <c r="S99" i="6"/>
  <c r="H125" i="6"/>
  <c r="H3" i="6" s="1"/>
  <c r="L125" i="6"/>
  <c r="P125" i="6"/>
  <c r="I3" i="6"/>
  <c r="M3" i="6"/>
  <c r="Q3" i="6"/>
  <c r="S32" i="6"/>
  <c r="X35" i="6"/>
  <c r="X33" i="6" s="1"/>
  <c r="X3" i="6" s="1"/>
  <c r="F45" i="6"/>
  <c r="R54" i="6"/>
  <c r="T54" i="6" s="1"/>
  <c r="R55" i="6"/>
  <c r="S74" i="6"/>
  <c r="R100" i="6"/>
  <c r="R113" i="6"/>
  <c r="T113" i="6" s="1"/>
  <c r="S113" i="6"/>
  <c r="R119" i="6"/>
  <c r="T119" i="6" s="1"/>
  <c r="R120" i="6"/>
  <c r="R121" i="6"/>
  <c r="T121" i="6" s="1"/>
  <c r="R132" i="6"/>
  <c r="T132" i="6" s="1"/>
  <c r="S132" i="6"/>
  <c r="X132" i="6"/>
  <c r="R46" i="6"/>
  <c r="T46" i="6" s="1"/>
  <c r="R13" i="6"/>
  <c r="T13" i="6" s="1"/>
  <c r="R20" i="6"/>
  <c r="T20" i="6" s="1"/>
  <c r="R27" i="6"/>
  <c r="T27" i="6" s="1"/>
  <c r="R56" i="6"/>
  <c r="T56" i="6" s="1"/>
  <c r="S56" i="6"/>
  <c r="R84" i="6"/>
  <c r="T84" i="6" s="1"/>
  <c r="S107" i="6"/>
  <c r="S121" i="6"/>
  <c r="R127" i="6"/>
  <c r="R125" i="6" s="1"/>
  <c r="S139" i="6"/>
  <c r="W132" i="4"/>
  <c r="X132" i="4"/>
  <c r="V132" i="4"/>
  <c r="W127" i="4"/>
  <c r="W126" i="4"/>
  <c r="W125" i="4"/>
  <c r="V127" i="4"/>
  <c r="V126" i="4"/>
  <c r="R127" i="4"/>
  <c r="R126" i="4"/>
  <c r="R125" i="4"/>
  <c r="N125" i="4"/>
  <c r="M126" i="4"/>
  <c r="M125" i="4" s="1"/>
  <c r="N126" i="4"/>
  <c r="O126" i="4"/>
  <c r="O125" i="4" s="1"/>
  <c r="P126" i="4"/>
  <c r="Q126" i="4"/>
  <c r="Q125" i="4" s="1"/>
  <c r="M127" i="4"/>
  <c r="N127" i="4"/>
  <c r="O127" i="4"/>
  <c r="P127" i="4"/>
  <c r="P125" i="4" s="1"/>
  <c r="Q127" i="4"/>
  <c r="G126" i="4"/>
  <c r="G125" i="4" s="1"/>
  <c r="H126" i="4"/>
  <c r="H125" i="4" s="1"/>
  <c r="I126" i="4"/>
  <c r="I125" i="4" s="1"/>
  <c r="J126" i="4"/>
  <c r="J125" i="4" s="1"/>
  <c r="K126" i="4"/>
  <c r="K125" i="4" s="1"/>
  <c r="L126" i="4"/>
  <c r="L125" i="4" s="1"/>
  <c r="G127" i="4"/>
  <c r="H127" i="4"/>
  <c r="I127" i="4"/>
  <c r="J127" i="4"/>
  <c r="K127" i="4"/>
  <c r="L127" i="4"/>
  <c r="F126" i="4"/>
  <c r="F125" i="4" s="1"/>
  <c r="F127" i="4"/>
  <c r="E127" i="4"/>
  <c r="E126" i="4"/>
  <c r="T125" i="6" l="1"/>
  <c r="S125" i="6"/>
  <c r="S119" i="6"/>
  <c r="S20" i="6"/>
  <c r="S84" i="6"/>
  <c r="S13" i="6"/>
  <c r="T55" i="6"/>
  <c r="S55" i="6"/>
  <c r="S120" i="6"/>
  <c r="T120" i="6"/>
  <c r="T100" i="6"/>
  <c r="S100" i="6"/>
  <c r="R45" i="6"/>
  <c r="F3" i="6"/>
  <c r="S54" i="6"/>
  <c r="V125" i="4"/>
  <c r="S125" i="4" s="1"/>
  <c r="T45" i="6" l="1"/>
  <c r="T3" i="6" s="1"/>
  <c r="S45" i="6"/>
  <c r="S3" i="6" s="1"/>
  <c r="R3" i="6"/>
  <c r="E125" i="4"/>
  <c r="T36" i="4" l="1"/>
  <c r="V121" i="4" l="1"/>
  <c r="V120" i="4"/>
  <c r="W120" i="4"/>
  <c r="X134" i="4" l="1"/>
  <c r="X135" i="4"/>
  <c r="X133" i="4"/>
  <c r="W7" i="5" l="1"/>
  <c r="W8" i="5"/>
  <c r="W9" i="5"/>
  <c r="W6" i="5"/>
  <c r="X58" i="4"/>
  <c r="X59" i="4"/>
  <c r="X60" i="4"/>
  <c r="X61" i="4"/>
  <c r="X62" i="4"/>
  <c r="X63" i="4"/>
  <c r="X64" i="4"/>
  <c r="X57" i="4"/>
  <c r="X50" i="4"/>
  <c r="X51" i="4"/>
  <c r="X52" i="4"/>
  <c r="X53" i="4"/>
  <c r="X49" i="4"/>
  <c r="X38" i="4"/>
  <c r="X39" i="4"/>
  <c r="X40" i="4"/>
  <c r="X41" i="4"/>
  <c r="X42" i="4"/>
  <c r="X43" i="4"/>
  <c r="X44" i="4"/>
  <c r="X37" i="4"/>
  <c r="X29" i="4"/>
  <c r="X30" i="4"/>
  <c r="X31" i="4"/>
  <c r="X28" i="4"/>
  <c r="X22" i="4"/>
  <c r="X23" i="4"/>
  <c r="X24" i="4"/>
  <c r="X25" i="4"/>
  <c r="X26" i="4"/>
  <c r="X21" i="4"/>
  <c r="W20" i="4"/>
  <c r="V20" i="4"/>
  <c r="R25" i="4"/>
  <c r="S25" i="4" s="1"/>
  <c r="X19" i="4"/>
  <c r="X15" i="4"/>
  <c r="X16" i="4"/>
  <c r="X17" i="4"/>
  <c r="X18" i="4"/>
  <c r="X14" i="4"/>
  <c r="X6" i="4"/>
  <c r="X7" i="4"/>
  <c r="X8" i="4"/>
  <c r="X9" i="4"/>
  <c r="X10" i="4"/>
  <c r="X11" i="4"/>
  <c r="X12" i="4"/>
  <c r="X5" i="4"/>
  <c r="W4" i="4"/>
  <c r="X4" i="4" l="1"/>
  <c r="X20" i="4"/>
  <c r="X107" i="4"/>
  <c r="S135" i="4" l="1"/>
  <c r="U3" i="4" l="1"/>
  <c r="V4" i="4" l="1"/>
  <c r="F4" i="4"/>
  <c r="G4" i="4"/>
  <c r="H4" i="4"/>
  <c r="I4" i="4"/>
  <c r="J4" i="4"/>
  <c r="K4" i="4"/>
  <c r="L4" i="4"/>
  <c r="M4" i="4"/>
  <c r="N4" i="4"/>
  <c r="O4" i="4"/>
  <c r="P4" i="4"/>
  <c r="Q4" i="4"/>
  <c r="E4" i="4"/>
  <c r="R12" i="4"/>
  <c r="S12" i="4" s="1"/>
  <c r="F48" i="4" l="1"/>
  <c r="W65" i="4" l="1"/>
  <c r="F36" i="4" l="1"/>
  <c r="Y46" i="4" l="1"/>
  <c r="Y47" i="4"/>
  <c r="Y48" i="4"/>
  <c r="Y35" i="4"/>
  <c r="Y34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 s="1"/>
  <c r="R9" i="5"/>
  <c r="S9" i="5" s="1"/>
  <c r="R8" i="5"/>
  <c r="S8" i="5" s="1"/>
  <c r="R7" i="5"/>
  <c r="S7" i="5" s="1"/>
  <c r="R6" i="5"/>
  <c r="S6" i="5" s="1"/>
  <c r="E3" i="5"/>
  <c r="V136" i="4"/>
  <c r="V119" i="4"/>
  <c r="V113" i="4"/>
  <c r="V107" i="4"/>
  <c r="V100" i="4"/>
  <c r="V93" i="4"/>
  <c r="V84" i="4"/>
  <c r="V74" i="4"/>
  <c r="V65" i="4"/>
  <c r="V56" i="4"/>
  <c r="V55" i="4"/>
  <c r="V54" i="4" s="1"/>
  <c r="V48" i="4"/>
  <c r="V47" i="4"/>
  <c r="V46" i="4"/>
  <c r="V45" i="4"/>
  <c r="V36" i="4"/>
  <c r="V35" i="4"/>
  <c r="V34" i="4"/>
  <c r="V33" i="4"/>
  <c r="V27" i="4"/>
  <c r="V13" i="4"/>
  <c r="X136" i="4"/>
  <c r="W136" i="4"/>
  <c r="R137" i="4"/>
  <c r="S137" i="4" s="1"/>
  <c r="R138" i="4"/>
  <c r="S138" i="4"/>
  <c r="G136" i="4"/>
  <c r="H136" i="4"/>
  <c r="I136" i="4"/>
  <c r="J136" i="4"/>
  <c r="K136" i="4"/>
  <c r="L136" i="4"/>
  <c r="M136" i="4"/>
  <c r="N136" i="4"/>
  <c r="O136" i="4"/>
  <c r="P136" i="4"/>
  <c r="Q136" i="4"/>
  <c r="F136" i="4"/>
  <c r="R133" i="4"/>
  <c r="S133" i="4" s="1"/>
  <c r="R134" i="4"/>
  <c r="S134" i="4" s="1"/>
  <c r="G132" i="4"/>
  <c r="H132" i="4"/>
  <c r="I132" i="4"/>
  <c r="J132" i="4"/>
  <c r="K132" i="4"/>
  <c r="L132" i="4"/>
  <c r="M132" i="4"/>
  <c r="N132" i="4"/>
  <c r="O132" i="4"/>
  <c r="P132" i="4"/>
  <c r="Q132" i="4"/>
  <c r="F132" i="4"/>
  <c r="X120" i="4"/>
  <c r="X121" i="4"/>
  <c r="X113" i="4"/>
  <c r="X100" i="4"/>
  <c r="X84" i="4"/>
  <c r="X74" i="4"/>
  <c r="X65" i="4"/>
  <c r="X34" i="4"/>
  <c r="X35" i="4"/>
  <c r="X36" i="4"/>
  <c r="X27" i="4"/>
  <c r="W74" i="4"/>
  <c r="G74" i="4"/>
  <c r="H74" i="4"/>
  <c r="I74" i="4"/>
  <c r="J74" i="4"/>
  <c r="K74" i="4"/>
  <c r="L74" i="4"/>
  <c r="M74" i="4"/>
  <c r="N74" i="4"/>
  <c r="O74" i="4"/>
  <c r="P74" i="4"/>
  <c r="Q74" i="4"/>
  <c r="F74" i="4"/>
  <c r="R82" i="4"/>
  <c r="S82" i="4" s="1"/>
  <c r="R81" i="4"/>
  <c r="S81" i="4" s="1"/>
  <c r="R30" i="4"/>
  <c r="S30" i="4" s="1"/>
  <c r="G27" i="4"/>
  <c r="H27" i="4"/>
  <c r="I27" i="4"/>
  <c r="J27" i="4"/>
  <c r="K27" i="4"/>
  <c r="L27" i="4"/>
  <c r="M27" i="4"/>
  <c r="N27" i="4"/>
  <c r="O27" i="4"/>
  <c r="P27" i="4"/>
  <c r="Q27" i="4"/>
  <c r="F27" i="4"/>
  <c r="R10" i="4"/>
  <c r="S10" i="4" s="1"/>
  <c r="R4" i="5" l="1"/>
  <c r="S4" i="5" s="1"/>
  <c r="R5" i="5"/>
  <c r="S5" i="5" s="1"/>
  <c r="F3" i="5"/>
  <c r="V3" i="4"/>
  <c r="X119" i="4"/>
  <c r="X33" i="4"/>
  <c r="G48" i="4"/>
  <c r="H48" i="4"/>
  <c r="I48" i="4"/>
  <c r="J48" i="4"/>
  <c r="K48" i="4"/>
  <c r="L48" i="4"/>
  <c r="M48" i="4"/>
  <c r="N48" i="4"/>
  <c r="O48" i="4"/>
  <c r="M47" i="4"/>
  <c r="N47" i="4"/>
  <c r="M34" i="4"/>
  <c r="N34" i="4"/>
  <c r="O34" i="4"/>
  <c r="M35" i="4"/>
  <c r="N35" i="4"/>
  <c r="O35" i="4"/>
  <c r="M36" i="4"/>
  <c r="N36" i="4"/>
  <c r="O36" i="4"/>
  <c r="R3" i="5" l="1"/>
  <c r="S3" i="5" s="1"/>
  <c r="X125" i="4" l="1"/>
  <c r="W47" i="4" l="1"/>
  <c r="X48" i="4"/>
  <c r="X47" i="4"/>
  <c r="X93" i="4"/>
  <c r="X56" i="4" l="1"/>
  <c r="X46" i="4"/>
  <c r="X45" i="4"/>
  <c r="W84" i="4" l="1"/>
  <c r="R92" i="4"/>
  <c r="R91" i="4"/>
  <c r="R90" i="4"/>
  <c r="R89" i="4"/>
  <c r="R88" i="4"/>
  <c r="R87" i="4"/>
  <c r="R86" i="4"/>
  <c r="R85" i="4"/>
  <c r="G84" i="4"/>
  <c r="H84" i="4"/>
  <c r="I84" i="4"/>
  <c r="J84" i="4"/>
  <c r="K84" i="4"/>
  <c r="L84" i="4"/>
  <c r="M84" i="4"/>
  <c r="N84" i="4"/>
  <c r="O84" i="4"/>
  <c r="P84" i="4"/>
  <c r="Q84" i="4"/>
  <c r="F84" i="4"/>
  <c r="S90" i="4" l="1"/>
  <c r="S87" i="4"/>
  <c r="S91" i="4"/>
  <c r="S88" i="4"/>
  <c r="S92" i="4"/>
  <c r="S86" i="4"/>
  <c r="X55" i="4"/>
  <c r="X54" i="4" s="1"/>
  <c r="S85" i="4"/>
  <c r="S89" i="4"/>
  <c r="G121" i="4"/>
  <c r="H121" i="4"/>
  <c r="I121" i="4"/>
  <c r="J121" i="4"/>
  <c r="K121" i="4"/>
  <c r="L121" i="4"/>
  <c r="M121" i="4"/>
  <c r="N121" i="4"/>
  <c r="O121" i="4"/>
  <c r="P121" i="4"/>
  <c r="Q121" i="4"/>
  <c r="F121" i="4"/>
  <c r="W100" i="4"/>
  <c r="G100" i="4"/>
  <c r="H100" i="4"/>
  <c r="I100" i="4"/>
  <c r="J100" i="4"/>
  <c r="K100" i="4"/>
  <c r="L100" i="4"/>
  <c r="M100" i="4"/>
  <c r="N100" i="4"/>
  <c r="O100" i="4"/>
  <c r="P100" i="4"/>
  <c r="Q100" i="4"/>
  <c r="F100" i="4"/>
  <c r="Q48" i="4"/>
  <c r="Q47" i="4"/>
  <c r="Q46" i="4"/>
  <c r="Q36" i="4"/>
  <c r="Q35" i="4"/>
  <c r="Q34" i="4"/>
  <c r="W13" i="4"/>
  <c r="G65" i="4"/>
  <c r="H65" i="4"/>
  <c r="I65" i="4"/>
  <c r="J65" i="4"/>
  <c r="K65" i="4"/>
  <c r="L65" i="4"/>
  <c r="M65" i="4"/>
  <c r="N65" i="4"/>
  <c r="O65" i="4"/>
  <c r="P65" i="4"/>
  <c r="Q65" i="4"/>
  <c r="F65" i="4"/>
  <c r="W55" i="4"/>
  <c r="G56" i="4"/>
  <c r="H56" i="4"/>
  <c r="I56" i="4"/>
  <c r="J56" i="4"/>
  <c r="K56" i="4"/>
  <c r="L56" i="4"/>
  <c r="M56" i="4"/>
  <c r="N56" i="4"/>
  <c r="O56" i="4"/>
  <c r="P56" i="4"/>
  <c r="Q56" i="4"/>
  <c r="G55" i="4"/>
  <c r="H55" i="4"/>
  <c r="I55" i="4"/>
  <c r="J55" i="4"/>
  <c r="K55" i="4"/>
  <c r="L55" i="4"/>
  <c r="M55" i="4"/>
  <c r="N55" i="4"/>
  <c r="O55" i="4"/>
  <c r="P55" i="4"/>
  <c r="Q55" i="4"/>
  <c r="F55" i="4"/>
  <c r="R58" i="4"/>
  <c r="G13" i="4"/>
  <c r="H13" i="4"/>
  <c r="I13" i="4"/>
  <c r="J13" i="4"/>
  <c r="K13" i="4"/>
  <c r="L13" i="4"/>
  <c r="M13" i="4"/>
  <c r="N13" i="4"/>
  <c r="O13" i="4"/>
  <c r="P13" i="4"/>
  <c r="Q13" i="4"/>
  <c r="F13" i="4"/>
  <c r="R19" i="4"/>
  <c r="R11" i="4"/>
  <c r="S58" i="4" l="1"/>
  <c r="S19" i="4"/>
  <c r="P54" i="4"/>
  <c r="L54" i="4"/>
  <c r="H54" i="4"/>
  <c r="S11" i="4"/>
  <c r="J54" i="4"/>
  <c r="N54" i="4"/>
  <c r="Q54" i="4"/>
  <c r="O54" i="4"/>
  <c r="M54" i="4"/>
  <c r="K54" i="4"/>
  <c r="I54" i="4"/>
  <c r="G54" i="4"/>
  <c r="W36" i="4" l="1"/>
  <c r="W35" i="4"/>
  <c r="W34" i="4"/>
  <c r="W33" i="4" l="1"/>
  <c r="O47" i="4"/>
  <c r="O46" i="4"/>
  <c r="P48" i="4"/>
  <c r="P47" i="4"/>
  <c r="P46" i="4"/>
  <c r="P45" i="4" l="1"/>
  <c r="O45" i="4"/>
  <c r="R68" i="4"/>
  <c r="P36" i="4"/>
  <c r="P35" i="4"/>
  <c r="P34" i="4"/>
  <c r="R136" i="4"/>
  <c r="T136" i="4" s="1"/>
  <c r="R132" i="4"/>
  <c r="T132" i="4" s="1"/>
  <c r="R131" i="4"/>
  <c r="R130" i="4"/>
  <c r="R129" i="4"/>
  <c r="R128" i="4"/>
  <c r="R124" i="4"/>
  <c r="R123" i="4"/>
  <c r="W121" i="4" s="1"/>
  <c r="R122" i="4"/>
  <c r="R118" i="4"/>
  <c r="R117" i="4"/>
  <c r="R116" i="4"/>
  <c r="R115" i="4"/>
  <c r="R114" i="4"/>
  <c r="R112" i="4"/>
  <c r="R111" i="4"/>
  <c r="R110" i="4"/>
  <c r="R109" i="4"/>
  <c r="R108" i="4"/>
  <c r="R106" i="4"/>
  <c r="R105" i="4"/>
  <c r="R104" i="4"/>
  <c r="R103" i="4"/>
  <c r="R102" i="4"/>
  <c r="R101" i="4"/>
  <c r="R99" i="4"/>
  <c r="T99" i="4" s="1"/>
  <c r="R98" i="4"/>
  <c r="R97" i="4"/>
  <c r="R96" i="4"/>
  <c r="R95" i="4"/>
  <c r="R94" i="4"/>
  <c r="R84" i="4"/>
  <c r="T84" i="4" s="1"/>
  <c r="R83" i="4"/>
  <c r="R80" i="4"/>
  <c r="R79" i="4"/>
  <c r="R78" i="4"/>
  <c r="R77" i="4"/>
  <c r="R76" i="4"/>
  <c r="R75" i="4"/>
  <c r="R73" i="4"/>
  <c r="R72" i="4"/>
  <c r="R71" i="4"/>
  <c r="R70" i="4"/>
  <c r="R69" i="4"/>
  <c r="R67" i="4"/>
  <c r="R66" i="4"/>
  <c r="R64" i="4"/>
  <c r="R63" i="4"/>
  <c r="R62" i="4"/>
  <c r="R61" i="4"/>
  <c r="R60" i="4"/>
  <c r="R59" i="4"/>
  <c r="R57" i="4"/>
  <c r="R53" i="4"/>
  <c r="R52" i="4"/>
  <c r="R51" i="4"/>
  <c r="R50" i="4"/>
  <c r="R49" i="4"/>
  <c r="R44" i="4"/>
  <c r="R43" i="4"/>
  <c r="R42" i="4"/>
  <c r="R41" i="4"/>
  <c r="R40" i="4"/>
  <c r="R38" i="4"/>
  <c r="R37" i="4"/>
  <c r="R32" i="4"/>
  <c r="T32" i="4" s="1"/>
  <c r="R31" i="4"/>
  <c r="S31" i="4" s="1"/>
  <c r="R29" i="4"/>
  <c r="R28" i="4"/>
  <c r="R26" i="4"/>
  <c r="R24" i="4"/>
  <c r="R23" i="4"/>
  <c r="R22" i="4"/>
  <c r="R21" i="4"/>
  <c r="R18" i="4"/>
  <c r="R17" i="4"/>
  <c r="R16" i="4"/>
  <c r="R15" i="4"/>
  <c r="R14" i="4"/>
  <c r="R9" i="4"/>
  <c r="R8" i="4"/>
  <c r="R7" i="4"/>
  <c r="R6" i="4"/>
  <c r="R5" i="4"/>
  <c r="P120" i="4"/>
  <c r="P119" i="4" s="1"/>
  <c r="P113" i="4"/>
  <c r="P107" i="4"/>
  <c r="P93" i="4"/>
  <c r="P33" i="4"/>
  <c r="P20" i="4"/>
  <c r="N120" i="4"/>
  <c r="N119" i="4" s="1"/>
  <c r="N113" i="4"/>
  <c r="N107" i="4"/>
  <c r="N93" i="4"/>
  <c r="N45" i="4"/>
  <c r="N33" i="4"/>
  <c r="N20" i="4"/>
  <c r="N3" i="4" l="1"/>
  <c r="P3" i="4"/>
  <c r="X13" i="4"/>
  <c r="X3" i="4" s="1"/>
  <c r="L107" i="4"/>
  <c r="S69" i="4"/>
  <c r="G46" i="4"/>
  <c r="H46" i="4"/>
  <c r="I46" i="4"/>
  <c r="J46" i="4"/>
  <c r="K46" i="4"/>
  <c r="L46" i="4"/>
  <c r="G47" i="4"/>
  <c r="H47" i="4"/>
  <c r="I47" i="4"/>
  <c r="J47" i="4"/>
  <c r="K47" i="4"/>
  <c r="L47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J33" i="4" l="1"/>
  <c r="H33" i="4"/>
  <c r="L45" i="4"/>
  <c r="J45" i="4"/>
  <c r="H45" i="4"/>
  <c r="K33" i="4"/>
  <c r="I33" i="4"/>
  <c r="G33" i="4"/>
  <c r="K45" i="4"/>
  <c r="I45" i="4"/>
  <c r="G45" i="4"/>
  <c r="L33" i="4"/>
  <c r="R139" i="4" l="1"/>
  <c r="T139" i="4" s="1"/>
  <c r="G120" i="4"/>
  <c r="G119" i="4" s="1"/>
  <c r="H120" i="4"/>
  <c r="H119" i="4" s="1"/>
  <c r="I120" i="4"/>
  <c r="I119" i="4" s="1"/>
  <c r="J120" i="4"/>
  <c r="J119" i="4" s="1"/>
  <c r="K120" i="4"/>
  <c r="K119" i="4" s="1"/>
  <c r="L120" i="4"/>
  <c r="L119" i="4" s="1"/>
  <c r="M120" i="4"/>
  <c r="M119" i="4" s="1"/>
  <c r="O120" i="4"/>
  <c r="O119" i="4" s="1"/>
  <c r="Q120" i="4"/>
  <c r="Q119" i="4" s="1"/>
  <c r="S68" i="4"/>
  <c r="W48" i="4" l="1"/>
  <c r="W46" i="4"/>
  <c r="W56" i="4"/>
  <c r="R48" i="4"/>
  <c r="T48" i="4" s="1"/>
  <c r="F47" i="4"/>
  <c r="R47" i="4" s="1"/>
  <c r="T47" i="4" s="1"/>
  <c r="F46" i="4"/>
  <c r="E45" i="4"/>
  <c r="F45" i="4" l="1"/>
  <c r="R46" i="4"/>
  <c r="T46" i="4" s="1"/>
  <c r="W119" i="4"/>
  <c r="W54" i="4"/>
  <c r="W45" i="4"/>
  <c r="F56" i="4"/>
  <c r="R56" i="4" s="1"/>
  <c r="T56" i="4" s="1"/>
  <c r="E54" i="4"/>
  <c r="R121" i="4"/>
  <c r="F120" i="4"/>
  <c r="E119" i="4"/>
  <c r="E33" i="4"/>
  <c r="R36" i="4"/>
  <c r="F35" i="4"/>
  <c r="R35" i="4" s="1"/>
  <c r="T35" i="4" s="1"/>
  <c r="F34" i="4"/>
  <c r="R34" i="4" s="1"/>
  <c r="T34" i="4" s="1"/>
  <c r="S136" i="4"/>
  <c r="S132" i="4"/>
  <c r="S131" i="4"/>
  <c r="S130" i="4"/>
  <c r="S129" i="4"/>
  <c r="S128" i="4"/>
  <c r="S124" i="4"/>
  <c r="S123" i="4"/>
  <c r="S122" i="4"/>
  <c r="S118" i="4"/>
  <c r="S117" i="4"/>
  <c r="S116" i="4"/>
  <c r="S115" i="4"/>
  <c r="S114" i="4"/>
  <c r="W113" i="4"/>
  <c r="Q113" i="4"/>
  <c r="O113" i="4"/>
  <c r="M113" i="4"/>
  <c r="L113" i="4"/>
  <c r="K113" i="4"/>
  <c r="J113" i="4"/>
  <c r="I113" i="4"/>
  <c r="H113" i="4"/>
  <c r="G113" i="4"/>
  <c r="F113" i="4"/>
  <c r="S112" i="4"/>
  <c r="S111" i="4"/>
  <c r="S110" i="4"/>
  <c r="S109" i="4"/>
  <c r="S108" i="4"/>
  <c r="W107" i="4"/>
  <c r="Q107" i="4"/>
  <c r="O107" i="4"/>
  <c r="M107" i="4"/>
  <c r="K107" i="4"/>
  <c r="J107" i="4"/>
  <c r="I107" i="4"/>
  <c r="H107" i="4"/>
  <c r="G107" i="4"/>
  <c r="F107" i="4"/>
  <c r="S106" i="4"/>
  <c r="S105" i="4"/>
  <c r="S104" i="4"/>
  <c r="S103" i="4"/>
  <c r="S102" i="4"/>
  <c r="S101" i="4"/>
  <c r="S99" i="4"/>
  <c r="S95" i="4"/>
  <c r="S94" i="4"/>
  <c r="W93" i="4"/>
  <c r="Q93" i="4"/>
  <c r="O93" i="4"/>
  <c r="M93" i="4"/>
  <c r="L93" i="4"/>
  <c r="K93" i="4"/>
  <c r="J93" i="4"/>
  <c r="I93" i="4"/>
  <c r="H93" i="4"/>
  <c r="G93" i="4"/>
  <c r="F93" i="4"/>
  <c r="S84" i="4"/>
  <c r="S83" i="4"/>
  <c r="S80" i="4"/>
  <c r="S79" i="4"/>
  <c r="S78" i="4"/>
  <c r="S77" i="4"/>
  <c r="S76" i="4"/>
  <c r="S75" i="4"/>
  <c r="S73" i="4"/>
  <c r="S72" i="4"/>
  <c r="S71" i="4"/>
  <c r="S70" i="4"/>
  <c r="S67" i="4"/>
  <c r="R65" i="4"/>
  <c r="T65" i="4" s="1"/>
  <c r="S64" i="4"/>
  <c r="S63" i="4"/>
  <c r="S62" i="4"/>
  <c r="S61" i="4"/>
  <c r="S59" i="4"/>
  <c r="S52" i="4"/>
  <c r="S51" i="4"/>
  <c r="S50" i="4"/>
  <c r="Q45" i="4"/>
  <c r="M45" i="4"/>
  <c r="Q33" i="4"/>
  <c r="O33" i="4"/>
  <c r="M33" i="4"/>
  <c r="S32" i="4"/>
  <c r="S29" i="4"/>
  <c r="S28" i="4"/>
  <c r="W27" i="4"/>
  <c r="S26" i="4"/>
  <c r="S24" i="4"/>
  <c r="S23" i="4"/>
  <c r="S22" i="4"/>
  <c r="S21" i="4"/>
  <c r="Q20" i="4"/>
  <c r="O20" i="4"/>
  <c r="M20" i="4"/>
  <c r="L20" i="4"/>
  <c r="K20" i="4"/>
  <c r="J20" i="4"/>
  <c r="I20" i="4"/>
  <c r="H20" i="4"/>
  <c r="G20" i="4"/>
  <c r="F20" i="4"/>
  <c r="S18" i="4"/>
  <c r="S17" i="4"/>
  <c r="S16" i="4"/>
  <c r="S15" i="4"/>
  <c r="S14" i="4"/>
  <c r="R13" i="4"/>
  <c r="T13" i="4" s="1"/>
  <c r="S9" i="4"/>
  <c r="S8" i="4"/>
  <c r="S7" i="4"/>
  <c r="S6" i="4"/>
  <c r="S5" i="4"/>
  <c r="S121" i="4" l="1"/>
  <c r="T121" i="4"/>
  <c r="G3" i="4"/>
  <c r="K3" i="4"/>
  <c r="Q3" i="4"/>
  <c r="H3" i="4"/>
  <c r="L3" i="4"/>
  <c r="E3" i="4"/>
  <c r="I3" i="4"/>
  <c r="M3" i="4"/>
  <c r="J3" i="4"/>
  <c r="O3" i="4"/>
  <c r="W3" i="4"/>
  <c r="R107" i="4"/>
  <c r="T107" i="4" s="1"/>
  <c r="R74" i="4"/>
  <c r="R100" i="4"/>
  <c r="R20" i="4"/>
  <c r="R27" i="4"/>
  <c r="R4" i="4"/>
  <c r="R113" i="4"/>
  <c r="R45" i="4"/>
  <c r="F119" i="4"/>
  <c r="R119" i="4" s="1"/>
  <c r="R120" i="4"/>
  <c r="F54" i="4"/>
  <c r="R55" i="4"/>
  <c r="R93" i="4"/>
  <c r="T93" i="4" s="1"/>
  <c r="S46" i="4"/>
  <c r="S66" i="4"/>
  <c r="S53" i="4"/>
  <c r="S48" i="4" s="1"/>
  <c r="S49" i="4"/>
  <c r="S47" i="4" s="1"/>
  <c r="S60" i="4"/>
  <c r="S56" i="4" s="1"/>
  <c r="S57" i="4"/>
  <c r="S65" i="4"/>
  <c r="F33" i="4"/>
  <c r="S13" i="4"/>
  <c r="S4" i="4" l="1"/>
  <c r="T4" i="4"/>
  <c r="S55" i="4"/>
  <c r="T55" i="4"/>
  <c r="S27" i="4"/>
  <c r="T27" i="4"/>
  <c r="T125" i="4"/>
  <c r="S20" i="4"/>
  <c r="T20" i="4"/>
  <c r="S119" i="4"/>
  <c r="T119" i="4"/>
  <c r="S74" i="4"/>
  <c r="T74" i="4"/>
  <c r="S45" i="4"/>
  <c r="T45" i="4"/>
  <c r="S120" i="4"/>
  <c r="T120" i="4"/>
  <c r="S113" i="4"/>
  <c r="T113" i="4"/>
  <c r="S100" i="4"/>
  <c r="T100" i="4"/>
  <c r="R33" i="4"/>
  <c r="T33" i="4" s="1"/>
  <c r="F3" i="4"/>
  <c r="S107" i="4"/>
  <c r="R54" i="4"/>
  <c r="S38" i="4"/>
  <c r="S37" i="4"/>
  <c r="S43" i="4"/>
  <c r="S44" i="4"/>
  <c r="S42" i="4"/>
  <c r="S41" i="4"/>
  <c r="S40" i="4"/>
  <c r="S54" i="4" l="1"/>
  <c r="T54" i="4"/>
  <c r="T3" i="4"/>
  <c r="R3" i="4"/>
  <c r="S139" i="4"/>
  <c r="S34" i="4"/>
  <c r="S35" i="4"/>
  <c r="S36" i="4"/>
  <c r="S33" i="4" l="1"/>
  <c r="S97" i="4" l="1"/>
  <c r="S98" i="4"/>
  <c r="S96" i="4"/>
  <c r="S93" i="4" l="1"/>
  <c r="S3" i="4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<sst xmlns="http://schemas.openxmlformats.org/spreadsheetml/2006/main" count="863" uniqueCount="242">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</sst>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43" fontId="3" fillId="0" borderId="0" xfId="2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view="pageBreakPreview" zoomScaleNormal="100" zoomScaleSheetLayoutView="100" workbookViewId="0">
      <pane xSplit="4" ySplit="2" topLeftCell="H3" activePane="bottomRight" state="frozen"/>
      <selection pane="topRight" activeCell="D1" sqref="D1"/>
      <selection pane="bottomLeft" activeCell="A3" sqref="A3"/>
      <selection pane="bottomRight" activeCell="Z66" sqref="Z6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9" width="15" customWidth="1"/>
    <col min="10" max="17" width="15" hidden="1" customWidth="1"/>
    <col min="18" max="18" width="15" customWidth="1"/>
    <col min="19" max="20" width="15.42578125" customWidth="1"/>
    <col min="21" max="21" width="15" customWidth="1"/>
    <col min="22" max="22" width="14.28515625" customWidth="1"/>
    <col min="23" max="23" width="16" customWidth="1"/>
    <col min="24" max="24" width="17.7109375" customWidth="1"/>
    <col min="25" max="25" width="16" hidden="1" customWidth="1"/>
    <col min="26" max="26" width="15.5703125" customWidth="1"/>
    <col min="27" max="27" width="16.28515625" customWidth="1"/>
    <col min="266" max="266" width="69" bestFit="1" customWidth="1"/>
    <col min="267" max="267" width="14.7109375" customWidth="1"/>
    <col min="268" max="268" width="15.140625" customWidth="1"/>
    <col min="269" max="269" width="13.140625" bestFit="1" customWidth="1"/>
    <col min="270" max="270" width="12.140625" bestFit="1" customWidth="1"/>
    <col min="272" max="272" width="10.140625" bestFit="1" customWidth="1"/>
    <col min="274" max="274" width="12.140625" bestFit="1" customWidth="1"/>
    <col min="276" max="276" width="11.42578125" bestFit="1" customWidth="1"/>
    <col min="522" max="522" width="69" bestFit="1" customWidth="1"/>
    <col min="523" max="523" width="14.7109375" customWidth="1"/>
    <col min="524" max="524" width="15.140625" customWidth="1"/>
    <col min="525" max="525" width="13.140625" bestFit="1" customWidth="1"/>
    <col min="526" max="526" width="12.140625" bestFit="1" customWidth="1"/>
    <col min="528" max="528" width="10.140625" bestFit="1" customWidth="1"/>
    <col min="530" max="530" width="12.140625" bestFit="1" customWidth="1"/>
    <col min="532" max="532" width="11.42578125" bestFit="1" customWidth="1"/>
    <col min="778" max="778" width="69" bestFit="1" customWidth="1"/>
    <col min="779" max="779" width="14.7109375" customWidth="1"/>
    <col min="780" max="780" width="15.140625" customWidth="1"/>
    <col min="781" max="781" width="13.140625" bestFit="1" customWidth="1"/>
    <col min="782" max="782" width="12.140625" bestFit="1" customWidth="1"/>
    <col min="784" max="784" width="10.140625" bestFit="1" customWidth="1"/>
    <col min="786" max="786" width="12.140625" bestFit="1" customWidth="1"/>
    <col min="788" max="788" width="11.42578125" bestFit="1" customWidth="1"/>
    <col min="1034" max="1034" width="69" bestFit="1" customWidth="1"/>
    <col min="1035" max="1035" width="14.7109375" customWidth="1"/>
    <col min="1036" max="1036" width="15.140625" customWidth="1"/>
    <col min="1037" max="1037" width="13.140625" bestFit="1" customWidth="1"/>
    <col min="1038" max="1038" width="12.140625" bestFit="1" customWidth="1"/>
    <col min="1040" max="1040" width="10.140625" bestFit="1" customWidth="1"/>
    <col min="1042" max="1042" width="12.140625" bestFit="1" customWidth="1"/>
    <col min="1044" max="1044" width="11.42578125" bestFit="1" customWidth="1"/>
    <col min="1290" max="1290" width="69" bestFit="1" customWidth="1"/>
    <col min="1291" max="1291" width="14.7109375" customWidth="1"/>
    <col min="1292" max="1292" width="15.140625" customWidth="1"/>
    <col min="1293" max="1293" width="13.140625" bestFit="1" customWidth="1"/>
    <col min="1294" max="1294" width="12.140625" bestFit="1" customWidth="1"/>
    <col min="1296" max="1296" width="10.140625" bestFit="1" customWidth="1"/>
    <col min="1298" max="1298" width="12.140625" bestFit="1" customWidth="1"/>
    <col min="1300" max="1300" width="11.42578125" bestFit="1" customWidth="1"/>
    <col min="1546" max="1546" width="69" bestFit="1" customWidth="1"/>
    <col min="1547" max="1547" width="14.7109375" customWidth="1"/>
    <col min="1548" max="1548" width="15.140625" customWidth="1"/>
    <col min="1549" max="1549" width="13.140625" bestFit="1" customWidth="1"/>
    <col min="1550" max="1550" width="12.140625" bestFit="1" customWidth="1"/>
    <col min="1552" max="1552" width="10.140625" bestFit="1" customWidth="1"/>
    <col min="1554" max="1554" width="12.140625" bestFit="1" customWidth="1"/>
    <col min="1556" max="1556" width="11.42578125" bestFit="1" customWidth="1"/>
    <col min="1802" max="1802" width="69" bestFit="1" customWidth="1"/>
    <col min="1803" max="1803" width="14.7109375" customWidth="1"/>
    <col min="1804" max="1804" width="15.140625" customWidth="1"/>
    <col min="1805" max="1805" width="13.140625" bestFit="1" customWidth="1"/>
    <col min="1806" max="1806" width="12.140625" bestFit="1" customWidth="1"/>
    <col min="1808" max="1808" width="10.140625" bestFit="1" customWidth="1"/>
    <col min="1810" max="1810" width="12.140625" bestFit="1" customWidth="1"/>
    <col min="1812" max="1812" width="11.42578125" bestFit="1" customWidth="1"/>
    <col min="2058" max="2058" width="69" bestFit="1" customWidth="1"/>
    <col min="2059" max="2059" width="14.7109375" customWidth="1"/>
    <col min="2060" max="2060" width="15.140625" customWidth="1"/>
    <col min="2061" max="2061" width="13.140625" bestFit="1" customWidth="1"/>
    <col min="2062" max="2062" width="12.140625" bestFit="1" customWidth="1"/>
    <col min="2064" max="2064" width="10.140625" bestFit="1" customWidth="1"/>
    <col min="2066" max="2066" width="12.140625" bestFit="1" customWidth="1"/>
    <col min="2068" max="2068" width="11.42578125" bestFit="1" customWidth="1"/>
    <col min="2314" max="2314" width="69" bestFit="1" customWidth="1"/>
    <col min="2315" max="2315" width="14.7109375" customWidth="1"/>
    <col min="2316" max="2316" width="15.140625" customWidth="1"/>
    <col min="2317" max="2317" width="13.140625" bestFit="1" customWidth="1"/>
    <col min="2318" max="2318" width="12.140625" bestFit="1" customWidth="1"/>
    <col min="2320" max="2320" width="10.140625" bestFit="1" customWidth="1"/>
    <col min="2322" max="2322" width="12.140625" bestFit="1" customWidth="1"/>
    <col min="2324" max="2324" width="11.42578125" bestFit="1" customWidth="1"/>
    <col min="2570" max="2570" width="69" bestFit="1" customWidth="1"/>
    <col min="2571" max="2571" width="14.7109375" customWidth="1"/>
    <col min="2572" max="2572" width="15.140625" customWidth="1"/>
    <col min="2573" max="2573" width="13.140625" bestFit="1" customWidth="1"/>
    <col min="2574" max="2574" width="12.140625" bestFit="1" customWidth="1"/>
    <col min="2576" max="2576" width="10.140625" bestFit="1" customWidth="1"/>
    <col min="2578" max="2578" width="12.140625" bestFit="1" customWidth="1"/>
    <col min="2580" max="2580" width="11.42578125" bestFit="1" customWidth="1"/>
    <col min="2826" max="2826" width="69" bestFit="1" customWidth="1"/>
    <col min="2827" max="2827" width="14.7109375" customWidth="1"/>
    <col min="2828" max="2828" width="15.140625" customWidth="1"/>
    <col min="2829" max="2829" width="13.140625" bestFit="1" customWidth="1"/>
    <col min="2830" max="2830" width="12.140625" bestFit="1" customWidth="1"/>
    <col min="2832" max="2832" width="10.140625" bestFit="1" customWidth="1"/>
    <col min="2834" max="2834" width="12.140625" bestFit="1" customWidth="1"/>
    <col min="2836" max="2836" width="11.42578125" bestFit="1" customWidth="1"/>
    <col min="3082" max="3082" width="69" bestFit="1" customWidth="1"/>
    <col min="3083" max="3083" width="14.7109375" customWidth="1"/>
    <col min="3084" max="3084" width="15.140625" customWidth="1"/>
    <col min="3085" max="3085" width="13.140625" bestFit="1" customWidth="1"/>
    <col min="3086" max="3086" width="12.140625" bestFit="1" customWidth="1"/>
    <col min="3088" max="3088" width="10.140625" bestFit="1" customWidth="1"/>
    <col min="3090" max="3090" width="12.140625" bestFit="1" customWidth="1"/>
    <col min="3092" max="3092" width="11.42578125" bestFit="1" customWidth="1"/>
    <col min="3338" max="3338" width="69" bestFit="1" customWidth="1"/>
    <col min="3339" max="3339" width="14.7109375" customWidth="1"/>
    <col min="3340" max="3340" width="15.140625" customWidth="1"/>
    <col min="3341" max="3341" width="13.140625" bestFit="1" customWidth="1"/>
    <col min="3342" max="3342" width="12.140625" bestFit="1" customWidth="1"/>
    <col min="3344" max="3344" width="10.140625" bestFit="1" customWidth="1"/>
    <col min="3346" max="3346" width="12.140625" bestFit="1" customWidth="1"/>
    <col min="3348" max="3348" width="11.42578125" bestFit="1" customWidth="1"/>
    <col min="3594" max="3594" width="69" bestFit="1" customWidth="1"/>
    <col min="3595" max="3595" width="14.7109375" customWidth="1"/>
    <col min="3596" max="3596" width="15.140625" customWidth="1"/>
    <col min="3597" max="3597" width="13.140625" bestFit="1" customWidth="1"/>
    <col min="3598" max="3598" width="12.140625" bestFit="1" customWidth="1"/>
    <col min="3600" max="3600" width="10.140625" bestFit="1" customWidth="1"/>
    <col min="3602" max="3602" width="12.140625" bestFit="1" customWidth="1"/>
    <col min="3604" max="3604" width="11.42578125" bestFit="1" customWidth="1"/>
    <col min="3850" max="3850" width="69" bestFit="1" customWidth="1"/>
    <col min="3851" max="3851" width="14.7109375" customWidth="1"/>
    <col min="3852" max="3852" width="15.140625" customWidth="1"/>
    <col min="3853" max="3853" width="13.140625" bestFit="1" customWidth="1"/>
    <col min="3854" max="3854" width="12.140625" bestFit="1" customWidth="1"/>
    <col min="3856" max="3856" width="10.140625" bestFit="1" customWidth="1"/>
    <col min="3858" max="3858" width="12.140625" bestFit="1" customWidth="1"/>
    <col min="3860" max="3860" width="11.42578125" bestFit="1" customWidth="1"/>
    <col min="4106" max="4106" width="69" bestFit="1" customWidth="1"/>
    <col min="4107" max="4107" width="14.7109375" customWidth="1"/>
    <col min="4108" max="4108" width="15.140625" customWidth="1"/>
    <col min="4109" max="4109" width="13.140625" bestFit="1" customWidth="1"/>
    <col min="4110" max="4110" width="12.140625" bestFit="1" customWidth="1"/>
    <col min="4112" max="4112" width="10.140625" bestFit="1" customWidth="1"/>
    <col min="4114" max="4114" width="12.140625" bestFit="1" customWidth="1"/>
    <col min="4116" max="4116" width="11.42578125" bestFit="1" customWidth="1"/>
    <col min="4362" max="4362" width="69" bestFit="1" customWidth="1"/>
    <col min="4363" max="4363" width="14.7109375" customWidth="1"/>
    <col min="4364" max="4364" width="15.140625" customWidth="1"/>
    <col min="4365" max="4365" width="13.140625" bestFit="1" customWidth="1"/>
    <col min="4366" max="4366" width="12.140625" bestFit="1" customWidth="1"/>
    <col min="4368" max="4368" width="10.140625" bestFit="1" customWidth="1"/>
    <col min="4370" max="4370" width="12.140625" bestFit="1" customWidth="1"/>
    <col min="4372" max="4372" width="11.42578125" bestFit="1" customWidth="1"/>
    <col min="4618" max="4618" width="69" bestFit="1" customWidth="1"/>
    <col min="4619" max="4619" width="14.7109375" customWidth="1"/>
    <col min="4620" max="4620" width="15.140625" customWidth="1"/>
    <col min="4621" max="4621" width="13.140625" bestFit="1" customWidth="1"/>
    <col min="4622" max="4622" width="12.140625" bestFit="1" customWidth="1"/>
    <col min="4624" max="4624" width="10.140625" bestFit="1" customWidth="1"/>
    <col min="4626" max="4626" width="12.140625" bestFit="1" customWidth="1"/>
    <col min="4628" max="4628" width="11.42578125" bestFit="1" customWidth="1"/>
    <col min="4874" max="4874" width="69" bestFit="1" customWidth="1"/>
    <col min="4875" max="4875" width="14.7109375" customWidth="1"/>
    <col min="4876" max="4876" width="15.140625" customWidth="1"/>
    <col min="4877" max="4877" width="13.140625" bestFit="1" customWidth="1"/>
    <col min="4878" max="4878" width="12.140625" bestFit="1" customWidth="1"/>
    <col min="4880" max="4880" width="10.140625" bestFit="1" customWidth="1"/>
    <col min="4882" max="4882" width="12.140625" bestFit="1" customWidth="1"/>
    <col min="4884" max="4884" width="11.42578125" bestFit="1" customWidth="1"/>
    <col min="5130" max="5130" width="69" bestFit="1" customWidth="1"/>
    <col min="5131" max="5131" width="14.7109375" customWidth="1"/>
    <col min="5132" max="5132" width="15.140625" customWidth="1"/>
    <col min="5133" max="5133" width="13.140625" bestFit="1" customWidth="1"/>
    <col min="5134" max="5134" width="12.140625" bestFit="1" customWidth="1"/>
    <col min="5136" max="5136" width="10.140625" bestFit="1" customWidth="1"/>
    <col min="5138" max="5138" width="12.140625" bestFit="1" customWidth="1"/>
    <col min="5140" max="5140" width="11.42578125" bestFit="1" customWidth="1"/>
    <col min="5386" max="5386" width="69" bestFit="1" customWidth="1"/>
    <col min="5387" max="5387" width="14.7109375" customWidth="1"/>
    <col min="5388" max="5388" width="15.140625" customWidth="1"/>
    <col min="5389" max="5389" width="13.140625" bestFit="1" customWidth="1"/>
    <col min="5390" max="5390" width="12.140625" bestFit="1" customWidth="1"/>
    <col min="5392" max="5392" width="10.140625" bestFit="1" customWidth="1"/>
    <col min="5394" max="5394" width="12.140625" bestFit="1" customWidth="1"/>
    <col min="5396" max="5396" width="11.42578125" bestFit="1" customWidth="1"/>
    <col min="5642" max="5642" width="69" bestFit="1" customWidth="1"/>
    <col min="5643" max="5643" width="14.7109375" customWidth="1"/>
    <col min="5644" max="5644" width="15.140625" customWidth="1"/>
    <col min="5645" max="5645" width="13.140625" bestFit="1" customWidth="1"/>
    <col min="5646" max="5646" width="12.140625" bestFit="1" customWidth="1"/>
    <col min="5648" max="5648" width="10.140625" bestFit="1" customWidth="1"/>
    <col min="5650" max="5650" width="12.140625" bestFit="1" customWidth="1"/>
    <col min="5652" max="5652" width="11.42578125" bestFit="1" customWidth="1"/>
    <col min="5898" max="5898" width="69" bestFit="1" customWidth="1"/>
    <col min="5899" max="5899" width="14.7109375" customWidth="1"/>
    <col min="5900" max="5900" width="15.140625" customWidth="1"/>
    <col min="5901" max="5901" width="13.140625" bestFit="1" customWidth="1"/>
    <col min="5902" max="5902" width="12.140625" bestFit="1" customWidth="1"/>
    <col min="5904" max="5904" width="10.140625" bestFit="1" customWidth="1"/>
    <col min="5906" max="5906" width="12.140625" bestFit="1" customWidth="1"/>
    <col min="5908" max="5908" width="11.42578125" bestFit="1" customWidth="1"/>
    <col min="6154" max="6154" width="69" bestFit="1" customWidth="1"/>
    <col min="6155" max="6155" width="14.7109375" customWidth="1"/>
    <col min="6156" max="6156" width="15.140625" customWidth="1"/>
    <col min="6157" max="6157" width="13.140625" bestFit="1" customWidth="1"/>
    <col min="6158" max="6158" width="12.140625" bestFit="1" customWidth="1"/>
    <col min="6160" max="6160" width="10.140625" bestFit="1" customWidth="1"/>
    <col min="6162" max="6162" width="12.140625" bestFit="1" customWidth="1"/>
    <col min="6164" max="6164" width="11.42578125" bestFit="1" customWidth="1"/>
    <col min="6410" max="6410" width="69" bestFit="1" customWidth="1"/>
    <col min="6411" max="6411" width="14.7109375" customWidth="1"/>
    <col min="6412" max="6412" width="15.140625" customWidth="1"/>
    <col min="6413" max="6413" width="13.140625" bestFit="1" customWidth="1"/>
    <col min="6414" max="6414" width="12.140625" bestFit="1" customWidth="1"/>
    <col min="6416" max="6416" width="10.140625" bestFit="1" customWidth="1"/>
    <col min="6418" max="6418" width="12.140625" bestFit="1" customWidth="1"/>
    <col min="6420" max="6420" width="11.42578125" bestFit="1" customWidth="1"/>
    <col min="6666" max="6666" width="69" bestFit="1" customWidth="1"/>
    <col min="6667" max="6667" width="14.7109375" customWidth="1"/>
    <col min="6668" max="6668" width="15.140625" customWidth="1"/>
    <col min="6669" max="6669" width="13.140625" bestFit="1" customWidth="1"/>
    <col min="6670" max="6670" width="12.140625" bestFit="1" customWidth="1"/>
    <col min="6672" max="6672" width="10.140625" bestFit="1" customWidth="1"/>
    <col min="6674" max="6674" width="12.140625" bestFit="1" customWidth="1"/>
    <col min="6676" max="6676" width="11.42578125" bestFit="1" customWidth="1"/>
    <col min="6922" max="6922" width="69" bestFit="1" customWidth="1"/>
    <col min="6923" max="6923" width="14.7109375" customWidth="1"/>
    <col min="6924" max="6924" width="15.140625" customWidth="1"/>
    <col min="6925" max="6925" width="13.140625" bestFit="1" customWidth="1"/>
    <col min="6926" max="6926" width="12.140625" bestFit="1" customWidth="1"/>
    <col min="6928" max="6928" width="10.140625" bestFit="1" customWidth="1"/>
    <col min="6930" max="6930" width="12.140625" bestFit="1" customWidth="1"/>
    <col min="6932" max="6932" width="11.42578125" bestFit="1" customWidth="1"/>
    <col min="7178" max="7178" width="69" bestFit="1" customWidth="1"/>
    <col min="7179" max="7179" width="14.7109375" customWidth="1"/>
    <col min="7180" max="7180" width="15.140625" customWidth="1"/>
    <col min="7181" max="7181" width="13.140625" bestFit="1" customWidth="1"/>
    <col min="7182" max="7182" width="12.140625" bestFit="1" customWidth="1"/>
    <col min="7184" max="7184" width="10.140625" bestFit="1" customWidth="1"/>
    <col min="7186" max="7186" width="12.140625" bestFit="1" customWidth="1"/>
    <col min="7188" max="7188" width="11.42578125" bestFit="1" customWidth="1"/>
    <col min="7434" max="7434" width="69" bestFit="1" customWidth="1"/>
    <col min="7435" max="7435" width="14.7109375" customWidth="1"/>
    <col min="7436" max="7436" width="15.140625" customWidth="1"/>
    <col min="7437" max="7437" width="13.140625" bestFit="1" customWidth="1"/>
    <col min="7438" max="7438" width="12.140625" bestFit="1" customWidth="1"/>
    <col min="7440" max="7440" width="10.140625" bestFit="1" customWidth="1"/>
    <col min="7442" max="7442" width="12.140625" bestFit="1" customWidth="1"/>
    <col min="7444" max="7444" width="11.42578125" bestFit="1" customWidth="1"/>
    <col min="7690" max="7690" width="69" bestFit="1" customWidth="1"/>
    <col min="7691" max="7691" width="14.7109375" customWidth="1"/>
    <col min="7692" max="7692" width="15.140625" customWidth="1"/>
    <col min="7693" max="7693" width="13.140625" bestFit="1" customWidth="1"/>
    <col min="7694" max="7694" width="12.140625" bestFit="1" customWidth="1"/>
    <col min="7696" max="7696" width="10.140625" bestFit="1" customWidth="1"/>
    <col min="7698" max="7698" width="12.140625" bestFit="1" customWidth="1"/>
    <col min="7700" max="7700" width="11.42578125" bestFit="1" customWidth="1"/>
    <col min="7946" max="7946" width="69" bestFit="1" customWidth="1"/>
    <col min="7947" max="7947" width="14.7109375" customWidth="1"/>
    <col min="7948" max="7948" width="15.140625" customWidth="1"/>
    <col min="7949" max="7949" width="13.140625" bestFit="1" customWidth="1"/>
    <col min="7950" max="7950" width="12.140625" bestFit="1" customWidth="1"/>
    <col min="7952" max="7952" width="10.140625" bestFit="1" customWidth="1"/>
    <col min="7954" max="7954" width="12.140625" bestFit="1" customWidth="1"/>
    <col min="7956" max="7956" width="11.42578125" bestFit="1" customWidth="1"/>
    <col min="8202" max="8202" width="69" bestFit="1" customWidth="1"/>
    <col min="8203" max="8203" width="14.7109375" customWidth="1"/>
    <col min="8204" max="8204" width="15.140625" customWidth="1"/>
    <col min="8205" max="8205" width="13.140625" bestFit="1" customWidth="1"/>
    <col min="8206" max="8206" width="12.140625" bestFit="1" customWidth="1"/>
    <col min="8208" max="8208" width="10.140625" bestFit="1" customWidth="1"/>
    <col min="8210" max="8210" width="12.140625" bestFit="1" customWidth="1"/>
    <col min="8212" max="8212" width="11.42578125" bestFit="1" customWidth="1"/>
    <col min="8458" max="8458" width="69" bestFit="1" customWidth="1"/>
    <col min="8459" max="8459" width="14.7109375" customWidth="1"/>
    <col min="8460" max="8460" width="15.140625" customWidth="1"/>
    <col min="8461" max="8461" width="13.140625" bestFit="1" customWidth="1"/>
    <col min="8462" max="8462" width="12.140625" bestFit="1" customWidth="1"/>
    <col min="8464" max="8464" width="10.140625" bestFit="1" customWidth="1"/>
    <col min="8466" max="8466" width="12.140625" bestFit="1" customWidth="1"/>
    <col min="8468" max="8468" width="11.42578125" bestFit="1" customWidth="1"/>
    <col min="8714" max="8714" width="69" bestFit="1" customWidth="1"/>
    <col min="8715" max="8715" width="14.7109375" customWidth="1"/>
    <col min="8716" max="8716" width="15.140625" customWidth="1"/>
    <col min="8717" max="8717" width="13.140625" bestFit="1" customWidth="1"/>
    <col min="8718" max="8718" width="12.140625" bestFit="1" customWidth="1"/>
    <col min="8720" max="8720" width="10.140625" bestFit="1" customWidth="1"/>
    <col min="8722" max="8722" width="12.140625" bestFit="1" customWidth="1"/>
    <col min="8724" max="8724" width="11.42578125" bestFit="1" customWidth="1"/>
    <col min="8970" max="8970" width="69" bestFit="1" customWidth="1"/>
    <col min="8971" max="8971" width="14.7109375" customWidth="1"/>
    <col min="8972" max="8972" width="15.140625" customWidth="1"/>
    <col min="8973" max="8973" width="13.140625" bestFit="1" customWidth="1"/>
    <col min="8974" max="8974" width="12.140625" bestFit="1" customWidth="1"/>
    <col min="8976" max="8976" width="10.140625" bestFit="1" customWidth="1"/>
    <col min="8978" max="8978" width="12.140625" bestFit="1" customWidth="1"/>
    <col min="8980" max="8980" width="11.42578125" bestFit="1" customWidth="1"/>
    <col min="9226" max="9226" width="69" bestFit="1" customWidth="1"/>
    <col min="9227" max="9227" width="14.7109375" customWidth="1"/>
    <col min="9228" max="9228" width="15.140625" customWidth="1"/>
    <col min="9229" max="9229" width="13.140625" bestFit="1" customWidth="1"/>
    <col min="9230" max="9230" width="12.140625" bestFit="1" customWidth="1"/>
    <col min="9232" max="9232" width="10.140625" bestFit="1" customWidth="1"/>
    <col min="9234" max="9234" width="12.140625" bestFit="1" customWidth="1"/>
    <col min="9236" max="9236" width="11.42578125" bestFit="1" customWidth="1"/>
    <col min="9482" max="9482" width="69" bestFit="1" customWidth="1"/>
    <col min="9483" max="9483" width="14.7109375" customWidth="1"/>
    <col min="9484" max="9484" width="15.140625" customWidth="1"/>
    <col min="9485" max="9485" width="13.140625" bestFit="1" customWidth="1"/>
    <col min="9486" max="9486" width="12.140625" bestFit="1" customWidth="1"/>
    <col min="9488" max="9488" width="10.140625" bestFit="1" customWidth="1"/>
    <col min="9490" max="9490" width="12.140625" bestFit="1" customWidth="1"/>
    <col min="9492" max="9492" width="11.42578125" bestFit="1" customWidth="1"/>
    <col min="9738" max="9738" width="69" bestFit="1" customWidth="1"/>
    <col min="9739" max="9739" width="14.7109375" customWidth="1"/>
    <col min="9740" max="9740" width="15.140625" customWidth="1"/>
    <col min="9741" max="9741" width="13.140625" bestFit="1" customWidth="1"/>
    <col min="9742" max="9742" width="12.140625" bestFit="1" customWidth="1"/>
    <col min="9744" max="9744" width="10.140625" bestFit="1" customWidth="1"/>
    <col min="9746" max="9746" width="12.140625" bestFit="1" customWidth="1"/>
    <col min="9748" max="9748" width="11.42578125" bestFit="1" customWidth="1"/>
    <col min="9994" max="9994" width="69" bestFit="1" customWidth="1"/>
    <col min="9995" max="9995" width="14.7109375" customWidth="1"/>
    <col min="9996" max="9996" width="15.140625" customWidth="1"/>
    <col min="9997" max="9997" width="13.140625" bestFit="1" customWidth="1"/>
    <col min="9998" max="9998" width="12.140625" bestFit="1" customWidth="1"/>
    <col min="10000" max="10000" width="10.140625" bestFit="1" customWidth="1"/>
    <col min="10002" max="10002" width="12.140625" bestFit="1" customWidth="1"/>
    <col min="10004" max="10004" width="11.42578125" bestFit="1" customWidth="1"/>
    <col min="10250" max="10250" width="69" bestFit="1" customWidth="1"/>
    <col min="10251" max="10251" width="14.7109375" customWidth="1"/>
    <col min="10252" max="10252" width="15.140625" customWidth="1"/>
    <col min="10253" max="10253" width="13.140625" bestFit="1" customWidth="1"/>
    <col min="10254" max="10254" width="12.140625" bestFit="1" customWidth="1"/>
    <col min="10256" max="10256" width="10.140625" bestFit="1" customWidth="1"/>
    <col min="10258" max="10258" width="12.140625" bestFit="1" customWidth="1"/>
    <col min="10260" max="10260" width="11.42578125" bestFit="1" customWidth="1"/>
    <col min="10506" max="10506" width="69" bestFit="1" customWidth="1"/>
    <col min="10507" max="10507" width="14.7109375" customWidth="1"/>
    <col min="10508" max="10508" width="15.140625" customWidth="1"/>
    <col min="10509" max="10509" width="13.140625" bestFit="1" customWidth="1"/>
    <col min="10510" max="10510" width="12.140625" bestFit="1" customWidth="1"/>
    <col min="10512" max="10512" width="10.140625" bestFit="1" customWidth="1"/>
    <col min="10514" max="10514" width="12.140625" bestFit="1" customWidth="1"/>
    <col min="10516" max="10516" width="11.42578125" bestFit="1" customWidth="1"/>
    <col min="10762" max="10762" width="69" bestFit="1" customWidth="1"/>
    <col min="10763" max="10763" width="14.7109375" customWidth="1"/>
    <col min="10764" max="10764" width="15.140625" customWidth="1"/>
    <col min="10765" max="10765" width="13.140625" bestFit="1" customWidth="1"/>
    <col min="10766" max="10766" width="12.140625" bestFit="1" customWidth="1"/>
    <col min="10768" max="10768" width="10.140625" bestFit="1" customWidth="1"/>
    <col min="10770" max="10770" width="12.140625" bestFit="1" customWidth="1"/>
    <col min="10772" max="10772" width="11.42578125" bestFit="1" customWidth="1"/>
    <col min="11018" max="11018" width="69" bestFit="1" customWidth="1"/>
    <col min="11019" max="11019" width="14.7109375" customWidth="1"/>
    <col min="11020" max="11020" width="15.140625" customWidth="1"/>
    <col min="11021" max="11021" width="13.140625" bestFit="1" customWidth="1"/>
    <col min="11022" max="11022" width="12.140625" bestFit="1" customWidth="1"/>
    <col min="11024" max="11024" width="10.140625" bestFit="1" customWidth="1"/>
    <col min="11026" max="11026" width="12.140625" bestFit="1" customWidth="1"/>
    <col min="11028" max="11028" width="11.42578125" bestFit="1" customWidth="1"/>
    <col min="11274" max="11274" width="69" bestFit="1" customWidth="1"/>
    <col min="11275" max="11275" width="14.7109375" customWidth="1"/>
    <col min="11276" max="11276" width="15.140625" customWidth="1"/>
    <col min="11277" max="11277" width="13.140625" bestFit="1" customWidth="1"/>
    <col min="11278" max="11278" width="12.140625" bestFit="1" customWidth="1"/>
    <col min="11280" max="11280" width="10.140625" bestFit="1" customWidth="1"/>
    <col min="11282" max="11282" width="12.140625" bestFit="1" customWidth="1"/>
    <col min="11284" max="11284" width="11.42578125" bestFit="1" customWidth="1"/>
    <col min="11530" max="11530" width="69" bestFit="1" customWidth="1"/>
    <col min="11531" max="11531" width="14.7109375" customWidth="1"/>
    <col min="11532" max="11532" width="15.140625" customWidth="1"/>
    <col min="11533" max="11533" width="13.140625" bestFit="1" customWidth="1"/>
    <col min="11534" max="11534" width="12.140625" bestFit="1" customWidth="1"/>
    <col min="11536" max="11536" width="10.140625" bestFit="1" customWidth="1"/>
    <col min="11538" max="11538" width="12.140625" bestFit="1" customWidth="1"/>
    <col min="11540" max="11540" width="11.42578125" bestFit="1" customWidth="1"/>
    <col min="11786" max="11786" width="69" bestFit="1" customWidth="1"/>
    <col min="11787" max="11787" width="14.7109375" customWidth="1"/>
    <col min="11788" max="11788" width="15.140625" customWidth="1"/>
    <col min="11789" max="11789" width="13.140625" bestFit="1" customWidth="1"/>
    <col min="11790" max="11790" width="12.140625" bestFit="1" customWidth="1"/>
    <col min="11792" max="11792" width="10.140625" bestFit="1" customWidth="1"/>
    <col min="11794" max="11794" width="12.140625" bestFit="1" customWidth="1"/>
    <col min="11796" max="11796" width="11.42578125" bestFit="1" customWidth="1"/>
    <col min="12042" max="12042" width="69" bestFit="1" customWidth="1"/>
    <col min="12043" max="12043" width="14.7109375" customWidth="1"/>
    <col min="12044" max="12044" width="15.140625" customWidth="1"/>
    <col min="12045" max="12045" width="13.140625" bestFit="1" customWidth="1"/>
    <col min="12046" max="12046" width="12.140625" bestFit="1" customWidth="1"/>
    <col min="12048" max="12048" width="10.140625" bestFit="1" customWidth="1"/>
    <col min="12050" max="12050" width="12.140625" bestFit="1" customWidth="1"/>
    <col min="12052" max="12052" width="11.42578125" bestFit="1" customWidth="1"/>
    <col min="12298" max="12298" width="69" bestFit="1" customWidth="1"/>
    <col min="12299" max="12299" width="14.7109375" customWidth="1"/>
    <col min="12300" max="12300" width="15.140625" customWidth="1"/>
    <col min="12301" max="12301" width="13.140625" bestFit="1" customWidth="1"/>
    <col min="12302" max="12302" width="12.140625" bestFit="1" customWidth="1"/>
    <col min="12304" max="12304" width="10.140625" bestFit="1" customWidth="1"/>
    <col min="12306" max="12306" width="12.140625" bestFit="1" customWidth="1"/>
    <col min="12308" max="12308" width="11.42578125" bestFit="1" customWidth="1"/>
    <col min="12554" max="12554" width="69" bestFit="1" customWidth="1"/>
    <col min="12555" max="12555" width="14.7109375" customWidth="1"/>
    <col min="12556" max="12556" width="15.140625" customWidth="1"/>
    <col min="12557" max="12557" width="13.140625" bestFit="1" customWidth="1"/>
    <col min="12558" max="12558" width="12.140625" bestFit="1" customWidth="1"/>
    <col min="12560" max="12560" width="10.140625" bestFit="1" customWidth="1"/>
    <col min="12562" max="12562" width="12.140625" bestFit="1" customWidth="1"/>
    <col min="12564" max="12564" width="11.42578125" bestFit="1" customWidth="1"/>
    <col min="12810" max="12810" width="69" bestFit="1" customWidth="1"/>
    <col min="12811" max="12811" width="14.7109375" customWidth="1"/>
    <col min="12812" max="12812" width="15.140625" customWidth="1"/>
    <col min="12813" max="12813" width="13.140625" bestFit="1" customWidth="1"/>
    <col min="12814" max="12814" width="12.140625" bestFit="1" customWidth="1"/>
    <col min="12816" max="12816" width="10.140625" bestFit="1" customWidth="1"/>
    <col min="12818" max="12818" width="12.140625" bestFit="1" customWidth="1"/>
    <col min="12820" max="12820" width="11.42578125" bestFit="1" customWidth="1"/>
    <col min="13066" max="13066" width="69" bestFit="1" customWidth="1"/>
    <col min="13067" max="13067" width="14.7109375" customWidth="1"/>
    <col min="13068" max="13068" width="15.140625" customWidth="1"/>
    <col min="13069" max="13069" width="13.140625" bestFit="1" customWidth="1"/>
    <col min="13070" max="13070" width="12.140625" bestFit="1" customWidth="1"/>
    <col min="13072" max="13072" width="10.140625" bestFit="1" customWidth="1"/>
    <col min="13074" max="13074" width="12.140625" bestFit="1" customWidth="1"/>
    <col min="13076" max="13076" width="11.42578125" bestFit="1" customWidth="1"/>
    <col min="13322" max="13322" width="69" bestFit="1" customWidth="1"/>
    <col min="13323" max="13323" width="14.7109375" customWidth="1"/>
    <col min="13324" max="13324" width="15.140625" customWidth="1"/>
    <col min="13325" max="13325" width="13.140625" bestFit="1" customWidth="1"/>
    <col min="13326" max="13326" width="12.140625" bestFit="1" customWidth="1"/>
    <col min="13328" max="13328" width="10.140625" bestFit="1" customWidth="1"/>
    <col min="13330" max="13330" width="12.140625" bestFit="1" customWidth="1"/>
    <col min="13332" max="13332" width="11.42578125" bestFit="1" customWidth="1"/>
    <col min="13578" max="13578" width="69" bestFit="1" customWidth="1"/>
    <col min="13579" max="13579" width="14.7109375" customWidth="1"/>
    <col min="13580" max="13580" width="15.140625" customWidth="1"/>
    <col min="13581" max="13581" width="13.140625" bestFit="1" customWidth="1"/>
    <col min="13582" max="13582" width="12.140625" bestFit="1" customWidth="1"/>
    <col min="13584" max="13584" width="10.140625" bestFit="1" customWidth="1"/>
    <col min="13586" max="13586" width="12.140625" bestFit="1" customWidth="1"/>
    <col min="13588" max="13588" width="11.42578125" bestFit="1" customWidth="1"/>
    <col min="13834" max="13834" width="69" bestFit="1" customWidth="1"/>
    <col min="13835" max="13835" width="14.7109375" customWidth="1"/>
    <col min="13836" max="13836" width="15.140625" customWidth="1"/>
    <col min="13837" max="13837" width="13.140625" bestFit="1" customWidth="1"/>
    <col min="13838" max="13838" width="12.140625" bestFit="1" customWidth="1"/>
    <col min="13840" max="13840" width="10.140625" bestFit="1" customWidth="1"/>
    <col min="13842" max="13842" width="12.140625" bestFit="1" customWidth="1"/>
    <col min="13844" max="13844" width="11.42578125" bestFit="1" customWidth="1"/>
    <col min="14090" max="14090" width="69" bestFit="1" customWidth="1"/>
    <col min="14091" max="14091" width="14.7109375" customWidth="1"/>
    <col min="14092" max="14092" width="15.140625" customWidth="1"/>
    <col min="14093" max="14093" width="13.140625" bestFit="1" customWidth="1"/>
    <col min="14094" max="14094" width="12.140625" bestFit="1" customWidth="1"/>
    <col min="14096" max="14096" width="10.140625" bestFit="1" customWidth="1"/>
    <col min="14098" max="14098" width="12.140625" bestFit="1" customWidth="1"/>
    <col min="14100" max="14100" width="11.42578125" bestFit="1" customWidth="1"/>
    <col min="14346" max="14346" width="69" bestFit="1" customWidth="1"/>
    <col min="14347" max="14347" width="14.7109375" customWidth="1"/>
    <col min="14348" max="14348" width="15.140625" customWidth="1"/>
    <col min="14349" max="14349" width="13.140625" bestFit="1" customWidth="1"/>
    <col min="14350" max="14350" width="12.140625" bestFit="1" customWidth="1"/>
    <col min="14352" max="14352" width="10.140625" bestFit="1" customWidth="1"/>
    <col min="14354" max="14354" width="12.140625" bestFit="1" customWidth="1"/>
    <col min="14356" max="14356" width="11.42578125" bestFit="1" customWidth="1"/>
    <col min="14602" max="14602" width="69" bestFit="1" customWidth="1"/>
    <col min="14603" max="14603" width="14.7109375" customWidth="1"/>
    <col min="14604" max="14604" width="15.140625" customWidth="1"/>
    <col min="14605" max="14605" width="13.140625" bestFit="1" customWidth="1"/>
    <col min="14606" max="14606" width="12.140625" bestFit="1" customWidth="1"/>
    <col min="14608" max="14608" width="10.140625" bestFit="1" customWidth="1"/>
    <col min="14610" max="14610" width="12.140625" bestFit="1" customWidth="1"/>
    <col min="14612" max="14612" width="11.42578125" bestFit="1" customWidth="1"/>
    <col min="14858" max="14858" width="69" bestFit="1" customWidth="1"/>
    <col min="14859" max="14859" width="14.7109375" customWidth="1"/>
    <col min="14860" max="14860" width="15.140625" customWidth="1"/>
    <col min="14861" max="14861" width="13.140625" bestFit="1" customWidth="1"/>
    <col min="14862" max="14862" width="12.140625" bestFit="1" customWidth="1"/>
    <col min="14864" max="14864" width="10.140625" bestFit="1" customWidth="1"/>
    <col min="14866" max="14866" width="12.140625" bestFit="1" customWidth="1"/>
    <col min="14868" max="14868" width="11.42578125" bestFit="1" customWidth="1"/>
    <col min="15114" max="15114" width="69" bestFit="1" customWidth="1"/>
    <col min="15115" max="15115" width="14.7109375" customWidth="1"/>
    <col min="15116" max="15116" width="15.140625" customWidth="1"/>
    <col min="15117" max="15117" width="13.140625" bestFit="1" customWidth="1"/>
    <col min="15118" max="15118" width="12.140625" bestFit="1" customWidth="1"/>
    <col min="15120" max="15120" width="10.140625" bestFit="1" customWidth="1"/>
    <col min="15122" max="15122" width="12.140625" bestFit="1" customWidth="1"/>
    <col min="15124" max="15124" width="11.42578125" bestFit="1" customWidth="1"/>
    <col min="15370" max="15370" width="69" bestFit="1" customWidth="1"/>
    <col min="15371" max="15371" width="14.7109375" customWidth="1"/>
    <col min="15372" max="15372" width="15.140625" customWidth="1"/>
    <col min="15373" max="15373" width="13.140625" bestFit="1" customWidth="1"/>
    <col min="15374" max="15374" width="12.140625" bestFit="1" customWidth="1"/>
    <col min="15376" max="15376" width="10.140625" bestFit="1" customWidth="1"/>
    <col min="15378" max="15378" width="12.140625" bestFit="1" customWidth="1"/>
    <col min="15380" max="15380" width="11.42578125" bestFit="1" customWidth="1"/>
    <col min="15626" max="15626" width="69" bestFit="1" customWidth="1"/>
    <col min="15627" max="15627" width="14.7109375" customWidth="1"/>
    <col min="15628" max="15628" width="15.140625" customWidth="1"/>
    <col min="15629" max="15629" width="13.140625" bestFit="1" customWidth="1"/>
    <col min="15630" max="15630" width="12.140625" bestFit="1" customWidth="1"/>
    <col min="15632" max="15632" width="10.140625" bestFit="1" customWidth="1"/>
    <col min="15634" max="15634" width="12.140625" bestFit="1" customWidth="1"/>
    <col min="15636" max="15636" width="11.42578125" bestFit="1" customWidth="1"/>
    <col min="15882" max="15882" width="69" bestFit="1" customWidth="1"/>
    <col min="15883" max="15883" width="14.7109375" customWidth="1"/>
    <col min="15884" max="15884" width="15.140625" customWidth="1"/>
    <col min="15885" max="15885" width="13.140625" bestFit="1" customWidth="1"/>
    <col min="15886" max="15886" width="12.140625" bestFit="1" customWidth="1"/>
    <col min="15888" max="15888" width="10.140625" bestFit="1" customWidth="1"/>
    <col min="15890" max="15890" width="12.140625" bestFit="1" customWidth="1"/>
    <col min="15892" max="15892" width="11.42578125" bestFit="1" customWidth="1"/>
    <col min="16138" max="16138" width="69" bestFit="1" customWidth="1"/>
    <col min="16139" max="16139" width="14.7109375" customWidth="1"/>
    <col min="16140" max="16140" width="15.140625" customWidth="1"/>
    <col min="16141" max="16141" width="13.140625" bestFit="1" customWidth="1"/>
    <col min="16142" max="16142" width="12.140625" bestFit="1" customWidth="1"/>
    <col min="16144" max="16144" width="10.140625" bestFit="1" customWidth="1"/>
    <col min="16146" max="16146" width="12.140625" bestFit="1" customWidth="1"/>
    <col min="16148" max="16148" width="11.42578125" bestFit="1" customWidth="1"/>
  </cols>
  <sheetData>
    <row r="1" spans="1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5" s="2" customFormat="1" ht="27.75" customHeight="1" x14ac:dyDescent="0.25">
      <c r="C3" s="5" t="s">
        <v>151</v>
      </c>
      <c r="D3" s="6" t="s">
        <v>58</v>
      </c>
      <c r="E3" s="27">
        <f t="shared" ref="E3:X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ref="T3" si="1">T4+T13+T20+T27+T32+T33+T45+T54+T65+T74+T84+T93+T99+T100+T107+T113+T119+T125+T132+T136+T139</f>
        <v>603180</v>
      </c>
      <c r="U3" s="27">
        <f t="shared" si="0"/>
        <v>278161820</v>
      </c>
      <c r="V3" s="27">
        <f t="shared" si="0"/>
        <v>278765000</v>
      </c>
      <c r="W3" s="27">
        <f t="shared" si="0"/>
        <v>88740000</v>
      </c>
      <c r="X3" s="27">
        <f t="shared" si="0"/>
        <v>-172000</v>
      </c>
      <c r="Y3" s="29"/>
    </row>
    <row r="4" spans="1:25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2">SUM(F5:F12)</f>
        <v>1800000</v>
      </c>
      <c r="G4" s="27">
        <f t="shared" si="2"/>
        <v>0</v>
      </c>
      <c r="H4" s="27">
        <f t="shared" si="2"/>
        <v>0</v>
      </c>
      <c r="I4" s="27">
        <f t="shared" si="2"/>
        <v>685000</v>
      </c>
      <c r="J4" s="27">
        <f t="shared" si="2"/>
        <v>0</v>
      </c>
      <c r="K4" s="27">
        <f t="shared" si="2"/>
        <v>0</v>
      </c>
      <c r="L4" s="27">
        <f t="shared" si="2"/>
        <v>0</v>
      </c>
      <c r="M4" s="27">
        <f t="shared" si="2"/>
        <v>0</v>
      </c>
      <c r="N4" s="27">
        <f t="shared" si="2"/>
        <v>0</v>
      </c>
      <c r="O4" s="27">
        <f t="shared" si="2"/>
        <v>0</v>
      </c>
      <c r="P4" s="27">
        <f t="shared" si="2"/>
        <v>0</v>
      </c>
      <c r="Q4" s="27">
        <f t="shared" si="2"/>
        <v>0</v>
      </c>
      <c r="R4" s="27">
        <f t="shared" ref="R4:R71" si="3">F4+G4+H4+I4+J4+L4+M4+K4+O4+Q4+N4+P4</f>
        <v>2485000</v>
      </c>
      <c r="S4" s="30">
        <f t="shared" ref="S4:S33" si="4">V4-R4</f>
        <v>0</v>
      </c>
      <c r="T4" s="30">
        <f>R4-U4</f>
        <v>29440</v>
      </c>
      <c r="U4" s="27">
        <v>2455560</v>
      </c>
      <c r="V4" s="27">
        <f>SUM(V5:V12)</f>
        <v>2485000</v>
      </c>
      <c r="W4" s="27">
        <f>SUM(W5:W12)</f>
        <v>2372000</v>
      </c>
      <c r="X4" s="27">
        <f>SUM(X5:X12)</f>
        <v>-113000</v>
      </c>
      <c r="Y4" s="29"/>
    </row>
    <row r="5" spans="1:25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3"/>
        <v>885000</v>
      </c>
      <c r="S5" s="19">
        <f t="shared" si="4"/>
        <v>0</v>
      </c>
      <c r="T5" s="19"/>
      <c r="U5" s="9"/>
      <c r="V5" s="11">
        <v>885000</v>
      </c>
      <c r="W5" s="11">
        <v>885000</v>
      </c>
      <c r="X5" s="27">
        <f>W5-V5</f>
        <v>0</v>
      </c>
    </row>
    <row r="6" spans="1:25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/>
      <c r="N6" s="11"/>
      <c r="O6" s="11"/>
      <c r="P6" s="11"/>
      <c r="Q6" s="11"/>
      <c r="R6" s="9">
        <f t="shared" si="3"/>
        <v>20000</v>
      </c>
      <c r="S6" s="19">
        <f t="shared" si="4"/>
        <v>0</v>
      </c>
      <c r="T6" s="19"/>
      <c r="U6" s="9"/>
      <c r="V6" s="11">
        <v>20000</v>
      </c>
      <c r="W6" s="11">
        <v>14000</v>
      </c>
      <c r="X6" s="27">
        <f t="shared" ref="X6:X12" si="5">W6-V6</f>
        <v>-6000</v>
      </c>
    </row>
    <row r="7" spans="1:25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3"/>
        <v>83000</v>
      </c>
      <c r="S7" s="19">
        <f t="shared" si="4"/>
        <v>0</v>
      </c>
      <c r="T7" s="19"/>
      <c r="U7" s="9"/>
      <c r="V7" s="11">
        <v>83000</v>
      </c>
      <c r="W7" s="11">
        <v>83000</v>
      </c>
      <c r="X7" s="27">
        <f t="shared" si="5"/>
        <v>0</v>
      </c>
    </row>
    <row r="8" spans="1:25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3"/>
        <v>318000</v>
      </c>
      <c r="S8" s="19">
        <f t="shared" si="4"/>
        <v>0</v>
      </c>
      <c r="T8" s="19"/>
      <c r="U8" s="9"/>
      <c r="V8" s="11">
        <v>318000</v>
      </c>
      <c r="W8" s="11">
        <v>318000</v>
      </c>
      <c r="X8" s="27">
        <f t="shared" si="5"/>
        <v>0</v>
      </c>
    </row>
    <row r="9" spans="1:25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3"/>
        <v>117000</v>
      </c>
      <c r="S9" s="19">
        <f t="shared" si="4"/>
        <v>0</v>
      </c>
      <c r="T9" s="19"/>
      <c r="U9" s="9"/>
      <c r="V9" s="11">
        <v>117000</v>
      </c>
      <c r="W9" s="11">
        <v>117000</v>
      </c>
      <c r="X9" s="27">
        <f t="shared" si="5"/>
        <v>0</v>
      </c>
    </row>
    <row r="10" spans="1:25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3"/>
        <v>202000</v>
      </c>
      <c r="S10" s="19">
        <f t="shared" si="4"/>
        <v>0</v>
      </c>
      <c r="T10" s="19"/>
      <c r="U10" s="9"/>
      <c r="V10" s="11">
        <v>202000</v>
      </c>
      <c r="W10" s="11">
        <v>202000</v>
      </c>
      <c r="X10" s="27">
        <f t="shared" si="5"/>
        <v>0</v>
      </c>
    </row>
    <row r="11" spans="1:25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3"/>
        <v>100000</v>
      </c>
      <c r="S11" s="19">
        <f t="shared" si="4"/>
        <v>0</v>
      </c>
      <c r="T11" s="19"/>
      <c r="U11" s="9"/>
      <c r="V11" s="11">
        <v>100000</v>
      </c>
      <c r="W11" s="11">
        <v>100000</v>
      </c>
      <c r="X11" s="27">
        <f t="shared" si="5"/>
        <v>0</v>
      </c>
    </row>
    <row r="12" spans="1:25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/>
      <c r="N12" s="11"/>
      <c r="O12" s="11"/>
      <c r="P12" s="11"/>
      <c r="Q12" s="11"/>
      <c r="R12" s="9">
        <f t="shared" si="3"/>
        <v>760000</v>
      </c>
      <c r="S12" s="19">
        <f t="shared" si="4"/>
        <v>0</v>
      </c>
      <c r="T12" s="19"/>
      <c r="U12" s="9"/>
      <c r="V12" s="11">
        <v>760000</v>
      </c>
      <c r="W12" s="11">
        <v>653000</v>
      </c>
      <c r="X12" s="27">
        <f t="shared" si="5"/>
        <v>-107000</v>
      </c>
    </row>
    <row r="13" spans="1:25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3"/>
        <v>21956000</v>
      </c>
      <c r="S13" s="30">
        <f t="shared" si="4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X13" si="7">W14+W15+W16+W18+W17+W19</f>
        <v>21956000</v>
      </c>
      <c r="X13" s="27">
        <f t="shared" si="7"/>
        <v>0</v>
      </c>
    </row>
    <row r="14" spans="1:25" s="2" customFormat="1" ht="33.75" customHeight="1" x14ac:dyDescent="0.25">
      <c r="A14" s="2" t="s">
        <v>59</v>
      </c>
      <c r="B14" s="4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/>
      <c r="N14" s="11"/>
      <c r="O14" s="11"/>
      <c r="P14" s="11"/>
      <c r="Q14" s="11"/>
      <c r="R14" s="9">
        <f t="shared" si="3"/>
        <v>14366000</v>
      </c>
      <c r="S14" s="19">
        <f t="shared" si="4"/>
        <v>0</v>
      </c>
      <c r="T14" s="19"/>
      <c r="U14" s="9"/>
      <c r="V14" s="11">
        <v>14366000</v>
      </c>
      <c r="W14" s="11">
        <v>12515000</v>
      </c>
      <c r="X14" s="9">
        <f>W14-V14</f>
        <v>-1851000</v>
      </c>
    </row>
    <row r="15" spans="1:25" s="2" customFormat="1" ht="33.75" customHeight="1" x14ac:dyDescent="0.25">
      <c r="A15" s="2" t="s">
        <v>59</v>
      </c>
      <c r="B15" s="4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3"/>
        <v>160000</v>
      </c>
      <c r="S15" s="19">
        <f t="shared" si="4"/>
        <v>0</v>
      </c>
      <c r="T15" s="19"/>
      <c r="U15" s="9"/>
      <c r="V15" s="11">
        <v>160000</v>
      </c>
      <c r="W15" s="11">
        <v>157000</v>
      </c>
      <c r="X15" s="9">
        <f t="shared" ref="X15:X19" si="8">W15-V15</f>
        <v>-3000</v>
      </c>
    </row>
    <row r="16" spans="1:25" s="2" customFormat="1" ht="27.75" customHeight="1" x14ac:dyDescent="0.25">
      <c r="A16" s="2" t="s">
        <v>59</v>
      </c>
      <c r="B16" s="4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/>
      <c r="N16" s="11"/>
      <c r="O16" s="11"/>
      <c r="P16" s="11"/>
      <c r="Q16" s="11"/>
      <c r="R16" s="9">
        <f t="shared" si="3"/>
        <v>5370000</v>
      </c>
      <c r="S16" s="19">
        <f t="shared" si="4"/>
        <v>0</v>
      </c>
      <c r="T16" s="19"/>
      <c r="U16" s="9"/>
      <c r="V16" s="11">
        <v>5370000</v>
      </c>
      <c r="W16" s="11">
        <v>7643000</v>
      </c>
      <c r="X16" s="9">
        <f t="shared" si="8"/>
        <v>2273000</v>
      </c>
      <c r="Y16" s="29"/>
    </row>
    <row r="17" spans="1:24" s="2" customFormat="1" ht="27.75" customHeight="1" x14ac:dyDescent="0.25">
      <c r="B17" s="4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/>
      <c r="N17" s="11"/>
      <c r="O17" s="11"/>
      <c r="P17" s="11"/>
      <c r="Q17" s="11"/>
      <c r="R17" s="9">
        <f t="shared" si="3"/>
        <v>1500000</v>
      </c>
      <c r="S17" s="19">
        <f t="shared" si="4"/>
        <v>0</v>
      </c>
      <c r="T17" s="19"/>
      <c r="U17" s="9"/>
      <c r="V17" s="11">
        <v>1500000</v>
      </c>
      <c r="W17" s="11">
        <v>1506000</v>
      </c>
      <c r="X17" s="9">
        <f t="shared" si="8"/>
        <v>6000</v>
      </c>
    </row>
    <row r="18" spans="1:24" s="2" customFormat="1" ht="29.25" customHeight="1" x14ac:dyDescent="0.25">
      <c r="A18" s="2" t="s">
        <v>59</v>
      </c>
      <c r="B18" s="4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/>
      <c r="N18" s="11"/>
      <c r="O18" s="11"/>
      <c r="P18" s="11"/>
      <c r="Q18" s="11"/>
      <c r="R18" s="9">
        <f t="shared" si="3"/>
        <v>60000</v>
      </c>
      <c r="S18" s="19">
        <f t="shared" si="4"/>
        <v>0</v>
      </c>
      <c r="T18" s="19"/>
      <c r="U18" s="9"/>
      <c r="V18" s="11">
        <v>60000</v>
      </c>
      <c r="W18" s="11">
        <v>80000</v>
      </c>
      <c r="X18" s="9">
        <f t="shared" si="8"/>
        <v>20000</v>
      </c>
    </row>
    <row r="19" spans="1:24" s="2" customFormat="1" ht="29.25" customHeight="1" x14ac:dyDescent="0.25">
      <c r="B19" s="4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3"/>
        <v>500000</v>
      </c>
      <c r="S19" s="19">
        <f t="shared" si="4"/>
        <v>0</v>
      </c>
      <c r="T19" s="19"/>
      <c r="U19" s="9"/>
      <c r="V19" s="11">
        <v>500000</v>
      </c>
      <c r="W19" s="11">
        <v>55000</v>
      </c>
      <c r="X19" s="9">
        <f t="shared" si="8"/>
        <v>-445000</v>
      </c>
    </row>
    <row r="20" spans="1:24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9">G21+G22+G23+G24+G26</f>
        <v>0</v>
      </c>
      <c r="H20" s="27">
        <f t="shared" si="9"/>
        <v>0</v>
      </c>
      <c r="I20" s="27">
        <f t="shared" si="9"/>
        <v>0</v>
      </c>
      <c r="J20" s="27">
        <f t="shared" si="9"/>
        <v>0</v>
      </c>
      <c r="K20" s="27">
        <f t="shared" si="9"/>
        <v>0</v>
      </c>
      <c r="L20" s="27">
        <f t="shared" si="9"/>
        <v>0</v>
      </c>
      <c r="M20" s="27">
        <f t="shared" si="9"/>
        <v>0</v>
      </c>
      <c r="N20" s="27">
        <f t="shared" ref="N20" si="10">N21+N22+N23+N24+N26</f>
        <v>0</v>
      </c>
      <c r="O20" s="27">
        <f t="shared" si="9"/>
        <v>0</v>
      </c>
      <c r="P20" s="27">
        <f t="shared" ref="P20" si="11">P21+P22+P23+P24+P26</f>
        <v>0</v>
      </c>
      <c r="Q20" s="27">
        <f t="shared" si="9"/>
        <v>0</v>
      </c>
      <c r="R20" s="27">
        <f t="shared" si="3"/>
        <v>1700000</v>
      </c>
      <c r="S20" s="30">
        <f t="shared" si="4"/>
        <v>0</v>
      </c>
      <c r="T20" s="30">
        <f>R20-U20</f>
        <v>0</v>
      </c>
      <c r="U20" s="27">
        <v>1700000</v>
      </c>
      <c r="V20" s="27">
        <f>SUM(V21:V26)</f>
        <v>1700000</v>
      </c>
      <c r="W20" s="27">
        <f>SUM(W21:W26)</f>
        <v>2100000</v>
      </c>
      <c r="X20" s="27">
        <f>SUM(X21:X26)</f>
        <v>400000</v>
      </c>
    </row>
    <row r="21" spans="1:24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3"/>
        <v>553500</v>
      </c>
      <c r="S21" s="20">
        <f t="shared" si="4"/>
        <v>0</v>
      </c>
      <c r="T21" s="20"/>
      <c r="U21" s="9"/>
      <c r="V21" s="12">
        <v>553500</v>
      </c>
      <c r="W21" s="12">
        <v>553500</v>
      </c>
      <c r="X21" s="9">
        <f>W21-V21</f>
        <v>0</v>
      </c>
    </row>
    <row r="22" spans="1:24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3"/>
        <v>976500</v>
      </c>
      <c r="S22" s="20">
        <f t="shared" si="4"/>
        <v>0</v>
      </c>
      <c r="T22" s="20"/>
      <c r="U22" s="9"/>
      <c r="V22" s="12">
        <v>976500</v>
      </c>
      <c r="W22" s="12">
        <v>1303500</v>
      </c>
      <c r="X22" s="9">
        <f t="shared" ref="X22:X26" si="12">W22-V22</f>
        <v>327000</v>
      </c>
    </row>
    <row r="23" spans="1:24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3"/>
        <v>30000</v>
      </c>
      <c r="S23" s="20">
        <f t="shared" si="4"/>
        <v>0</v>
      </c>
      <c r="T23" s="20"/>
      <c r="U23" s="9"/>
      <c r="V23" s="12">
        <v>30000</v>
      </c>
      <c r="W23" s="12">
        <v>22000</v>
      </c>
      <c r="X23" s="9">
        <f t="shared" si="12"/>
        <v>-8000</v>
      </c>
    </row>
    <row r="24" spans="1:24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3"/>
        <v>30000</v>
      </c>
      <c r="S24" s="20">
        <f t="shared" si="4"/>
        <v>0</v>
      </c>
      <c r="T24" s="20"/>
      <c r="U24" s="9"/>
      <c r="V24" s="12">
        <v>30000</v>
      </c>
      <c r="W24" s="12">
        <v>15000</v>
      </c>
      <c r="X24" s="9">
        <f t="shared" si="12"/>
        <v>-15000</v>
      </c>
    </row>
    <row r="25" spans="1:24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3"/>
        <v>0</v>
      </c>
      <c r="S25" s="20">
        <f t="shared" si="4"/>
        <v>0</v>
      </c>
      <c r="T25" s="20"/>
      <c r="U25" s="9"/>
      <c r="V25" s="12">
        <v>0</v>
      </c>
      <c r="W25" s="12">
        <v>28000</v>
      </c>
      <c r="X25" s="9">
        <f t="shared" si="12"/>
        <v>28000</v>
      </c>
    </row>
    <row r="26" spans="1:24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3"/>
        <v>110000</v>
      </c>
      <c r="S26" s="20">
        <f t="shared" si="4"/>
        <v>0</v>
      </c>
      <c r="T26" s="20"/>
      <c r="U26" s="9"/>
      <c r="V26" s="12">
        <v>110000</v>
      </c>
      <c r="W26" s="12">
        <v>178000</v>
      </c>
      <c r="X26" s="9">
        <f t="shared" si="12"/>
        <v>68000</v>
      </c>
    </row>
    <row r="27" spans="1:24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3"/>
        <v>1800000</v>
      </c>
      <c r="S27" s="30">
        <f t="shared" si="4"/>
        <v>0</v>
      </c>
      <c r="T27" s="30">
        <f>R27-U27</f>
        <v>0</v>
      </c>
      <c r="U27" s="27">
        <v>1800000</v>
      </c>
      <c r="V27" s="27">
        <f>SUM(V28:V31)</f>
        <v>1800000</v>
      </c>
      <c r="W27" s="27">
        <f>SUM(W28:W31)</f>
        <v>2201000</v>
      </c>
      <c r="X27" s="27">
        <f>SUM(X28:X31)</f>
        <v>401000</v>
      </c>
    </row>
    <row r="28" spans="1:24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3"/>
        <v>1460000</v>
      </c>
      <c r="S28" s="20">
        <f t="shared" si="4"/>
        <v>0</v>
      </c>
      <c r="T28" s="20"/>
      <c r="U28" s="9"/>
      <c r="V28" s="12">
        <v>1460000</v>
      </c>
      <c r="W28" s="12">
        <v>1315000</v>
      </c>
      <c r="X28" s="7">
        <f>W28-V28</f>
        <v>-145000</v>
      </c>
    </row>
    <row r="29" spans="1:24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3"/>
        <v>128000</v>
      </c>
      <c r="S29" s="20">
        <f t="shared" si="4"/>
        <v>0</v>
      </c>
      <c r="T29" s="20"/>
      <c r="U29" s="9"/>
      <c r="V29" s="12">
        <v>128000</v>
      </c>
      <c r="W29" s="12">
        <v>674000</v>
      </c>
      <c r="X29" s="7">
        <f t="shared" ref="X29:X31" si="14">W29-V29</f>
        <v>546000</v>
      </c>
    </row>
    <row r="30" spans="1:24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3"/>
        <v>200000</v>
      </c>
      <c r="S30" s="20">
        <f t="shared" si="4"/>
        <v>0</v>
      </c>
      <c r="T30" s="20"/>
      <c r="U30" s="9"/>
      <c r="V30" s="12">
        <v>200000</v>
      </c>
      <c r="W30" s="12">
        <v>200000</v>
      </c>
      <c r="X30" s="7">
        <f t="shared" si="14"/>
        <v>0</v>
      </c>
    </row>
    <row r="31" spans="1:24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3"/>
        <v>12000</v>
      </c>
      <c r="S31" s="20">
        <f t="shared" si="4"/>
        <v>0</v>
      </c>
      <c r="T31" s="20"/>
      <c r="U31" s="9"/>
      <c r="V31" s="12">
        <v>12000</v>
      </c>
      <c r="W31" s="12">
        <v>12000</v>
      </c>
      <c r="X31" s="7">
        <f t="shared" si="14"/>
        <v>0</v>
      </c>
    </row>
    <row r="32" spans="1:24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3"/>
        <v>238000</v>
      </c>
      <c r="S32" s="30">
        <f t="shared" si="4"/>
        <v>0</v>
      </c>
      <c r="T32" s="30">
        <f t="shared" ref="T32:T35" si="15">R32-U32</f>
        <v>0</v>
      </c>
      <c r="U32" s="27">
        <v>238000</v>
      </c>
      <c r="V32" s="27">
        <v>238000</v>
      </c>
      <c r="W32" s="27"/>
      <c r="X32" s="7"/>
    </row>
    <row r="33" spans="1:27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6">G34+G35+G36</f>
        <v>0</v>
      </c>
      <c r="H33" s="27">
        <f t="shared" si="16"/>
        <v>0</v>
      </c>
      <c r="I33" s="27">
        <f t="shared" si="16"/>
        <v>0</v>
      </c>
      <c r="J33" s="27">
        <f t="shared" si="16"/>
        <v>0</v>
      </c>
      <c r="K33" s="27">
        <f t="shared" si="16"/>
        <v>0</v>
      </c>
      <c r="L33" s="27">
        <f t="shared" si="16"/>
        <v>0</v>
      </c>
      <c r="M33" s="27">
        <f t="shared" ref="M33:Q33" si="17">M37+M38+M40+M41+M42+M43+M44</f>
        <v>0</v>
      </c>
      <c r="N33" s="27">
        <f t="shared" ref="N33" si="18">N37+N38+N40+N41+N42+N43+N44</f>
        <v>0</v>
      </c>
      <c r="O33" s="27">
        <f t="shared" si="17"/>
        <v>0</v>
      </c>
      <c r="P33" s="27">
        <f t="shared" ref="P33" si="19">P37+P38+P40+P41+P42+P43+P44</f>
        <v>0</v>
      </c>
      <c r="Q33" s="27">
        <f t="shared" si="17"/>
        <v>0</v>
      </c>
      <c r="R33" s="27">
        <f t="shared" si="3"/>
        <v>15670000</v>
      </c>
      <c r="S33" s="30">
        <f t="shared" si="4"/>
        <v>0</v>
      </c>
      <c r="T33" s="30">
        <f t="shared" si="15"/>
        <v>2680</v>
      </c>
      <c r="U33" s="27">
        <v>15667320</v>
      </c>
      <c r="V33" s="27">
        <f>V34+V35+V36</f>
        <v>15670000</v>
      </c>
      <c r="W33" s="27">
        <f>W34+W35+W36</f>
        <v>15391400</v>
      </c>
      <c r="X33" s="27">
        <f>X34+X35+X36</f>
        <v>-278600</v>
      </c>
      <c r="Z33" s="27"/>
      <c r="AA33" s="29"/>
    </row>
    <row r="34" spans="1:27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L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ref="M34:O34" si="21">M37+M40+M41</f>
        <v>0</v>
      </c>
      <c r="N34" s="31">
        <f t="shared" si="21"/>
        <v>0</v>
      </c>
      <c r="O34" s="31">
        <f t="shared" si="21"/>
        <v>0</v>
      </c>
      <c r="P34" s="31">
        <f t="shared" ref="P34:Q34" si="22">P37+P40+P41</f>
        <v>0</v>
      </c>
      <c r="Q34" s="31">
        <f t="shared" si="22"/>
        <v>0</v>
      </c>
      <c r="R34" s="27">
        <f t="shared" si="3"/>
        <v>12660200</v>
      </c>
      <c r="S34" s="30">
        <f>S37+S40+S41</f>
        <v>0</v>
      </c>
      <c r="T34" s="30">
        <f t="shared" si="15"/>
        <v>0</v>
      </c>
      <c r="U34" s="31">
        <v>12660200</v>
      </c>
      <c r="V34" s="7">
        <f>V37+V40+V41</f>
        <v>12660200</v>
      </c>
      <c r="W34" s="27">
        <f>W37+W40+W41</f>
        <v>12533600</v>
      </c>
      <c r="X34" s="27">
        <f>X37+X40+X41</f>
        <v>-126600</v>
      </c>
      <c r="Y34" s="29">
        <f>F34-E34</f>
        <v>200</v>
      </c>
      <c r="Z34" s="27"/>
    </row>
    <row r="35" spans="1:27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L35" si="23">G38+G42</f>
        <v>0</v>
      </c>
      <c r="H35" s="31">
        <f t="shared" si="23"/>
        <v>0</v>
      </c>
      <c r="I35" s="31">
        <f t="shared" si="23"/>
        <v>0</v>
      </c>
      <c r="J35" s="31">
        <f t="shared" si="23"/>
        <v>0</v>
      </c>
      <c r="K35" s="31">
        <f t="shared" si="23"/>
        <v>0</v>
      </c>
      <c r="L35" s="31">
        <f t="shared" si="23"/>
        <v>0</v>
      </c>
      <c r="M35" s="31">
        <f t="shared" ref="M35:O35" si="24">M38+M42</f>
        <v>0</v>
      </c>
      <c r="N35" s="31">
        <f t="shared" si="24"/>
        <v>0</v>
      </c>
      <c r="O35" s="31">
        <f t="shared" si="24"/>
        <v>0</v>
      </c>
      <c r="P35" s="31">
        <f t="shared" ref="P35:Q35" si="25">P38+P42</f>
        <v>0</v>
      </c>
      <c r="Q35" s="31">
        <f t="shared" si="25"/>
        <v>0</v>
      </c>
      <c r="R35" s="27">
        <f t="shared" si="3"/>
        <v>1349800</v>
      </c>
      <c r="S35" s="30">
        <f t="shared" ref="S35" si="26">S38+S42</f>
        <v>0</v>
      </c>
      <c r="T35" s="30">
        <f t="shared" si="15"/>
        <v>2680</v>
      </c>
      <c r="U35" s="31">
        <v>1347120</v>
      </c>
      <c r="V35" s="7">
        <f>V38+V42</f>
        <v>1349800</v>
      </c>
      <c r="W35" s="27">
        <f t="shared" ref="W35:X35" si="27">W38+W42</f>
        <v>1197800</v>
      </c>
      <c r="X35" s="27">
        <f t="shared" si="27"/>
        <v>-152000</v>
      </c>
      <c r="Y35" s="29">
        <f>F35-E35</f>
        <v>-200</v>
      </c>
      <c r="Z35" s="27"/>
    </row>
    <row r="36" spans="1:27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L36" si="28">G43+G44</f>
        <v>0</v>
      </c>
      <c r="H36" s="31">
        <f t="shared" si="28"/>
        <v>0</v>
      </c>
      <c r="I36" s="31">
        <f t="shared" si="28"/>
        <v>0</v>
      </c>
      <c r="J36" s="31">
        <f t="shared" si="28"/>
        <v>0</v>
      </c>
      <c r="K36" s="31">
        <f t="shared" si="28"/>
        <v>0</v>
      </c>
      <c r="L36" s="31">
        <f t="shared" si="28"/>
        <v>0</v>
      </c>
      <c r="M36" s="31">
        <f t="shared" ref="M36:O36" si="29">M43+M44</f>
        <v>0</v>
      </c>
      <c r="N36" s="31">
        <f t="shared" si="29"/>
        <v>0</v>
      </c>
      <c r="O36" s="31">
        <f t="shared" si="29"/>
        <v>0</v>
      </c>
      <c r="P36" s="31">
        <f t="shared" ref="P36:Q36" si="30">P43+P44</f>
        <v>0</v>
      </c>
      <c r="Q36" s="31">
        <f t="shared" si="30"/>
        <v>0</v>
      </c>
      <c r="R36" s="27">
        <f t="shared" si="3"/>
        <v>1660000</v>
      </c>
      <c r="S36" s="30">
        <f t="shared" ref="S36" si="31">S43+S44</f>
        <v>0</v>
      </c>
      <c r="T36" s="30">
        <f t="shared" ref="T36" si="32">T43+T44</f>
        <v>0</v>
      </c>
      <c r="U36" s="31">
        <v>1660000</v>
      </c>
      <c r="V36" s="7">
        <f>V43+V44</f>
        <v>1660000</v>
      </c>
      <c r="W36" s="27">
        <f t="shared" ref="W36:X36" si="33">W43+W44</f>
        <v>1660000</v>
      </c>
      <c r="X36" s="27">
        <f t="shared" si="33"/>
        <v>0</v>
      </c>
      <c r="Y36" s="29"/>
      <c r="Z36" s="27"/>
    </row>
    <row r="37" spans="1:27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3"/>
        <v>3121000</v>
      </c>
      <c r="S37" s="20">
        <f t="shared" ref="S37:S45" si="34">V37-R37</f>
        <v>0</v>
      </c>
      <c r="T37" s="20"/>
      <c r="U37" s="9"/>
      <c r="V37" s="3">
        <v>3121000</v>
      </c>
      <c r="W37" s="3">
        <v>3121000</v>
      </c>
      <c r="X37" s="7">
        <f>W37-V37</f>
        <v>0</v>
      </c>
      <c r="Y37" s="29"/>
      <c r="Z37" s="40"/>
    </row>
    <row r="38" spans="1:27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3"/>
        <v>1312000</v>
      </c>
      <c r="S38" s="20">
        <f t="shared" si="34"/>
        <v>0</v>
      </c>
      <c r="T38" s="20"/>
      <c r="U38" s="9"/>
      <c r="V38" s="3">
        <v>1312000</v>
      </c>
      <c r="W38" s="3">
        <v>1160000</v>
      </c>
      <c r="X38" s="7">
        <f t="shared" ref="X38:X44" si="35">W38-V38</f>
        <v>-152000</v>
      </c>
      <c r="Y38" s="29"/>
      <c r="Z38" s="40"/>
    </row>
    <row r="39" spans="1:27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/>
      <c r="S39" s="20"/>
      <c r="T39" s="20"/>
      <c r="U39" s="9"/>
      <c r="V39" s="3">
        <v>250000</v>
      </c>
      <c r="W39" s="3">
        <v>200000</v>
      </c>
      <c r="X39" s="7">
        <f t="shared" si="35"/>
        <v>-50000</v>
      </c>
      <c r="Y39" s="29"/>
      <c r="Z39" s="40"/>
    </row>
    <row r="40" spans="1:27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3"/>
        <v>9500000</v>
      </c>
      <c r="S40" s="20">
        <f t="shared" si="34"/>
        <v>0</v>
      </c>
      <c r="T40" s="20"/>
      <c r="U40" s="9"/>
      <c r="V40" s="3">
        <v>9500000</v>
      </c>
      <c r="W40" s="3">
        <v>9373400</v>
      </c>
      <c r="X40" s="7">
        <f t="shared" si="35"/>
        <v>-126600</v>
      </c>
      <c r="Y40" s="29"/>
      <c r="Z40" s="40"/>
    </row>
    <row r="41" spans="1:27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3"/>
        <v>39200</v>
      </c>
      <c r="S41" s="20">
        <f t="shared" si="34"/>
        <v>0</v>
      </c>
      <c r="T41" s="20"/>
      <c r="U41" s="9"/>
      <c r="V41" s="3">
        <v>39200</v>
      </c>
      <c r="W41" s="3">
        <v>39200</v>
      </c>
      <c r="X41" s="7">
        <f t="shared" si="35"/>
        <v>0</v>
      </c>
      <c r="Y41" s="29"/>
      <c r="Z41" s="40"/>
    </row>
    <row r="42" spans="1:27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3"/>
        <v>37800</v>
      </c>
      <c r="S42" s="20">
        <f t="shared" si="34"/>
        <v>0</v>
      </c>
      <c r="T42" s="20"/>
      <c r="U42" s="9"/>
      <c r="V42" s="3">
        <v>37800</v>
      </c>
      <c r="W42" s="3">
        <v>37800</v>
      </c>
      <c r="X42" s="7">
        <f t="shared" si="35"/>
        <v>0</v>
      </c>
      <c r="Y42" s="29"/>
      <c r="Z42" s="40"/>
    </row>
    <row r="43" spans="1:27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3"/>
        <v>1250000</v>
      </c>
      <c r="S43" s="20">
        <f t="shared" si="34"/>
        <v>0</v>
      </c>
      <c r="T43" s="20"/>
      <c r="U43" s="9"/>
      <c r="V43" s="3">
        <v>1250000</v>
      </c>
      <c r="W43" s="3">
        <v>1380000</v>
      </c>
      <c r="X43" s="7">
        <f t="shared" si="35"/>
        <v>130000</v>
      </c>
      <c r="Y43" s="29"/>
      <c r="Z43" s="40"/>
    </row>
    <row r="44" spans="1:27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3"/>
        <v>410000</v>
      </c>
      <c r="S44" s="20">
        <f t="shared" si="34"/>
        <v>0</v>
      </c>
      <c r="T44" s="20"/>
      <c r="U44" s="9"/>
      <c r="V44" s="3">
        <v>410000</v>
      </c>
      <c r="W44" s="3">
        <v>280000</v>
      </c>
      <c r="X44" s="7">
        <f t="shared" si="35"/>
        <v>-130000</v>
      </c>
      <c r="Y44" s="29"/>
      <c r="Z44" s="40"/>
    </row>
    <row r="45" spans="1:27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6">G46+G47+G48</f>
        <v>0</v>
      </c>
      <c r="H45" s="27">
        <f t="shared" si="36"/>
        <v>0</v>
      </c>
      <c r="I45" s="27">
        <f t="shared" si="36"/>
        <v>0</v>
      </c>
      <c r="J45" s="27">
        <f t="shared" si="36"/>
        <v>0</v>
      </c>
      <c r="K45" s="27">
        <f t="shared" si="36"/>
        <v>0</v>
      </c>
      <c r="L45" s="27">
        <f t="shared" si="36"/>
        <v>0</v>
      </c>
      <c r="M45" s="27">
        <f t="shared" ref="M45:Q45" si="37">M49+M51+M52+M53</f>
        <v>0</v>
      </c>
      <c r="N45" s="27">
        <f t="shared" ref="N45" si="38">N49+N51+N52+N53</f>
        <v>0</v>
      </c>
      <c r="O45" s="27">
        <f>O46+O47+O48</f>
        <v>0</v>
      </c>
      <c r="P45" s="27">
        <f>P46+P47+P48</f>
        <v>0</v>
      </c>
      <c r="Q45" s="27">
        <f t="shared" si="37"/>
        <v>0</v>
      </c>
      <c r="R45" s="27">
        <f t="shared" si="3"/>
        <v>12520000</v>
      </c>
      <c r="S45" s="30">
        <f t="shared" si="34"/>
        <v>0</v>
      </c>
      <c r="T45" s="30">
        <f t="shared" ref="T45:T48" si="39">R45-U45</f>
        <v>70000</v>
      </c>
      <c r="U45" s="27">
        <v>12450000</v>
      </c>
      <c r="V45" s="27">
        <f>V46+V47+V48</f>
        <v>12520000</v>
      </c>
      <c r="W45" s="27">
        <f>W46+W47+W48</f>
        <v>11860000</v>
      </c>
      <c r="X45" s="27">
        <f>X46+X47+X48</f>
        <v>-660000</v>
      </c>
      <c r="Y45" s="29"/>
    </row>
    <row r="46" spans="1:27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40">G51+G52</f>
        <v>0</v>
      </c>
      <c r="H46" s="27">
        <f t="shared" si="40"/>
        <v>0</v>
      </c>
      <c r="I46" s="27">
        <f t="shared" si="40"/>
        <v>0</v>
      </c>
      <c r="J46" s="27">
        <f t="shared" si="40"/>
        <v>0</v>
      </c>
      <c r="K46" s="27">
        <f t="shared" si="40"/>
        <v>0</v>
      </c>
      <c r="L46" s="27">
        <f t="shared" si="40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3"/>
        <v>6450000</v>
      </c>
      <c r="S46" s="30">
        <f t="shared" ref="S46" si="41">S51+S52</f>
        <v>0</v>
      </c>
      <c r="T46" s="30">
        <f t="shared" si="39"/>
        <v>0</v>
      </c>
      <c r="U46" s="27">
        <v>6450000</v>
      </c>
      <c r="V46" s="27">
        <f>V51+V52</f>
        <v>6450000</v>
      </c>
      <c r="W46" s="27">
        <f>W51+W52</f>
        <v>6450000</v>
      </c>
      <c r="X46" s="27">
        <f>X51+X52</f>
        <v>0</v>
      </c>
      <c r="Y46" s="29">
        <f t="shared" ref="Y46:Y48" si="42">F46-E46</f>
        <v>345000</v>
      </c>
    </row>
    <row r="47" spans="1:27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3">G49</f>
        <v>0</v>
      </c>
      <c r="H47" s="27">
        <f t="shared" si="43"/>
        <v>0</v>
      </c>
      <c r="I47" s="27">
        <f t="shared" si="43"/>
        <v>0</v>
      </c>
      <c r="J47" s="27">
        <f t="shared" si="43"/>
        <v>0</v>
      </c>
      <c r="K47" s="27">
        <f t="shared" si="43"/>
        <v>0</v>
      </c>
      <c r="L47" s="27">
        <f t="shared" si="43"/>
        <v>0</v>
      </c>
      <c r="M47" s="27">
        <f t="shared" si="43"/>
        <v>0</v>
      </c>
      <c r="N47" s="27">
        <f t="shared" si="43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3"/>
        <v>3880000</v>
      </c>
      <c r="S47" s="30">
        <f t="shared" ref="S47" si="44">S49</f>
        <v>0</v>
      </c>
      <c r="T47" s="30">
        <f t="shared" si="39"/>
        <v>70000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-660000</v>
      </c>
      <c r="Y47" s="29">
        <f t="shared" si="42"/>
        <v>-120000</v>
      </c>
    </row>
    <row r="48" spans="1:27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5">G53</f>
        <v>0</v>
      </c>
      <c r="H48" s="27">
        <f t="shared" si="45"/>
        <v>0</v>
      </c>
      <c r="I48" s="27">
        <f t="shared" si="45"/>
        <v>0</v>
      </c>
      <c r="J48" s="27">
        <f t="shared" si="45"/>
        <v>0</v>
      </c>
      <c r="K48" s="27">
        <f t="shared" si="45"/>
        <v>0</v>
      </c>
      <c r="L48" s="27">
        <f t="shared" si="45"/>
        <v>0</v>
      </c>
      <c r="M48" s="27">
        <f t="shared" si="45"/>
        <v>0</v>
      </c>
      <c r="N48" s="27">
        <f t="shared" si="45"/>
        <v>0</v>
      </c>
      <c r="O48" s="27">
        <f t="shared" si="45"/>
        <v>0</v>
      </c>
      <c r="P48" s="27">
        <f>P53</f>
        <v>0</v>
      </c>
      <c r="Q48" s="27">
        <f>Q53</f>
        <v>0</v>
      </c>
      <c r="R48" s="27">
        <f t="shared" si="3"/>
        <v>2190000</v>
      </c>
      <c r="S48" s="30">
        <f t="shared" ref="S48" si="46">S53</f>
        <v>0</v>
      </c>
      <c r="T48" s="30">
        <f t="shared" si="39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42"/>
        <v>-225000</v>
      </c>
    </row>
    <row r="49" spans="1:25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3"/>
        <v>3880000</v>
      </c>
      <c r="S49" s="20">
        <f t="shared" ref="S49:S55" si="47">V49-R49</f>
        <v>0</v>
      </c>
      <c r="T49" s="20"/>
      <c r="U49" s="9"/>
      <c r="V49" s="3">
        <v>3880000</v>
      </c>
      <c r="W49" s="3">
        <v>3220000</v>
      </c>
      <c r="X49" s="3">
        <f>W49-V49</f>
        <v>-660000</v>
      </c>
    </row>
    <row r="50" spans="1:25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3"/>
        <v>3000000</v>
      </c>
      <c r="S50" s="20">
        <f t="shared" si="47"/>
        <v>0</v>
      </c>
      <c r="T50" s="20"/>
      <c r="U50" s="9"/>
      <c r="V50" s="3">
        <v>3000000</v>
      </c>
      <c r="W50" s="3">
        <v>2500000</v>
      </c>
      <c r="X50" s="3">
        <f t="shared" ref="X50:X53" si="48">W50-V50</f>
        <v>-500000</v>
      </c>
    </row>
    <row r="51" spans="1:25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3"/>
        <v>4000000</v>
      </c>
      <c r="S51" s="20">
        <f t="shared" si="47"/>
        <v>0</v>
      </c>
      <c r="T51" s="20"/>
      <c r="U51" s="9"/>
      <c r="V51" s="3">
        <v>4000000</v>
      </c>
      <c r="W51" s="3">
        <v>4000000</v>
      </c>
      <c r="X51" s="3">
        <f t="shared" si="48"/>
        <v>0</v>
      </c>
    </row>
    <row r="52" spans="1:25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3"/>
        <v>2450000</v>
      </c>
      <c r="S52" s="20">
        <f t="shared" si="47"/>
        <v>0</v>
      </c>
      <c r="T52" s="20"/>
      <c r="U52" s="9"/>
      <c r="V52" s="3">
        <v>2450000</v>
      </c>
      <c r="W52" s="3">
        <v>2450000</v>
      </c>
      <c r="X52" s="3">
        <f t="shared" si="48"/>
        <v>0</v>
      </c>
    </row>
    <row r="53" spans="1:25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3"/>
        <v>2190000</v>
      </c>
      <c r="S53" s="20">
        <f t="shared" si="47"/>
        <v>0</v>
      </c>
      <c r="T53" s="20"/>
      <c r="U53" s="9"/>
      <c r="V53" s="3">
        <v>2190000</v>
      </c>
      <c r="W53" s="3">
        <v>2190000</v>
      </c>
      <c r="X53" s="3">
        <f t="shared" si="48"/>
        <v>0</v>
      </c>
    </row>
    <row r="54" spans="1:25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9">G55+G56</f>
        <v>0</v>
      </c>
      <c r="H54" s="27">
        <f t="shared" si="49"/>
        <v>0</v>
      </c>
      <c r="I54" s="27">
        <f t="shared" si="49"/>
        <v>-219000</v>
      </c>
      <c r="J54" s="27">
        <f t="shared" si="49"/>
        <v>0</v>
      </c>
      <c r="K54" s="27">
        <f t="shared" si="49"/>
        <v>0</v>
      </c>
      <c r="L54" s="27">
        <f t="shared" si="49"/>
        <v>0</v>
      </c>
      <c r="M54" s="27">
        <f t="shared" si="49"/>
        <v>0</v>
      </c>
      <c r="N54" s="27">
        <f t="shared" si="49"/>
        <v>0</v>
      </c>
      <c r="O54" s="27">
        <f t="shared" si="49"/>
        <v>0</v>
      </c>
      <c r="P54" s="27">
        <f t="shared" si="49"/>
        <v>0</v>
      </c>
      <c r="Q54" s="27">
        <f t="shared" si="49"/>
        <v>0</v>
      </c>
      <c r="R54" s="27">
        <f t="shared" si="3"/>
        <v>7781000</v>
      </c>
      <c r="S54" s="30">
        <f t="shared" si="47"/>
        <v>0</v>
      </c>
      <c r="T54" s="30">
        <f t="shared" ref="T54:T56" si="50">R54-U54</f>
        <v>2150</v>
      </c>
      <c r="U54" s="27">
        <v>7778850</v>
      </c>
      <c r="V54" s="27">
        <f>V55+V56</f>
        <v>7781000</v>
      </c>
      <c r="W54" s="27">
        <f>W55+W56</f>
        <v>7733000</v>
      </c>
      <c r="X54" s="27">
        <f>X55+X56</f>
        <v>-48000</v>
      </c>
    </row>
    <row r="55" spans="1:25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3"/>
        <v>7526000</v>
      </c>
      <c r="S55" s="30">
        <f t="shared" si="47"/>
        <v>0</v>
      </c>
      <c r="T55" s="30">
        <f t="shared" si="50"/>
        <v>0</v>
      </c>
      <c r="U55" s="27">
        <v>7526000</v>
      </c>
      <c r="V55" s="27">
        <f>V57+V59+V61+V63</f>
        <v>7526000</v>
      </c>
      <c r="W55" s="27">
        <f t="shared" ref="W55:X55" si="52">W57+W59+W61+W63</f>
        <v>7526000</v>
      </c>
      <c r="X55" s="27">
        <f t="shared" si="52"/>
        <v>0</v>
      </c>
    </row>
    <row r="56" spans="1:25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3">G60+G62</f>
        <v>0</v>
      </c>
      <c r="H56" s="27">
        <f t="shared" si="53"/>
        <v>0</v>
      </c>
      <c r="I56" s="27">
        <f t="shared" si="53"/>
        <v>-219000</v>
      </c>
      <c r="J56" s="27">
        <f t="shared" si="53"/>
        <v>0</v>
      </c>
      <c r="K56" s="27">
        <f t="shared" si="53"/>
        <v>0</v>
      </c>
      <c r="L56" s="27">
        <f t="shared" si="53"/>
        <v>0</v>
      </c>
      <c r="M56" s="27">
        <f t="shared" si="53"/>
        <v>0</v>
      </c>
      <c r="N56" s="27">
        <f t="shared" si="53"/>
        <v>0</v>
      </c>
      <c r="O56" s="27">
        <f t="shared" si="53"/>
        <v>0</v>
      </c>
      <c r="P56" s="27">
        <f t="shared" si="53"/>
        <v>0</v>
      </c>
      <c r="Q56" s="27">
        <f t="shared" si="53"/>
        <v>0</v>
      </c>
      <c r="R56" s="27">
        <f t="shared" si="3"/>
        <v>255000</v>
      </c>
      <c r="S56" s="30">
        <f>S60+S62</f>
        <v>0</v>
      </c>
      <c r="T56" s="30">
        <f t="shared" si="50"/>
        <v>2150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-48000</v>
      </c>
    </row>
    <row r="57" spans="1:25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3"/>
        <v>5963000</v>
      </c>
      <c r="S57" s="20">
        <f t="shared" ref="S57:S98" si="54">V57-R57</f>
        <v>0</v>
      </c>
      <c r="T57" s="20"/>
      <c r="U57" s="9"/>
      <c r="V57" s="12">
        <v>5963000</v>
      </c>
      <c r="W57" s="12">
        <v>5963000</v>
      </c>
      <c r="X57" s="9">
        <f>W57-V57</f>
        <v>0</v>
      </c>
    </row>
    <row r="58" spans="1:25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3"/>
        <v>45000</v>
      </c>
      <c r="S58" s="20">
        <f t="shared" si="54"/>
        <v>0</v>
      </c>
      <c r="T58" s="20"/>
      <c r="U58" s="9"/>
      <c r="V58" s="12">
        <v>45000</v>
      </c>
      <c r="W58" s="12">
        <v>45000</v>
      </c>
      <c r="X58" s="9">
        <f t="shared" ref="X58:X64" si="55">W58-V58</f>
        <v>0</v>
      </c>
    </row>
    <row r="59" spans="1:25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3"/>
        <v>413000</v>
      </c>
      <c r="S59" s="20">
        <f t="shared" si="54"/>
        <v>0</v>
      </c>
      <c r="T59" s="20"/>
      <c r="U59" s="9"/>
      <c r="V59" s="12">
        <v>413000</v>
      </c>
      <c r="W59" s="12">
        <v>413000</v>
      </c>
      <c r="X59" s="9">
        <f t="shared" si="55"/>
        <v>0</v>
      </c>
    </row>
    <row r="60" spans="1:25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/>
      <c r="N60" s="12"/>
      <c r="O60" s="12"/>
      <c r="P60" s="12"/>
      <c r="Q60" s="12"/>
      <c r="R60" s="9">
        <f t="shared" si="3"/>
        <v>165000</v>
      </c>
      <c r="S60" s="20">
        <f t="shared" si="54"/>
        <v>0</v>
      </c>
      <c r="T60" s="20"/>
      <c r="U60" s="9"/>
      <c r="V60" s="12">
        <v>165000</v>
      </c>
      <c r="W60" s="12">
        <v>157000</v>
      </c>
      <c r="X60" s="9">
        <f t="shared" si="55"/>
        <v>-8000</v>
      </c>
      <c r="Y60" s="29"/>
    </row>
    <row r="61" spans="1:25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3"/>
        <v>900000</v>
      </c>
      <c r="S61" s="20">
        <f t="shared" si="54"/>
        <v>0</v>
      </c>
      <c r="T61" s="20"/>
      <c r="U61" s="9"/>
      <c r="V61" s="12">
        <v>900000</v>
      </c>
      <c r="W61" s="12">
        <v>900000</v>
      </c>
      <c r="X61" s="9">
        <f t="shared" si="55"/>
        <v>0</v>
      </c>
    </row>
    <row r="62" spans="1:25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/>
      <c r="N62" s="12"/>
      <c r="O62" s="12"/>
      <c r="P62" s="12"/>
      <c r="Q62" s="12"/>
      <c r="R62" s="9">
        <f t="shared" si="3"/>
        <v>90000</v>
      </c>
      <c r="S62" s="20">
        <f t="shared" si="54"/>
        <v>0</v>
      </c>
      <c r="T62" s="20"/>
      <c r="U62" s="9"/>
      <c r="V62" s="12">
        <v>90000</v>
      </c>
      <c r="W62" s="12">
        <v>50000</v>
      </c>
      <c r="X62" s="9">
        <f t="shared" si="55"/>
        <v>-40000</v>
      </c>
    </row>
    <row r="63" spans="1:25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3"/>
        <v>250000</v>
      </c>
      <c r="S63" s="20">
        <f t="shared" si="54"/>
        <v>0</v>
      </c>
      <c r="T63" s="20"/>
      <c r="U63" s="9"/>
      <c r="V63" s="12">
        <v>250000</v>
      </c>
      <c r="W63" s="12">
        <v>250000</v>
      </c>
      <c r="X63" s="9">
        <f t="shared" si="55"/>
        <v>0</v>
      </c>
    </row>
    <row r="64" spans="1:25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3"/>
        <v>81000</v>
      </c>
      <c r="S64" s="20">
        <f t="shared" si="54"/>
        <v>0</v>
      </c>
      <c r="T64" s="20"/>
      <c r="U64" s="9"/>
      <c r="V64" s="12">
        <v>81000</v>
      </c>
      <c r="W64" s="12">
        <v>81000</v>
      </c>
      <c r="X64" s="9">
        <f t="shared" si="55"/>
        <v>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6">G66+G67+G69+G70+G71+G72+G73</f>
        <v>0</v>
      </c>
      <c r="H65" s="27">
        <f t="shared" si="56"/>
        <v>-110000</v>
      </c>
      <c r="I65" s="27">
        <f t="shared" si="56"/>
        <v>0</v>
      </c>
      <c r="J65" s="27">
        <f t="shared" si="56"/>
        <v>0</v>
      </c>
      <c r="K65" s="27">
        <f t="shared" si="56"/>
        <v>0</v>
      </c>
      <c r="L65" s="27">
        <f t="shared" si="56"/>
        <v>0</v>
      </c>
      <c r="M65" s="27">
        <f t="shared" si="56"/>
        <v>0</v>
      </c>
      <c r="N65" s="27">
        <f t="shared" si="56"/>
        <v>0</v>
      </c>
      <c r="O65" s="27">
        <f t="shared" si="56"/>
        <v>0</v>
      </c>
      <c r="P65" s="27">
        <f t="shared" si="56"/>
        <v>0</v>
      </c>
      <c r="Q65" s="27">
        <f t="shared" si="56"/>
        <v>0</v>
      </c>
      <c r="R65" s="27">
        <f t="shared" si="3"/>
        <v>12040000</v>
      </c>
      <c r="S65" s="30">
        <f t="shared" si="54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0</v>
      </c>
      <c r="X65" s="27">
        <f t="shared" ref="X65" si="57">X66+X67+X69+X70+X71+X72+X73</f>
        <v>0</v>
      </c>
    </row>
    <row r="66" spans="1:24" s="2" customFormat="1" ht="60" x14ac:dyDescent="0.25">
      <c r="A66" s="2" t="s">
        <v>59</v>
      </c>
      <c r="B66" s="4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3"/>
        <v>3090000</v>
      </c>
      <c r="S66" s="20">
        <f t="shared" si="54"/>
        <v>0</v>
      </c>
      <c r="T66" s="20"/>
      <c r="U66" s="9"/>
      <c r="V66" s="12">
        <v>3090000</v>
      </c>
      <c r="W66" s="7"/>
      <c r="X66" s="7"/>
    </row>
    <row r="67" spans="1:24" s="2" customFormat="1" ht="60" x14ac:dyDescent="0.25">
      <c r="A67" s="2" t="s">
        <v>59</v>
      </c>
      <c r="B67" s="41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3"/>
        <v>7140000</v>
      </c>
      <c r="S67" s="20">
        <f t="shared" si="54"/>
        <v>0</v>
      </c>
      <c r="T67" s="20"/>
      <c r="U67" s="9"/>
      <c r="V67" s="12">
        <v>7140000</v>
      </c>
      <c r="W67" s="7"/>
      <c r="X67" s="7"/>
    </row>
    <row r="68" spans="1:24" s="2" customFormat="1" ht="15.75" x14ac:dyDescent="0.25">
      <c r="B68" s="41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3"/>
        <v>360000</v>
      </c>
      <c r="S68" s="20">
        <f t="shared" si="54"/>
        <v>0</v>
      </c>
      <c r="T68" s="20"/>
      <c r="U68" s="9"/>
      <c r="V68" s="12">
        <v>360000</v>
      </c>
      <c r="W68" s="7"/>
      <c r="X68" s="7"/>
    </row>
    <row r="69" spans="1:24" s="2" customFormat="1" ht="45" x14ac:dyDescent="0.25">
      <c r="B69" s="4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3"/>
        <v>300000</v>
      </c>
      <c r="S69" s="20">
        <f t="shared" si="54"/>
        <v>0</v>
      </c>
      <c r="T69" s="20"/>
      <c r="U69" s="9"/>
      <c r="V69" s="12">
        <v>300000</v>
      </c>
      <c r="W69" s="7"/>
      <c r="X69" s="7"/>
    </row>
    <row r="70" spans="1:24" s="2" customFormat="1" ht="15.75" x14ac:dyDescent="0.25">
      <c r="A70" s="2" t="s">
        <v>59</v>
      </c>
      <c r="B70" s="4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3"/>
        <v>1054000</v>
      </c>
      <c r="S70" s="20">
        <f t="shared" si="54"/>
        <v>0</v>
      </c>
      <c r="T70" s="20"/>
      <c r="U70" s="9"/>
      <c r="V70" s="12">
        <v>1054000</v>
      </c>
      <c r="W70" s="7"/>
      <c r="X70" s="7"/>
    </row>
    <row r="71" spans="1:24" s="2" customFormat="1" ht="30" x14ac:dyDescent="0.25">
      <c r="A71" s="2" t="s">
        <v>59</v>
      </c>
      <c r="B71" s="4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3"/>
        <v>36000</v>
      </c>
      <c r="S71" s="20">
        <f t="shared" si="54"/>
        <v>0</v>
      </c>
      <c r="T71" s="20"/>
      <c r="U71" s="9"/>
      <c r="V71" s="12">
        <v>36000</v>
      </c>
      <c r="W71" s="7"/>
      <c r="X71" s="7"/>
    </row>
    <row r="72" spans="1:24" s="2" customFormat="1" ht="15.75" x14ac:dyDescent="0.25">
      <c r="A72" s="2" t="s">
        <v>59</v>
      </c>
      <c r="B72" s="4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8">F72+G72+H72+I72+J72+L72+M72+K72+O72+Q72+N72+P72</f>
        <v>120000</v>
      </c>
      <c r="S72" s="20">
        <f t="shared" si="54"/>
        <v>0</v>
      </c>
      <c r="T72" s="20"/>
      <c r="U72" s="9"/>
      <c r="V72" s="12">
        <v>120000</v>
      </c>
      <c r="W72" s="7"/>
      <c r="X72" s="7"/>
    </row>
    <row r="73" spans="1:24" s="2" customFormat="1" ht="30" x14ac:dyDescent="0.25">
      <c r="A73" s="2" t="s">
        <v>59</v>
      </c>
      <c r="B73" s="4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8"/>
        <v>300000</v>
      </c>
      <c r="S73" s="20">
        <f t="shared" si="54"/>
        <v>0</v>
      </c>
      <c r="T73" s="20"/>
      <c r="U73" s="9"/>
      <c r="V73" s="12">
        <v>300000</v>
      </c>
      <c r="W73" s="7"/>
      <c r="X73" s="7"/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9">SUM(G75:G83)</f>
        <v>0</v>
      </c>
      <c r="H74" s="27">
        <f t="shared" si="59"/>
        <v>0</v>
      </c>
      <c r="I74" s="27">
        <f t="shared" si="59"/>
        <v>0</v>
      </c>
      <c r="J74" s="27">
        <f t="shared" si="59"/>
        <v>0</v>
      </c>
      <c r="K74" s="27">
        <f t="shared" si="59"/>
        <v>0</v>
      </c>
      <c r="L74" s="27">
        <f t="shared" si="59"/>
        <v>0</v>
      </c>
      <c r="M74" s="27">
        <f t="shared" si="59"/>
        <v>0</v>
      </c>
      <c r="N74" s="27">
        <f t="shared" si="59"/>
        <v>0</v>
      </c>
      <c r="O74" s="27">
        <f t="shared" si="59"/>
        <v>0</v>
      </c>
      <c r="P74" s="27">
        <f t="shared" si="59"/>
        <v>0</v>
      </c>
      <c r="Q74" s="27">
        <f t="shared" si="59"/>
        <v>0</v>
      </c>
      <c r="R74" s="27">
        <f t="shared" si="58"/>
        <v>2100000</v>
      </c>
      <c r="S74" s="30">
        <f t="shared" si="54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8"/>
        <v>900000</v>
      </c>
      <c r="S75" s="20">
        <f t="shared" si="54"/>
        <v>0</v>
      </c>
      <c r="T75" s="20"/>
      <c r="U75" s="9"/>
      <c r="V75" s="12">
        <v>900000</v>
      </c>
      <c r="W75" s="12"/>
      <c r="X75" s="7"/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8"/>
        <v>90000</v>
      </c>
      <c r="S76" s="20">
        <f t="shared" si="54"/>
        <v>0</v>
      </c>
      <c r="T76" s="20"/>
      <c r="U76" s="9"/>
      <c r="V76" s="12">
        <v>90000</v>
      </c>
      <c r="W76" s="12"/>
      <c r="X76" s="7"/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8"/>
        <v>90000</v>
      </c>
      <c r="S77" s="20">
        <f t="shared" si="54"/>
        <v>0</v>
      </c>
      <c r="T77" s="20"/>
      <c r="U77" s="9"/>
      <c r="V77" s="12">
        <v>90000</v>
      </c>
      <c r="W77" s="12"/>
      <c r="X77" s="7"/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8"/>
        <v>100000</v>
      </c>
      <c r="S78" s="20">
        <f t="shared" si="54"/>
        <v>0</v>
      </c>
      <c r="T78" s="20"/>
      <c r="U78" s="9"/>
      <c r="V78" s="12">
        <v>100000</v>
      </c>
      <c r="W78" s="12"/>
      <c r="X78" s="7"/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8"/>
        <v>250000</v>
      </c>
      <c r="S79" s="20">
        <f t="shared" si="54"/>
        <v>0</v>
      </c>
      <c r="T79" s="20"/>
      <c r="U79" s="9"/>
      <c r="V79" s="12">
        <v>250000</v>
      </c>
      <c r="W79" s="12"/>
      <c r="X79" s="7"/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8"/>
        <v>140000</v>
      </c>
      <c r="S80" s="20">
        <f t="shared" si="54"/>
        <v>0</v>
      </c>
      <c r="T80" s="20"/>
      <c r="U80" s="9"/>
      <c r="V80" s="12">
        <v>140000</v>
      </c>
      <c r="W80" s="12"/>
      <c r="X80" s="7"/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8"/>
        <v>180000</v>
      </c>
      <c r="S81" s="20">
        <f t="shared" si="54"/>
        <v>0</v>
      </c>
      <c r="T81" s="20"/>
      <c r="U81" s="9"/>
      <c r="V81" s="12">
        <v>180000</v>
      </c>
      <c r="W81" s="12"/>
      <c r="X81" s="7"/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8"/>
        <v>70000</v>
      </c>
      <c r="S82" s="20">
        <f t="shared" si="54"/>
        <v>0</v>
      </c>
      <c r="T82" s="20"/>
      <c r="U82" s="9"/>
      <c r="V82" s="12">
        <v>70000</v>
      </c>
      <c r="W82" s="12"/>
      <c r="X82" s="7"/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8"/>
        <v>280000</v>
      </c>
      <c r="S83" s="20">
        <f t="shared" si="54"/>
        <v>0</v>
      </c>
      <c r="T83" s="20"/>
      <c r="U83" s="9"/>
      <c r="V83" s="12">
        <v>280000</v>
      </c>
      <c r="W83" s="12"/>
      <c r="X83" s="7"/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0">G85+G86+G87+G88+G89+G90+G91+G92</f>
        <v>0</v>
      </c>
      <c r="H84" s="27">
        <f t="shared" si="60"/>
        <v>110000</v>
      </c>
      <c r="I84" s="27">
        <f t="shared" si="60"/>
        <v>0</v>
      </c>
      <c r="J84" s="27">
        <f t="shared" si="60"/>
        <v>0</v>
      </c>
      <c r="K84" s="27">
        <f t="shared" si="60"/>
        <v>0</v>
      </c>
      <c r="L84" s="27">
        <f t="shared" si="60"/>
        <v>0</v>
      </c>
      <c r="M84" s="27">
        <f t="shared" si="60"/>
        <v>0</v>
      </c>
      <c r="N84" s="27">
        <f t="shared" si="60"/>
        <v>0</v>
      </c>
      <c r="O84" s="27">
        <f t="shared" si="60"/>
        <v>0</v>
      </c>
      <c r="P84" s="27">
        <f t="shared" si="60"/>
        <v>0</v>
      </c>
      <c r="Q84" s="27">
        <f t="shared" si="60"/>
        <v>0</v>
      </c>
      <c r="R84" s="27">
        <f t="shared" si="58"/>
        <v>24110000</v>
      </c>
      <c r="S84" s="30">
        <f t="shared" si="54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8"/>
        <v>6850000</v>
      </c>
      <c r="S85" s="20">
        <f t="shared" si="54"/>
        <v>0</v>
      </c>
      <c r="T85" s="20"/>
      <c r="U85" s="27"/>
      <c r="V85" s="12">
        <v>6850000</v>
      </c>
      <c r="W85" s="27"/>
      <c r="X85" s="7"/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8"/>
        <v>88000</v>
      </c>
      <c r="S86" s="20">
        <f t="shared" si="54"/>
        <v>0</v>
      </c>
      <c r="T86" s="20"/>
      <c r="U86" s="27"/>
      <c r="V86" s="12">
        <v>88000</v>
      </c>
      <c r="W86" s="27"/>
      <c r="X86" s="7"/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8"/>
        <v>151000</v>
      </c>
      <c r="S87" s="20">
        <f t="shared" si="54"/>
        <v>0</v>
      </c>
      <c r="T87" s="20"/>
      <c r="U87" s="27"/>
      <c r="V87" s="12">
        <v>151000</v>
      </c>
      <c r="W87" s="27"/>
      <c r="X87" s="7"/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8"/>
        <v>662300</v>
      </c>
      <c r="S88" s="20">
        <f t="shared" si="54"/>
        <v>0</v>
      </c>
      <c r="T88" s="20"/>
      <c r="U88" s="27"/>
      <c r="V88" s="12">
        <v>662300</v>
      </c>
      <c r="W88" s="27"/>
      <c r="X88" s="7"/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8"/>
        <v>1718200</v>
      </c>
      <c r="S89" s="20">
        <f t="shared" si="54"/>
        <v>0</v>
      </c>
      <c r="T89" s="20"/>
      <c r="U89" s="27"/>
      <c r="V89" s="12">
        <v>1718200</v>
      </c>
      <c r="W89" s="27"/>
      <c r="X89" s="7"/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8"/>
        <v>13660000</v>
      </c>
      <c r="S90" s="20">
        <f t="shared" si="54"/>
        <v>0</v>
      </c>
      <c r="T90" s="20"/>
      <c r="U90" s="27"/>
      <c r="V90" s="12">
        <v>13660000</v>
      </c>
      <c r="W90" s="27"/>
      <c r="X90" s="7"/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8"/>
        <v>360000</v>
      </c>
      <c r="S91" s="20">
        <f t="shared" si="54"/>
        <v>0</v>
      </c>
      <c r="T91" s="20"/>
      <c r="U91" s="27"/>
      <c r="V91" s="12">
        <v>360000</v>
      </c>
      <c r="W91" s="27"/>
      <c r="X91" s="7"/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8"/>
        <v>620500</v>
      </c>
      <c r="S92" s="20">
        <f t="shared" si="54"/>
        <v>0</v>
      </c>
      <c r="T92" s="20"/>
      <c r="U92" s="27"/>
      <c r="V92" s="12">
        <v>620500</v>
      </c>
      <c r="W92" s="27"/>
      <c r="X92" s="7"/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1">G94+G95+G96+G97+G98</f>
        <v>0</v>
      </c>
      <c r="H93" s="27">
        <f t="shared" si="61"/>
        <v>0</v>
      </c>
      <c r="I93" s="27">
        <f t="shared" si="61"/>
        <v>0</v>
      </c>
      <c r="J93" s="27">
        <f t="shared" si="61"/>
        <v>0</v>
      </c>
      <c r="K93" s="27">
        <f t="shared" si="61"/>
        <v>0</v>
      </c>
      <c r="L93" s="27">
        <f t="shared" si="61"/>
        <v>0</v>
      </c>
      <c r="M93" s="27">
        <f t="shared" si="61"/>
        <v>0</v>
      </c>
      <c r="N93" s="27">
        <f t="shared" ref="N93" si="62">N94+N95+N96+N97+N98</f>
        <v>0</v>
      </c>
      <c r="O93" s="27">
        <f t="shared" si="61"/>
        <v>0</v>
      </c>
      <c r="P93" s="27">
        <f t="shared" ref="P93" si="63">P94+P95+P96+P97+P98</f>
        <v>0</v>
      </c>
      <c r="Q93" s="27">
        <f t="shared" si="61"/>
        <v>0</v>
      </c>
      <c r="R93" s="27">
        <f t="shared" si="58"/>
        <v>13500000</v>
      </c>
      <c r="S93" s="30">
        <f t="shared" si="54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64">W94+W95+W96+W97+W98</f>
        <v>0</v>
      </c>
      <c r="X93" s="27">
        <f t="shared" si="64"/>
        <v>0</v>
      </c>
    </row>
    <row r="94" spans="1:24" s="2" customFormat="1" ht="18" customHeight="1" x14ac:dyDescent="0.25">
      <c r="A94" s="2" t="s">
        <v>59</v>
      </c>
      <c r="B94" s="4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8"/>
        <v>1540000</v>
      </c>
      <c r="S94" s="20">
        <f t="shared" si="54"/>
        <v>0</v>
      </c>
      <c r="T94" s="20"/>
      <c r="U94" s="9"/>
      <c r="V94" s="12">
        <v>1540000</v>
      </c>
      <c r="W94" s="12"/>
      <c r="X94" s="12"/>
    </row>
    <row r="95" spans="1:24" s="2" customFormat="1" ht="18" customHeight="1" x14ac:dyDescent="0.25">
      <c r="A95" s="2" t="s">
        <v>59</v>
      </c>
      <c r="B95" s="4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8"/>
        <v>810000</v>
      </c>
      <c r="S95" s="20">
        <f t="shared" si="54"/>
        <v>0</v>
      </c>
      <c r="T95" s="20"/>
      <c r="U95" s="9"/>
      <c r="V95" s="12">
        <v>810000</v>
      </c>
      <c r="W95" s="12"/>
      <c r="X95" s="12"/>
    </row>
    <row r="96" spans="1:24" s="2" customFormat="1" ht="34.5" customHeight="1" x14ac:dyDescent="0.25">
      <c r="A96" s="2" t="s">
        <v>59</v>
      </c>
      <c r="B96" s="4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8"/>
        <v>10733000</v>
      </c>
      <c r="S96" s="20">
        <f t="shared" si="54"/>
        <v>0</v>
      </c>
      <c r="T96" s="20"/>
      <c r="U96" s="9"/>
      <c r="V96" s="12">
        <v>10733000</v>
      </c>
      <c r="W96" s="12"/>
      <c r="X96" s="12"/>
    </row>
    <row r="97" spans="1:24" s="2" customFormat="1" ht="34.5" customHeight="1" x14ac:dyDescent="0.25">
      <c r="A97" s="2" t="s">
        <v>59</v>
      </c>
      <c r="B97" s="4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8"/>
        <v>213000</v>
      </c>
      <c r="S97" s="20">
        <f t="shared" si="54"/>
        <v>0</v>
      </c>
      <c r="T97" s="20"/>
      <c r="U97" s="9"/>
      <c r="V97" s="12">
        <v>213000</v>
      </c>
      <c r="W97" s="12"/>
      <c r="X97" s="12"/>
    </row>
    <row r="98" spans="1:24" s="2" customFormat="1" ht="34.5" customHeight="1" x14ac:dyDescent="0.25">
      <c r="A98" s="2" t="s">
        <v>59</v>
      </c>
      <c r="B98" s="4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8"/>
        <v>204000</v>
      </c>
      <c r="S98" s="20">
        <f t="shared" si="54"/>
        <v>0</v>
      </c>
      <c r="T98" s="20"/>
      <c r="U98" s="9"/>
      <c r="V98" s="12">
        <v>204000</v>
      </c>
      <c r="W98" s="12"/>
      <c r="X98" s="12"/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8"/>
        <v>2000000</v>
      </c>
      <c r="S99" s="30">
        <f t="shared" ref="S99:S121" si="65">V99-R99</f>
        <v>0</v>
      </c>
      <c r="T99" s="30">
        <f t="shared" ref="T99:T100" si="66">R99-U99</f>
        <v>0</v>
      </c>
      <c r="U99" s="27">
        <v>2000000</v>
      </c>
      <c r="V99" s="27">
        <v>2000000</v>
      </c>
      <c r="W99" s="27"/>
      <c r="X99" s="7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7">G101+G102+G103+G104+G105+G106</f>
        <v>0</v>
      </c>
      <c r="H100" s="27">
        <f t="shared" si="67"/>
        <v>0</v>
      </c>
      <c r="I100" s="27">
        <f t="shared" si="67"/>
        <v>0</v>
      </c>
      <c r="J100" s="27">
        <f t="shared" si="67"/>
        <v>0</v>
      </c>
      <c r="K100" s="27">
        <f t="shared" si="67"/>
        <v>0</v>
      </c>
      <c r="L100" s="27">
        <f t="shared" si="67"/>
        <v>0</v>
      </c>
      <c r="M100" s="27">
        <f t="shared" si="67"/>
        <v>0</v>
      </c>
      <c r="N100" s="27">
        <f t="shared" si="67"/>
        <v>0</v>
      </c>
      <c r="O100" s="27">
        <f t="shared" si="67"/>
        <v>0</v>
      </c>
      <c r="P100" s="27">
        <f t="shared" si="67"/>
        <v>0</v>
      </c>
      <c r="Q100" s="27">
        <f t="shared" si="67"/>
        <v>0</v>
      </c>
      <c r="R100" s="27">
        <f t="shared" si="58"/>
        <v>36340000</v>
      </c>
      <c r="S100" s="30">
        <f t="shared" si="65"/>
        <v>0</v>
      </c>
      <c r="T100" s="30">
        <f t="shared" si="66"/>
        <v>50000</v>
      </c>
      <c r="U100" s="27">
        <v>36290000</v>
      </c>
      <c r="V100" s="27">
        <f>V101+V102+V103+V104+V105+V106</f>
        <v>36340000</v>
      </c>
      <c r="W100" s="27">
        <f t="shared" ref="W100:X100" si="68">W101+W102+W103+W104+W105+W106</f>
        <v>0</v>
      </c>
      <c r="X100" s="27">
        <f t="shared" si="68"/>
        <v>0</v>
      </c>
    </row>
    <row r="101" spans="1:24" s="2" customFormat="1" ht="18" customHeight="1" x14ac:dyDescent="0.25">
      <c r="A101" s="2" t="s">
        <v>59</v>
      </c>
      <c r="B101" s="4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8"/>
        <v>15974000</v>
      </c>
      <c r="S101" s="20">
        <f t="shared" si="65"/>
        <v>0</v>
      </c>
      <c r="T101" s="20"/>
      <c r="U101" s="9"/>
      <c r="V101" s="12">
        <v>15974000</v>
      </c>
      <c r="W101" s="12"/>
      <c r="X101" s="7"/>
    </row>
    <row r="102" spans="1:24" s="2" customFormat="1" ht="18" customHeight="1" x14ac:dyDescent="0.25">
      <c r="A102" s="2" t="s">
        <v>59</v>
      </c>
      <c r="B102" s="4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8"/>
        <v>96500</v>
      </c>
      <c r="S102" s="20">
        <f t="shared" si="65"/>
        <v>0</v>
      </c>
      <c r="T102" s="20"/>
      <c r="U102" s="9"/>
      <c r="V102" s="12">
        <v>96500</v>
      </c>
      <c r="W102" s="12"/>
      <c r="X102" s="7"/>
    </row>
    <row r="103" spans="1:24" s="2" customFormat="1" ht="47.25" customHeight="1" x14ac:dyDescent="0.25">
      <c r="A103" s="2" t="s">
        <v>59</v>
      </c>
      <c r="B103" s="4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8"/>
        <v>19070000</v>
      </c>
      <c r="S103" s="20">
        <f t="shared" si="65"/>
        <v>0</v>
      </c>
      <c r="T103" s="20"/>
      <c r="U103" s="9"/>
      <c r="V103" s="12">
        <v>19070000</v>
      </c>
      <c r="W103" s="12"/>
      <c r="X103" s="7"/>
    </row>
    <row r="104" spans="1:24" s="2" customFormat="1" ht="25.5" customHeight="1" x14ac:dyDescent="0.25">
      <c r="A104" s="2" t="s">
        <v>59</v>
      </c>
      <c r="B104" s="4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8"/>
        <v>500000</v>
      </c>
      <c r="S104" s="20">
        <f t="shared" si="65"/>
        <v>0</v>
      </c>
      <c r="T104" s="20"/>
      <c r="U104" s="9"/>
      <c r="V104" s="12">
        <v>500000</v>
      </c>
      <c r="W104" s="12"/>
      <c r="X104" s="7"/>
    </row>
    <row r="105" spans="1:24" s="2" customFormat="1" ht="34.5" customHeight="1" x14ac:dyDescent="0.25">
      <c r="A105" s="2" t="s">
        <v>59</v>
      </c>
      <c r="B105" s="4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8"/>
        <v>663500</v>
      </c>
      <c r="S105" s="20">
        <f t="shared" si="65"/>
        <v>0</v>
      </c>
      <c r="T105" s="20"/>
      <c r="U105" s="9"/>
      <c r="V105" s="12">
        <v>663500</v>
      </c>
      <c r="W105" s="12"/>
      <c r="X105" s="7"/>
    </row>
    <row r="106" spans="1:24" s="2" customFormat="1" ht="34.5" customHeight="1" x14ac:dyDescent="0.25">
      <c r="A106" s="2" t="s">
        <v>59</v>
      </c>
      <c r="B106" s="4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8"/>
        <v>36000</v>
      </c>
      <c r="S106" s="20">
        <f t="shared" si="65"/>
        <v>0</v>
      </c>
      <c r="T106" s="20"/>
      <c r="U106" s="9"/>
      <c r="V106" s="12">
        <v>36000</v>
      </c>
      <c r="W106" s="12"/>
      <c r="X106" s="7"/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69">F108+F109+F110</f>
        <v>3000000</v>
      </c>
      <c r="G107" s="27">
        <f t="shared" si="69"/>
        <v>0</v>
      </c>
      <c r="H107" s="27">
        <f t="shared" si="69"/>
        <v>0</v>
      </c>
      <c r="I107" s="27">
        <f t="shared" si="69"/>
        <v>0</v>
      </c>
      <c r="J107" s="27">
        <f t="shared" si="69"/>
        <v>0</v>
      </c>
      <c r="K107" s="27">
        <f t="shared" si="69"/>
        <v>0</v>
      </c>
      <c r="L107" s="27">
        <f t="shared" si="69"/>
        <v>0</v>
      </c>
      <c r="M107" s="27">
        <f t="shared" si="69"/>
        <v>0</v>
      </c>
      <c r="N107" s="27">
        <f t="shared" ref="N107" si="70">N108+N109+N110</f>
        <v>0</v>
      </c>
      <c r="O107" s="27">
        <f t="shared" si="69"/>
        <v>0</v>
      </c>
      <c r="P107" s="27">
        <f t="shared" ref="P107" si="71">P108+P109+P110</f>
        <v>0</v>
      </c>
      <c r="Q107" s="27">
        <f t="shared" si="69"/>
        <v>0</v>
      </c>
      <c r="R107" s="27">
        <f t="shared" si="58"/>
        <v>3000000</v>
      </c>
      <c r="S107" s="30">
        <f t="shared" si="65"/>
        <v>0</v>
      </c>
      <c r="T107" s="30">
        <f>R107-U107</f>
        <v>0</v>
      </c>
      <c r="U107" s="27">
        <v>3000000</v>
      </c>
      <c r="V107" s="27">
        <f t="shared" ref="V107" si="72">V108+V109+V110</f>
        <v>3000000</v>
      </c>
      <c r="W107" s="27">
        <f>SUM(W108:W110)</f>
        <v>0</v>
      </c>
      <c r="X107" s="27">
        <f>SUM(X108:X112)</f>
        <v>0</v>
      </c>
    </row>
    <row r="108" spans="1:24" s="2" customFormat="1" ht="28.5" customHeight="1" x14ac:dyDescent="0.25">
      <c r="A108" s="2" t="s">
        <v>59</v>
      </c>
      <c r="B108" s="4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8"/>
        <v>364000</v>
      </c>
      <c r="S108" s="20">
        <f t="shared" si="65"/>
        <v>0</v>
      </c>
      <c r="T108" s="20"/>
      <c r="U108" s="9"/>
      <c r="V108" s="12">
        <v>364000</v>
      </c>
      <c r="W108" s="12"/>
      <c r="X108" s="12"/>
    </row>
    <row r="109" spans="1:24" s="2" customFormat="1" ht="31.5" customHeight="1" x14ac:dyDescent="0.25">
      <c r="A109" s="2" t="s">
        <v>59</v>
      </c>
      <c r="B109" s="41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58"/>
        <v>1749000</v>
      </c>
      <c r="S109" s="20">
        <f t="shared" si="65"/>
        <v>0</v>
      </c>
      <c r="T109" s="20"/>
      <c r="U109" s="9"/>
      <c r="V109" s="12">
        <v>1749000</v>
      </c>
      <c r="W109" s="12"/>
      <c r="X109" s="12"/>
    </row>
    <row r="110" spans="1:24" s="2" customFormat="1" ht="33" customHeight="1" x14ac:dyDescent="0.25">
      <c r="A110" s="2" t="s">
        <v>59</v>
      </c>
      <c r="B110" s="4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8"/>
        <v>887000</v>
      </c>
      <c r="S110" s="20">
        <f t="shared" si="65"/>
        <v>0</v>
      </c>
      <c r="T110" s="20"/>
      <c r="U110" s="9"/>
      <c r="V110" s="12">
        <v>887000</v>
      </c>
      <c r="W110" s="12"/>
      <c r="X110" s="12"/>
    </row>
    <row r="111" spans="1:24" s="2" customFormat="1" ht="34.5" customHeight="1" x14ac:dyDescent="0.25">
      <c r="A111" s="2" t="s">
        <v>59</v>
      </c>
      <c r="B111" s="4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8"/>
        <v>601000</v>
      </c>
      <c r="S111" s="20">
        <f t="shared" si="65"/>
        <v>0</v>
      </c>
      <c r="T111" s="20"/>
      <c r="U111" s="9"/>
      <c r="V111" s="12">
        <v>601000</v>
      </c>
      <c r="W111" s="12"/>
      <c r="X111" s="12"/>
    </row>
    <row r="112" spans="1:24" s="2" customFormat="1" ht="34.5" customHeight="1" x14ac:dyDescent="0.25">
      <c r="A112" s="2" t="s">
        <v>59</v>
      </c>
      <c r="B112" s="4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8"/>
        <v>286000</v>
      </c>
      <c r="S112" s="20">
        <f t="shared" si="65"/>
        <v>0</v>
      </c>
      <c r="T112" s="20"/>
      <c r="U112" s="9"/>
      <c r="V112" s="12">
        <v>286000</v>
      </c>
      <c r="W112" s="12"/>
      <c r="X112" s="12"/>
    </row>
    <row r="113" spans="1:26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73">F114+F115+F116+F117</f>
        <v>9800000</v>
      </c>
      <c r="G113" s="27">
        <f t="shared" si="73"/>
        <v>0</v>
      </c>
      <c r="H113" s="27">
        <f t="shared" si="73"/>
        <v>0</v>
      </c>
      <c r="I113" s="27">
        <f t="shared" si="73"/>
        <v>0</v>
      </c>
      <c r="J113" s="27">
        <f t="shared" si="73"/>
        <v>0</v>
      </c>
      <c r="K113" s="27">
        <f t="shared" si="73"/>
        <v>0</v>
      </c>
      <c r="L113" s="27">
        <f t="shared" si="73"/>
        <v>0</v>
      </c>
      <c r="M113" s="27">
        <f t="shared" si="73"/>
        <v>0</v>
      </c>
      <c r="N113" s="27">
        <f t="shared" ref="N113" si="74">N114+N115+N116+N117</f>
        <v>0</v>
      </c>
      <c r="O113" s="27">
        <f t="shared" si="73"/>
        <v>0</v>
      </c>
      <c r="P113" s="27">
        <f t="shared" ref="P113" si="75">P114+P115+P116+P117</f>
        <v>0</v>
      </c>
      <c r="Q113" s="27">
        <f t="shared" si="73"/>
        <v>0</v>
      </c>
      <c r="R113" s="27">
        <f t="shared" si="58"/>
        <v>9800000</v>
      </c>
      <c r="S113" s="30">
        <f t="shared" si="65"/>
        <v>0</v>
      </c>
      <c r="T113" s="30">
        <f>R113-U113</f>
        <v>51500</v>
      </c>
      <c r="U113" s="27">
        <v>9748500</v>
      </c>
      <c r="V113" s="27">
        <f t="shared" ref="V113" si="76">V114+V115+V116+V117</f>
        <v>9800000</v>
      </c>
      <c r="W113" s="27">
        <f>W114+W115+W116+W117</f>
        <v>0</v>
      </c>
      <c r="X113" s="27">
        <f>X114+X115+X116+X117</f>
        <v>0</v>
      </c>
    </row>
    <row r="114" spans="1:26" s="2" customFormat="1" ht="30.75" customHeight="1" x14ac:dyDescent="0.25">
      <c r="A114" s="2" t="s">
        <v>59</v>
      </c>
      <c r="B114" s="4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8"/>
        <v>70000</v>
      </c>
      <c r="S114" s="20">
        <f t="shared" si="65"/>
        <v>0</v>
      </c>
      <c r="T114" s="20"/>
      <c r="U114" s="9"/>
      <c r="V114" s="12">
        <v>70000</v>
      </c>
      <c r="W114" s="12"/>
      <c r="X114" s="7"/>
    </row>
    <row r="115" spans="1:26" s="2" customFormat="1" ht="46.5" customHeight="1" x14ac:dyDescent="0.25">
      <c r="A115" s="2" t="s">
        <v>59</v>
      </c>
      <c r="B115" s="4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8"/>
        <v>400000</v>
      </c>
      <c r="S115" s="20">
        <f t="shared" si="65"/>
        <v>0</v>
      </c>
      <c r="T115" s="20"/>
      <c r="U115" s="9"/>
      <c r="V115" s="12">
        <v>400000</v>
      </c>
      <c r="W115" s="12"/>
      <c r="X115" s="7"/>
    </row>
    <row r="116" spans="1:26" s="2" customFormat="1" ht="46.5" customHeight="1" x14ac:dyDescent="0.25">
      <c r="A116" s="2" t="s">
        <v>59</v>
      </c>
      <c r="B116" s="4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8"/>
        <v>200000</v>
      </c>
      <c r="S116" s="20">
        <f t="shared" si="65"/>
        <v>0</v>
      </c>
      <c r="T116" s="20"/>
      <c r="U116" s="9"/>
      <c r="V116" s="12">
        <v>200000</v>
      </c>
      <c r="W116" s="12"/>
      <c r="X116" s="7"/>
    </row>
    <row r="117" spans="1:26" s="2" customFormat="1" ht="33.75" customHeight="1" x14ac:dyDescent="0.25">
      <c r="A117" s="2" t="s">
        <v>59</v>
      </c>
      <c r="B117" s="41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8"/>
        <v>9130000</v>
      </c>
      <c r="S117" s="20">
        <f t="shared" si="65"/>
        <v>0</v>
      </c>
      <c r="T117" s="20"/>
      <c r="U117" s="9"/>
      <c r="V117" s="12">
        <v>9130000</v>
      </c>
      <c r="W117" s="12"/>
      <c r="X117" s="7"/>
    </row>
    <row r="118" spans="1:26" s="2" customFormat="1" ht="37.5" customHeight="1" x14ac:dyDescent="0.25">
      <c r="A118" s="2" t="s">
        <v>59</v>
      </c>
      <c r="B118" s="41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8"/>
        <v>240000</v>
      </c>
      <c r="S118" s="20">
        <f t="shared" si="65"/>
        <v>0</v>
      </c>
      <c r="T118" s="20"/>
      <c r="U118" s="9"/>
      <c r="V118" s="12">
        <v>240000</v>
      </c>
      <c r="W118" s="12"/>
      <c r="X118" s="7"/>
    </row>
    <row r="119" spans="1:26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7">G120+G121</f>
        <v>0</v>
      </c>
      <c r="H119" s="27">
        <f t="shared" si="77"/>
        <v>0</v>
      </c>
      <c r="I119" s="27">
        <f t="shared" si="77"/>
        <v>0</v>
      </c>
      <c r="J119" s="27">
        <f t="shared" si="77"/>
        <v>0</v>
      </c>
      <c r="K119" s="27">
        <f t="shared" si="77"/>
        <v>0</v>
      </c>
      <c r="L119" s="27">
        <f t="shared" si="77"/>
        <v>374500</v>
      </c>
      <c r="M119" s="27">
        <f t="shared" si="77"/>
        <v>0</v>
      </c>
      <c r="N119" s="27">
        <f t="shared" si="77"/>
        <v>0</v>
      </c>
      <c r="O119" s="27">
        <f t="shared" si="77"/>
        <v>0</v>
      </c>
      <c r="P119" s="27">
        <f t="shared" si="77"/>
        <v>0</v>
      </c>
      <c r="Q119" s="27">
        <f t="shared" si="77"/>
        <v>0</v>
      </c>
      <c r="R119" s="27">
        <f t="shared" si="58"/>
        <v>45099500</v>
      </c>
      <c r="S119" s="30">
        <f t="shared" si="65"/>
        <v>0</v>
      </c>
      <c r="T119" s="30">
        <f t="shared" ref="T119:T121" si="78">R119-U119</f>
        <v>482930</v>
      </c>
      <c r="U119" s="27">
        <v>44616570</v>
      </c>
      <c r="V119" s="27">
        <f>V120+V121</f>
        <v>45099500</v>
      </c>
      <c r="W119" s="27">
        <f>W120+W121</f>
        <v>0</v>
      </c>
      <c r="X119" s="27">
        <f>X120+X121</f>
        <v>0</v>
      </c>
    </row>
    <row r="120" spans="1:26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0" si="79">G122</f>
        <v>0</v>
      </c>
      <c r="H120" s="27">
        <f t="shared" si="79"/>
        <v>0</v>
      </c>
      <c r="I120" s="27">
        <f t="shared" si="79"/>
        <v>0</v>
      </c>
      <c r="J120" s="27">
        <f t="shared" si="79"/>
        <v>0</v>
      </c>
      <c r="K120" s="27">
        <f t="shared" si="79"/>
        <v>0</v>
      </c>
      <c r="L120" s="27">
        <f t="shared" si="79"/>
        <v>0</v>
      </c>
      <c r="M120" s="27">
        <f t="shared" si="79"/>
        <v>0</v>
      </c>
      <c r="N120" s="27">
        <f t="shared" ref="N120:O121" si="80">N122</f>
        <v>0</v>
      </c>
      <c r="O120" s="27">
        <f t="shared" si="79"/>
        <v>0</v>
      </c>
      <c r="P120" s="27">
        <f t="shared" ref="P120:Q121" si="81">P122</f>
        <v>0</v>
      </c>
      <c r="Q120" s="27">
        <f t="shared" si="79"/>
        <v>0</v>
      </c>
      <c r="R120" s="27">
        <f t="shared" si="58"/>
        <v>725000</v>
      </c>
      <c r="S120" s="30">
        <f t="shared" si="65"/>
        <v>0</v>
      </c>
      <c r="T120" s="30">
        <f t="shared" si="78"/>
        <v>0</v>
      </c>
      <c r="U120" s="9">
        <v>725000</v>
      </c>
      <c r="V120" s="27">
        <f t="shared" ref="V120:W120" si="82">V122</f>
        <v>725000</v>
      </c>
      <c r="W120" s="27">
        <f t="shared" si="82"/>
        <v>0</v>
      </c>
      <c r="X120" s="27">
        <f>X122</f>
        <v>0</v>
      </c>
    </row>
    <row r="121" spans="1:26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ref="G121:M121" si="83">G123</f>
        <v>0</v>
      </c>
      <c r="H121" s="27">
        <f t="shared" si="83"/>
        <v>0</v>
      </c>
      <c r="I121" s="27">
        <f t="shared" si="83"/>
        <v>0</v>
      </c>
      <c r="J121" s="27">
        <f t="shared" si="83"/>
        <v>0</v>
      </c>
      <c r="K121" s="27">
        <f t="shared" si="83"/>
        <v>0</v>
      </c>
      <c r="L121" s="27">
        <f t="shared" si="83"/>
        <v>374500</v>
      </c>
      <c r="M121" s="27">
        <f t="shared" si="83"/>
        <v>0</v>
      </c>
      <c r="N121" s="27">
        <f t="shared" si="80"/>
        <v>0</v>
      </c>
      <c r="O121" s="27">
        <f t="shared" si="80"/>
        <v>0</v>
      </c>
      <c r="P121" s="27">
        <f t="shared" si="81"/>
        <v>0</v>
      </c>
      <c r="Q121" s="27">
        <f t="shared" si="81"/>
        <v>0</v>
      </c>
      <c r="R121" s="27">
        <f t="shared" si="58"/>
        <v>44374500</v>
      </c>
      <c r="S121" s="30">
        <f t="shared" si="65"/>
        <v>0</v>
      </c>
      <c r="T121" s="30">
        <f t="shared" si="78"/>
        <v>482930</v>
      </c>
      <c r="U121" s="9">
        <v>43891570</v>
      </c>
      <c r="V121" s="27">
        <f t="shared" ref="V121:W121" si="84">V123</f>
        <v>44374500</v>
      </c>
      <c r="W121" s="27">
        <f t="shared" si="84"/>
        <v>0</v>
      </c>
      <c r="X121" s="27">
        <f t="shared" ref="X121" si="85">X123</f>
        <v>0</v>
      </c>
    </row>
    <row r="122" spans="1:26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8"/>
        <v>725000</v>
      </c>
      <c r="S122" s="20">
        <f t="shared" ref="S122:S139" si="86">V122-R122</f>
        <v>0</v>
      </c>
      <c r="T122" s="20"/>
      <c r="U122" s="9"/>
      <c r="V122" s="12">
        <v>725000</v>
      </c>
      <c r="W122" s="12"/>
      <c r="X122" s="7"/>
    </row>
    <row r="123" spans="1:26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8"/>
        <v>44374500</v>
      </c>
      <c r="S123" s="20">
        <f t="shared" si="86"/>
        <v>0</v>
      </c>
      <c r="T123" s="20"/>
      <c r="U123" s="9"/>
      <c r="V123" s="12">
        <v>44374500</v>
      </c>
      <c r="W123" s="12"/>
      <c r="X123" s="7"/>
    </row>
    <row r="124" spans="1:26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8"/>
        <v>1227000</v>
      </c>
      <c r="S124" s="20">
        <f t="shared" si="86"/>
        <v>0</v>
      </c>
      <c r="T124" s="20"/>
      <c r="U124" s="9"/>
      <c r="V124" s="12">
        <v>1227000</v>
      </c>
      <c r="W124" s="12"/>
      <c r="X124" s="7"/>
    </row>
    <row r="125" spans="1:26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L125" si="87">G126+G127</f>
        <v>0</v>
      </c>
      <c r="H125" s="27">
        <f t="shared" si="87"/>
        <v>0</v>
      </c>
      <c r="I125" s="27">
        <f t="shared" si="87"/>
        <v>0</v>
      </c>
      <c r="J125" s="27">
        <f t="shared" si="87"/>
        <v>0</v>
      </c>
      <c r="K125" s="27">
        <f t="shared" si="87"/>
        <v>0</v>
      </c>
      <c r="L125" s="27">
        <f t="shared" si="87"/>
        <v>-374500</v>
      </c>
      <c r="M125" s="27">
        <f t="shared" ref="M125" si="88">M126+M127</f>
        <v>0</v>
      </c>
      <c r="N125" s="27">
        <f t="shared" ref="N125" si="89">N126+N127</f>
        <v>0</v>
      </c>
      <c r="O125" s="27">
        <f t="shared" ref="O125" si="90">O126+O127</f>
        <v>0</v>
      </c>
      <c r="P125" s="27">
        <f t="shared" ref="P125" si="91">P126+P127</f>
        <v>0</v>
      </c>
      <c r="Q125" s="27">
        <f t="shared" ref="Q125:R125" si="92">Q126+Q127</f>
        <v>0</v>
      </c>
      <c r="R125" s="27">
        <f t="shared" si="92"/>
        <v>25625500</v>
      </c>
      <c r="S125" s="30">
        <f t="shared" si="86"/>
        <v>0</v>
      </c>
      <c r="T125" s="30">
        <f>R125-U125</f>
        <v>-326230</v>
      </c>
      <c r="U125" s="27">
        <v>25951730</v>
      </c>
      <c r="V125" s="27">
        <f t="shared" ref="V125:W125" si="93">V126+V127</f>
        <v>25625500</v>
      </c>
      <c r="W125" s="27">
        <f t="shared" si="93"/>
        <v>0</v>
      </c>
      <c r="X125" s="27">
        <f t="shared" ref="X125" si="94">X128+X129+X130+X131</f>
        <v>0</v>
      </c>
      <c r="Z125" s="29"/>
    </row>
    <row r="126" spans="1:26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L126" si="95">G129+G131</f>
        <v>3600</v>
      </c>
      <c r="H126" s="27">
        <f t="shared" si="95"/>
        <v>0</v>
      </c>
      <c r="I126" s="27">
        <f t="shared" si="95"/>
        <v>0</v>
      </c>
      <c r="J126" s="27">
        <f t="shared" si="95"/>
        <v>0</v>
      </c>
      <c r="K126" s="27">
        <f t="shared" si="95"/>
        <v>0</v>
      </c>
      <c r="L126" s="27">
        <f t="shared" si="95"/>
        <v>7500</v>
      </c>
      <c r="M126" s="27">
        <f t="shared" ref="M126:R126" si="96">M129+M131</f>
        <v>0</v>
      </c>
      <c r="N126" s="27">
        <f t="shared" si="96"/>
        <v>0</v>
      </c>
      <c r="O126" s="27">
        <f t="shared" si="96"/>
        <v>0</v>
      </c>
      <c r="P126" s="27">
        <f t="shared" si="96"/>
        <v>0</v>
      </c>
      <c r="Q126" s="27">
        <f t="shared" si="96"/>
        <v>0</v>
      </c>
      <c r="R126" s="27">
        <f t="shared" si="96"/>
        <v>6475600</v>
      </c>
      <c r="S126" s="30"/>
      <c r="T126" s="30"/>
      <c r="U126" s="27"/>
      <c r="V126" s="27">
        <f t="shared" ref="V126:W126" si="97">V129+V131</f>
        <v>6475600</v>
      </c>
      <c r="W126" s="27">
        <f t="shared" si="97"/>
        <v>0</v>
      </c>
      <c r="X126" s="27"/>
      <c r="Z126" s="29"/>
    </row>
    <row r="127" spans="1:26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L127" si="98">G128+G130</f>
        <v>-3600</v>
      </c>
      <c r="H127" s="27">
        <f t="shared" si="98"/>
        <v>0</v>
      </c>
      <c r="I127" s="27">
        <f t="shared" si="98"/>
        <v>0</v>
      </c>
      <c r="J127" s="27">
        <f t="shared" si="98"/>
        <v>0</v>
      </c>
      <c r="K127" s="27">
        <f t="shared" si="98"/>
        <v>0</v>
      </c>
      <c r="L127" s="27">
        <f t="shared" si="98"/>
        <v>-382000</v>
      </c>
      <c r="M127" s="27">
        <f t="shared" ref="M127" si="99">M128+M130</f>
        <v>0</v>
      </c>
      <c r="N127" s="27">
        <f t="shared" ref="N127" si="100">N128+N130</f>
        <v>0</v>
      </c>
      <c r="O127" s="27">
        <f t="shared" ref="O127" si="101">O128+O130</f>
        <v>0</v>
      </c>
      <c r="P127" s="27">
        <f t="shared" ref="P127" si="102">P128+P130</f>
        <v>0</v>
      </c>
      <c r="Q127" s="27">
        <f t="shared" ref="Q127:R127" si="103">Q128+Q130</f>
        <v>0</v>
      </c>
      <c r="R127" s="27">
        <f t="shared" si="103"/>
        <v>19149900</v>
      </c>
      <c r="S127" s="30"/>
      <c r="T127" s="30"/>
      <c r="U127" s="27"/>
      <c r="V127" s="27">
        <f t="shared" ref="V127:W127" si="104">V128+V130</f>
        <v>19149900</v>
      </c>
      <c r="W127" s="27">
        <f t="shared" si="104"/>
        <v>0</v>
      </c>
      <c r="X127" s="27"/>
      <c r="Z127" s="29"/>
    </row>
    <row r="128" spans="1:26" s="2" customFormat="1" ht="34.5" customHeight="1" x14ac:dyDescent="0.25">
      <c r="A128" s="2" t="s">
        <v>59</v>
      </c>
      <c r="B128" s="41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8"/>
        <v>18945300</v>
      </c>
      <c r="S128" s="20">
        <f t="shared" si="86"/>
        <v>-28600</v>
      </c>
      <c r="T128" s="20"/>
      <c r="U128" s="9"/>
      <c r="V128" s="12">
        <v>18916700</v>
      </c>
      <c r="W128" s="12"/>
      <c r="X128" s="7"/>
    </row>
    <row r="129" spans="1:24" s="2" customFormat="1" ht="43.5" customHeight="1" x14ac:dyDescent="0.25">
      <c r="A129" s="2" t="s">
        <v>59</v>
      </c>
      <c r="B129" s="41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8"/>
        <v>3749600</v>
      </c>
      <c r="S129" s="20">
        <f t="shared" si="86"/>
        <v>0</v>
      </c>
      <c r="T129" s="20"/>
      <c r="U129" s="9"/>
      <c r="V129" s="12">
        <v>3749600</v>
      </c>
      <c r="W129" s="12"/>
      <c r="X129" s="7"/>
    </row>
    <row r="130" spans="1:24" s="2" customFormat="1" ht="33" customHeight="1" x14ac:dyDescent="0.25">
      <c r="A130" s="2" t="s">
        <v>59</v>
      </c>
      <c r="B130" s="41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8"/>
        <v>204600</v>
      </c>
      <c r="S130" s="20">
        <f t="shared" si="86"/>
        <v>28600</v>
      </c>
      <c r="T130" s="20"/>
      <c r="U130" s="9"/>
      <c r="V130" s="12">
        <v>233200</v>
      </c>
      <c r="W130" s="12"/>
      <c r="X130" s="7"/>
    </row>
    <row r="131" spans="1:24" s="2" customFormat="1" ht="64.5" customHeight="1" x14ac:dyDescent="0.25">
      <c r="A131" s="2" t="s">
        <v>59</v>
      </c>
      <c r="B131" s="41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8"/>
        <v>2726000</v>
      </c>
      <c r="S131" s="20">
        <f t="shared" si="86"/>
        <v>0</v>
      </c>
      <c r="T131" s="20"/>
      <c r="U131" s="9"/>
      <c r="V131" s="12">
        <v>2726000</v>
      </c>
      <c r="W131" s="12"/>
      <c r="X131" s="7"/>
    </row>
    <row r="132" spans="1:24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105">SUM(G133:G134)</f>
        <v>0</v>
      </c>
      <c r="H132" s="27">
        <f t="shared" si="105"/>
        <v>0</v>
      </c>
      <c r="I132" s="27">
        <f t="shared" si="105"/>
        <v>0</v>
      </c>
      <c r="J132" s="27">
        <f t="shared" si="105"/>
        <v>0</v>
      </c>
      <c r="K132" s="27">
        <f t="shared" si="105"/>
        <v>5000000</v>
      </c>
      <c r="L132" s="27">
        <f t="shared" si="105"/>
        <v>0</v>
      </c>
      <c r="M132" s="27">
        <f t="shared" si="105"/>
        <v>0</v>
      </c>
      <c r="N132" s="27">
        <f t="shared" si="105"/>
        <v>0</v>
      </c>
      <c r="O132" s="27">
        <f t="shared" si="105"/>
        <v>0</v>
      </c>
      <c r="P132" s="27">
        <f t="shared" si="105"/>
        <v>0</v>
      </c>
      <c r="Q132" s="27">
        <f t="shared" si="105"/>
        <v>0</v>
      </c>
      <c r="R132" s="27">
        <f t="shared" si="58"/>
        <v>25000000</v>
      </c>
      <c r="S132" s="30">
        <f t="shared" si="86"/>
        <v>0</v>
      </c>
      <c r="T132" s="30">
        <f>R132-U132</f>
        <v>0</v>
      </c>
      <c r="U132" s="27">
        <v>25000000</v>
      </c>
      <c r="V132" s="27">
        <f>SUM(V133:V135)</f>
        <v>25000000</v>
      </c>
      <c r="W132" s="27">
        <f t="shared" ref="W132:X132" si="106">SUM(W133:W135)</f>
        <v>25126600</v>
      </c>
      <c r="X132" s="27">
        <f t="shared" si="106"/>
        <v>126600</v>
      </c>
    </row>
    <row r="133" spans="1:24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ref="R133:R134" si="107">F133+G133+H133+I133+J133+L133+M133+K133+O133+Q133+N133+P133</f>
        <v>24995000</v>
      </c>
      <c r="S133" s="38">
        <f t="shared" ref="S133:S135" si="108">V133-R133</f>
        <v>0</v>
      </c>
      <c r="T133" s="38"/>
      <c r="U133" s="27"/>
      <c r="V133" s="27">
        <v>24995000</v>
      </c>
      <c r="W133" s="27">
        <v>24995000</v>
      </c>
      <c r="X133" s="7">
        <f>W133-V133</f>
        <v>0</v>
      </c>
    </row>
    <row r="134" spans="1:24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107"/>
        <v>5000</v>
      </c>
      <c r="S134" s="38">
        <f t="shared" si="108"/>
        <v>0</v>
      </c>
      <c r="T134" s="38"/>
      <c r="U134" s="27"/>
      <c r="V134" s="27">
        <v>5000</v>
      </c>
      <c r="W134" s="27">
        <v>5000</v>
      </c>
      <c r="X134" s="7">
        <f t="shared" ref="X134:X135" si="109">W134-V134</f>
        <v>0</v>
      </c>
    </row>
    <row r="135" spans="1:24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/>
      <c r="S135" s="38">
        <f t="shared" si="108"/>
        <v>0</v>
      </c>
      <c r="T135" s="38"/>
      <c r="U135" s="27"/>
      <c r="V135" s="27">
        <v>0</v>
      </c>
      <c r="W135" s="27">
        <v>126600</v>
      </c>
      <c r="X135" s="7">
        <f t="shared" si="109"/>
        <v>126600</v>
      </c>
    </row>
    <row r="136" spans="1:24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110">SUM(G137:G138)</f>
        <v>0</v>
      </c>
      <c r="H136" s="27">
        <f t="shared" si="110"/>
        <v>0</v>
      </c>
      <c r="I136" s="27">
        <f t="shared" si="110"/>
        <v>0</v>
      </c>
      <c r="J136" s="27">
        <f t="shared" si="110"/>
        <v>0</v>
      </c>
      <c r="K136" s="27">
        <f t="shared" si="110"/>
        <v>0</v>
      </c>
      <c r="L136" s="27">
        <f t="shared" si="110"/>
        <v>0</v>
      </c>
      <c r="M136" s="27">
        <f t="shared" si="110"/>
        <v>0</v>
      </c>
      <c r="N136" s="27">
        <f t="shared" si="110"/>
        <v>0</v>
      </c>
      <c r="O136" s="27">
        <f t="shared" si="110"/>
        <v>0</v>
      </c>
      <c r="P136" s="27">
        <f t="shared" si="110"/>
        <v>0</v>
      </c>
      <c r="Q136" s="27">
        <f t="shared" si="110"/>
        <v>0</v>
      </c>
      <c r="R136" s="27">
        <f t="shared" si="58"/>
        <v>1000000</v>
      </c>
      <c r="S136" s="30">
        <f t="shared" si="86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" si="111">SUM(W137:W138)</f>
        <v>0</v>
      </c>
      <c r="X136" s="7">
        <f t="shared" ref="X136" si="112">SUM(X137:X138)</f>
        <v>0</v>
      </c>
    </row>
    <row r="137" spans="1:24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ref="R137:R138" si="113">F137+G137+H137+I137+J137+L137+M137+K137+O137+Q137+N137+P137</f>
        <v>800000</v>
      </c>
      <c r="S137" s="38">
        <f t="shared" ref="S137:S138" si="114">V137-R137</f>
        <v>0</v>
      </c>
      <c r="T137" s="38"/>
      <c r="U137" s="27"/>
      <c r="V137" s="9">
        <v>800000</v>
      </c>
      <c r="W137" s="27"/>
      <c r="X137" s="7"/>
    </row>
    <row r="138" spans="1:24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113"/>
        <v>200000</v>
      </c>
      <c r="S138" s="38">
        <f t="shared" si="114"/>
        <v>0</v>
      </c>
      <c r="T138" s="38"/>
      <c r="U138" s="27"/>
      <c r="V138" s="9">
        <v>200000</v>
      </c>
      <c r="W138" s="27"/>
      <c r="X138" s="7"/>
    </row>
    <row r="139" spans="1:24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/>
      <c r="O139" s="27"/>
      <c r="P139" s="27"/>
      <c r="Q139" s="27"/>
      <c r="R139" s="27">
        <f t="shared" si="58"/>
        <v>15000000</v>
      </c>
      <c r="S139" s="30">
        <f t="shared" si="86"/>
        <v>0</v>
      </c>
      <c r="T139" s="30">
        <f>R139-U139</f>
        <v>0</v>
      </c>
      <c r="U139" s="27">
        <v>15000000</v>
      </c>
      <c r="V139" s="27">
        <v>15000000</v>
      </c>
      <c r="W139" s="27"/>
      <c r="X139" s="7"/>
    </row>
  </sheetData>
  <autoFilter ref="A2:X136"/>
  <mergeCells count="7">
    <mergeCell ref="B114:B118"/>
    <mergeCell ref="B128:B131"/>
    <mergeCell ref="B14:B19"/>
    <mergeCell ref="B66:B73"/>
    <mergeCell ref="B94:B98"/>
    <mergeCell ref="B101:B106"/>
    <mergeCell ref="B108:B112"/>
  </mergeCells>
  <pageMargins left="0.7" right="0.7" top="0.75" bottom="0.75" header="0.3" footer="0.3"/>
  <pageSetup scale="45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tabSelected="1" view="pageBreakPreview" zoomScaleNormal="100" zoomScaleSheetLayoutView="100" workbookViewId="0">
      <pane xSplit="4" ySplit="2" topLeftCell="H87" activePane="bottomRight" state="frozen"/>
      <selection pane="topRight" activeCell="D1" sqref="D1"/>
      <selection pane="bottomLeft" activeCell="A3" sqref="A3"/>
      <selection pane="bottomRight" activeCell="AA96" sqref="AA9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9" width="15" customWidth="1"/>
    <col min="10" max="17" width="15" hidden="1" customWidth="1"/>
    <col min="18" max="18" width="15" customWidth="1"/>
    <col min="19" max="20" width="15.42578125" customWidth="1"/>
    <col min="21" max="21" width="15" customWidth="1"/>
    <col min="22" max="22" width="14.28515625" customWidth="1"/>
    <col min="23" max="23" width="16" customWidth="1"/>
    <col min="24" max="24" width="17.7109375" customWidth="1"/>
    <col min="25" max="25" width="16" hidden="1" customWidth="1"/>
    <col min="26" max="26" width="15.5703125" customWidth="1"/>
    <col min="27" max="27" width="16.28515625" customWidth="1"/>
    <col min="266" max="266" width="69" bestFit="1" customWidth="1"/>
    <col min="267" max="267" width="14.7109375" customWidth="1"/>
    <col min="268" max="268" width="15.140625" customWidth="1"/>
    <col min="269" max="269" width="13.140625" bestFit="1" customWidth="1"/>
    <col min="270" max="270" width="12.140625" bestFit="1" customWidth="1"/>
    <col min="272" max="272" width="10.140625" bestFit="1" customWidth="1"/>
    <col min="274" max="274" width="12.140625" bestFit="1" customWidth="1"/>
    <col min="276" max="276" width="11.42578125" bestFit="1" customWidth="1"/>
    <col min="522" max="522" width="69" bestFit="1" customWidth="1"/>
    <col min="523" max="523" width="14.7109375" customWidth="1"/>
    <col min="524" max="524" width="15.140625" customWidth="1"/>
    <col min="525" max="525" width="13.140625" bestFit="1" customWidth="1"/>
    <col min="526" max="526" width="12.140625" bestFit="1" customWidth="1"/>
    <col min="528" max="528" width="10.140625" bestFit="1" customWidth="1"/>
    <col min="530" max="530" width="12.140625" bestFit="1" customWidth="1"/>
    <col min="532" max="532" width="11.42578125" bestFit="1" customWidth="1"/>
    <col min="778" max="778" width="69" bestFit="1" customWidth="1"/>
    <col min="779" max="779" width="14.7109375" customWidth="1"/>
    <col min="780" max="780" width="15.140625" customWidth="1"/>
    <col min="781" max="781" width="13.140625" bestFit="1" customWidth="1"/>
    <col min="782" max="782" width="12.140625" bestFit="1" customWidth="1"/>
    <col min="784" max="784" width="10.140625" bestFit="1" customWidth="1"/>
    <col min="786" max="786" width="12.140625" bestFit="1" customWidth="1"/>
    <col min="788" max="788" width="11.42578125" bestFit="1" customWidth="1"/>
    <col min="1034" max="1034" width="69" bestFit="1" customWidth="1"/>
    <col min="1035" max="1035" width="14.7109375" customWidth="1"/>
    <col min="1036" max="1036" width="15.140625" customWidth="1"/>
    <col min="1037" max="1037" width="13.140625" bestFit="1" customWidth="1"/>
    <col min="1038" max="1038" width="12.140625" bestFit="1" customWidth="1"/>
    <col min="1040" max="1040" width="10.140625" bestFit="1" customWidth="1"/>
    <col min="1042" max="1042" width="12.140625" bestFit="1" customWidth="1"/>
    <col min="1044" max="1044" width="11.42578125" bestFit="1" customWidth="1"/>
    <col min="1290" max="1290" width="69" bestFit="1" customWidth="1"/>
    <col min="1291" max="1291" width="14.7109375" customWidth="1"/>
    <col min="1292" max="1292" width="15.140625" customWidth="1"/>
    <col min="1293" max="1293" width="13.140625" bestFit="1" customWidth="1"/>
    <col min="1294" max="1294" width="12.140625" bestFit="1" customWidth="1"/>
    <col min="1296" max="1296" width="10.140625" bestFit="1" customWidth="1"/>
    <col min="1298" max="1298" width="12.140625" bestFit="1" customWidth="1"/>
    <col min="1300" max="1300" width="11.42578125" bestFit="1" customWidth="1"/>
    <col min="1546" max="1546" width="69" bestFit="1" customWidth="1"/>
    <col min="1547" max="1547" width="14.7109375" customWidth="1"/>
    <col min="1548" max="1548" width="15.140625" customWidth="1"/>
    <col min="1549" max="1549" width="13.140625" bestFit="1" customWidth="1"/>
    <col min="1550" max="1550" width="12.140625" bestFit="1" customWidth="1"/>
    <col min="1552" max="1552" width="10.140625" bestFit="1" customWidth="1"/>
    <col min="1554" max="1554" width="12.140625" bestFit="1" customWidth="1"/>
    <col min="1556" max="1556" width="11.42578125" bestFit="1" customWidth="1"/>
    <col min="1802" max="1802" width="69" bestFit="1" customWidth="1"/>
    <col min="1803" max="1803" width="14.7109375" customWidth="1"/>
    <col min="1804" max="1804" width="15.140625" customWidth="1"/>
    <col min="1805" max="1805" width="13.140625" bestFit="1" customWidth="1"/>
    <col min="1806" max="1806" width="12.140625" bestFit="1" customWidth="1"/>
    <col min="1808" max="1808" width="10.140625" bestFit="1" customWidth="1"/>
    <col min="1810" max="1810" width="12.140625" bestFit="1" customWidth="1"/>
    <col min="1812" max="1812" width="11.42578125" bestFit="1" customWidth="1"/>
    <col min="2058" max="2058" width="69" bestFit="1" customWidth="1"/>
    <col min="2059" max="2059" width="14.7109375" customWidth="1"/>
    <col min="2060" max="2060" width="15.140625" customWidth="1"/>
    <col min="2061" max="2061" width="13.140625" bestFit="1" customWidth="1"/>
    <col min="2062" max="2062" width="12.140625" bestFit="1" customWidth="1"/>
    <col min="2064" max="2064" width="10.140625" bestFit="1" customWidth="1"/>
    <col min="2066" max="2066" width="12.140625" bestFit="1" customWidth="1"/>
    <col min="2068" max="2068" width="11.42578125" bestFit="1" customWidth="1"/>
    <col min="2314" max="2314" width="69" bestFit="1" customWidth="1"/>
    <col min="2315" max="2315" width="14.7109375" customWidth="1"/>
    <col min="2316" max="2316" width="15.140625" customWidth="1"/>
    <col min="2317" max="2317" width="13.140625" bestFit="1" customWidth="1"/>
    <col min="2318" max="2318" width="12.140625" bestFit="1" customWidth="1"/>
    <col min="2320" max="2320" width="10.140625" bestFit="1" customWidth="1"/>
    <col min="2322" max="2322" width="12.140625" bestFit="1" customWidth="1"/>
    <col min="2324" max="2324" width="11.42578125" bestFit="1" customWidth="1"/>
    <col min="2570" max="2570" width="69" bestFit="1" customWidth="1"/>
    <col min="2571" max="2571" width="14.7109375" customWidth="1"/>
    <col min="2572" max="2572" width="15.140625" customWidth="1"/>
    <col min="2573" max="2573" width="13.140625" bestFit="1" customWidth="1"/>
    <col min="2574" max="2574" width="12.140625" bestFit="1" customWidth="1"/>
    <col min="2576" max="2576" width="10.140625" bestFit="1" customWidth="1"/>
    <col min="2578" max="2578" width="12.140625" bestFit="1" customWidth="1"/>
    <col min="2580" max="2580" width="11.42578125" bestFit="1" customWidth="1"/>
    <col min="2826" max="2826" width="69" bestFit="1" customWidth="1"/>
    <col min="2827" max="2827" width="14.7109375" customWidth="1"/>
    <col min="2828" max="2828" width="15.140625" customWidth="1"/>
    <col min="2829" max="2829" width="13.140625" bestFit="1" customWidth="1"/>
    <col min="2830" max="2830" width="12.140625" bestFit="1" customWidth="1"/>
    <col min="2832" max="2832" width="10.140625" bestFit="1" customWidth="1"/>
    <col min="2834" max="2834" width="12.140625" bestFit="1" customWidth="1"/>
    <col min="2836" max="2836" width="11.42578125" bestFit="1" customWidth="1"/>
    <col min="3082" max="3082" width="69" bestFit="1" customWidth="1"/>
    <col min="3083" max="3083" width="14.7109375" customWidth="1"/>
    <col min="3084" max="3084" width="15.140625" customWidth="1"/>
    <col min="3085" max="3085" width="13.140625" bestFit="1" customWidth="1"/>
    <col min="3086" max="3086" width="12.140625" bestFit="1" customWidth="1"/>
    <col min="3088" max="3088" width="10.140625" bestFit="1" customWidth="1"/>
    <col min="3090" max="3090" width="12.140625" bestFit="1" customWidth="1"/>
    <col min="3092" max="3092" width="11.42578125" bestFit="1" customWidth="1"/>
    <col min="3338" max="3338" width="69" bestFit="1" customWidth="1"/>
    <col min="3339" max="3339" width="14.7109375" customWidth="1"/>
    <col min="3340" max="3340" width="15.140625" customWidth="1"/>
    <col min="3341" max="3341" width="13.140625" bestFit="1" customWidth="1"/>
    <col min="3342" max="3342" width="12.140625" bestFit="1" customWidth="1"/>
    <col min="3344" max="3344" width="10.140625" bestFit="1" customWidth="1"/>
    <col min="3346" max="3346" width="12.140625" bestFit="1" customWidth="1"/>
    <col min="3348" max="3348" width="11.42578125" bestFit="1" customWidth="1"/>
    <col min="3594" max="3594" width="69" bestFit="1" customWidth="1"/>
    <col min="3595" max="3595" width="14.7109375" customWidth="1"/>
    <col min="3596" max="3596" width="15.140625" customWidth="1"/>
    <col min="3597" max="3597" width="13.140625" bestFit="1" customWidth="1"/>
    <col min="3598" max="3598" width="12.140625" bestFit="1" customWidth="1"/>
    <col min="3600" max="3600" width="10.140625" bestFit="1" customWidth="1"/>
    <col min="3602" max="3602" width="12.140625" bestFit="1" customWidth="1"/>
    <col min="3604" max="3604" width="11.42578125" bestFit="1" customWidth="1"/>
    <col min="3850" max="3850" width="69" bestFit="1" customWidth="1"/>
    <col min="3851" max="3851" width="14.7109375" customWidth="1"/>
    <col min="3852" max="3852" width="15.140625" customWidth="1"/>
    <col min="3853" max="3853" width="13.140625" bestFit="1" customWidth="1"/>
    <col min="3854" max="3854" width="12.140625" bestFit="1" customWidth="1"/>
    <col min="3856" max="3856" width="10.140625" bestFit="1" customWidth="1"/>
    <col min="3858" max="3858" width="12.140625" bestFit="1" customWidth="1"/>
    <col min="3860" max="3860" width="11.42578125" bestFit="1" customWidth="1"/>
    <col min="4106" max="4106" width="69" bestFit="1" customWidth="1"/>
    <col min="4107" max="4107" width="14.7109375" customWidth="1"/>
    <col min="4108" max="4108" width="15.140625" customWidth="1"/>
    <col min="4109" max="4109" width="13.140625" bestFit="1" customWidth="1"/>
    <col min="4110" max="4110" width="12.140625" bestFit="1" customWidth="1"/>
    <col min="4112" max="4112" width="10.140625" bestFit="1" customWidth="1"/>
    <col min="4114" max="4114" width="12.140625" bestFit="1" customWidth="1"/>
    <col min="4116" max="4116" width="11.42578125" bestFit="1" customWidth="1"/>
    <col min="4362" max="4362" width="69" bestFit="1" customWidth="1"/>
    <col min="4363" max="4363" width="14.7109375" customWidth="1"/>
    <col min="4364" max="4364" width="15.140625" customWidth="1"/>
    <col min="4365" max="4365" width="13.140625" bestFit="1" customWidth="1"/>
    <col min="4366" max="4366" width="12.140625" bestFit="1" customWidth="1"/>
    <col min="4368" max="4368" width="10.140625" bestFit="1" customWidth="1"/>
    <col min="4370" max="4370" width="12.140625" bestFit="1" customWidth="1"/>
    <col min="4372" max="4372" width="11.42578125" bestFit="1" customWidth="1"/>
    <col min="4618" max="4618" width="69" bestFit="1" customWidth="1"/>
    <col min="4619" max="4619" width="14.7109375" customWidth="1"/>
    <col min="4620" max="4620" width="15.140625" customWidth="1"/>
    <col min="4621" max="4621" width="13.140625" bestFit="1" customWidth="1"/>
    <col min="4622" max="4622" width="12.140625" bestFit="1" customWidth="1"/>
    <col min="4624" max="4624" width="10.140625" bestFit="1" customWidth="1"/>
    <col min="4626" max="4626" width="12.140625" bestFit="1" customWidth="1"/>
    <col min="4628" max="4628" width="11.42578125" bestFit="1" customWidth="1"/>
    <col min="4874" max="4874" width="69" bestFit="1" customWidth="1"/>
    <col min="4875" max="4875" width="14.7109375" customWidth="1"/>
    <col min="4876" max="4876" width="15.140625" customWidth="1"/>
    <col min="4877" max="4877" width="13.140625" bestFit="1" customWidth="1"/>
    <col min="4878" max="4878" width="12.140625" bestFit="1" customWidth="1"/>
    <col min="4880" max="4880" width="10.140625" bestFit="1" customWidth="1"/>
    <col min="4882" max="4882" width="12.140625" bestFit="1" customWidth="1"/>
    <col min="4884" max="4884" width="11.42578125" bestFit="1" customWidth="1"/>
    <col min="5130" max="5130" width="69" bestFit="1" customWidth="1"/>
    <col min="5131" max="5131" width="14.7109375" customWidth="1"/>
    <col min="5132" max="5132" width="15.140625" customWidth="1"/>
    <col min="5133" max="5133" width="13.140625" bestFit="1" customWidth="1"/>
    <col min="5134" max="5134" width="12.140625" bestFit="1" customWidth="1"/>
    <col min="5136" max="5136" width="10.140625" bestFit="1" customWidth="1"/>
    <col min="5138" max="5138" width="12.140625" bestFit="1" customWidth="1"/>
    <col min="5140" max="5140" width="11.42578125" bestFit="1" customWidth="1"/>
    <col min="5386" max="5386" width="69" bestFit="1" customWidth="1"/>
    <col min="5387" max="5387" width="14.7109375" customWidth="1"/>
    <col min="5388" max="5388" width="15.140625" customWidth="1"/>
    <col min="5389" max="5389" width="13.140625" bestFit="1" customWidth="1"/>
    <col min="5390" max="5390" width="12.140625" bestFit="1" customWidth="1"/>
    <col min="5392" max="5392" width="10.140625" bestFit="1" customWidth="1"/>
    <col min="5394" max="5394" width="12.140625" bestFit="1" customWidth="1"/>
    <col min="5396" max="5396" width="11.42578125" bestFit="1" customWidth="1"/>
    <col min="5642" max="5642" width="69" bestFit="1" customWidth="1"/>
    <col min="5643" max="5643" width="14.7109375" customWidth="1"/>
    <col min="5644" max="5644" width="15.140625" customWidth="1"/>
    <col min="5645" max="5645" width="13.140625" bestFit="1" customWidth="1"/>
    <col min="5646" max="5646" width="12.140625" bestFit="1" customWidth="1"/>
    <col min="5648" max="5648" width="10.140625" bestFit="1" customWidth="1"/>
    <col min="5650" max="5650" width="12.140625" bestFit="1" customWidth="1"/>
    <col min="5652" max="5652" width="11.42578125" bestFit="1" customWidth="1"/>
    <col min="5898" max="5898" width="69" bestFit="1" customWidth="1"/>
    <col min="5899" max="5899" width="14.7109375" customWidth="1"/>
    <col min="5900" max="5900" width="15.140625" customWidth="1"/>
    <col min="5901" max="5901" width="13.140625" bestFit="1" customWidth="1"/>
    <col min="5902" max="5902" width="12.140625" bestFit="1" customWidth="1"/>
    <col min="5904" max="5904" width="10.140625" bestFit="1" customWidth="1"/>
    <col min="5906" max="5906" width="12.140625" bestFit="1" customWidth="1"/>
    <col min="5908" max="5908" width="11.42578125" bestFit="1" customWidth="1"/>
    <col min="6154" max="6154" width="69" bestFit="1" customWidth="1"/>
    <col min="6155" max="6155" width="14.7109375" customWidth="1"/>
    <col min="6156" max="6156" width="15.140625" customWidth="1"/>
    <col min="6157" max="6157" width="13.140625" bestFit="1" customWidth="1"/>
    <col min="6158" max="6158" width="12.140625" bestFit="1" customWidth="1"/>
    <col min="6160" max="6160" width="10.140625" bestFit="1" customWidth="1"/>
    <col min="6162" max="6162" width="12.140625" bestFit="1" customWidth="1"/>
    <col min="6164" max="6164" width="11.42578125" bestFit="1" customWidth="1"/>
    <col min="6410" max="6410" width="69" bestFit="1" customWidth="1"/>
    <col min="6411" max="6411" width="14.7109375" customWidth="1"/>
    <col min="6412" max="6412" width="15.140625" customWidth="1"/>
    <col min="6413" max="6413" width="13.140625" bestFit="1" customWidth="1"/>
    <col min="6414" max="6414" width="12.140625" bestFit="1" customWidth="1"/>
    <col min="6416" max="6416" width="10.140625" bestFit="1" customWidth="1"/>
    <col min="6418" max="6418" width="12.140625" bestFit="1" customWidth="1"/>
    <col min="6420" max="6420" width="11.42578125" bestFit="1" customWidth="1"/>
    <col min="6666" max="6666" width="69" bestFit="1" customWidth="1"/>
    <col min="6667" max="6667" width="14.7109375" customWidth="1"/>
    <col min="6668" max="6668" width="15.140625" customWidth="1"/>
    <col min="6669" max="6669" width="13.140625" bestFit="1" customWidth="1"/>
    <col min="6670" max="6670" width="12.140625" bestFit="1" customWidth="1"/>
    <col min="6672" max="6672" width="10.140625" bestFit="1" customWidth="1"/>
    <col min="6674" max="6674" width="12.140625" bestFit="1" customWidth="1"/>
    <col min="6676" max="6676" width="11.42578125" bestFit="1" customWidth="1"/>
    <col min="6922" max="6922" width="69" bestFit="1" customWidth="1"/>
    <col min="6923" max="6923" width="14.7109375" customWidth="1"/>
    <col min="6924" max="6924" width="15.140625" customWidth="1"/>
    <col min="6925" max="6925" width="13.140625" bestFit="1" customWidth="1"/>
    <col min="6926" max="6926" width="12.140625" bestFit="1" customWidth="1"/>
    <col min="6928" max="6928" width="10.140625" bestFit="1" customWidth="1"/>
    <col min="6930" max="6930" width="12.140625" bestFit="1" customWidth="1"/>
    <col min="6932" max="6932" width="11.42578125" bestFit="1" customWidth="1"/>
    <col min="7178" max="7178" width="69" bestFit="1" customWidth="1"/>
    <col min="7179" max="7179" width="14.7109375" customWidth="1"/>
    <col min="7180" max="7180" width="15.140625" customWidth="1"/>
    <col min="7181" max="7181" width="13.140625" bestFit="1" customWidth="1"/>
    <col min="7182" max="7182" width="12.140625" bestFit="1" customWidth="1"/>
    <col min="7184" max="7184" width="10.140625" bestFit="1" customWidth="1"/>
    <col min="7186" max="7186" width="12.140625" bestFit="1" customWidth="1"/>
    <col min="7188" max="7188" width="11.42578125" bestFit="1" customWidth="1"/>
    <col min="7434" max="7434" width="69" bestFit="1" customWidth="1"/>
    <col min="7435" max="7435" width="14.7109375" customWidth="1"/>
    <col min="7436" max="7436" width="15.140625" customWidth="1"/>
    <col min="7437" max="7437" width="13.140625" bestFit="1" customWidth="1"/>
    <col min="7438" max="7438" width="12.140625" bestFit="1" customWidth="1"/>
    <col min="7440" max="7440" width="10.140625" bestFit="1" customWidth="1"/>
    <col min="7442" max="7442" width="12.140625" bestFit="1" customWidth="1"/>
    <col min="7444" max="7444" width="11.42578125" bestFit="1" customWidth="1"/>
    <col min="7690" max="7690" width="69" bestFit="1" customWidth="1"/>
    <col min="7691" max="7691" width="14.7109375" customWidth="1"/>
    <col min="7692" max="7692" width="15.140625" customWidth="1"/>
    <col min="7693" max="7693" width="13.140625" bestFit="1" customWidth="1"/>
    <col min="7694" max="7694" width="12.140625" bestFit="1" customWidth="1"/>
    <col min="7696" max="7696" width="10.140625" bestFit="1" customWidth="1"/>
    <col min="7698" max="7698" width="12.140625" bestFit="1" customWidth="1"/>
    <col min="7700" max="7700" width="11.42578125" bestFit="1" customWidth="1"/>
    <col min="7946" max="7946" width="69" bestFit="1" customWidth="1"/>
    <col min="7947" max="7947" width="14.7109375" customWidth="1"/>
    <col min="7948" max="7948" width="15.140625" customWidth="1"/>
    <col min="7949" max="7949" width="13.140625" bestFit="1" customWidth="1"/>
    <col min="7950" max="7950" width="12.140625" bestFit="1" customWidth="1"/>
    <col min="7952" max="7952" width="10.140625" bestFit="1" customWidth="1"/>
    <col min="7954" max="7954" width="12.140625" bestFit="1" customWidth="1"/>
    <col min="7956" max="7956" width="11.42578125" bestFit="1" customWidth="1"/>
    <col min="8202" max="8202" width="69" bestFit="1" customWidth="1"/>
    <col min="8203" max="8203" width="14.7109375" customWidth="1"/>
    <col min="8204" max="8204" width="15.140625" customWidth="1"/>
    <col min="8205" max="8205" width="13.140625" bestFit="1" customWidth="1"/>
    <col min="8206" max="8206" width="12.140625" bestFit="1" customWidth="1"/>
    <col min="8208" max="8208" width="10.140625" bestFit="1" customWidth="1"/>
    <col min="8210" max="8210" width="12.140625" bestFit="1" customWidth="1"/>
    <col min="8212" max="8212" width="11.42578125" bestFit="1" customWidth="1"/>
    <col min="8458" max="8458" width="69" bestFit="1" customWidth="1"/>
    <col min="8459" max="8459" width="14.7109375" customWidth="1"/>
    <col min="8460" max="8460" width="15.140625" customWidth="1"/>
    <col min="8461" max="8461" width="13.140625" bestFit="1" customWidth="1"/>
    <col min="8462" max="8462" width="12.140625" bestFit="1" customWidth="1"/>
    <col min="8464" max="8464" width="10.140625" bestFit="1" customWidth="1"/>
    <col min="8466" max="8466" width="12.140625" bestFit="1" customWidth="1"/>
    <col min="8468" max="8468" width="11.42578125" bestFit="1" customWidth="1"/>
    <col min="8714" max="8714" width="69" bestFit="1" customWidth="1"/>
    <col min="8715" max="8715" width="14.7109375" customWidth="1"/>
    <col min="8716" max="8716" width="15.140625" customWidth="1"/>
    <col min="8717" max="8717" width="13.140625" bestFit="1" customWidth="1"/>
    <col min="8718" max="8718" width="12.140625" bestFit="1" customWidth="1"/>
    <col min="8720" max="8720" width="10.140625" bestFit="1" customWidth="1"/>
    <col min="8722" max="8722" width="12.140625" bestFit="1" customWidth="1"/>
    <col min="8724" max="8724" width="11.42578125" bestFit="1" customWidth="1"/>
    <col min="8970" max="8970" width="69" bestFit="1" customWidth="1"/>
    <col min="8971" max="8971" width="14.7109375" customWidth="1"/>
    <col min="8972" max="8972" width="15.140625" customWidth="1"/>
    <col min="8973" max="8973" width="13.140625" bestFit="1" customWidth="1"/>
    <col min="8974" max="8974" width="12.140625" bestFit="1" customWidth="1"/>
    <col min="8976" max="8976" width="10.140625" bestFit="1" customWidth="1"/>
    <col min="8978" max="8978" width="12.140625" bestFit="1" customWidth="1"/>
    <col min="8980" max="8980" width="11.42578125" bestFit="1" customWidth="1"/>
    <col min="9226" max="9226" width="69" bestFit="1" customWidth="1"/>
    <col min="9227" max="9227" width="14.7109375" customWidth="1"/>
    <col min="9228" max="9228" width="15.140625" customWidth="1"/>
    <col min="9229" max="9229" width="13.140625" bestFit="1" customWidth="1"/>
    <col min="9230" max="9230" width="12.140625" bestFit="1" customWidth="1"/>
    <col min="9232" max="9232" width="10.140625" bestFit="1" customWidth="1"/>
    <col min="9234" max="9234" width="12.140625" bestFit="1" customWidth="1"/>
    <col min="9236" max="9236" width="11.42578125" bestFit="1" customWidth="1"/>
    <col min="9482" max="9482" width="69" bestFit="1" customWidth="1"/>
    <col min="9483" max="9483" width="14.7109375" customWidth="1"/>
    <col min="9484" max="9484" width="15.140625" customWidth="1"/>
    <col min="9485" max="9485" width="13.140625" bestFit="1" customWidth="1"/>
    <col min="9486" max="9486" width="12.140625" bestFit="1" customWidth="1"/>
    <col min="9488" max="9488" width="10.140625" bestFit="1" customWidth="1"/>
    <col min="9490" max="9490" width="12.140625" bestFit="1" customWidth="1"/>
    <col min="9492" max="9492" width="11.42578125" bestFit="1" customWidth="1"/>
    <col min="9738" max="9738" width="69" bestFit="1" customWidth="1"/>
    <col min="9739" max="9739" width="14.7109375" customWidth="1"/>
    <col min="9740" max="9740" width="15.140625" customWidth="1"/>
    <col min="9741" max="9741" width="13.140625" bestFit="1" customWidth="1"/>
    <col min="9742" max="9742" width="12.140625" bestFit="1" customWidth="1"/>
    <col min="9744" max="9744" width="10.140625" bestFit="1" customWidth="1"/>
    <col min="9746" max="9746" width="12.140625" bestFit="1" customWidth="1"/>
    <col min="9748" max="9748" width="11.42578125" bestFit="1" customWidth="1"/>
    <col min="9994" max="9994" width="69" bestFit="1" customWidth="1"/>
    <col min="9995" max="9995" width="14.7109375" customWidth="1"/>
    <col min="9996" max="9996" width="15.140625" customWidth="1"/>
    <col min="9997" max="9997" width="13.140625" bestFit="1" customWidth="1"/>
    <col min="9998" max="9998" width="12.140625" bestFit="1" customWidth="1"/>
    <col min="10000" max="10000" width="10.140625" bestFit="1" customWidth="1"/>
    <col min="10002" max="10002" width="12.140625" bestFit="1" customWidth="1"/>
    <col min="10004" max="10004" width="11.42578125" bestFit="1" customWidth="1"/>
    <col min="10250" max="10250" width="69" bestFit="1" customWidth="1"/>
    <col min="10251" max="10251" width="14.7109375" customWidth="1"/>
    <col min="10252" max="10252" width="15.140625" customWidth="1"/>
    <col min="10253" max="10253" width="13.140625" bestFit="1" customWidth="1"/>
    <col min="10254" max="10254" width="12.140625" bestFit="1" customWidth="1"/>
    <col min="10256" max="10256" width="10.140625" bestFit="1" customWidth="1"/>
    <col min="10258" max="10258" width="12.140625" bestFit="1" customWidth="1"/>
    <col min="10260" max="10260" width="11.42578125" bestFit="1" customWidth="1"/>
    <col min="10506" max="10506" width="69" bestFit="1" customWidth="1"/>
    <col min="10507" max="10507" width="14.7109375" customWidth="1"/>
    <col min="10508" max="10508" width="15.140625" customWidth="1"/>
    <col min="10509" max="10509" width="13.140625" bestFit="1" customWidth="1"/>
    <col min="10510" max="10510" width="12.140625" bestFit="1" customWidth="1"/>
    <col min="10512" max="10512" width="10.140625" bestFit="1" customWidth="1"/>
    <col min="10514" max="10514" width="12.140625" bestFit="1" customWidth="1"/>
    <col min="10516" max="10516" width="11.42578125" bestFit="1" customWidth="1"/>
    <col min="10762" max="10762" width="69" bestFit="1" customWidth="1"/>
    <col min="10763" max="10763" width="14.7109375" customWidth="1"/>
    <col min="10764" max="10764" width="15.140625" customWidth="1"/>
    <col min="10765" max="10765" width="13.140625" bestFit="1" customWidth="1"/>
    <col min="10766" max="10766" width="12.140625" bestFit="1" customWidth="1"/>
    <col min="10768" max="10768" width="10.140625" bestFit="1" customWidth="1"/>
    <col min="10770" max="10770" width="12.140625" bestFit="1" customWidth="1"/>
    <col min="10772" max="10772" width="11.42578125" bestFit="1" customWidth="1"/>
    <col min="11018" max="11018" width="69" bestFit="1" customWidth="1"/>
    <col min="11019" max="11019" width="14.7109375" customWidth="1"/>
    <col min="11020" max="11020" width="15.140625" customWidth="1"/>
    <col min="11021" max="11021" width="13.140625" bestFit="1" customWidth="1"/>
    <col min="11022" max="11022" width="12.140625" bestFit="1" customWidth="1"/>
    <col min="11024" max="11024" width="10.140625" bestFit="1" customWidth="1"/>
    <col min="11026" max="11026" width="12.140625" bestFit="1" customWidth="1"/>
    <col min="11028" max="11028" width="11.42578125" bestFit="1" customWidth="1"/>
    <col min="11274" max="11274" width="69" bestFit="1" customWidth="1"/>
    <col min="11275" max="11275" width="14.7109375" customWidth="1"/>
    <col min="11276" max="11276" width="15.140625" customWidth="1"/>
    <col min="11277" max="11277" width="13.140625" bestFit="1" customWidth="1"/>
    <col min="11278" max="11278" width="12.140625" bestFit="1" customWidth="1"/>
    <col min="11280" max="11280" width="10.140625" bestFit="1" customWidth="1"/>
    <col min="11282" max="11282" width="12.140625" bestFit="1" customWidth="1"/>
    <col min="11284" max="11284" width="11.42578125" bestFit="1" customWidth="1"/>
    <col min="11530" max="11530" width="69" bestFit="1" customWidth="1"/>
    <col min="11531" max="11531" width="14.7109375" customWidth="1"/>
    <col min="11532" max="11532" width="15.140625" customWidth="1"/>
    <col min="11533" max="11533" width="13.140625" bestFit="1" customWidth="1"/>
    <col min="11534" max="11534" width="12.140625" bestFit="1" customWidth="1"/>
    <col min="11536" max="11536" width="10.140625" bestFit="1" customWidth="1"/>
    <col min="11538" max="11538" width="12.140625" bestFit="1" customWidth="1"/>
    <col min="11540" max="11540" width="11.42578125" bestFit="1" customWidth="1"/>
    <col min="11786" max="11786" width="69" bestFit="1" customWidth="1"/>
    <col min="11787" max="11787" width="14.7109375" customWidth="1"/>
    <col min="11788" max="11788" width="15.140625" customWidth="1"/>
    <col min="11789" max="11789" width="13.140625" bestFit="1" customWidth="1"/>
    <col min="11790" max="11790" width="12.140625" bestFit="1" customWidth="1"/>
    <col min="11792" max="11792" width="10.140625" bestFit="1" customWidth="1"/>
    <col min="11794" max="11794" width="12.140625" bestFit="1" customWidth="1"/>
    <col min="11796" max="11796" width="11.42578125" bestFit="1" customWidth="1"/>
    <col min="12042" max="12042" width="69" bestFit="1" customWidth="1"/>
    <col min="12043" max="12043" width="14.7109375" customWidth="1"/>
    <col min="12044" max="12044" width="15.140625" customWidth="1"/>
    <col min="12045" max="12045" width="13.140625" bestFit="1" customWidth="1"/>
    <col min="12046" max="12046" width="12.140625" bestFit="1" customWidth="1"/>
    <col min="12048" max="12048" width="10.140625" bestFit="1" customWidth="1"/>
    <col min="12050" max="12050" width="12.140625" bestFit="1" customWidth="1"/>
    <col min="12052" max="12052" width="11.42578125" bestFit="1" customWidth="1"/>
    <col min="12298" max="12298" width="69" bestFit="1" customWidth="1"/>
    <col min="12299" max="12299" width="14.7109375" customWidth="1"/>
    <col min="12300" max="12300" width="15.140625" customWidth="1"/>
    <col min="12301" max="12301" width="13.140625" bestFit="1" customWidth="1"/>
    <col min="12302" max="12302" width="12.140625" bestFit="1" customWidth="1"/>
    <col min="12304" max="12304" width="10.140625" bestFit="1" customWidth="1"/>
    <col min="12306" max="12306" width="12.140625" bestFit="1" customWidth="1"/>
    <col min="12308" max="12308" width="11.42578125" bestFit="1" customWidth="1"/>
    <col min="12554" max="12554" width="69" bestFit="1" customWidth="1"/>
    <col min="12555" max="12555" width="14.7109375" customWidth="1"/>
    <col min="12556" max="12556" width="15.140625" customWidth="1"/>
    <col min="12557" max="12557" width="13.140625" bestFit="1" customWidth="1"/>
    <col min="12558" max="12558" width="12.140625" bestFit="1" customWidth="1"/>
    <col min="12560" max="12560" width="10.140625" bestFit="1" customWidth="1"/>
    <col min="12562" max="12562" width="12.140625" bestFit="1" customWidth="1"/>
    <col min="12564" max="12564" width="11.42578125" bestFit="1" customWidth="1"/>
    <col min="12810" max="12810" width="69" bestFit="1" customWidth="1"/>
    <col min="12811" max="12811" width="14.7109375" customWidth="1"/>
    <col min="12812" max="12812" width="15.140625" customWidth="1"/>
    <col min="12813" max="12813" width="13.140625" bestFit="1" customWidth="1"/>
    <col min="12814" max="12814" width="12.140625" bestFit="1" customWidth="1"/>
    <col min="12816" max="12816" width="10.140625" bestFit="1" customWidth="1"/>
    <col min="12818" max="12818" width="12.140625" bestFit="1" customWidth="1"/>
    <col min="12820" max="12820" width="11.42578125" bestFit="1" customWidth="1"/>
    <col min="13066" max="13066" width="69" bestFit="1" customWidth="1"/>
    <col min="13067" max="13067" width="14.7109375" customWidth="1"/>
    <col min="13068" max="13068" width="15.140625" customWidth="1"/>
    <col min="13069" max="13069" width="13.140625" bestFit="1" customWidth="1"/>
    <col min="13070" max="13070" width="12.140625" bestFit="1" customWidth="1"/>
    <col min="13072" max="13072" width="10.140625" bestFit="1" customWidth="1"/>
    <col min="13074" max="13074" width="12.140625" bestFit="1" customWidth="1"/>
    <col min="13076" max="13076" width="11.42578125" bestFit="1" customWidth="1"/>
    <col min="13322" max="13322" width="69" bestFit="1" customWidth="1"/>
    <col min="13323" max="13323" width="14.7109375" customWidth="1"/>
    <col min="13324" max="13324" width="15.140625" customWidth="1"/>
    <col min="13325" max="13325" width="13.140625" bestFit="1" customWidth="1"/>
    <col min="13326" max="13326" width="12.140625" bestFit="1" customWidth="1"/>
    <col min="13328" max="13328" width="10.140625" bestFit="1" customWidth="1"/>
    <col min="13330" max="13330" width="12.140625" bestFit="1" customWidth="1"/>
    <col min="13332" max="13332" width="11.42578125" bestFit="1" customWidth="1"/>
    <col min="13578" max="13578" width="69" bestFit="1" customWidth="1"/>
    <col min="13579" max="13579" width="14.7109375" customWidth="1"/>
    <col min="13580" max="13580" width="15.140625" customWidth="1"/>
    <col min="13581" max="13581" width="13.140625" bestFit="1" customWidth="1"/>
    <col min="13582" max="13582" width="12.140625" bestFit="1" customWidth="1"/>
    <col min="13584" max="13584" width="10.140625" bestFit="1" customWidth="1"/>
    <col min="13586" max="13586" width="12.140625" bestFit="1" customWidth="1"/>
    <col min="13588" max="13588" width="11.42578125" bestFit="1" customWidth="1"/>
    <col min="13834" max="13834" width="69" bestFit="1" customWidth="1"/>
    <col min="13835" max="13835" width="14.7109375" customWidth="1"/>
    <col min="13836" max="13836" width="15.140625" customWidth="1"/>
    <col min="13837" max="13837" width="13.140625" bestFit="1" customWidth="1"/>
    <col min="13838" max="13838" width="12.140625" bestFit="1" customWidth="1"/>
    <col min="13840" max="13840" width="10.140625" bestFit="1" customWidth="1"/>
    <col min="13842" max="13842" width="12.140625" bestFit="1" customWidth="1"/>
    <col min="13844" max="13844" width="11.42578125" bestFit="1" customWidth="1"/>
    <col min="14090" max="14090" width="69" bestFit="1" customWidth="1"/>
    <col min="14091" max="14091" width="14.7109375" customWidth="1"/>
    <col min="14092" max="14092" width="15.140625" customWidth="1"/>
    <col min="14093" max="14093" width="13.140625" bestFit="1" customWidth="1"/>
    <col min="14094" max="14094" width="12.140625" bestFit="1" customWidth="1"/>
    <col min="14096" max="14096" width="10.140625" bestFit="1" customWidth="1"/>
    <col min="14098" max="14098" width="12.140625" bestFit="1" customWidth="1"/>
    <col min="14100" max="14100" width="11.42578125" bestFit="1" customWidth="1"/>
    <col min="14346" max="14346" width="69" bestFit="1" customWidth="1"/>
    <col min="14347" max="14347" width="14.7109375" customWidth="1"/>
    <col min="14348" max="14348" width="15.140625" customWidth="1"/>
    <col min="14349" max="14349" width="13.140625" bestFit="1" customWidth="1"/>
    <col min="14350" max="14350" width="12.140625" bestFit="1" customWidth="1"/>
    <col min="14352" max="14352" width="10.140625" bestFit="1" customWidth="1"/>
    <col min="14354" max="14354" width="12.140625" bestFit="1" customWidth="1"/>
    <col min="14356" max="14356" width="11.42578125" bestFit="1" customWidth="1"/>
    <col min="14602" max="14602" width="69" bestFit="1" customWidth="1"/>
    <col min="14603" max="14603" width="14.7109375" customWidth="1"/>
    <col min="14604" max="14604" width="15.140625" customWidth="1"/>
    <col min="14605" max="14605" width="13.140625" bestFit="1" customWidth="1"/>
    <col min="14606" max="14606" width="12.140625" bestFit="1" customWidth="1"/>
    <col min="14608" max="14608" width="10.140625" bestFit="1" customWidth="1"/>
    <col min="14610" max="14610" width="12.140625" bestFit="1" customWidth="1"/>
    <col min="14612" max="14612" width="11.42578125" bestFit="1" customWidth="1"/>
    <col min="14858" max="14858" width="69" bestFit="1" customWidth="1"/>
    <col min="14859" max="14859" width="14.7109375" customWidth="1"/>
    <col min="14860" max="14860" width="15.140625" customWidth="1"/>
    <col min="14861" max="14861" width="13.140625" bestFit="1" customWidth="1"/>
    <col min="14862" max="14862" width="12.140625" bestFit="1" customWidth="1"/>
    <col min="14864" max="14864" width="10.140625" bestFit="1" customWidth="1"/>
    <col min="14866" max="14866" width="12.140625" bestFit="1" customWidth="1"/>
    <col min="14868" max="14868" width="11.42578125" bestFit="1" customWidth="1"/>
    <col min="15114" max="15114" width="69" bestFit="1" customWidth="1"/>
    <col min="15115" max="15115" width="14.7109375" customWidth="1"/>
    <col min="15116" max="15116" width="15.140625" customWidth="1"/>
    <col min="15117" max="15117" width="13.140625" bestFit="1" customWidth="1"/>
    <col min="15118" max="15118" width="12.140625" bestFit="1" customWidth="1"/>
    <col min="15120" max="15120" width="10.140625" bestFit="1" customWidth="1"/>
    <col min="15122" max="15122" width="12.140625" bestFit="1" customWidth="1"/>
    <col min="15124" max="15124" width="11.42578125" bestFit="1" customWidth="1"/>
    <col min="15370" max="15370" width="69" bestFit="1" customWidth="1"/>
    <col min="15371" max="15371" width="14.7109375" customWidth="1"/>
    <col min="15372" max="15372" width="15.140625" customWidth="1"/>
    <col min="15373" max="15373" width="13.140625" bestFit="1" customWidth="1"/>
    <col min="15374" max="15374" width="12.140625" bestFit="1" customWidth="1"/>
    <col min="15376" max="15376" width="10.140625" bestFit="1" customWidth="1"/>
    <col min="15378" max="15378" width="12.140625" bestFit="1" customWidth="1"/>
    <col min="15380" max="15380" width="11.42578125" bestFit="1" customWidth="1"/>
    <col min="15626" max="15626" width="69" bestFit="1" customWidth="1"/>
    <col min="15627" max="15627" width="14.7109375" customWidth="1"/>
    <col min="15628" max="15628" width="15.140625" customWidth="1"/>
    <col min="15629" max="15629" width="13.140625" bestFit="1" customWidth="1"/>
    <col min="15630" max="15630" width="12.140625" bestFit="1" customWidth="1"/>
    <col min="15632" max="15632" width="10.140625" bestFit="1" customWidth="1"/>
    <col min="15634" max="15634" width="12.140625" bestFit="1" customWidth="1"/>
    <col min="15636" max="15636" width="11.42578125" bestFit="1" customWidth="1"/>
    <col min="15882" max="15882" width="69" bestFit="1" customWidth="1"/>
    <col min="15883" max="15883" width="14.7109375" customWidth="1"/>
    <col min="15884" max="15884" width="15.140625" customWidth="1"/>
    <col min="15885" max="15885" width="13.140625" bestFit="1" customWidth="1"/>
    <col min="15886" max="15886" width="12.140625" bestFit="1" customWidth="1"/>
    <col min="15888" max="15888" width="10.140625" bestFit="1" customWidth="1"/>
    <col min="15890" max="15890" width="12.140625" bestFit="1" customWidth="1"/>
    <col min="15892" max="15892" width="11.42578125" bestFit="1" customWidth="1"/>
    <col min="16138" max="16138" width="69" bestFit="1" customWidth="1"/>
    <col min="16139" max="16139" width="14.7109375" customWidth="1"/>
    <col min="16140" max="16140" width="15.140625" customWidth="1"/>
    <col min="16141" max="16141" width="13.140625" bestFit="1" customWidth="1"/>
    <col min="16142" max="16142" width="12.140625" bestFit="1" customWidth="1"/>
    <col min="16144" max="16144" width="10.140625" bestFit="1" customWidth="1"/>
    <col min="16146" max="16146" width="12.140625" bestFit="1" customWidth="1"/>
    <col min="16148" max="16148" width="11.42578125" bestFit="1" customWidth="1"/>
  </cols>
  <sheetData>
    <row r="1" spans="1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5" s="2" customFormat="1" ht="27.75" customHeight="1" x14ac:dyDescent="0.25">
      <c r="C3" s="5" t="s">
        <v>151</v>
      </c>
      <c r="D3" s="6" t="s">
        <v>58</v>
      </c>
      <c r="E3" s="27">
        <f t="shared" ref="E3:X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603180</v>
      </c>
      <c r="U3" s="27">
        <f t="shared" si="0"/>
        <v>278161820</v>
      </c>
      <c r="V3" s="27">
        <f t="shared" si="0"/>
        <v>278765000</v>
      </c>
      <c r="W3" s="27">
        <f t="shared" si="0"/>
        <v>153073000</v>
      </c>
      <c r="X3" s="27">
        <f t="shared" si="0"/>
        <v>2281000</v>
      </c>
      <c r="Y3" s="29"/>
    </row>
    <row r="4" spans="1:25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2485000</v>
      </c>
      <c r="S4" s="30">
        <f t="shared" ref="S4:S33" si="3">V4-R4</f>
        <v>0</v>
      </c>
      <c r="T4" s="30">
        <f>R4-U4</f>
        <v>29440</v>
      </c>
      <c r="U4" s="27">
        <v>2455560</v>
      </c>
      <c r="V4" s="27">
        <f>SUM(V5:V12)</f>
        <v>2485000</v>
      </c>
      <c r="W4" s="27">
        <f>SUM(W5:W12)</f>
        <v>2372000</v>
      </c>
      <c r="X4" s="27">
        <f>SUM(X5:X12)</f>
        <v>-113000</v>
      </c>
      <c r="Y4" s="29"/>
    </row>
    <row r="5" spans="1:25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>
        <v>885000</v>
      </c>
      <c r="X5" s="27">
        <f>W5-V5</f>
        <v>0</v>
      </c>
    </row>
    <row r="6" spans="1:25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/>
      <c r="N6" s="11"/>
      <c r="O6" s="11"/>
      <c r="P6" s="11"/>
      <c r="Q6" s="11"/>
      <c r="R6" s="9">
        <f t="shared" si="2"/>
        <v>20000</v>
      </c>
      <c r="S6" s="19">
        <f t="shared" si="3"/>
        <v>0</v>
      </c>
      <c r="T6" s="19"/>
      <c r="U6" s="9"/>
      <c r="V6" s="11">
        <v>20000</v>
      </c>
      <c r="W6" s="11">
        <v>14000</v>
      </c>
      <c r="X6" s="27">
        <f t="shared" ref="X6:X12" si="4">W6-V6</f>
        <v>-6000</v>
      </c>
    </row>
    <row r="7" spans="1:25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>
        <v>83000</v>
      </c>
      <c r="X7" s="27">
        <f t="shared" si="4"/>
        <v>0</v>
      </c>
    </row>
    <row r="8" spans="1:25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>
        <v>318000</v>
      </c>
      <c r="X8" s="27">
        <f t="shared" si="4"/>
        <v>0</v>
      </c>
    </row>
    <row r="9" spans="1:25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>
        <v>117000</v>
      </c>
      <c r="X9" s="27">
        <f t="shared" si="4"/>
        <v>0</v>
      </c>
    </row>
    <row r="10" spans="1:25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>
        <v>202000</v>
      </c>
      <c r="X10" s="27">
        <f t="shared" si="4"/>
        <v>0</v>
      </c>
    </row>
    <row r="11" spans="1:25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>
        <v>100000</v>
      </c>
      <c r="X11" s="27">
        <f t="shared" si="4"/>
        <v>0</v>
      </c>
    </row>
    <row r="12" spans="1:25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/>
      <c r="N12" s="11"/>
      <c r="O12" s="11"/>
      <c r="P12" s="11"/>
      <c r="Q12" s="11"/>
      <c r="R12" s="9">
        <f t="shared" si="2"/>
        <v>760000</v>
      </c>
      <c r="S12" s="19">
        <f t="shared" si="3"/>
        <v>0</v>
      </c>
      <c r="T12" s="19"/>
      <c r="U12" s="9"/>
      <c r="V12" s="11">
        <v>760000</v>
      </c>
      <c r="W12" s="11">
        <v>653000</v>
      </c>
      <c r="X12" s="27">
        <f t="shared" si="4"/>
        <v>-107000</v>
      </c>
    </row>
    <row r="13" spans="1:25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30">
        <f>R13-U13</f>
        <v>1500</v>
      </c>
      <c r="U13" s="27">
        <v>21954500</v>
      </c>
      <c r="V13" s="27">
        <f>V14+V15+V16+V18+V17+V19</f>
        <v>21956000</v>
      </c>
      <c r="W13" s="27">
        <f t="shared" ref="W13:X13" si="6">W14+W15+W16+W18+W17+W19</f>
        <v>21956000</v>
      </c>
      <c r="X13" s="27">
        <f t="shared" si="6"/>
        <v>0</v>
      </c>
    </row>
    <row r="14" spans="1:25" s="2" customFormat="1" ht="33.75" customHeight="1" x14ac:dyDescent="0.25">
      <c r="A14" s="2" t="s">
        <v>59</v>
      </c>
      <c r="B14" s="4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/>
      <c r="N14" s="11"/>
      <c r="O14" s="11"/>
      <c r="P14" s="11"/>
      <c r="Q14" s="11"/>
      <c r="R14" s="9">
        <f t="shared" si="2"/>
        <v>14366000</v>
      </c>
      <c r="S14" s="19">
        <f t="shared" si="3"/>
        <v>0</v>
      </c>
      <c r="T14" s="19"/>
      <c r="U14" s="9"/>
      <c r="V14" s="11">
        <v>14366000</v>
      </c>
      <c r="W14" s="11">
        <v>12515000</v>
      </c>
      <c r="X14" s="9">
        <f>W14-V14</f>
        <v>-1851000</v>
      </c>
    </row>
    <row r="15" spans="1:25" s="2" customFormat="1" ht="33.75" customHeight="1" x14ac:dyDescent="0.25">
      <c r="A15" s="2" t="s">
        <v>59</v>
      </c>
      <c r="B15" s="4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160000</v>
      </c>
      <c r="S15" s="19">
        <f t="shared" si="3"/>
        <v>0</v>
      </c>
      <c r="T15" s="19"/>
      <c r="U15" s="9"/>
      <c r="V15" s="11">
        <v>160000</v>
      </c>
      <c r="W15" s="11">
        <v>157000</v>
      </c>
      <c r="X15" s="9">
        <f t="shared" ref="X15:X19" si="7">W15-V15</f>
        <v>-3000</v>
      </c>
    </row>
    <row r="16" spans="1:25" s="2" customFormat="1" ht="27.75" customHeight="1" x14ac:dyDescent="0.25">
      <c r="A16" s="2" t="s">
        <v>59</v>
      </c>
      <c r="B16" s="4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/>
      <c r="N16" s="11"/>
      <c r="O16" s="11"/>
      <c r="P16" s="11"/>
      <c r="Q16" s="11"/>
      <c r="R16" s="9">
        <f t="shared" si="2"/>
        <v>5370000</v>
      </c>
      <c r="S16" s="19">
        <f t="shared" si="3"/>
        <v>0</v>
      </c>
      <c r="T16" s="19"/>
      <c r="U16" s="9"/>
      <c r="V16" s="11">
        <v>5370000</v>
      </c>
      <c r="W16" s="11">
        <v>7643000</v>
      </c>
      <c r="X16" s="9">
        <f t="shared" si="7"/>
        <v>2273000</v>
      </c>
      <c r="Y16" s="29"/>
    </row>
    <row r="17" spans="1:24" s="2" customFormat="1" ht="27.75" customHeight="1" x14ac:dyDescent="0.25">
      <c r="B17" s="4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/>
      <c r="N17" s="11"/>
      <c r="O17" s="11"/>
      <c r="P17" s="11"/>
      <c r="Q17" s="11"/>
      <c r="R17" s="9">
        <f t="shared" si="2"/>
        <v>1500000</v>
      </c>
      <c r="S17" s="19">
        <f t="shared" si="3"/>
        <v>0</v>
      </c>
      <c r="T17" s="19"/>
      <c r="U17" s="9"/>
      <c r="V17" s="11">
        <v>1500000</v>
      </c>
      <c r="W17" s="11">
        <v>1506000</v>
      </c>
      <c r="X17" s="9">
        <f t="shared" si="7"/>
        <v>6000</v>
      </c>
    </row>
    <row r="18" spans="1:24" s="2" customFormat="1" ht="29.25" customHeight="1" x14ac:dyDescent="0.25">
      <c r="A18" s="2" t="s">
        <v>59</v>
      </c>
      <c r="B18" s="4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/>
      <c r="N18" s="11"/>
      <c r="O18" s="11"/>
      <c r="P18" s="11"/>
      <c r="Q18" s="11"/>
      <c r="R18" s="9">
        <f t="shared" si="2"/>
        <v>60000</v>
      </c>
      <c r="S18" s="19">
        <f t="shared" si="3"/>
        <v>0</v>
      </c>
      <c r="T18" s="19"/>
      <c r="U18" s="9"/>
      <c r="V18" s="11">
        <v>60000</v>
      </c>
      <c r="W18" s="11">
        <v>80000</v>
      </c>
      <c r="X18" s="9">
        <f t="shared" si="7"/>
        <v>20000</v>
      </c>
    </row>
    <row r="19" spans="1:24" s="2" customFormat="1" ht="29.25" customHeight="1" x14ac:dyDescent="0.25">
      <c r="B19" s="4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2"/>
        <v>500000</v>
      </c>
      <c r="S19" s="19">
        <f t="shared" si="3"/>
        <v>0</v>
      </c>
      <c r="T19" s="19"/>
      <c r="U19" s="9"/>
      <c r="V19" s="11">
        <v>500000</v>
      </c>
      <c r="W19" s="11">
        <v>55000</v>
      </c>
      <c r="X19" s="9">
        <f t="shared" si="7"/>
        <v>-445000</v>
      </c>
    </row>
    <row r="20" spans="1:24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si="8"/>
        <v>0</v>
      </c>
      <c r="O20" s="27">
        <f t="shared" si="8"/>
        <v>0</v>
      </c>
      <c r="P20" s="27">
        <f t="shared" si="8"/>
        <v>0</v>
      </c>
      <c r="Q20" s="27">
        <f t="shared" si="8"/>
        <v>0</v>
      </c>
      <c r="R20" s="27">
        <f t="shared" si="2"/>
        <v>1700000</v>
      </c>
      <c r="S20" s="30">
        <f t="shared" si="3"/>
        <v>0</v>
      </c>
      <c r="T20" s="30">
        <f>R20-U20</f>
        <v>0</v>
      </c>
      <c r="U20" s="27">
        <v>1700000</v>
      </c>
      <c r="V20" s="27">
        <f>SUM(V21:V26)</f>
        <v>1700000</v>
      </c>
      <c r="W20" s="27">
        <f>SUM(W21:W26)</f>
        <v>2100000</v>
      </c>
      <c r="X20" s="27">
        <f>SUM(X21:X26)</f>
        <v>400000</v>
      </c>
    </row>
    <row r="21" spans="1:24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>
        <v>553500</v>
      </c>
      <c r="X21" s="9">
        <f>W21-V21</f>
        <v>0</v>
      </c>
    </row>
    <row r="22" spans="1:24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976500</v>
      </c>
      <c r="S22" s="20">
        <f t="shared" si="3"/>
        <v>0</v>
      </c>
      <c r="T22" s="20"/>
      <c r="U22" s="9"/>
      <c r="V22" s="12">
        <v>976500</v>
      </c>
      <c r="W22" s="12">
        <v>1303500</v>
      </c>
      <c r="X22" s="9">
        <f t="shared" ref="X22:X26" si="9">W22-V22</f>
        <v>327000</v>
      </c>
    </row>
    <row r="23" spans="1:24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20"/>
      <c r="U23" s="9"/>
      <c r="V23" s="12">
        <v>30000</v>
      </c>
      <c r="W23" s="12">
        <v>22000</v>
      </c>
      <c r="X23" s="9">
        <f t="shared" si="9"/>
        <v>-8000</v>
      </c>
    </row>
    <row r="24" spans="1:24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30000</v>
      </c>
      <c r="S24" s="20">
        <f t="shared" si="3"/>
        <v>0</v>
      </c>
      <c r="T24" s="20"/>
      <c r="U24" s="9"/>
      <c r="V24" s="12">
        <v>30000</v>
      </c>
      <c r="W24" s="12">
        <v>15000</v>
      </c>
      <c r="X24" s="9">
        <f t="shared" si="9"/>
        <v>-15000</v>
      </c>
    </row>
    <row r="25" spans="1:24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2"/>
        <v>0</v>
      </c>
      <c r="S25" s="20">
        <f t="shared" si="3"/>
        <v>0</v>
      </c>
      <c r="T25" s="20"/>
      <c r="U25" s="9"/>
      <c r="V25" s="12">
        <v>0</v>
      </c>
      <c r="W25" s="12">
        <v>28000</v>
      </c>
      <c r="X25" s="9">
        <f t="shared" si="9"/>
        <v>28000</v>
      </c>
    </row>
    <row r="26" spans="1:24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110000</v>
      </c>
      <c r="S26" s="20">
        <f t="shared" si="3"/>
        <v>0</v>
      </c>
      <c r="T26" s="20"/>
      <c r="U26" s="9"/>
      <c r="V26" s="12">
        <v>110000</v>
      </c>
      <c r="W26" s="12">
        <v>178000</v>
      </c>
      <c r="X26" s="9">
        <f t="shared" si="9"/>
        <v>68000</v>
      </c>
    </row>
    <row r="27" spans="1:24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0">SUM(G28:G31)</f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7">
        <f t="shared" si="10"/>
        <v>0</v>
      </c>
      <c r="L27" s="27">
        <f t="shared" si="10"/>
        <v>0</v>
      </c>
      <c r="M27" s="27">
        <f t="shared" si="10"/>
        <v>0</v>
      </c>
      <c r="N27" s="27">
        <f t="shared" si="10"/>
        <v>0</v>
      </c>
      <c r="O27" s="27">
        <f t="shared" si="10"/>
        <v>0</v>
      </c>
      <c r="P27" s="27">
        <f t="shared" si="10"/>
        <v>0</v>
      </c>
      <c r="Q27" s="27">
        <f t="shared" si="10"/>
        <v>0</v>
      </c>
      <c r="R27" s="27">
        <f t="shared" si="2"/>
        <v>1800000</v>
      </c>
      <c r="S27" s="30">
        <f t="shared" si="3"/>
        <v>0</v>
      </c>
      <c r="T27" s="30">
        <f>R27-U27</f>
        <v>0</v>
      </c>
      <c r="U27" s="27">
        <v>1800000</v>
      </c>
      <c r="V27" s="27">
        <f>SUM(V28:V31)</f>
        <v>1800000</v>
      </c>
      <c r="W27" s="27">
        <f>SUM(W28:W31)</f>
        <v>2201000</v>
      </c>
      <c r="X27" s="27">
        <f>SUM(X28:X31)</f>
        <v>401000</v>
      </c>
    </row>
    <row r="28" spans="1:24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1460000</v>
      </c>
      <c r="S28" s="20">
        <f t="shared" si="3"/>
        <v>0</v>
      </c>
      <c r="T28" s="20"/>
      <c r="U28" s="9"/>
      <c r="V28" s="12">
        <v>1460000</v>
      </c>
      <c r="W28" s="12">
        <v>1315000</v>
      </c>
      <c r="X28" s="7">
        <f>W28-V28</f>
        <v>-145000</v>
      </c>
    </row>
    <row r="29" spans="1:24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128000</v>
      </c>
      <c r="S29" s="20">
        <f t="shared" si="3"/>
        <v>0</v>
      </c>
      <c r="T29" s="20"/>
      <c r="U29" s="9"/>
      <c r="V29" s="12">
        <v>128000</v>
      </c>
      <c r="W29" s="12">
        <v>674000</v>
      </c>
      <c r="X29" s="7">
        <f t="shared" ref="X29:X31" si="11">W29-V29</f>
        <v>546000</v>
      </c>
    </row>
    <row r="30" spans="1:24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>
        <v>200000</v>
      </c>
      <c r="X30" s="7">
        <f t="shared" si="11"/>
        <v>0</v>
      </c>
    </row>
    <row r="31" spans="1:24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>
        <v>12000</v>
      </c>
      <c r="X31" s="7">
        <f t="shared" si="11"/>
        <v>0</v>
      </c>
    </row>
    <row r="32" spans="1:24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2">R32-U32</f>
        <v>0</v>
      </c>
      <c r="U32" s="27">
        <v>238000</v>
      </c>
      <c r="V32" s="27">
        <v>238000</v>
      </c>
      <c r="W32" s="27"/>
      <c r="X32" s="7"/>
    </row>
    <row r="33" spans="1:27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3">G34+G35+G36</f>
        <v>0</v>
      </c>
      <c r="H33" s="27">
        <f t="shared" si="13"/>
        <v>0</v>
      </c>
      <c r="I33" s="27">
        <f t="shared" si="13"/>
        <v>0</v>
      </c>
      <c r="J33" s="27">
        <f t="shared" si="13"/>
        <v>0</v>
      </c>
      <c r="K33" s="27">
        <f t="shared" si="13"/>
        <v>0</v>
      </c>
      <c r="L33" s="27">
        <f t="shared" si="13"/>
        <v>0</v>
      </c>
      <c r="M33" s="27">
        <f t="shared" ref="M33:Q33" si="14">M37+M38+M40+M41+M42+M43+M44</f>
        <v>0</v>
      </c>
      <c r="N33" s="27">
        <f t="shared" si="14"/>
        <v>0</v>
      </c>
      <c r="O33" s="27">
        <f t="shared" si="14"/>
        <v>0</v>
      </c>
      <c r="P33" s="27">
        <f t="shared" si="14"/>
        <v>0</v>
      </c>
      <c r="Q33" s="27">
        <f t="shared" si="14"/>
        <v>0</v>
      </c>
      <c r="R33" s="27">
        <f t="shared" si="2"/>
        <v>15670000</v>
      </c>
      <c r="S33" s="30">
        <f t="shared" si="3"/>
        <v>0</v>
      </c>
      <c r="T33" s="30">
        <f t="shared" si="12"/>
        <v>2680</v>
      </c>
      <c r="U33" s="27">
        <v>15667320</v>
      </c>
      <c r="V33" s="27">
        <f>V34+V35+V36</f>
        <v>15670000</v>
      </c>
      <c r="W33" s="27">
        <f>W34+W35+W36</f>
        <v>15391400</v>
      </c>
      <c r="X33" s="27">
        <f>X34+X35+X36</f>
        <v>-278600</v>
      </c>
      <c r="Z33" s="27"/>
      <c r="AA33" s="29"/>
    </row>
    <row r="34" spans="1:27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5">G37+G40+G41</f>
        <v>0</v>
      </c>
      <c r="H34" s="31">
        <f t="shared" si="15"/>
        <v>0</v>
      </c>
      <c r="I34" s="31">
        <f t="shared" si="15"/>
        <v>0</v>
      </c>
      <c r="J34" s="31">
        <f t="shared" si="15"/>
        <v>0</v>
      </c>
      <c r="K34" s="31">
        <f t="shared" si="15"/>
        <v>0</v>
      </c>
      <c r="L34" s="31">
        <f t="shared" si="15"/>
        <v>0</v>
      </c>
      <c r="M34" s="31">
        <f t="shared" si="15"/>
        <v>0</v>
      </c>
      <c r="N34" s="31">
        <f t="shared" si="15"/>
        <v>0</v>
      </c>
      <c r="O34" s="31">
        <f t="shared" si="15"/>
        <v>0</v>
      </c>
      <c r="P34" s="31">
        <f t="shared" si="15"/>
        <v>0</v>
      </c>
      <c r="Q34" s="31">
        <f t="shared" si="15"/>
        <v>0</v>
      </c>
      <c r="R34" s="27">
        <f t="shared" si="2"/>
        <v>12660200</v>
      </c>
      <c r="S34" s="30">
        <f>S37+S40+S41</f>
        <v>0</v>
      </c>
      <c r="T34" s="30">
        <f t="shared" si="12"/>
        <v>0</v>
      </c>
      <c r="U34" s="31">
        <v>12660200</v>
      </c>
      <c r="V34" s="7">
        <f>V37+V40+V41</f>
        <v>12660200</v>
      </c>
      <c r="W34" s="27">
        <f>W37+W40+W41</f>
        <v>12533600</v>
      </c>
      <c r="X34" s="27">
        <f>X37+X40+X41</f>
        <v>-126600</v>
      </c>
      <c r="Y34" s="29">
        <f>F34-E34</f>
        <v>200</v>
      </c>
      <c r="Z34" s="27"/>
    </row>
    <row r="35" spans="1:27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6">G38+G42</f>
        <v>0</v>
      </c>
      <c r="H35" s="31">
        <f t="shared" si="16"/>
        <v>0</v>
      </c>
      <c r="I35" s="31">
        <f t="shared" si="16"/>
        <v>0</v>
      </c>
      <c r="J35" s="31">
        <f t="shared" si="16"/>
        <v>0</v>
      </c>
      <c r="K35" s="31">
        <f t="shared" si="16"/>
        <v>0</v>
      </c>
      <c r="L35" s="31">
        <f t="shared" si="16"/>
        <v>0</v>
      </c>
      <c r="M35" s="31">
        <f t="shared" si="16"/>
        <v>0</v>
      </c>
      <c r="N35" s="31">
        <f t="shared" si="16"/>
        <v>0</v>
      </c>
      <c r="O35" s="31">
        <f t="shared" si="16"/>
        <v>0</v>
      </c>
      <c r="P35" s="31">
        <f t="shared" si="16"/>
        <v>0</v>
      </c>
      <c r="Q35" s="31">
        <f t="shared" si="16"/>
        <v>0</v>
      </c>
      <c r="R35" s="27">
        <f t="shared" si="2"/>
        <v>1349800</v>
      </c>
      <c r="S35" s="30">
        <f t="shared" ref="S35" si="17">S38+S42</f>
        <v>0</v>
      </c>
      <c r="T35" s="30">
        <f t="shared" si="12"/>
        <v>2680</v>
      </c>
      <c r="U35" s="31">
        <v>1347120</v>
      </c>
      <c r="V35" s="7">
        <f>V38+V42</f>
        <v>1349800</v>
      </c>
      <c r="W35" s="27">
        <f t="shared" ref="W35:X35" si="18">W38+W42</f>
        <v>1197800</v>
      </c>
      <c r="X35" s="27">
        <f t="shared" si="18"/>
        <v>-152000</v>
      </c>
      <c r="Y35" s="29">
        <f>F35-E35</f>
        <v>-200</v>
      </c>
      <c r="Z35" s="27"/>
    </row>
    <row r="36" spans="1:27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19">G43+G44</f>
        <v>0</v>
      </c>
      <c r="H36" s="31">
        <f t="shared" si="19"/>
        <v>0</v>
      </c>
      <c r="I36" s="31">
        <f t="shared" si="19"/>
        <v>0</v>
      </c>
      <c r="J36" s="31">
        <f t="shared" si="19"/>
        <v>0</v>
      </c>
      <c r="K36" s="31">
        <f t="shared" si="19"/>
        <v>0</v>
      </c>
      <c r="L36" s="31">
        <f t="shared" si="19"/>
        <v>0</v>
      </c>
      <c r="M36" s="31">
        <f t="shared" si="19"/>
        <v>0</v>
      </c>
      <c r="N36" s="31">
        <f t="shared" si="19"/>
        <v>0</v>
      </c>
      <c r="O36" s="31">
        <f t="shared" si="19"/>
        <v>0</v>
      </c>
      <c r="P36" s="31">
        <f t="shared" si="19"/>
        <v>0</v>
      </c>
      <c r="Q36" s="31">
        <f t="shared" si="19"/>
        <v>0</v>
      </c>
      <c r="R36" s="27">
        <f t="shared" si="2"/>
        <v>1660000</v>
      </c>
      <c r="S36" s="30">
        <f t="shared" ref="S36:T36" si="20">S43+S44</f>
        <v>0</v>
      </c>
      <c r="T36" s="30">
        <f t="shared" si="20"/>
        <v>0</v>
      </c>
      <c r="U36" s="31">
        <v>1660000</v>
      </c>
      <c r="V36" s="7">
        <f>V43+V44</f>
        <v>1660000</v>
      </c>
      <c r="W36" s="27">
        <f t="shared" ref="W36:X36" si="21">W43+W44</f>
        <v>1660000</v>
      </c>
      <c r="X36" s="27">
        <f t="shared" si="21"/>
        <v>0</v>
      </c>
      <c r="Y36" s="29"/>
      <c r="Z36" s="27"/>
    </row>
    <row r="37" spans="1:27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2">V37-R37</f>
        <v>0</v>
      </c>
      <c r="T37" s="20"/>
      <c r="U37" s="9"/>
      <c r="V37" s="3">
        <v>3121000</v>
      </c>
      <c r="W37" s="3">
        <v>3121000</v>
      </c>
      <c r="X37" s="7">
        <f>W37-V37</f>
        <v>0</v>
      </c>
      <c r="Y37" s="29"/>
      <c r="Z37" s="40"/>
    </row>
    <row r="38" spans="1:27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1312000</v>
      </c>
      <c r="S38" s="20">
        <f t="shared" si="22"/>
        <v>0</v>
      </c>
      <c r="T38" s="20"/>
      <c r="U38" s="9"/>
      <c r="V38" s="3">
        <v>1312000</v>
      </c>
      <c r="W38" s="3">
        <v>1160000</v>
      </c>
      <c r="X38" s="7">
        <f t="shared" ref="X38:X44" si="23">W38-V38</f>
        <v>-152000</v>
      </c>
      <c r="Y38" s="29"/>
      <c r="Z38" s="40"/>
    </row>
    <row r="39" spans="1:27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/>
      <c r="S39" s="20"/>
      <c r="T39" s="20"/>
      <c r="U39" s="9"/>
      <c r="V39" s="3">
        <v>250000</v>
      </c>
      <c r="W39" s="3">
        <v>200000</v>
      </c>
      <c r="X39" s="7">
        <f t="shared" si="23"/>
        <v>-50000</v>
      </c>
      <c r="Y39" s="29"/>
      <c r="Z39" s="40"/>
    </row>
    <row r="40" spans="1:27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9500000</v>
      </c>
      <c r="S40" s="20">
        <f t="shared" si="22"/>
        <v>0</v>
      </c>
      <c r="T40" s="20"/>
      <c r="U40" s="9"/>
      <c r="V40" s="3">
        <v>9500000</v>
      </c>
      <c r="W40" s="3">
        <v>9373400</v>
      </c>
      <c r="X40" s="7">
        <f t="shared" si="23"/>
        <v>-126600</v>
      </c>
      <c r="Y40" s="29"/>
      <c r="Z40" s="40"/>
    </row>
    <row r="41" spans="1:27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2"/>
        <v>0</v>
      </c>
      <c r="T41" s="20"/>
      <c r="U41" s="9"/>
      <c r="V41" s="3">
        <v>39200</v>
      </c>
      <c r="W41" s="3">
        <v>39200</v>
      </c>
      <c r="X41" s="7">
        <f t="shared" si="23"/>
        <v>0</v>
      </c>
      <c r="Y41" s="29"/>
      <c r="Z41" s="40"/>
    </row>
    <row r="42" spans="1:27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2"/>
        <v>0</v>
      </c>
      <c r="T42" s="20"/>
      <c r="U42" s="9"/>
      <c r="V42" s="3">
        <v>37800</v>
      </c>
      <c r="W42" s="3">
        <v>37800</v>
      </c>
      <c r="X42" s="7">
        <f t="shared" si="23"/>
        <v>0</v>
      </c>
      <c r="Y42" s="29"/>
      <c r="Z42" s="40"/>
    </row>
    <row r="43" spans="1:27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2"/>
        <v>1250000</v>
      </c>
      <c r="S43" s="20">
        <f t="shared" si="22"/>
        <v>0</v>
      </c>
      <c r="T43" s="20"/>
      <c r="U43" s="9"/>
      <c r="V43" s="3">
        <v>1250000</v>
      </c>
      <c r="W43" s="3">
        <v>1380000</v>
      </c>
      <c r="X43" s="7">
        <f t="shared" si="23"/>
        <v>130000</v>
      </c>
      <c r="Y43" s="29"/>
      <c r="Z43" s="40"/>
    </row>
    <row r="44" spans="1:27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2"/>
        <v>410000</v>
      </c>
      <c r="S44" s="20">
        <f t="shared" si="22"/>
        <v>0</v>
      </c>
      <c r="T44" s="20"/>
      <c r="U44" s="9"/>
      <c r="V44" s="3">
        <v>410000</v>
      </c>
      <c r="W44" s="3">
        <v>280000</v>
      </c>
      <c r="X44" s="7">
        <f t="shared" si="23"/>
        <v>-130000</v>
      </c>
      <c r="Y44" s="29"/>
      <c r="Z44" s="40"/>
    </row>
    <row r="45" spans="1:27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24">G46+G47+G48</f>
        <v>0</v>
      </c>
      <c r="H45" s="27">
        <f t="shared" si="24"/>
        <v>0</v>
      </c>
      <c r="I45" s="27">
        <f t="shared" si="24"/>
        <v>0</v>
      </c>
      <c r="J45" s="27">
        <f t="shared" si="24"/>
        <v>0</v>
      </c>
      <c r="K45" s="27">
        <f t="shared" si="24"/>
        <v>0</v>
      </c>
      <c r="L45" s="27">
        <f t="shared" si="24"/>
        <v>0</v>
      </c>
      <c r="M45" s="27">
        <f t="shared" ref="M45:Q45" si="25">M49+M51+M52+M53</f>
        <v>0</v>
      </c>
      <c r="N45" s="27">
        <f t="shared" si="25"/>
        <v>0</v>
      </c>
      <c r="O45" s="27">
        <f>O46+O47+O48</f>
        <v>0</v>
      </c>
      <c r="P45" s="27">
        <f>P46+P47+P48</f>
        <v>0</v>
      </c>
      <c r="Q45" s="27">
        <f t="shared" si="25"/>
        <v>0</v>
      </c>
      <c r="R45" s="27">
        <f t="shared" si="2"/>
        <v>12520000</v>
      </c>
      <c r="S45" s="30">
        <f t="shared" si="22"/>
        <v>0</v>
      </c>
      <c r="T45" s="30">
        <f t="shared" ref="T45:T48" si="26">R45-U45</f>
        <v>70000</v>
      </c>
      <c r="U45" s="27">
        <v>12450000</v>
      </c>
      <c r="V45" s="27">
        <f>V46+V47+V48</f>
        <v>12520000</v>
      </c>
      <c r="W45" s="27">
        <f>W46+W47+W48</f>
        <v>11860000</v>
      </c>
      <c r="X45" s="27">
        <f>X46+X47+X48</f>
        <v>-660000</v>
      </c>
      <c r="Y45" s="29"/>
    </row>
    <row r="46" spans="1:27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27">G51+G52</f>
        <v>0</v>
      </c>
      <c r="H46" s="27">
        <f t="shared" si="27"/>
        <v>0</v>
      </c>
      <c r="I46" s="27">
        <f t="shared" si="27"/>
        <v>0</v>
      </c>
      <c r="J46" s="27">
        <f t="shared" si="27"/>
        <v>0</v>
      </c>
      <c r="K46" s="27">
        <f t="shared" si="27"/>
        <v>0</v>
      </c>
      <c r="L46" s="27">
        <f t="shared" si="2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28">S51+S52</f>
        <v>0</v>
      </c>
      <c r="T46" s="30">
        <f t="shared" si="26"/>
        <v>0</v>
      </c>
      <c r="U46" s="27">
        <v>6450000</v>
      </c>
      <c r="V46" s="27">
        <f>V51+V52</f>
        <v>6450000</v>
      </c>
      <c r="W46" s="27">
        <f>W51+W52</f>
        <v>6450000</v>
      </c>
      <c r="X46" s="27">
        <f>X51+X52</f>
        <v>0</v>
      </c>
      <c r="Y46" s="29">
        <f t="shared" ref="Y46:Y48" si="29">F46-E46</f>
        <v>345000</v>
      </c>
    </row>
    <row r="47" spans="1:27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0">G49</f>
        <v>0</v>
      </c>
      <c r="H47" s="27">
        <f t="shared" si="30"/>
        <v>0</v>
      </c>
      <c r="I47" s="27">
        <f t="shared" si="30"/>
        <v>0</v>
      </c>
      <c r="J47" s="27">
        <f t="shared" si="30"/>
        <v>0</v>
      </c>
      <c r="K47" s="27">
        <f t="shared" si="30"/>
        <v>0</v>
      </c>
      <c r="L47" s="27">
        <f t="shared" si="30"/>
        <v>0</v>
      </c>
      <c r="M47" s="27">
        <f t="shared" si="30"/>
        <v>0</v>
      </c>
      <c r="N47" s="27">
        <f t="shared" si="3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3880000</v>
      </c>
      <c r="S47" s="30">
        <f t="shared" ref="S47" si="31">S49</f>
        <v>0</v>
      </c>
      <c r="T47" s="30">
        <f t="shared" si="26"/>
        <v>70000</v>
      </c>
      <c r="U47" s="27">
        <v>3810000</v>
      </c>
      <c r="V47" s="27">
        <f>V49</f>
        <v>3880000</v>
      </c>
      <c r="W47" s="27">
        <f>W49</f>
        <v>3220000</v>
      </c>
      <c r="X47" s="27">
        <f>X49</f>
        <v>-660000</v>
      </c>
      <c r="Y47" s="29">
        <f t="shared" si="29"/>
        <v>-120000</v>
      </c>
    </row>
    <row r="48" spans="1:27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2">G53</f>
        <v>0</v>
      </c>
      <c r="H48" s="27">
        <f t="shared" si="32"/>
        <v>0</v>
      </c>
      <c r="I48" s="27">
        <f t="shared" si="32"/>
        <v>0</v>
      </c>
      <c r="J48" s="27">
        <f t="shared" si="32"/>
        <v>0</v>
      </c>
      <c r="K48" s="27">
        <f t="shared" si="32"/>
        <v>0</v>
      </c>
      <c r="L48" s="27">
        <f t="shared" si="32"/>
        <v>0</v>
      </c>
      <c r="M48" s="27">
        <f t="shared" si="32"/>
        <v>0</v>
      </c>
      <c r="N48" s="27">
        <f t="shared" si="32"/>
        <v>0</v>
      </c>
      <c r="O48" s="27">
        <f t="shared" si="3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3">S53</f>
        <v>0</v>
      </c>
      <c r="T48" s="30">
        <f t="shared" si="26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29"/>
        <v>-225000</v>
      </c>
    </row>
    <row r="49" spans="1:25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3880000</v>
      </c>
      <c r="S49" s="20">
        <f t="shared" ref="S49:S55" si="34">V49-R49</f>
        <v>0</v>
      </c>
      <c r="T49" s="20"/>
      <c r="U49" s="9"/>
      <c r="V49" s="3">
        <v>3880000</v>
      </c>
      <c r="W49" s="3">
        <v>3220000</v>
      </c>
      <c r="X49" s="3">
        <f>W49-V49</f>
        <v>-660000</v>
      </c>
    </row>
    <row r="50" spans="1:25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3000000</v>
      </c>
      <c r="S50" s="20">
        <f t="shared" si="34"/>
        <v>0</v>
      </c>
      <c r="T50" s="20"/>
      <c r="U50" s="9"/>
      <c r="V50" s="3">
        <v>3000000</v>
      </c>
      <c r="W50" s="3">
        <v>2500000</v>
      </c>
      <c r="X50" s="3">
        <f t="shared" ref="X50:X53" si="35">W50-V50</f>
        <v>-500000</v>
      </c>
    </row>
    <row r="51" spans="1:25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34"/>
        <v>0</v>
      </c>
      <c r="T51" s="20"/>
      <c r="U51" s="9"/>
      <c r="V51" s="3">
        <v>4000000</v>
      </c>
      <c r="W51" s="3">
        <v>4000000</v>
      </c>
      <c r="X51" s="3">
        <f t="shared" si="35"/>
        <v>0</v>
      </c>
    </row>
    <row r="52" spans="1:25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34"/>
        <v>0</v>
      </c>
      <c r="T52" s="20"/>
      <c r="U52" s="9"/>
      <c r="V52" s="3">
        <v>2450000</v>
      </c>
      <c r="W52" s="3">
        <v>2450000</v>
      </c>
      <c r="X52" s="3">
        <f t="shared" si="35"/>
        <v>0</v>
      </c>
    </row>
    <row r="53" spans="1:25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34"/>
        <v>0</v>
      </c>
      <c r="T53" s="20"/>
      <c r="U53" s="9"/>
      <c r="V53" s="3">
        <v>2190000</v>
      </c>
      <c r="W53" s="3">
        <v>2190000</v>
      </c>
      <c r="X53" s="3">
        <f t="shared" si="35"/>
        <v>0</v>
      </c>
    </row>
    <row r="54" spans="1:25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36">G55+G56</f>
        <v>0</v>
      </c>
      <c r="H54" s="27">
        <f t="shared" si="36"/>
        <v>0</v>
      </c>
      <c r="I54" s="27">
        <f t="shared" si="36"/>
        <v>-219000</v>
      </c>
      <c r="J54" s="27">
        <f t="shared" si="36"/>
        <v>0</v>
      </c>
      <c r="K54" s="27">
        <f t="shared" si="36"/>
        <v>0</v>
      </c>
      <c r="L54" s="27">
        <f t="shared" si="36"/>
        <v>0</v>
      </c>
      <c r="M54" s="27">
        <f t="shared" si="36"/>
        <v>0</v>
      </c>
      <c r="N54" s="27">
        <f t="shared" si="36"/>
        <v>0</v>
      </c>
      <c r="O54" s="27">
        <f t="shared" si="36"/>
        <v>0</v>
      </c>
      <c r="P54" s="27">
        <f t="shared" si="36"/>
        <v>0</v>
      </c>
      <c r="Q54" s="27">
        <f t="shared" si="36"/>
        <v>0</v>
      </c>
      <c r="R54" s="27">
        <f t="shared" si="2"/>
        <v>7781000</v>
      </c>
      <c r="S54" s="30">
        <f t="shared" si="34"/>
        <v>0</v>
      </c>
      <c r="T54" s="30">
        <f t="shared" ref="T54:T56" si="37">R54-U54</f>
        <v>2150</v>
      </c>
      <c r="U54" s="27">
        <v>7778850</v>
      </c>
      <c r="V54" s="27">
        <f>V55+V56</f>
        <v>7781000</v>
      </c>
      <c r="W54" s="27">
        <f>W55+W56</f>
        <v>7733000</v>
      </c>
      <c r="X54" s="27">
        <f>X55+X56</f>
        <v>-48000</v>
      </c>
    </row>
    <row r="55" spans="1:25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38">G57+G59+G61+G63</f>
        <v>0</v>
      </c>
      <c r="H55" s="27">
        <f t="shared" si="38"/>
        <v>0</v>
      </c>
      <c r="I55" s="27">
        <f t="shared" si="38"/>
        <v>0</v>
      </c>
      <c r="J55" s="27">
        <f t="shared" si="38"/>
        <v>0</v>
      </c>
      <c r="K55" s="27">
        <f t="shared" si="38"/>
        <v>0</v>
      </c>
      <c r="L55" s="27">
        <f t="shared" si="38"/>
        <v>0</v>
      </c>
      <c r="M55" s="27">
        <f t="shared" si="38"/>
        <v>0</v>
      </c>
      <c r="N55" s="27">
        <f t="shared" si="38"/>
        <v>0</v>
      </c>
      <c r="O55" s="27">
        <f t="shared" si="38"/>
        <v>0</v>
      </c>
      <c r="P55" s="27">
        <f t="shared" si="38"/>
        <v>0</v>
      </c>
      <c r="Q55" s="27">
        <f t="shared" si="38"/>
        <v>0</v>
      </c>
      <c r="R55" s="27">
        <f t="shared" si="2"/>
        <v>7526000</v>
      </c>
      <c r="S55" s="30">
        <f t="shared" si="34"/>
        <v>0</v>
      </c>
      <c r="T55" s="30">
        <f t="shared" si="37"/>
        <v>0</v>
      </c>
      <c r="U55" s="27">
        <v>7526000</v>
      </c>
      <c r="V55" s="27">
        <f>V57+V59+V61+V63</f>
        <v>7526000</v>
      </c>
      <c r="W55" s="27">
        <f t="shared" ref="W55:X55" si="39">W57+W59+W61+W63</f>
        <v>7526000</v>
      </c>
      <c r="X55" s="27">
        <f t="shared" si="39"/>
        <v>0</v>
      </c>
    </row>
    <row r="56" spans="1:25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0">G60+G62</f>
        <v>0</v>
      </c>
      <c r="H56" s="27">
        <f t="shared" si="40"/>
        <v>0</v>
      </c>
      <c r="I56" s="27">
        <f t="shared" si="40"/>
        <v>-219000</v>
      </c>
      <c r="J56" s="27">
        <f t="shared" si="40"/>
        <v>0</v>
      </c>
      <c r="K56" s="27">
        <f t="shared" si="40"/>
        <v>0</v>
      </c>
      <c r="L56" s="27">
        <f t="shared" si="40"/>
        <v>0</v>
      </c>
      <c r="M56" s="27">
        <f t="shared" si="40"/>
        <v>0</v>
      </c>
      <c r="N56" s="27">
        <f t="shared" si="40"/>
        <v>0</v>
      </c>
      <c r="O56" s="27">
        <f t="shared" si="40"/>
        <v>0</v>
      </c>
      <c r="P56" s="27">
        <f t="shared" si="40"/>
        <v>0</v>
      </c>
      <c r="Q56" s="27">
        <f t="shared" si="40"/>
        <v>0</v>
      </c>
      <c r="R56" s="27">
        <f t="shared" si="2"/>
        <v>255000</v>
      </c>
      <c r="S56" s="30">
        <f>S60+S62</f>
        <v>0</v>
      </c>
      <c r="T56" s="30">
        <f t="shared" si="37"/>
        <v>2150</v>
      </c>
      <c r="U56" s="27">
        <v>252850</v>
      </c>
      <c r="V56" s="27">
        <f>V60+V62</f>
        <v>255000</v>
      </c>
      <c r="W56" s="27">
        <f>W60+W62</f>
        <v>207000</v>
      </c>
      <c r="X56" s="27">
        <f>X60+X62</f>
        <v>-48000</v>
      </c>
    </row>
    <row r="57" spans="1:25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41">V57-R57</f>
        <v>0</v>
      </c>
      <c r="T57" s="20"/>
      <c r="U57" s="9"/>
      <c r="V57" s="12">
        <v>5963000</v>
      </c>
      <c r="W57" s="12">
        <v>5963000</v>
      </c>
      <c r="X57" s="9">
        <f>W57-V57</f>
        <v>0</v>
      </c>
    </row>
    <row r="58" spans="1:25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1"/>
        <v>0</v>
      </c>
      <c r="T58" s="20"/>
      <c r="U58" s="9"/>
      <c r="V58" s="12">
        <v>45000</v>
      </c>
      <c r="W58" s="12">
        <v>45000</v>
      </c>
      <c r="X58" s="9">
        <f t="shared" ref="X58:X64" si="42">W58-V58</f>
        <v>0</v>
      </c>
    </row>
    <row r="59" spans="1:25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1"/>
        <v>0</v>
      </c>
      <c r="T59" s="20"/>
      <c r="U59" s="9"/>
      <c r="V59" s="12">
        <v>413000</v>
      </c>
      <c r="W59" s="12">
        <v>413000</v>
      </c>
      <c r="X59" s="9">
        <f t="shared" si="42"/>
        <v>0</v>
      </c>
    </row>
    <row r="60" spans="1:25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/>
      <c r="N60" s="12"/>
      <c r="O60" s="12"/>
      <c r="P60" s="12"/>
      <c r="Q60" s="12"/>
      <c r="R60" s="9">
        <f t="shared" si="2"/>
        <v>165000</v>
      </c>
      <c r="S60" s="20">
        <f t="shared" si="41"/>
        <v>0</v>
      </c>
      <c r="T60" s="20"/>
      <c r="U60" s="9"/>
      <c r="V60" s="12">
        <v>165000</v>
      </c>
      <c r="W60" s="12">
        <v>157000</v>
      </c>
      <c r="X60" s="9">
        <f t="shared" si="42"/>
        <v>-8000</v>
      </c>
      <c r="Y60" s="29"/>
    </row>
    <row r="61" spans="1:25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1"/>
        <v>0</v>
      </c>
      <c r="T61" s="20"/>
      <c r="U61" s="9"/>
      <c r="V61" s="12">
        <v>900000</v>
      </c>
      <c r="W61" s="12">
        <v>900000</v>
      </c>
      <c r="X61" s="9">
        <f t="shared" si="42"/>
        <v>0</v>
      </c>
    </row>
    <row r="62" spans="1:25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/>
      <c r="N62" s="12"/>
      <c r="O62" s="12"/>
      <c r="P62" s="12"/>
      <c r="Q62" s="12"/>
      <c r="R62" s="9">
        <f t="shared" si="2"/>
        <v>90000</v>
      </c>
      <c r="S62" s="20">
        <f t="shared" si="41"/>
        <v>0</v>
      </c>
      <c r="T62" s="20"/>
      <c r="U62" s="9"/>
      <c r="V62" s="12">
        <v>90000</v>
      </c>
      <c r="W62" s="12">
        <v>50000</v>
      </c>
      <c r="X62" s="9">
        <f t="shared" si="42"/>
        <v>-40000</v>
      </c>
    </row>
    <row r="63" spans="1:25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1"/>
        <v>0</v>
      </c>
      <c r="T63" s="20"/>
      <c r="U63" s="9"/>
      <c r="V63" s="12">
        <v>250000</v>
      </c>
      <c r="W63" s="12">
        <v>250000</v>
      </c>
      <c r="X63" s="9">
        <f t="shared" si="42"/>
        <v>0</v>
      </c>
    </row>
    <row r="64" spans="1:25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1"/>
        <v>0</v>
      </c>
      <c r="T64" s="20"/>
      <c r="U64" s="9"/>
      <c r="V64" s="12">
        <v>81000</v>
      </c>
      <c r="W64" s="12">
        <v>81000</v>
      </c>
      <c r="X64" s="9">
        <f t="shared" si="42"/>
        <v>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43">G66+G67+G69+G70+G71+G72+G73</f>
        <v>0</v>
      </c>
      <c r="H65" s="27">
        <f t="shared" si="43"/>
        <v>-110000</v>
      </c>
      <c r="I65" s="27">
        <f t="shared" si="43"/>
        <v>0</v>
      </c>
      <c r="J65" s="27">
        <f t="shared" si="43"/>
        <v>0</v>
      </c>
      <c r="K65" s="27">
        <f t="shared" si="43"/>
        <v>0</v>
      </c>
      <c r="L65" s="27">
        <f t="shared" si="43"/>
        <v>0</v>
      </c>
      <c r="M65" s="27">
        <f t="shared" si="43"/>
        <v>0</v>
      </c>
      <c r="N65" s="27">
        <f t="shared" si="43"/>
        <v>0</v>
      </c>
      <c r="O65" s="27">
        <f t="shared" si="43"/>
        <v>0</v>
      </c>
      <c r="P65" s="27">
        <f t="shared" si="43"/>
        <v>0</v>
      </c>
      <c r="Q65" s="27">
        <f t="shared" si="43"/>
        <v>0</v>
      </c>
      <c r="R65" s="27">
        <f t="shared" si="2"/>
        <v>12040000</v>
      </c>
      <c r="S65" s="30">
        <f t="shared" si="41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44">X66+X67+X69+X70+X71+X72+X73</f>
        <v>-860000</v>
      </c>
    </row>
    <row r="66" spans="1:24" s="2" customFormat="1" ht="60" x14ac:dyDescent="0.25">
      <c r="A66" s="2" t="s">
        <v>59</v>
      </c>
      <c r="B66" s="4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1"/>
        <v>0</v>
      </c>
      <c r="T66" s="20"/>
      <c r="U66" s="9"/>
      <c r="V66" s="12">
        <v>3090000</v>
      </c>
      <c r="W66" s="7">
        <v>2200000</v>
      </c>
      <c r="X66" s="7">
        <f>W66-V66</f>
        <v>-890000</v>
      </c>
    </row>
    <row r="67" spans="1:24" s="2" customFormat="1" ht="60" x14ac:dyDescent="0.25">
      <c r="A67" s="2" t="s">
        <v>59</v>
      </c>
      <c r="B67" s="41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1"/>
        <v>0</v>
      </c>
      <c r="T67" s="20"/>
      <c r="U67" s="9"/>
      <c r="V67" s="12">
        <v>7140000</v>
      </c>
      <c r="W67" s="7">
        <v>7064000</v>
      </c>
      <c r="X67" s="7">
        <f t="shared" ref="X67:X73" si="45">W67-V67</f>
        <v>-76000</v>
      </c>
    </row>
    <row r="68" spans="1:24" s="2" customFormat="1" ht="15.75" x14ac:dyDescent="0.25">
      <c r="B68" s="41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1"/>
        <v>0</v>
      </c>
      <c r="T68" s="20"/>
      <c r="U68" s="9"/>
      <c r="V68" s="12">
        <v>360000</v>
      </c>
      <c r="W68" s="7">
        <v>360000</v>
      </c>
      <c r="X68" s="7">
        <f t="shared" si="45"/>
        <v>0</v>
      </c>
    </row>
    <row r="69" spans="1:24" s="2" customFormat="1" ht="45" x14ac:dyDescent="0.25">
      <c r="B69" s="4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1"/>
        <v>0</v>
      </c>
      <c r="T69" s="20"/>
      <c r="U69" s="9"/>
      <c r="V69" s="12">
        <v>300000</v>
      </c>
      <c r="W69" s="7">
        <v>300000</v>
      </c>
      <c r="X69" s="7">
        <f t="shared" si="45"/>
        <v>0</v>
      </c>
    </row>
    <row r="70" spans="1:24" s="2" customFormat="1" ht="15.75" x14ac:dyDescent="0.25">
      <c r="A70" s="2" t="s">
        <v>59</v>
      </c>
      <c r="B70" s="4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1"/>
        <v>0</v>
      </c>
      <c r="T70" s="20"/>
      <c r="U70" s="9"/>
      <c r="V70" s="12">
        <v>1054000</v>
      </c>
      <c r="W70" s="7">
        <v>1167500</v>
      </c>
      <c r="X70" s="7">
        <f t="shared" si="45"/>
        <v>113500</v>
      </c>
    </row>
    <row r="71" spans="1:24" s="2" customFormat="1" ht="30" x14ac:dyDescent="0.25">
      <c r="A71" s="2" t="s">
        <v>59</v>
      </c>
      <c r="B71" s="4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1"/>
        <v>0</v>
      </c>
      <c r="T71" s="20"/>
      <c r="U71" s="9"/>
      <c r="V71" s="12">
        <v>36000</v>
      </c>
      <c r="W71" s="7">
        <v>36000</v>
      </c>
      <c r="X71" s="7">
        <f t="shared" si="45"/>
        <v>0</v>
      </c>
    </row>
    <row r="72" spans="1:24" s="2" customFormat="1" ht="15.75" x14ac:dyDescent="0.25">
      <c r="A72" s="2" t="s">
        <v>59</v>
      </c>
      <c r="B72" s="4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46">F72+G72+H72+I72+J72+L72+M72+K72+O72+Q72+N72+P72</f>
        <v>120000</v>
      </c>
      <c r="S72" s="20">
        <f t="shared" si="41"/>
        <v>0</v>
      </c>
      <c r="T72" s="20"/>
      <c r="U72" s="9"/>
      <c r="V72" s="12">
        <v>120000</v>
      </c>
      <c r="W72" s="7">
        <v>120000</v>
      </c>
      <c r="X72" s="7">
        <f t="shared" si="45"/>
        <v>0</v>
      </c>
    </row>
    <row r="73" spans="1:24" s="2" customFormat="1" ht="30" x14ac:dyDescent="0.25">
      <c r="A73" s="2" t="s">
        <v>59</v>
      </c>
      <c r="B73" s="4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46"/>
        <v>300000</v>
      </c>
      <c r="S73" s="20">
        <f t="shared" si="41"/>
        <v>0</v>
      </c>
      <c r="T73" s="20"/>
      <c r="U73" s="9"/>
      <c r="V73" s="12">
        <v>300000</v>
      </c>
      <c r="W73" s="7">
        <v>292500</v>
      </c>
      <c r="X73" s="7">
        <f t="shared" si="45"/>
        <v>-7500</v>
      </c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47">SUM(G75:G83)</f>
        <v>0</v>
      </c>
      <c r="H74" s="27">
        <f t="shared" si="47"/>
        <v>0</v>
      </c>
      <c r="I74" s="27">
        <f t="shared" si="47"/>
        <v>0</v>
      </c>
      <c r="J74" s="27">
        <f t="shared" si="47"/>
        <v>0</v>
      </c>
      <c r="K74" s="27">
        <f t="shared" si="47"/>
        <v>0</v>
      </c>
      <c r="L74" s="27">
        <f t="shared" si="47"/>
        <v>0</v>
      </c>
      <c r="M74" s="27">
        <f t="shared" si="47"/>
        <v>0</v>
      </c>
      <c r="N74" s="27">
        <f t="shared" si="47"/>
        <v>0</v>
      </c>
      <c r="O74" s="27">
        <f t="shared" si="47"/>
        <v>0</v>
      </c>
      <c r="P74" s="27">
        <f t="shared" si="47"/>
        <v>0</v>
      </c>
      <c r="Q74" s="27">
        <f t="shared" si="47"/>
        <v>0</v>
      </c>
      <c r="R74" s="27">
        <f t="shared" si="46"/>
        <v>2100000</v>
      </c>
      <c r="S74" s="30">
        <f t="shared" si="41"/>
        <v>0</v>
      </c>
      <c r="T74" s="30">
        <f>R74-U74</f>
        <v>8310</v>
      </c>
      <c r="U74" s="27">
        <v>2091690</v>
      </c>
      <c r="V74" s="27">
        <f>SUM(V75:V83)</f>
        <v>2100000</v>
      </c>
      <c r="W74" s="27">
        <f>SUM(W75:W83)</f>
        <v>0</v>
      </c>
      <c r="X74" s="27">
        <f>SUM(X75:X83)</f>
        <v>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46"/>
        <v>900000</v>
      </c>
      <c r="S75" s="20">
        <f t="shared" si="41"/>
        <v>0</v>
      </c>
      <c r="T75" s="20"/>
      <c r="U75" s="9"/>
      <c r="V75" s="12">
        <v>900000</v>
      </c>
      <c r="W75" s="12"/>
      <c r="X75" s="7"/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46"/>
        <v>90000</v>
      </c>
      <c r="S76" s="20">
        <f t="shared" si="41"/>
        <v>0</v>
      </c>
      <c r="T76" s="20"/>
      <c r="U76" s="9"/>
      <c r="V76" s="12">
        <v>90000</v>
      </c>
      <c r="W76" s="12"/>
      <c r="X76" s="7"/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46"/>
        <v>90000</v>
      </c>
      <c r="S77" s="20">
        <f t="shared" si="41"/>
        <v>0</v>
      </c>
      <c r="T77" s="20"/>
      <c r="U77" s="9"/>
      <c r="V77" s="12">
        <v>90000</v>
      </c>
      <c r="W77" s="12"/>
      <c r="X77" s="7"/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46"/>
        <v>100000</v>
      </c>
      <c r="S78" s="20">
        <f t="shared" si="41"/>
        <v>0</v>
      </c>
      <c r="T78" s="20"/>
      <c r="U78" s="9"/>
      <c r="V78" s="12">
        <v>100000</v>
      </c>
      <c r="W78" s="12"/>
      <c r="X78" s="7"/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46"/>
        <v>250000</v>
      </c>
      <c r="S79" s="20">
        <f t="shared" si="41"/>
        <v>0</v>
      </c>
      <c r="T79" s="20"/>
      <c r="U79" s="9"/>
      <c r="V79" s="12">
        <v>250000</v>
      </c>
      <c r="W79" s="12"/>
      <c r="X79" s="7"/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46"/>
        <v>140000</v>
      </c>
      <c r="S80" s="20">
        <f t="shared" si="41"/>
        <v>0</v>
      </c>
      <c r="T80" s="20"/>
      <c r="U80" s="9"/>
      <c r="V80" s="12">
        <v>140000</v>
      </c>
      <c r="W80" s="12"/>
      <c r="X80" s="7"/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46"/>
        <v>180000</v>
      </c>
      <c r="S81" s="20">
        <f t="shared" si="41"/>
        <v>0</v>
      </c>
      <c r="T81" s="20"/>
      <c r="U81" s="9"/>
      <c r="V81" s="12">
        <v>180000</v>
      </c>
      <c r="W81" s="12"/>
      <c r="X81" s="7"/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46"/>
        <v>70000</v>
      </c>
      <c r="S82" s="20">
        <f t="shared" si="41"/>
        <v>0</v>
      </c>
      <c r="T82" s="20"/>
      <c r="U82" s="9"/>
      <c r="V82" s="12">
        <v>70000</v>
      </c>
      <c r="W82" s="12"/>
      <c r="X82" s="7"/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46"/>
        <v>280000</v>
      </c>
      <c r="S83" s="20">
        <f t="shared" si="41"/>
        <v>0</v>
      </c>
      <c r="T83" s="20"/>
      <c r="U83" s="9"/>
      <c r="V83" s="12">
        <v>280000</v>
      </c>
      <c r="W83" s="12"/>
      <c r="X83" s="7"/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48">G85+G86+G87+G88+G89+G90+G91+G92</f>
        <v>0</v>
      </c>
      <c r="H84" s="27">
        <f t="shared" si="48"/>
        <v>110000</v>
      </c>
      <c r="I84" s="27">
        <f t="shared" si="48"/>
        <v>0</v>
      </c>
      <c r="J84" s="27">
        <f t="shared" si="48"/>
        <v>0</v>
      </c>
      <c r="K84" s="27">
        <f t="shared" si="48"/>
        <v>0</v>
      </c>
      <c r="L84" s="27">
        <f t="shared" si="48"/>
        <v>0</v>
      </c>
      <c r="M84" s="27">
        <f t="shared" si="48"/>
        <v>0</v>
      </c>
      <c r="N84" s="27">
        <f t="shared" si="48"/>
        <v>0</v>
      </c>
      <c r="O84" s="27">
        <f t="shared" si="48"/>
        <v>0</v>
      </c>
      <c r="P84" s="27">
        <f t="shared" si="48"/>
        <v>0</v>
      </c>
      <c r="Q84" s="27">
        <f t="shared" si="48"/>
        <v>0</v>
      </c>
      <c r="R84" s="27">
        <f t="shared" si="46"/>
        <v>24110000</v>
      </c>
      <c r="S84" s="30">
        <f t="shared" si="41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46"/>
        <v>6850000</v>
      </c>
      <c r="S85" s="20">
        <f t="shared" si="41"/>
        <v>0</v>
      </c>
      <c r="T85" s="20"/>
      <c r="U85" s="27"/>
      <c r="V85" s="12">
        <v>6850000</v>
      </c>
      <c r="W85" s="27"/>
      <c r="X85" s="7"/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46"/>
        <v>88000</v>
      </c>
      <c r="S86" s="20">
        <f t="shared" si="41"/>
        <v>0</v>
      </c>
      <c r="T86" s="20"/>
      <c r="U86" s="27"/>
      <c r="V86" s="12">
        <v>88000</v>
      </c>
      <c r="W86" s="27"/>
      <c r="X86" s="7"/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46"/>
        <v>151000</v>
      </c>
      <c r="S87" s="20">
        <f t="shared" si="41"/>
        <v>0</v>
      </c>
      <c r="T87" s="20"/>
      <c r="U87" s="27"/>
      <c r="V87" s="12">
        <v>151000</v>
      </c>
      <c r="W87" s="27"/>
      <c r="X87" s="7"/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46"/>
        <v>662300</v>
      </c>
      <c r="S88" s="20">
        <f t="shared" si="41"/>
        <v>0</v>
      </c>
      <c r="T88" s="20"/>
      <c r="U88" s="27"/>
      <c r="V88" s="12">
        <v>662300</v>
      </c>
      <c r="W88" s="27"/>
      <c r="X88" s="7"/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46"/>
        <v>1718200</v>
      </c>
      <c r="S89" s="20">
        <f t="shared" si="41"/>
        <v>0</v>
      </c>
      <c r="T89" s="20"/>
      <c r="U89" s="27"/>
      <c r="V89" s="12">
        <v>1718200</v>
      </c>
      <c r="W89" s="27"/>
      <c r="X89" s="7"/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46"/>
        <v>13660000</v>
      </c>
      <c r="S90" s="20">
        <f t="shared" si="41"/>
        <v>0</v>
      </c>
      <c r="T90" s="20"/>
      <c r="U90" s="27"/>
      <c r="V90" s="12">
        <v>13660000</v>
      </c>
      <c r="W90" s="27"/>
      <c r="X90" s="7"/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46"/>
        <v>360000</v>
      </c>
      <c r="S91" s="20">
        <f t="shared" si="41"/>
        <v>0</v>
      </c>
      <c r="T91" s="20"/>
      <c r="U91" s="27"/>
      <c r="V91" s="12">
        <v>360000</v>
      </c>
      <c r="W91" s="27"/>
      <c r="X91" s="7"/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46"/>
        <v>620500</v>
      </c>
      <c r="S92" s="20">
        <f t="shared" si="41"/>
        <v>0</v>
      </c>
      <c r="T92" s="20"/>
      <c r="U92" s="27"/>
      <c r="V92" s="12">
        <v>620500</v>
      </c>
      <c r="W92" s="27"/>
      <c r="X92" s="7"/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49">G94+G95+G96+G97+G98</f>
        <v>0</v>
      </c>
      <c r="H93" s="27">
        <f t="shared" si="49"/>
        <v>0</v>
      </c>
      <c r="I93" s="27">
        <f t="shared" si="49"/>
        <v>0</v>
      </c>
      <c r="J93" s="27">
        <f t="shared" si="49"/>
        <v>0</v>
      </c>
      <c r="K93" s="27">
        <f t="shared" si="49"/>
        <v>0</v>
      </c>
      <c r="L93" s="27">
        <f t="shared" si="49"/>
        <v>0</v>
      </c>
      <c r="M93" s="27">
        <f t="shared" si="49"/>
        <v>0</v>
      </c>
      <c r="N93" s="27">
        <f t="shared" si="49"/>
        <v>0</v>
      </c>
      <c r="O93" s="27">
        <f t="shared" si="49"/>
        <v>0</v>
      </c>
      <c r="P93" s="27">
        <f t="shared" si="49"/>
        <v>0</v>
      </c>
      <c r="Q93" s="27">
        <f t="shared" si="49"/>
        <v>0</v>
      </c>
      <c r="R93" s="27">
        <f t="shared" si="46"/>
        <v>13500000</v>
      </c>
      <c r="S93" s="30">
        <f t="shared" si="41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50">W94+W95+W96+W97+W98</f>
        <v>13874000</v>
      </c>
      <c r="X93" s="27">
        <f t="shared" si="50"/>
        <v>374000</v>
      </c>
    </row>
    <row r="94" spans="1:24" s="2" customFormat="1" ht="18" customHeight="1" x14ac:dyDescent="0.25">
      <c r="A94" s="2" t="s">
        <v>59</v>
      </c>
      <c r="B94" s="4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46"/>
        <v>1540000</v>
      </c>
      <c r="S94" s="20">
        <f t="shared" si="41"/>
        <v>0</v>
      </c>
      <c r="T94" s="20"/>
      <c r="U94" s="9"/>
      <c r="V94" s="12">
        <v>1540000</v>
      </c>
      <c r="W94" s="12">
        <v>1426000</v>
      </c>
      <c r="X94" s="12">
        <f>W94-V94</f>
        <v>-114000</v>
      </c>
    </row>
    <row r="95" spans="1:24" s="2" customFormat="1" ht="18" customHeight="1" x14ac:dyDescent="0.25">
      <c r="A95" s="2" t="s">
        <v>59</v>
      </c>
      <c r="B95" s="4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46"/>
        <v>810000</v>
      </c>
      <c r="S95" s="20">
        <f t="shared" si="41"/>
        <v>0</v>
      </c>
      <c r="T95" s="20"/>
      <c r="U95" s="9"/>
      <c r="V95" s="12">
        <v>810000</v>
      </c>
      <c r="W95" s="12">
        <v>810000</v>
      </c>
      <c r="X95" s="12">
        <f t="shared" ref="X95:X98" si="51">W95-V95</f>
        <v>0</v>
      </c>
    </row>
    <row r="96" spans="1:24" s="2" customFormat="1" ht="34.5" customHeight="1" x14ac:dyDescent="0.25">
      <c r="A96" s="2" t="s">
        <v>59</v>
      </c>
      <c r="B96" s="4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46"/>
        <v>10733000</v>
      </c>
      <c r="S96" s="20">
        <f t="shared" si="41"/>
        <v>0</v>
      </c>
      <c r="T96" s="20"/>
      <c r="U96" s="9"/>
      <c r="V96" s="12">
        <v>10733000</v>
      </c>
      <c r="W96" s="12">
        <v>11221000</v>
      </c>
      <c r="X96" s="12">
        <f t="shared" si="51"/>
        <v>488000</v>
      </c>
    </row>
    <row r="97" spans="1:24" s="2" customFormat="1" ht="34.5" customHeight="1" x14ac:dyDescent="0.25">
      <c r="A97" s="2" t="s">
        <v>59</v>
      </c>
      <c r="B97" s="4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46"/>
        <v>213000</v>
      </c>
      <c r="S97" s="20">
        <f t="shared" si="41"/>
        <v>0</v>
      </c>
      <c r="T97" s="20"/>
      <c r="U97" s="9"/>
      <c r="V97" s="12">
        <v>213000</v>
      </c>
      <c r="W97" s="12">
        <v>213000</v>
      </c>
      <c r="X97" s="12">
        <f t="shared" si="51"/>
        <v>0</v>
      </c>
    </row>
    <row r="98" spans="1:24" s="2" customFormat="1" ht="34.5" customHeight="1" x14ac:dyDescent="0.25">
      <c r="A98" s="2" t="s">
        <v>59</v>
      </c>
      <c r="B98" s="4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46"/>
        <v>204000</v>
      </c>
      <c r="S98" s="20">
        <f t="shared" si="41"/>
        <v>0</v>
      </c>
      <c r="T98" s="20"/>
      <c r="U98" s="9"/>
      <c r="V98" s="12">
        <v>204000</v>
      </c>
      <c r="W98" s="12">
        <v>204000</v>
      </c>
      <c r="X98" s="12">
        <f t="shared" si="51"/>
        <v>0</v>
      </c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46"/>
        <v>2000000</v>
      </c>
      <c r="S99" s="30">
        <f t="shared" si="41"/>
        <v>0</v>
      </c>
      <c r="T99" s="30">
        <f t="shared" ref="T99:T100" si="52">R99-U99</f>
        <v>0</v>
      </c>
      <c r="U99" s="27">
        <v>2000000</v>
      </c>
      <c r="V99" s="27">
        <v>2000000</v>
      </c>
      <c r="W99" s="27"/>
      <c r="X99" s="7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53">G101+G102+G103+G104+G105+G106</f>
        <v>0</v>
      </c>
      <c r="H100" s="27">
        <f t="shared" si="53"/>
        <v>0</v>
      </c>
      <c r="I100" s="27">
        <f t="shared" si="53"/>
        <v>0</v>
      </c>
      <c r="J100" s="27">
        <f t="shared" si="53"/>
        <v>0</v>
      </c>
      <c r="K100" s="27">
        <f t="shared" si="53"/>
        <v>0</v>
      </c>
      <c r="L100" s="27">
        <f t="shared" si="53"/>
        <v>0</v>
      </c>
      <c r="M100" s="27">
        <f t="shared" si="53"/>
        <v>0</v>
      </c>
      <c r="N100" s="27">
        <f t="shared" si="53"/>
        <v>0</v>
      </c>
      <c r="O100" s="27">
        <f t="shared" si="53"/>
        <v>0</v>
      </c>
      <c r="P100" s="27">
        <f t="shared" si="53"/>
        <v>0</v>
      </c>
      <c r="Q100" s="27">
        <f t="shared" si="53"/>
        <v>0</v>
      </c>
      <c r="R100" s="27">
        <f t="shared" si="46"/>
        <v>36340000</v>
      </c>
      <c r="S100" s="30">
        <f t="shared" si="41"/>
        <v>0</v>
      </c>
      <c r="T100" s="30">
        <f t="shared" si="52"/>
        <v>50000</v>
      </c>
      <c r="U100" s="27">
        <v>36290000</v>
      </c>
      <c r="V100" s="27">
        <f>V101+V102+V103+V104+V105+V106</f>
        <v>36340000</v>
      </c>
      <c r="W100" s="27">
        <f t="shared" ref="W100:X100" si="54">W101+W102+W103+W104+W105+W106</f>
        <v>39279000</v>
      </c>
      <c r="X100" s="27">
        <f t="shared" si="54"/>
        <v>2939000</v>
      </c>
    </row>
    <row r="101" spans="1:24" s="2" customFormat="1" ht="18" customHeight="1" x14ac:dyDescent="0.25">
      <c r="A101" s="2" t="s">
        <v>59</v>
      </c>
      <c r="B101" s="4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46"/>
        <v>15974000</v>
      </c>
      <c r="S101" s="20">
        <f t="shared" si="41"/>
        <v>0</v>
      </c>
      <c r="T101" s="20"/>
      <c r="U101" s="9"/>
      <c r="V101" s="12">
        <v>15974000</v>
      </c>
      <c r="W101" s="12">
        <v>15974000</v>
      </c>
      <c r="X101" s="7">
        <f>W101-V101</f>
        <v>0</v>
      </c>
    </row>
    <row r="102" spans="1:24" s="2" customFormat="1" ht="18" customHeight="1" x14ac:dyDescent="0.25">
      <c r="A102" s="2" t="s">
        <v>59</v>
      </c>
      <c r="B102" s="4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46"/>
        <v>96500</v>
      </c>
      <c r="S102" s="20">
        <f t="shared" si="41"/>
        <v>0</v>
      </c>
      <c r="T102" s="20"/>
      <c r="U102" s="9"/>
      <c r="V102" s="12">
        <v>96500</v>
      </c>
      <c r="W102" s="12">
        <v>88500</v>
      </c>
      <c r="X102" s="7">
        <f t="shared" ref="X102:X106" si="55">W102-V102</f>
        <v>-8000</v>
      </c>
    </row>
    <row r="103" spans="1:24" s="2" customFormat="1" ht="47.25" customHeight="1" x14ac:dyDescent="0.25">
      <c r="A103" s="2" t="s">
        <v>59</v>
      </c>
      <c r="B103" s="4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46"/>
        <v>19070000</v>
      </c>
      <c r="S103" s="20">
        <f t="shared" si="41"/>
        <v>0</v>
      </c>
      <c r="T103" s="20"/>
      <c r="U103" s="9"/>
      <c r="V103" s="12">
        <v>19070000</v>
      </c>
      <c r="W103" s="12">
        <v>22017000</v>
      </c>
      <c r="X103" s="7">
        <f t="shared" si="55"/>
        <v>2947000</v>
      </c>
    </row>
    <row r="104" spans="1:24" s="2" customFormat="1" ht="25.5" customHeight="1" x14ac:dyDescent="0.25">
      <c r="A104" s="2" t="s">
        <v>59</v>
      </c>
      <c r="B104" s="4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46"/>
        <v>500000</v>
      </c>
      <c r="S104" s="20">
        <f t="shared" si="41"/>
        <v>0</v>
      </c>
      <c r="T104" s="20"/>
      <c r="U104" s="9"/>
      <c r="V104" s="12">
        <v>500000</v>
      </c>
      <c r="W104" s="12">
        <v>500000</v>
      </c>
      <c r="X104" s="7">
        <f t="shared" si="55"/>
        <v>0</v>
      </c>
    </row>
    <row r="105" spans="1:24" s="2" customFormat="1" ht="34.5" customHeight="1" x14ac:dyDescent="0.25">
      <c r="A105" s="2" t="s">
        <v>59</v>
      </c>
      <c r="B105" s="4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46"/>
        <v>663500</v>
      </c>
      <c r="S105" s="20">
        <f t="shared" si="41"/>
        <v>0</v>
      </c>
      <c r="T105" s="20"/>
      <c r="U105" s="9"/>
      <c r="V105" s="12">
        <v>663500</v>
      </c>
      <c r="W105" s="12">
        <v>663500</v>
      </c>
      <c r="X105" s="7">
        <f t="shared" si="55"/>
        <v>0</v>
      </c>
    </row>
    <row r="106" spans="1:24" s="2" customFormat="1" ht="34.5" customHeight="1" x14ac:dyDescent="0.25">
      <c r="A106" s="2" t="s">
        <v>59</v>
      </c>
      <c r="B106" s="4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46"/>
        <v>36000</v>
      </c>
      <c r="S106" s="20">
        <f t="shared" si="41"/>
        <v>0</v>
      </c>
      <c r="T106" s="20"/>
      <c r="U106" s="9"/>
      <c r="V106" s="12">
        <v>36000</v>
      </c>
      <c r="W106" s="12">
        <v>36000</v>
      </c>
      <c r="X106" s="7">
        <f t="shared" si="55"/>
        <v>0</v>
      </c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56">F108+F109+F110</f>
        <v>3000000</v>
      </c>
      <c r="G107" s="27">
        <f t="shared" si="56"/>
        <v>0</v>
      </c>
      <c r="H107" s="27">
        <f t="shared" si="56"/>
        <v>0</v>
      </c>
      <c r="I107" s="27">
        <f t="shared" si="56"/>
        <v>0</v>
      </c>
      <c r="J107" s="27">
        <f t="shared" si="56"/>
        <v>0</v>
      </c>
      <c r="K107" s="27">
        <f t="shared" si="56"/>
        <v>0</v>
      </c>
      <c r="L107" s="27">
        <f t="shared" si="56"/>
        <v>0</v>
      </c>
      <c r="M107" s="27">
        <f t="shared" si="56"/>
        <v>0</v>
      </c>
      <c r="N107" s="27">
        <f t="shared" si="56"/>
        <v>0</v>
      </c>
      <c r="O107" s="27">
        <f t="shared" si="56"/>
        <v>0</v>
      </c>
      <c r="P107" s="27">
        <f t="shared" si="56"/>
        <v>0</v>
      </c>
      <c r="Q107" s="27">
        <f t="shared" si="56"/>
        <v>0</v>
      </c>
      <c r="R107" s="27">
        <f t="shared" si="46"/>
        <v>3000000</v>
      </c>
      <c r="S107" s="30">
        <f t="shared" si="41"/>
        <v>0</v>
      </c>
      <c r="T107" s="30">
        <f>R107-U107</f>
        <v>0</v>
      </c>
      <c r="U107" s="27">
        <v>3000000</v>
      </c>
      <c r="V107" s="27">
        <f t="shared" ref="V107" si="57">V108+V109+V110</f>
        <v>3000000</v>
      </c>
      <c r="W107" s="27">
        <f>SUM(W108:W110)</f>
        <v>0</v>
      </c>
      <c r="X107" s="27">
        <f>SUM(X108:X112)</f>
        <v>0</v>
      </c>
    </row>
    <row r="108" spans="1:24" s="2" customFormat="1" ht="28.5" customHeight="1" x14ac:dyDescent="0.25">
      <c r="A108" s="2" t="s">
        <v>59</v>
      </c>
      <c r="B108" s="4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46"/>
        <v>364000</v>
      </c>
      <c r="S108" s="20">
        <f t="shared" si="41"/>
        <v>0</v>
      </c>
      <c r="T108" s="20"/>
      <c r="U108" s="9"/>
      <c r="V108" s="12">
        <v>364000</v>
      </c>
      <c r="W108" s="12"/>
      <c r="X108" s="12"/>
    </row>
    <row r="109" spans="1:24" s="2" customFormat="1" ht="31.5" customHeight="1" x14ac:dyDescent="0.25">
      <c r="A109" s="2" t="s">
        <v>59</v>
      </c>
      <c r="B109" s="41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46"/>
        <v>1749000</v>
      </c>
      <c r="S109" s="20">
        <f t="shared" si="41"/>
        <v>0</v>
      </c>
      <c r="T109" s="20"/>
      <c r="U109" s="9"/>
      <c r="V109" s="12">
        <v>1749000</v>
      </c>
      <c r="W109" s="12"/>
      <c r="X109" s="12"/>
    </row>
    <row r="110" spans="1:24" s="2" customFormat="1" ht="33" customHeight="1" x14ac:dyDescent="0.25">
      <c r="A110" s="2" t="s">
        <v>59</v>
      </c>
      <c r="B110" s="4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46"/>
        <v>887000</v>
      </c>
      <c r="S110" s="20">
        <f t="shared" si="41"/>
        <v>0</v>
      </c>
      <c r="T110" s="20"/>
      <c r="U110" s="9"/>
      <c r="V110" s="12">
        <v>887000</v>
      </c>
      <c r="W110" s="12"/>
      <c r="X110" s="12"/>
    </row>
    <row r="111" spans="1:24" s="2" customFormat="1" ht="34.5" customHeight="1" x14ac:dyDescent="0.25">
      <c r="A111" s="2" t="s">
        <v>59</v>
      </c>
      <c r="B111" s="4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46"/>
        <v>601000</v>
      </c>
      <c r="S111" s="20">
        <f t="shared" si="41"/>
        <v>0</v>
      </c>
      <c r="T111" s="20"/>
      <c r="U111" s="9"/>
      <c r="V111" s="12">
        <v>601000</v>
      </c>
      <c r="W111" s="12"/>
      <c r="X111" s="12"/>
    </row>
    <row r="112" spans="1:24" s="2" customFormat="1" ht="34.5" customHeight="1" x14ac:dyDescent="0.25">
      <c r="A112" s="2" t="s">
        <v>59</v>
      </c>
      <c r="B112" s="4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46"/>
        <v>286000</v>
      </c>
      <c r="S112" s="20">
        <f t="shared" si="41"/>
        <v>0</v>
      </c>
      <c r="T112" s="20"/>
      <c r="U112" s="9"/>
      <c r="V112" s="12">
        <v>286000</v>
      </c>
      <c r="W112" s="12"/>
      <c r="X112" s="12"/>
    </row>
    <row r="113" spans="1:26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58">F114+F115+F116+F117</f>
        <v>9800000</v>
      </c>
      <c r="G113" s="27">
        <f t="shared" si="58"/>
        <v>0</v>
      </c>
      <c r="H113" s="27">
        <f t="shared" si="58"/>
        <v>0</v>
      </c>
      <c r="I113" s="27">
        <f t="shared" si="58"/>
        <v>0</v>
      </c>
      <c r="J113" s="27">
        <f t="shared" si="58"/>
        <v>0</v>
      </c>
      <c r="K113" s="27">
        <f t="shared" si="58"/>
        <v>0</v>
      </c>
      <c r="L113" s="27">
        <f t="shared" si="58"/>
        <v>0</v>
      </c>
      <c r="M113" s="27">
        <f t="shared" si="58"/>
        <v>0</v>
      </c>
      <c r="N113" s="27">
        <f t="shared" si="58"/>
        <v>0</v>
      </c>
      <c r="O113" s="27">
        <f t="shared" si="58"/>
        <v>0</v>
      </c>
      <c r="P113" s="27">
        <f t="shared" si="58"/>
        <v>0</v>
      </c>
      <c r="Q113" s="27">
        <f t="shared" si="58"/>
        <v>0</v>
      </c>
      <c r="R113" s="27">
        <f t="shared" si="46"/>
        <v>9800000</v>
      </c>
      <c r="S113" s="30">
        <f t="shared" si="41"/>
        <v>0</v>
      </c>
      <c r="T113" s="30">
        <f>R113-U113</f>
        <v>51500</v>
      </c>
      <c r="U113" s="27">
        <v>9748500</v>
      </c>
      <c r="V113" s="27">
        <f t="shared" ref="V113" si="59">V114+V115+V116+V117</f>
        <v>9800000</v>
      </c>
      <c r="W113" s="27">
        <f>W114+W115+W116+W117</f>
        <v>0</v>
      </c>
      <c r="X113" s="27">
        <f>X114+X115+X116+X117</f>
        <v>0</v>
      </c>
    </row>
    <row r="114" spans="1:26" s="2" customFormat="1" ht="30.75" customHeight="1" x14ac:dyDescent="0.25">
      <c r="A114" s="2" t="s">
        <v>59</v>
      </c>
      <c r="B114" s="4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46"/>
        <v>70000</v>
      </c>
      <c r="S114" s="20">
        <f t="shared" si="41"/>
        <v>0</v>
      </c>
      <c r="T114" s="20"/>
      <c r="U114" s="9"/>
      <c r="V114" s="12">
        <v>70000</v>
      </c>
      <c r="W114" s="12"/>
      <c r="X114" s="7"/>
    </row>
    <row r="115" spans="1:26" s="2" customFormat="1" ht="46.5" customHeight="1" x14ac:dyDescent="0.25">
      <c r="A115" s="2" t="s">
        <v>59</v>
      </c>
      <c r="B115" s="4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46"/>
        <v>400000</v>
      </c>
      <c r="S115" s="20">
        <f t="shared" si="41"/>
        <v>0</v>
      </c>
      <c r="T115" s="20"/>
      <c r="U115" s="9"/>
      <c r="V115" s="12">
        <v>400000</v>
      </c>
      <c r="W115" s="12"/>
      <c r="X115" s="7"/>
    </row>
    <row r="116" spans="1:26" s="2" customFormat="1" ht="46.5" customHeight="1" x14ac:dyDescent="0.25">
      <c r="A116" s="2" t="s">
        <v>59</v>
      </c>
      <c r="B116" s="4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46"/>
        <v>200000</v>
      </c>
      <c r="S116" s="20">
        <f t="shared" si="41"/>
        <v>0</v>
      </c>
      <c r="T116" s="20"/>
      <c r="U116" s="9"/>
      <c r="V116" s="12">
        <v>200000</v>
      </c>
      <c r="W116" s="12"/>
      <c r="X116" s="7"/>
    </row>
    <row r="117" spans="1:26" s="2" customFormat="1" ht="33.75" customHeight="1" x14ac:dyDescent="0.25">
      <c r="A117" s="2" t="s">
        <v>59</v>
      </c>
      <c r="B117" s="41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46"/>
        <v>9130000</v>
      </c>
      <c r="S117" s="20">
        <f t="shared" si="41"/>
        <v>0</v>
      </c>
      <c r="T117" s="20"/>
      <c r="U117" s="9"/>
      <c r="V117" s="12">
        <v>9130000</v>
      </c>
      <c r="W117" s="12"/>
      <c r="X117" s="7"/>
    </row>
    <row r="118" spans="1:26" s="2" customFormat="1" ht="37.5" customHeight="1" x14ac:dyDescent="0.25">
      <c r="A118" s="2" t="s">
        <v>59</v>
      </c>
      <c r="B118" s="41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46"/>
        <v>240000</v>
      </c>
      <c r="S118" s="20">
        <f t="shared" si="41"/>
        <v>0</v>
      </c>
      <c r="T118" s="20"/>
      <c r="U118" s="9"/>
      <c r="V118" s="12">
        <v>240000</v>
      </c>
      <c r="W118" s="12"/>
      <c r="X118" s="7"/>
    </row>
    <row r="119" spans="1:26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60">G120+G121</f>
        <v>0</v>
      </c>
      <c r="H119" s="27">
        <f t="shared" si="60"/>
        <v>0</v>
      </c>
      <c r="I119" s="27">
        <f t="shared" si="60"/>
        <v>0</v>
      </c>
      <c r="J119" s="27">
        <f t="shared" si="60"/>
        <v>0</v>
      </c>
      <c r="K119" s="27">
        <f t="shared" si="60"/>
        <v>0</v>
      </c>
      <c r="L119" s="27">
        <f t="shared" si="60"/>
        <v>374500</v>
      </c>
      <c r="M119" s="27">
        <f t="shared" si="60"/>
        <v>0</v>
      </c>
      <c r="N119" s="27">
        <f t="shared" si="60"/>
        <v>0</v>
      </c>
      <c r="O119" s="27">
        <f t="shared" si="60"/>
        <v>0</v>
      </c>
      <c r="P119" s="27">
        <f t="shared" si="60"/>
        <v>0</v>
      </c>
      <c r="Q119" s="27">
        <f t="shared" si="60"/>
        <v>0</v>
      </c>
      <c r="R119" s="27">
        <f t="shared" si="46"/>
        <v>45099500</v>
      </c>
      <c r="S119" s="30">
        <f t="shared" si="41"/>
        <v>0</v>
      </c>
      <c r="T119" s="30">
        <f t="shared" ref="T119:T121" si="61">R119-U119</f>
        <v>482930</v>
      </c>
      <c r="U119" s="27">
        <v>44616570</v>
      </c>
      <c r="V119" s="27">
        <f>V120+V121</f>
        <v>45099500</v>
      </c>
      <c r="W119" s="27">
        <f>W120+W121</f>
        <v>0</v>
      </c>
      <c r="X119" s="27">
        <f>X120+X121</f>
        <v>0</v>
      </c>
    </row>
    <row r="120" spans="1:26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62">G122</f>
        <v>0</v>
      </c>
      <c r="H120" s="27">
        <f t="shared" si="62"/>
        <v>0</v>
      </c>
      <c r="I120" s="27">
        <f t="shared" si="62"/>
        <v>0</v>
      </c>
      <c r="J120" s="27">
        <f t="shared" si="62"/>
        <v>0</v>
      </c>
      <c r="K120" s="27">
        <f t="shared" si="62"/>
        <v>0</v>
      </c>
      <c r="L120" s="27">
        <f t="shared" si="62"/>
        <v>0</v>
      </c>
      <c r="M120" s="27">
        <f t="shared" si="62"/>
        <v>0</v>
      </c>
      <c r="N120" s="27">
        <f t="shared" si="62"/>
        <v>0</v>
      </c>
      <c r="O120" s="27">
        <f t="shared" si="62"/>
        <v>0</v>
      </c>
      <c r="P120" s="27">
        <f t="shared" si="62"/>
        <v>0</v>
      </c>
      <c r="Q120" s="27">
        <f t="shared" si="62"/>
        <v>0</v>
      </c>
      <c r="R120" s="27">
        <f t="shared" si="46"/>
        <v>725000</v>
      </c>
      <c r="S120" s="30">
        <f t="shared" si="41"/>
        <v>0</v>
      </c>
      <c r="T120" s="30">
        <f t="shared" si="61"/>
        <v>0</v>
      </c>
      <c r="U120" s="9">
        <v>725000</v>
      </c>
      <c r="V120" s="27">
        <f t="shared" ref="V120:X121" si="63">V122</f>
        <v>725000</v>
      </c>
      <c r="W120" s="27">
        <f t="shared" si="63"/>
        <v>0</v>
      </c>
      <c r="X120" s="27">
        <f>X122</f>
        <v>0</v>
      </c>
    </row>
    <row r="121" spans="1:26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62"/>
        <v>0</v>
      </c>
      <c r="H121" s="27">
        <f t="shared" si="62"/>
        <v>0</v>
      </c>
      <c r="I121" s="27">
        <f t="shared" si="62"/>
        <v>0</v>
      </c>
      <c r="J121" s="27">
        <f t="shared" si="62"/>
        <v>0</v>
      </c>
      <c r="K121" s="27">
        <f t="shared" si="62"/>
        <v>0</v>
      </c>
      <c r="L121" s="27">
        <f t="shared" si="62"/>
        <v>374500</v>
      </c>
      <c r="M121" s="27">
        <f t="shared" si="62"/>
        <v>0</v>
      </c>
      <c r="N121" s="27">
        <f t="shared" si="62"/>
        <v>0</v>
      </c>
      <c r="O121" s="27">
        <f t="shared" si="62"/>
        <v>0</v>
      </c>
      <c r="P121" s="27">
        <f t="shared" si="62"/>
        <v>0</v>
      </c>
      <c r="Q121" s="27">
        <f t="shared" si="62"/>
        <v>0</v>
      </c>
      <c r="R121" s="27">
        <f t="shared" si="46"/>
        <v>44374500</v>
      </c>
      <c r="S121" s="30">
        <f t="shared" ref="S121:S139" si="64">V121-R121</f>
        <v>0</v>
      </c>
      <c r="T121" s="30">
        <f t="shared" si="61"/>
        <v>482930</v>
      </c>
      <c r="U121" s="9">
        <v>43891570</v>
      </c>
      <c r="V121" s="27">
        <f t="shared" si="63"/>
        <v>44374500</v>
      </c>
      <c r="W121" s="27">
        <f t="shared" si="63"/>
        <v>0</v>
      </c>
      <c r="X121" s="27">
        <f t="shared" si="63"/>
        <v>0</v>
      </c>
    </row>
    <row r="122" spans="1:26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46"/>
        <v>725000</v>
      </c>
      <c r="S122" s="20">
        <f t="shared" si="64"/>
        <v>0</v>
      </c>
      <c r="T122" s="20"/>
      <c r="U122" s="9"/>
      <c r="V122" s="12">
        <v>725000</v>
      </c>
      <c r="W122" s="12"/>
      <c r="X122" s="7"/>
    </row>
    <row r="123" spans="1:26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46"/>
        <v>44374500</v>
      </c>
      <c r="S123" s="20">
        <f t="shared" si="64"/>
        <v>0</v>
      </c>
      <c r="T123" s="20"/>
      <c r="U123" s="9"/>
      <c r="V123" s="12">
        <v>44374500</v>
      </c>
      <c r="W123" s="12"/>
      <c r="X123" s="7"/>
    </row>
    <row r="124" spans="1:26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46"/>
        <v>1227000</v>
      </c>
      <c r="S124" s="20">
        <f t="shared" si="64"/>
        <v>0</v>
      </c>
      <c r="T124" s="20"/>
      <c r="U124" s="9"/>
      <c r="V124" s="12">
        <v>1227000</v>
      </c>
      <c r="W124" s="12"/>
      <c r="X124" s="7"/>
    </row>
    <row r="125" spans="1:26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65">G126+G127</f>
        <v>0</v>
      </c>
      <c r="H125" s="27">
        <f t="shared" si="65"/>
        <v>0</v>
      </c>
      <c r="I125" s="27">
        <f t="shared" si="65"/>
        <v>0</v>
      </c>
      <c r="J125" s="27">
        <f t="shared" si="65"/>
        <v>0</v>
      </c>
      <c r="K125" s="27">
        <f t="shared" si="65"/>
        <v>0</v>
      </c>
      <c r="L125" s="27">
        <f t="shared" si="65"/>
        <v>-374500</v>
      </c>
      <c r="M125" s="27">
        <f t="shared" si="65"/>
        <v>0</v>
      </c>
      <c r="N125" s="27">
        <f t="shared" si="65"/>
        <v>0</v>
      </c>
      <c r="O125" s="27">
        <f t="shared" si="65"/>
        <v>0</v>
      </c>
      <c r="P125" s="27">
        <f t="shared" si="65"/>
        <v>0</v>
      </c>
      <c r="Q125" s="27">
        <f t="shared" si="65"/>
        <v>0</v>
      </c>
      <c r="R125" s="27">
        <f t="shared" si="65"/>
        <v>25625500</v>
      </c>
      <c r="S125" s="30">
        <f t="shared" si="64"/>
        <v>0</v>
      </c>
      <c r="T125" s="30">
        <f>R125-U125</f>
        <v>-326230</v>
      </c>
      <c r="U125" s="27">
        <v>25951730</v>
      </c>
      <c r="V125" s="27">
        <f t="shared" ref="V125:W125" si="66">V126+V127</f>
        <v>25625500</v>
      </c>
      <c r="W125" s="27">
        <f t="shared" si="66"/>
        <v>0</v>
      </c>
      <c r="X125" s="27">
        <f t="shared" ref="X125" si="67">X128+X129+X130+X131</f>
        <v>0</v>
      </c>
      <c r="Z125" s="29"/>
    </row>
    <row r="126" spans="1:26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68">G129+G131</f>
        <v>3600</v>
      </c>
      <c r="H126" s="27">
        <f t="shared" si="68"/>
        <v>0</v>
      </c>
      <c r="I126" s="27">
        <f t="shared" si="68"/>
        <v>0</v>
      </c>
      <c r="J126" s="27">
        <f t="shared" si="68"/>
        <v>0</v>
      </c>
      <c r="K126" s="27">
        <f t="shared" si="68"/>
        <v>0</v>
      </c>
      <c r="L126" s="27">
        <f t="shared" si="68"/>
        <v>7500</v>
      </c>
      <c r="M126" s="27">
        <f t="shared" si="68"/>
        <v>0</v>
      </c>
      <c r="N126" s="27">
        <f t="shared" si="68"/>
        <v>0</v>
      </c>
      <c r="O126" s="27">
        <f t="shared" si="68"/>
        <v>0</v>
      </c>
      <c r="P126" s="27">
        <f t="shared" si="68"/>
        <v>0</v>
      </c>
      <c r="Q126" s="27">
        <f t="shared" si="68"/>
        <v>0</v>
      </c>
      <c r="R126" s="27">
        <f t="shared" si="68"/>
        <v>6475600</v>
      </c>
      <c r="S126" s="30"/>
      <c r="T126" s="30"/>
      <c r="U126" s="27"/>
      <c r="V126" s="27">
        <f t="shared" ref="V126:W126" si="69">V129+V131</f>
        <v>6475600</v>
      </c>
      <c r="W126" s="27">
        <f t="shared" si="69"/>
        <v>0</v>
      </c>
      <c r="X126" s="27"/>
      <c r="Z126" s="29"/>
    </row>
    <row r="127" spans="1:26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70">G128+G130</f>
        <v>-3600</v>
      </c>
      <c r="H127" s="27">
        <f t="shared" si="70"/>
        <v>0</v>
      </c>
      <c r="I127" s="27">
        <f t="shared" si="70"/>
        <v>0</v>
      </c>
      <c r="J127" s="27">
        <f t="shared" si="70"/>
        <v>0</v>
      </c>
      <c r="K127" s="27">
        <f t="shared" si="70"/>
        <v>0</v>
      </c>
      <c r="L127" s="27">
        <f t="shared" si="70"/>
        <v>-382000</v>
      </c>
      <c r="M127" s="27">
        <f t="shared" si="70"/>
        <v>0</v>
      </c>
      <c r="N127" s="27">
        <f t="shared" si="70"/>
        <v>0</v>
      </c>
      <c r="O127" s="27">
        <f t="shared" si="70"/>
        <v>0</v>
      </c>
      <c r="P127" s="27">
        <f t="shared" si="70"/>
        <v>0</v>
      </c>
      <c r="Q127" s="27">
        <f t="shared" si="70"/>
        <v>0</v>
      </c>
      <c r="R127" s="27">
        <f t="shared" si="70"/>
        <v>19149900</v>
      </c>
      <c r="S127" s="30"/>
      <c r="T127" s="30"/>
      <c r="U127" s="27"/>
      <c r="V127" s="27">
        <f t="shared" ref="V127:W127" si="71">V128+V130</f>
        <v>19149900</v>
      </c>
      <c r="W127" s="27">
        <f t="shared" si="71"/>
        <v>0</v>
      </c>
      <c r="X127" s="27"/>
      <c r="Z127" s="29"/>
    </row>
    <row r="128" spans="1:26" s="2" customFormat="1" ht="34.5" customHeight="1" x14ac:dyDescent="0.25">
      <c r="A128" s="2" t="s">
        <v>59</v>
      </c>
      <c r="B128" s="41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46"/>
        <v>18945300</v>
      </c>
      <c r="S128" s="20">
        <f t="shared" si="64"/>
        <v>-28600</v>
      </c>
      <c r="T128" s="20"/>
      <c r="U128" s="9"/>
      <c r="V128" s="12">
        <v>18916700</v>
      </c>
      <c r="W128" s="12"/>
      <c r="X128" s="7"/>
    </row>
    <row r="129" spans="1:24" s="2" customFormat="1" ht="43.5" customHeight="1" x14ac:dyDescent="0.25">
      <c r="A129" s="2" t="s">
        <v>59</v>
      </c>
      <c r="B129" s="41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46"/>
        <v>3749600</v>
      </c>
      <c r="S129" s="20">
        <f t="shared" si="64"/>
        <v>0</v>
      </c>
      <c r="T129" s="20"/>
      <c r="U129" s="9"/>
      <c r="V129" s="12">
        <v>3749600</v>
      </c>
      <c r="W129" s="12"/>
      <c r="X129" s="7"/>
    </row>
    <row r="130" spans="1:24" s="2" customFormat="1" ht="33" customHeight="1" x14ac:dyDescent="0.25">
      <c r="A130" s="2" t="s">
        <v>59</v>
      </c>
      <c r="B130" s="41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46"/>
        <v>204600</v>
      </c>
      <c r="S130" s="20">
        <f t="shared" si="64"/>
        <v>28600</v>
      </c>
      <c r="T130" s="20"/>
      <c r="U130" s="9"/>
      <c r="V130" s="12">
        <v>233200</v>
      </c>
      <c r="W130" s="12"/>
      <c r="X130" s="7"/>
    </row>
    <row r="131" spans="1:24" s="2" customFormat="1" ht="64.5" customHeight="1" x14ac:dyDescent="0.25">
      <c r="A131" s="2" t="s">
        <v>59</v>
      </c>
      <c r="B131" s="41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46"/>
        <v>2726000</v>
      </c>
      <c r="S131" s="20">
        <f t="shared" si="64"/>
        <v>0</v>
      </c>
      <c r="T131" s="20"/>
      <c r="U131" s="9"/>
      <c r="V131" s="12">
        <v>2726000</v>
      </c>
      <c r="W131" s="12"/>
      <c r="X131" s="7"/>
    </row>
    <row r="132" spans="1:24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72">SUM(G133:G134)</f>
        <v>0</v>
      </c>
      <c r="H132" s="27">
        <f t="shared" si="72"/>
        <v>0</v>
      </c>
      <c r="I132" s="27">
        <f t="shared" si="72"/>
        <v>0</v>
      </c>
      <c r="J132" s="27">
        <f t="shared" si="72"/>
        <v>0</v>
      </c>
      <c r="K132" s="27">
        <f t="shared" si="72"/>
        <v>5000000</v>
      </c>
      <c r="L132" s="27">
        <f t="shared" si="72"/>
        <v>0</v>
      </c>
      <c r="M132" s="27">
        <f t="shared" si="72"/>
        <v>0</v>
      </c>
      <c r="N132" s="27">
        <f t="shared" si="72"/>
        <v>0</v>
      </c>
      <c r="O132" s="27">
        <f t="shared" si="72"/>
        <v>0</v>
      </c>
      <c r="P132" s="27">
        <f t="shared" si="72"/>
        <v>0</v>
      </c>
      <c r="Q132" s="27">
        <f t="shared" si="72"/>
        <v>0</v>
      </c>
      <c r="R132" s="27">
        <f t="shared" si="46"/>
        <v>25000000</v>
      </c>
      <c r="S132" s="30">
        <f t="shared" si="64"/>
        <v>0</v>
      </c>
      <c r="T132" s="30">
        <f>R132-U132</f>
        <v>0</v>
      </c>
      <c r="U132" s="27">
        <v>25000000</v>
      </c>
      <c r="V132" s="27">
        <f>SUM(V133:V135)</f>
        <v>25000000</v>
      </c>
      <c r="W132" s="27">
        <f t="shared" ref="W132:X132" si="73">SUM(W133:W135)</f>
        <v>25126600</v>
      </c>
      <c r="X132" s="27">
        <f t="shared" si="73"/>
        <v>126600</v>
      </c>
    </row>
    <row r="133" spans="1:24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46"/>
        <v>24995000</v>
      </c>
      <c r="S133" s="38">
        <f t="shared" si="64"/>
        <v>0</v>
      </c>
      <c r="T133" s="38"/>
      <c r="U133" s="27"/>
      <c r="V133" s="27">
        <v>24995000</v>
      </c>
      <c r="W133" s="27">
        <v>24995000</v>
      </c>
      <c r="X133" s="7">
        <f>W133-V133</f>
        <v>0</v>
      </c>
    </row>
    <row r="134" spans="1:24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46"/>
        <v>5000</v>
      </c>
      <c r="S134" s="38">
        <f t="shared" si="64"/>
        <v>0</v>
      </c>
      <c r="T134" s="38"/>
      <c r="U134" s="27"/>
      <c r="V134" s="27">
        <v>5000</v>
      </c>
      <c r="W134" s="27">
        <v>5000</v>
      </c>
      <c r="X134" s="7">
        <f t="shared" ref="X134:X135" si="74">W134-V134</f>
        <v>0</v>
      </c>
    </row>
    <row r="135" spans="1:24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/>
      <c r="S135" s="38">
        <f t="shared" si="64"/>
        <v>0</v>
      </c>
      <c r="T135" s="38"/>
      <c r="U135" s="27"/>
      <c r="V135" s="27">
        <v>0</v>
      </c>
      <c r="W135" s="27">
        <v>126600</v>
      </c>
      <c r="X135" s="7">
        <f t="shared" si="74"/>
        <v>126600</v>
      </c>
    </row>
    <row r="136" spans="1:24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75">SUM(G137:G138)</f>
        <v>0</v>
      </c>
      <c r="H136" s="27">
        <f t="shared" si="75"/>
        <v>0</v>
      </c>
      <c r="I136" s="27">
        <f t="shared" si="75"/>
        <v>0</v>
      </c>
      <c r="J136" s="27">
        <f t="shared" si="75"/>
        <v>0</v>
      </c>
      <c r="K136" s="27">
        <f t="shared" si="75"/>
        <v>0</v>
      </c>
      <c r="L136" s="27">
        <f t="shared" si="75"/>
        <v>0</v>
      </c>
      <c r="M136" s="27">
        <f t="shared" si="75"/>
        <v>0</v>
      </c>
      <c r="N136" s="27">
        <f t="shared" si="75"/>
        <v>0</v>
      </c>
      <c r="O136" s="27">
        <f t="shared" si="75"/>
        <v>0</v>
      </c>
      <c r="P136" s="27">
        <f t="shared" si="75"/>
        <v>0</v>
      </c>
      <c r="Q136" s="27">
        <f t="shared" si="75"/>
        <v>0</v>
      </c>
      <c r="R136" s="27">
        <f t="shared" si="46"/>
        <v>1000000</v>
      </c>
      <c r="S136" s="30">
        <f t="shared" si="64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76">SUM(W137:W138)</f>
        <v>0</v>
      </c>
      <c r="X136" s="7">
        <f t="shared" si="76"/>
        <v>0</v>
      </c>
    </row>
    <row r="137" spans="1:24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46"/>
        <v>800000</v>
      </c>
      <c r="S137" s="38">
        <f t="shared" si="64"/>
        <v>0</v>
      </c>
      <c r="T137" s="38"/>
      <c r="U137" s="27"/>
      <c r="V137" s="9">
        <v>800000</v>
      </c>
      <c r="W137" s="27"/>
      <c r="X137" s="7"/>
    </row>
    <row r="138" spans="1:24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46"/>
        <v>200000</v>
      </c>
      <c r="S138" s="38">
        <f t="shared" si="64"/>
        <v>0</v>
      </c>
      <c r="T138" s="38"/>
      <c r="U138" s="27"/>
      <c r="V138" s="9">
        <v>200000</v>
      </c>
      <c r="W138" s="27"/>
      <c r="X138" s="7"/>
    </row>
    <row r="139" spans="1:24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/>
      <c r="O139" s="27"/>
      <c r="P139" s="27"/>
      <c r="Q139" s="27"/>
      <c r="R139" s="27">
        <f t="shared" si="46"/>
        <v>15000000</v>
      </c>
      <c r="S139" s="30">
        <f t="shared" si="64"/>
        <v>0</v>
      </c>
      <c r="T139" s="30">
        <f>R139-U139</f>
        <v>0</v>
      </c>
      <c r="U139" s="27">
        <v>15000000</v>
      </c>
      <c r="V139" s="27">
        <v>15000000</v>
      </c>
      <c r="W139" s="27"/>
      <c r="X139" s="7"/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5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X7" sqref="X7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5" max="25" width="15.425781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5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v>10965150</v>
      </c>
      <c r="U3" s="27">
        <f>U4+U5</f>
        <v>11000000</v>
      </c>
      <c r="V3" s="27">
        <f t="shared" ref="V3" si="3">V4+V5</f>
        <v>11172000</v>
      </c>
      <c r="W3" s="27">
        <f t="shared" ref="W3:X3" si="4">W4+W5</f>
        <v>172000</v>
      </c>
      <c r="X3" s="27">
        <f t="shared" si="4"/>
        <v>8719000</v>
      </c>
      <c r="Y3" s="27">
        <f t="shared" ref="Y3" si="5">Y4+Y5</f>
        <v>-2453000</v>
      </c>
    </row>
    <row r="4" spans="2:25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6">G7+G8+G9</f>
        <v>0</v>
      </c>
      <c r="H4" s="27">
        <f t="shared" si="6"/>
        <v>0</v>
      </c>
      <c r="I4" s="27">
        <f t="shared" si="6"/>
        <v>0</v>
      </c>
      <c r="J4" s="27">
        <f t="shared" si="6"/>
        <v>0</v>
      </c>
      <c r="K4" s="27">
        <f t="shared" si="6"/>
        <v>0</v>
      </c>
      <c r="L4" s="27">
        <f t="shared" si="6"/>
        <v>0</v>
      </c>
      <c r="M4" s="27">
        <f t="shared" si="6"/>
        <v>0</v>
      </c>
      <c r="N4" s="27">
        <f t="shared" si="6"/>
        <v>0</v>
      </c>
      <c r="O4" s="27">
        <f t="shared" si="6"/>
        <v>0</v>
      </c>
      <c r="P4" s="27">
        <f t="shared" si="6"/>
        <v>0</v>
      </c>
      <c r="Q4" s="27">
        <f t="shared" si="6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W4" si="7">V6+V7+V8</f>
        <v>9972000</v>
      </c>
      <c r="W4" s="27">
        <f t="shared" si="7"/>
        <v>172000</v>
      </c>
      <c r="X4" s="27">
        <f t="shared" ref="X4:Y4" si="8">X6+X7+X8</f>
        <v>8369000</v>
      </c>
      <c r="Y4" s="27">
        <f t="shared" si="8"/>
        <v>-1603000</v>
      </c>
    </row>
    <row r="5" spans="2:25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0</v>
      </c>
      <c r="P5" s="27">
        <f t="shared" si="9"/>
        <v>0</v>
      </c>
      <c r="Q5" s="27">
        <f t="shared" si="9"/>
        <v>0</v>
      </c>
      <c r="R5" s="27">
        <f t="shared" si="1"/>
        <v>1100000</v>
      </c>
      <c r="S5" s="30">
        <f t="shared" si="2"/>
        <v>0</v>
      </c>
      <c r="T5" s="27">
        <v>1065450</v>
      </c>
      <c r="U5" s="27">
        <f>U6</f>
        <v>1100000</v>
      </c>
      <c r="V5" s="27">
        <f t="shared" ref="V5:W5" si="10">V9</f>
        <v>1200000</v>
      </c>
      <c r="W5" s="27">
        <f t="shared" si="10"/>
        <v>0</v>
      </c>
      <c r="X5" s="27">
        <f t="shared" ref="X5:Y5" si="11">X9</f>
        <v>350000</v>
      </c>
      <c r="Y5" s="27">
        <f t="shared" si="11"/>
        <v>-850000</v>
      </c>
    </row>
    <row r="6" spans="2:25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12">U6-R6</f>
        <v>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</row>
    <row r="7" spans="2:25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2"/>
        <v>0</v>
      </c>
      <c r="T7" s="9"/>
      <c r="U7" s="12">
        <v>7900000</v>
      </c>
      <c r="V7" s="12">
        <v>7900000</v>
      </c>
      <c r="W7" s="9">
        <f t="shared" ref="W7:W9" si="13">V7-U7</f>
        <v>0</v>
      </c>
      <c r="X7" s="2">
        <v>7037600</v>
      </c>
      <c r="Y7" s="29">
        <f t="shared" ref="Y7:Y9" si="14">X7-V7</f>
        <v>-862400</v>
      </c>
    </row>
    <row r="8" spans="2:25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2"/>
        <v>0</v>
      </c>
      <c r="T8" s="9"/>
      <c r="U8" s="12">
        <v>800000</v>
      </c>
      <c r="V8" s="12">
        <v>800000</v>
      </c>
      <c r="W8" s="9">
        <f t="shared" si="13"/>
        <v>0</v>
      </c>
      <c r="X8" s="2">
        <v>59400</v>
      </c>
      <c r="Y8" s="29">
        <f t="shared" si="14"/>
        <v>-740600</v>
      </c>
    </row>
    <row r="9" spans="2:25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2"/>
        <v>0</v>
      </c>
      <c r="T9" s="9"/>
      <c r="U9" s="12">
        <v>1200000</v>
      </c>
      <c r="V9" s="12">
        <v>1200000</v>
      </c>
      <c r="W9" s="9">
        <f t="shared" si="13"/>
        <v>0</v>
      </c>
      <c r="X9" s="29">
        <v>350000</v>
      </c>
      <c r="Y9" s="29">
        <f t="shared" si="14"/>
        <v>-850000</v>
      </c>
    </row>
  </sheetData>
  <autoFilter ref="A2:W9"/>
  <pageMargins left="0.7" right="0.7" top="0.75" bottom="0.75" header="0.3" footer="0.3"/>
  <pageSetup scale="30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693</vt:lpstr>
      <vt:lpstr>693 (2)</vt:lpstr>
      <vt:lpstr>169</vt:lpstr>
      <vt:lpstr>'693'!OLE_LINK1</vt:lpstr>
      <vt:lpstr>'693 (2)'!OLE_LINK1</vt:lpstr>
      <vt:lpstr>'693'!Print_Area</vt:lpstr>
      <vt:lpstr>'693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2019-11-06T11:15:57Z</dcterms:modified>
</cp:coreProperties>
</file>