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AA29" i="7" l="1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M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Y5" i="5"/>
  <c r="X5" i="5"/>
  <c r="W5" i="5"/>
  <c r="W3" i="5" s="1"/>
  <c r="V5" i="5"/>
  <c r="X4" i="5"/>
  <c r="W4" i="5"/>
  <c r="V4" i="5"/>
  <c r="V3" i="5"/>
  <c r="X3" i="5" l="1"/>
  <c r="Y4" i="5"/>
  <c r="Y3" i="5" s="1"/>
  <c r="Y6" i="5"/>
  <c r="W7" i="5" l="1"/>
  <c r="W8" i="5"/>
  <c r="W9" i="5"/>
  <c r="W6" i="5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<sst xmlns="http://schemas.openxmlformats.org/spreadsheetml/2006/main" count="449" uniqueCount="244">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</sst>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AD10" sqref="AD1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hidden="1" customWidth="1"/>
    <col min="23" max="23" width="16" customWidth="1"/>
    <col min="24" max="24" width="17.7109375" customWidth="1"/>
    <col min="25" max="25" width="16" hidden="1" customWidth="1"/>
    <col min="26" max="26" width="14.42578125" customWidth="1"/>
    <col min="27" max="27" width="14.14062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27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7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7" s="2" customFormat="1" ht="27.75" customHeight="1" x14ac:dyDescent="0.25">
      <c r="C3" s="5" t="s">
        <v>151</v>
      </c>
      <c r="D3" s="6" t="s">
        <v>58</v>
      </c>
      <c r="E3" s="27">
        <f t="shared" ref="E3:AA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805680</v>
      </c>
      <c r="U3" s="27">
        <f t="shared" si="0"/>
        <v>277787320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</row>
    <row r="4" spans="1:27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-83560</v>
      </c>
      <c r="U4" s="27">
        <v>2455560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</row>
    <row r="5" spans="1:27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</row>
    <row r="6" spans="1:27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</row>
    <row r="7" spans="1:27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</row>
    <row r="8" spans="1:27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</row>
    <row r="9" spans="1:27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</row>
    <row r="10" spans="1:27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</row>
    <row r="11" spans="1:27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</row>
    <row r="12" spans="1:27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</row>
    <row r="13" spans="1:27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AA13" si="6">W14+W15+W16+W18+W17+W19</f>
        <v>0</v>
      </c>
      <c r="X13" s="27">
        <f t="shared" si="6"/>
        <v>0</v>
      </c>
      <c r="Z13" s="27">
        <f t="shared" si="6"/>
        <v>22819000</v>
      </c>
      <c r="AA13" s="27">
        <f t="shared" si="6"/>
        <v>863000</v>
      </c>
    </row>
    <row r="14" spans="1:27" s="2" customFormat="1" ht="33.75" customHeight="1" x14ac:dyDescent="0.25">
      <c r="A14" s="2" t="s">
        <v>59</v>
      </c>
      <c r="B14" s="40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</row>
    <row r="15" spans="1:27" s="2" customFormat="1" ht="33.75" customHeight="1" x14ac:dyDescent="0.25">
      <c r="A15" s="2" t="s">
        <v>59</v>
      </c>
      <c r="B15" s="40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7">Z15-R15</f>
        <v>0</v>
      </c>
    </row>
    <row r="16" spans="1:27" s="2" customFormat="1" ht="27.75" customHeight="1" x14ac:dyDescent="0.25">
      <c r="A16" s="2" t="s">
        <v>59</v>
      </c>
      <c r="B16" s="40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7"/>
        <v>877000</v>
      </c>
    </row>
    <row r="17" spans="1:27" s="2" customFormat="1" ht="27.75" customHeight="1" x14ac:dyDescent="0.25">
      <c r="B17" s="40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7"/>
        <v>0</v>
      </c>
    </row>
    <row r="18" spans="1:27" s="2" customFormat="1" ht="29.25" customHeight="1" x14ac:dyDescent="0.25">
      <c r="A18" s="2" t="s">
        <v>59</v>
      </c>
      <c r="B18" s="40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7"/>
        <v>-10000</v>
      </c>
    </row>
    <row r="19" spans="1:27" s="2" customFormat="1" ht="29.25" customHeight="1" x14ac:dyDescent="0.25">
      <c r="B19" s="40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7"/>
        <v>0</v>
      </c>
    </row>
    <row r="20" spans="1:27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>SUM(M21:M26)</f>
        <v>400000</v>
      </c>
      <c r="N20" s="27">
        <f t="shared" si="8"/>
        <v>0</v>
      </c>
      <c r="O20" s="27">
        <f t="shared" si="8"/>
        <v>0</v>
      </c>
      <c r="P20" s="27">
        <f t="shared" si="8"/>
        <v>0</v>
      </c>
      <c r="Q20" s="27">
        <f t="shared" si="8"/>
        <v>0</v>
      </c>
      <c r="R20" s="27">
        <f t="shared" si="2"/>
        <v>2100000</v>
      </c>
      <c r="S20" s="30">
        <f t="shared" si="3"/>
        <v>-400000</v>
      </c>
      <c r="T20" s="30">
        <f>R20-U20</f>
        <v>400000</v>
      </c>
      <c r="U20" s="27">
        <v>1700000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</row>
    <row r="21" spans="1:27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</row>
    <row r="22" spans="1:27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9">Z22-R22</f>
        <v>-334000</v>
      </c>
    </row>
    <row r="23" spans="1:27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9"/>
        <v>0</v>
      </c>
    </row>
    <row r="24" spans="1:27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9"/>
        <v>0</v>
      </c>
    </row>
    <row r="25" spans="1:27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9"/>
        <v>-23000</v>
      </c>
    </row>
    <row r="26" spans="1:27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9"/>
        <v>0</v>
      </c>
    </row>
    <row r="27" spans="1:27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0">SUM(G28:G31)</f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7">
        <f t="shared" si="10"/>
        <v>0</v>
      </c>
      <c r="L27" s="27">
        <f t="shared" si="10"/>
        <v>0</v>
      </c>
      <c r="M27" s="27">
        <f t="shared" si="10"/>
        <v>401000</v>
      </c>
      <c r="N27" s="27">
        <f t="shared" si="10"/>
        <v>0</v>
      </c>
      <c r="O27" s="27">
        <f t="shared" si="10"/>
        <v>0</v>
      </c>
      <c r="P27" s="27">
        <f t="shared" si="10"/>
        <v>0</v>
      </c>
      <c r="Q27" s="27">
        <f t="shared" si="10"/>
        <v>0</v>
      </c>
      <c r="R27" s="27">
        <f t="shared" si="2"/>
        <v>2201000</v>
      </c>
      <c r="S27" s="30">
        <f t="shared" si="3"/>
        <v>-401000</v>
      </c>
      <c r="T27" s="30">
        <f>R27-U27</f>
        <v>401000</v>
      </c>
      <c r="U27" s="27">
        <v>1800000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</row>
    <row r="28" spans="1:27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</row>
    <row r="29" spans="1:27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1">Z29-R29</f>
        <v>0</v>
      </c>
    </row>
    <row r="30" spans="1:27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1"/>
        <v>0</v>
      </c>
    </row>
    <row r="31" spans="1:27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1"/>
        <v>0</v>
      </c>
    </row>
    <row r="32" spans="1:27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2">R32-U32</f>
        <v>0</v>
      </c>
      <c r="U32" s="27">
        <v>238000</v>
      </c>
      <c r="V32" s="27">
        <v>238000</v>
      </c>
      <c r="W32" s="27"/>
      <c r="X32" s="7"/>
    </row>
    <row r="33" spans="1:27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3">G34+G35+G36</f>
        <v>0</v>
      </c>
      <c r="H33" s="27">
        <f t="shared" si="13"/>
        <v>0</v>
      </c>
      <c r="I33" s="27">
        <f t="shared" si="13"/>
        <v>0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7">
        <f t="shared" ref="M33:Q33" si="14">M37+M38+M40+M41+M42+M43+M44</f>
        <v>-278600</v>
      </c>
      <c r="N33" s="27">
        <f t="shared" si="14"/>
        <v>0</v>
      </c>
      <c r="O33" s="27">
        <f t="shared" si="14"/>
        <v>0</v>
      </c>
      <c r="P33" s="27">
        <f t="shared" si="14"/>
        <v>0</v>
      </c>
      <c r="Q33" s="27">
        <f t="shared" si="14"/>
        <v>0</v>
      </c>
      <c r="R33" s="27">
        <f t="shared" si="2"/>
        <v>15391400</v>
      </c>
      <c r="S33" s="30">
        <f t="shared" si="3"/>
        <v>278600</v>
      </c>
      <c r="T33" s="30">
        <f t="shared" si="12"/>
        <v>-275920</v>
      </c>
      <c r="U33" s="27">
        <v>15667320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</row>
    <row r="34" spans="1:27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5">G37+G40+G41</f>
        <v>0</v>
      </c>
      <c r="H34" s="31">
        <f t="shared" si="15"/>
        <v>0</v>
      </c>
      <c r="I34" s="31">
        <f t="shared" si="15"/>
        <v>0</v>
      </c>
      <c r="J34" s="31">
        <f t="shared" si="15"/>
        <v>0</v>
      </c>
      <c r="K34" s="31">
        <f t="shared" si="15"/>
        <v>0</v>
      </c>
      <c r="L34" s="31">
        <f t="shared" si="15"/>
        <v>0</v>
      </c>
      <c r="M34" s="31">
        <f t="shared" si="15"/>
        <v>-126600</v>
      </c>
      <c r="N34" s="31">
        <f t="shared" si="15"/>
        <v>0</v>
      </c>
      <c r="O34" s="31">
        <f t="shared" si="15"/>
        <v>0</v>
      </c>
      <c r="P34" s="31">
        <f t="shared" si="15"/>
        <v>0</v>
      </c>
      <c r="Q34" s="31">
        <f t="shared" si="15"/>
        <v>0</v>
      </c>
      <c r="R34" s="27">
        <f t="shared" si="2"/>
        <v>12533600</v>
      </c>
      <c r="S34" s="30">
        <f>S37+S40+S41</f>
        <v>126600</v>
      </c>
      <c r="T34" s="30">
        <f t="shared" si="12"/>
        <v>-126600</v>
      </c>
      <c r="U34" s="31">
        <v>12660200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</row>
    <row r="35" spans="1:27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6">G38+G42</f>
        <v>0</v>
      </c>
      <c r="H35" s="31">
        <f t="shared" si="16"/>
        <v>0</v>
      </c>
      <c r="I35" s="31">
        <f t="shared" si="16"/>
        <v>0</v>
      </c>
      <c r="J35" s="31">
        <f t="shared" si="16"/>
        <v>0</v>
      </c>
      <c r="K35" s="31">
        <f t="shared" si="16"/>
        <v>0</v>
      </c>
      <c r="L35" s="31">
        <f t="shared" si="16"/>
        <v>0</v>
      </c>
      <c r="M35" s="31">
        <f t="shared" si="16"/>
        <v>-152000</v>
      </c>
      <c r="N35" s="31">
        <f t="shared" si="16"/>
        <v>0</v>
      </c>
      <c r="O35" s="31">
        <f t="shared" si="16"/>
        <v>0</v>
      </c>
      <c r="P35" s="31">
        <f t="shared" si="16"/>
        <v>0</v>
      </c>
      <c r="Q35" s="31">
        <f t="shared" si="16"/>
        <v>0</v>
      </c>
      <c r="R35" s="27">
        <f t="shared" si="2"/>
        <v>1197800</v>
      </c>
      <c r="S35" s="30">
        <f t="shared" ref="S35" si="17">S38+S42</f>
        <v>152000</v>
      </c>
      <c r="T35" s="30">
        <f t="shared" si="12"/>
        <v>-149320</v>
      </c>
      <c r="U35" s="31">
        <v>1347120</v>
      </c>
      <c r="V35" s="7">
        <f>V38+V42</f>
        <v>1349800</v>
      </c>
      <c r="W35" s="27">
        <f t="shared" ref="W35:X35" si="18">W38+W42</f>
        <v>1197800</v>
      </c>
      <c r="X35" s="27">
        <f t="shared" si="18"/>
        <v>0</v>
      </c>
      <c r="Y35" s="29">
        <f>F35-E35</f>
        <v>-200</v>
      </c>
      <c r="Z35" s="27">
        <f t="shared" ref="Z35:AA35" si="19">Z38+Z42</f>
        <v>1086800</v>
      </c>
      <c r="AA35" s="27">
        <f t="shared" si="19"/>
        <v>-111000</v>
      </c>
    </row>
    <row r="36" spans="1:27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0">G43+G44</f>
        <v>0</v>
      </c>
      <c r="H36" s="31">
        <f t="shared" si="20"/>
        <v>0</v>
      </c>
      <c r="I36" s="31">
        <f t="shared" si="20"/>
        <v>0</v>
      </c>
      <c r="J36" s="31">
        <f t="shared" si="20"/>
        <v>0</v>
      </c>
      <c r="K36" s="31">
        <f t="shared" si="20"/>
        <v>0</v>
      </c>
      <c r="L36" s="31">
        <f t="shared" si="20"/>
        <v>0</v>
      </c>
      <c r="M36" s="31">
        <f t="shared" si="20"/>
        <v>0</v>
      </c>
      <c r="N36" s="31">
        <f t="shared" si="20"/>
        <v>0</v>
      </c>
      <c r="O36" s="31">
        <f t="shared" si="20"/>
        <v>0</v>
      </c>
      <c r="P36" s="31">
        <f t="shared" si="20"/>
        <v>0</v>
      </c>
      <c r="Q36" s="31">
        <f t="shared" si="20"/>
        <v>0</v>
      </c>
      <c r="R36" s="27">
        <f t="shared" si="2"/>
        <v>1660000</v>
      </c>
      <c r="S36" s="30">
        <f t="shared" ref="S36:T36" si="21">S43+S44</f>
        <v>0</v>
      </c>
      <c r="T36" s="30">
        <f t="shared" si="21"/>
        <v>0</v>
      </c>
      <c r="U36" s="31">
        <v>1660000</v>
      </c>
      <c r="V36" s="7">
        <f>V43+V44</f>
        <v>1660000</v>
      </c>
      <c r="W36" s="27">
        <f t="shared" ref="W36:X36" si="22">W43+W44</f>
        <v>1660000</v>
      </c>
      <c r="X36" s="27">
        <f t="shared" si="22"/>
        <v>0</v>
      </c>
      <c r="Y36" s="29"/>
      <c r="Z36" s="27">
        <f t="shared" ref="Z36:AA36" si="23">Z43+Z44</f>
        <v>1645000</v>
      </c>
      <c r="AA36" s="27">
        <f t="shared" si="23"/>
        <v>-15000</v>
      </c>
    </row>
    <row r="37" spans="1:27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4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</row>
    <row r="38" spans="1:27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4"/>
        <v>152000</v>
      </c>
      <c r="T38" s="20"/>
      <c r="U38" s="9"/>
      <c r="V38" s="3">
        <v>1312000</v>
      </c>
      <c r="W38" s="3">
        <v>1160000</v>
      </c>
      <c r="X38" s="7">
        <f t="shared" ref="X38:X44" si="25">W38-R38</f>
        <v>0</v>
      </c>
      <c r="Y38" s="29"/>
      <c r="Z38" s="2">
        <v>1049000</v>
      </c>
      <c r="AA38" s="29">
        <f t="shared" ref="AA38:AA44" si="26">Z38-W38</f>
        <v>-111000</v>
      </c>
    </row>
    <row r="39" spans="1:27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5"/>
        <v>0</v>
      </c>
      <c r="Y39" s="29"/>
      <c r="Z39" s="2">
        <v>200000</v>
      </c>
      <c r="AA39" s="29">
        <f t="shared" si="26"/>
        <v>0</v>
      </c>
    </row>
    <row r="40" spans="1:27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4"/>
        <v>126600</v>
      </c>
      <c r="T40" s="20"/>
      <c r="U40" s="9"/>
      <c r="V40" s="3">
        <v>9500000</v>
      </c>
      <c r="W40" s="3">
        <v>8065600</v>
      </c>
      <c r="X40" s="7">
        <f t="shared" si="25"/>
        <v>-1307800</v>
      </c>
      <c r="Y40" s="29"/>
      <c r="Z40" s="2">
        <v>8065600</v>
      </c>
      <c r="AA40" s="29">
        <f t="shared" si="26"/>
        <v>0</v>
      </c>
    </row>
    <row r="41" spans="1:27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4"/>
        <v>0</v>
      </c>
      <c r="T41" s="20"/>
      <c r="U41" s="9"/>
      <c r="V41" s="3">
        <v>39200</v>
      </c>
      <c r="W41" s="3">
        <v>39200</v>
      </c>
      <c r="X41" s="7">
        <f t="shared" si="25"/>
        <v>0</v>
      </c>
      <c r="Y41" s="29"/>
      <c r="Z41" s="2">
        <v>39200</v>
      </c>
      <c r="AA41" s="29">
        <f t="shared" si="26"/>
        <v>0</v>
      </c>
    </row>
    <row r="42" spans="1:27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4"/>
        <v>0</v>
      </c>
      <c r="T42" s="20"/>
      <c r="U42" s="9"/>
      <c r="V42" s="3">
        <v>37800</v>
      </c>
      <c r="W42" s="3">
        <v>37800</v>
      </c>
      <c r="X42" s="7">
        <f t="shared" si="25"/>
        <v>0</v>
      </c>
      <c r="Y42" s="29"/>
      <c r="Z42" s="2">
        <v>37800</v>
      </c>
      <c r="AA42" s="29">
        <f t="shared" si="26"/>
        <v>0</v>
      </c>
    </row>
    <row r="43" spans="1:27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4"/>
        <v>-130000</v>
      </c>
      <c r="T43" s="20"/>
      <c r="U43" s="9"/>
      <c r="V43" s="3">
        <v>1250000</v>
      </c>
      <c r="W43" s="3">
        <v>1380000</v>
      </c>
      <c r="X43" s="7">
        <f t="shared" si="25"/>
        <v>0</v>
      </c>
      <c r="Y43" s="29"/>
      <c r="Z43" s="2">
        <v>1380000</v>
      </c>
      <c r="AA43" s="29">
        <f t="shared" si="26"/>
        <v>0</v>
      </c>
    </row>
    <row r="44" spans="1:27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4"/>
        <v>130000</v>
      </c>
      <c r="T44" s="20"/>
      <c r="U44" s="9"/>
      <c r="V44" s="3">
        <v>410000</v>
      </c>
      <c r="W44" s="3">
        <v>280000</v>
      </c>
      <c r="X44" s="7">
        <f t="shared" si="25"/>
        <v>0</v>
      </c>
      <c r="Y44" s="29"/>
      <c r="Z44" s="2">
        <v>265000</v>
      </c>
      <c r="AA44" s="29">
        <f t="shared" si="26"/>
        <v>-15000</v>
      </c>
    </row>
    <row r="45" spans="1:27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27">G46+G47+G48</f>
        <v>0</v>
      </c>
      <c r="H45" s="27">
        <f t="shared" si="27"/>
        <v>0</v>
      </c>
      <c r="I45" s="27">
        <f t="shared" si="27"/>
        <v>0</v>
      </c>
      <c r="J45" s="27">
        <f t="shared" si="27"/>
        <v>0</v>
      </c>
      <c r="K45" s="27">
        <f t="shared" si="27"/>
        <v>0</v>
      </c>
      <c r="L45" s="27">
        <f t="shared" si="27"/>
        <v>0</v>
      </c>
      <c r="M45" s="27">
        <f t="shared" ref="M45:Q45" si="28">M49+M51+M52+M53</f>
        <v>-660000</v>
      </c>
      <c r="N45" s="27">
        <f t="shared" si="28"/>
        <v>0</v>
      </c>
      <c r="O45" s="27">
        <f>O46+O47+O48</f>
        <v>0</v>
      </c>
      <c r="P45" s="27">
        <f>P46+P47+P48</f>
        <v>0</v>
      </c>
      <c r="Q45" s="27">
        <f t="shared" si="28"/>
        <v>0</v>
      </c>
      <c r="R45" s="27">
        <f t="shared" si="2"/>
        <v>11860000</v>
      </c>
      <c r="S45" s="30">
        <f t="shared" si="24"/>
        <v>660000</v>
      </c>
      <c r="T45" s="30">
        <f t="shared" ref="T45:T48" si="29">R45-U45</f>
        <v>-590000</v>
      </c>
      <c r="U45" s="27">
        <v>12450000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</row>
    <row r="46" spans="1:27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0">G51+G52</f>
        <v>0</v>
      </c>
      <c r="H46" s="27">
        <f t="shared" si="30"/>
        <v>0</v>
      </c>
      <c r="I46" s="27">
        <f t="shared" si="30"/>
        <v>0</v>
      </c>
      <c r="J46" s="27">
        <f t="shared" si="30"/>
        <v>0</v>
      </c>
      <c r="K46" s="27">
        <f t="shared" si="30"/>
        <v>0</v>
      </c>
      <c r="L46" s="27">
        <f t="shared" si="30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1">S51+S52</f>
        <v>0</v>
      </c>
      <c r="T46" s="30">
        <f t="shared" si="29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2">F46-E46</f>
        <v>345000</v>
      </c>
      <c r="Z46" s="27">
        <f>Z51+Z52</f>
        <v>6350000</v>
      </c>
      <c r="AA46" s="27">
        <f>AA51+AA52</f>
        <v>0</v>
      </c>
    </row>
    <row r="47" spans="1:27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3">G49</f>
        <v>0</v>
      </c>
      <c r="H47" s="27">
        <f t="shared" si="33"/>
        <v>0</v>
      </c>
      <c r="I47" s="27">
        <f t="shared" si="33"/>
        <v>0</v>
      </c>
      <c r="J47" s="27">
        <f t="shared" si="33"/>
        <v>0</v>
      </c>
      <c r="K47" s="27">
        <f t="shared" si="33"/>
        <v>0</v>
      </c>
      <c r="L47" s="27">
        <f t="shared" si="33"/>
        <v>0</v>
      </c>
      <c r="M47" s="27">
        <f t="shared" si="33"/>
        <v>-660000</v>
      </c>
      <c r="N47" s="27">
        <f t="shared" si="33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4">S49</f>
        <v>660000</v>
      </c>
      <c r="T47" s="30">
        <f t="shared" si="29"/>
        <v>-590000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2"/>
        <v>-120000</v>
      </c>
      <c r="Z47" s="27">
        <f>Z49</f>
        <v>3140000</v>
      </c>
      <c r="AA47" s="27">
        <f>AA49</f>
        <v>-80000</v>
      </c>
    </row>
    <row r="48" spans="1:27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5">G53</f>
        <v>0</v>
      </c>
      <c r="H48" s="27">
        <f t="shared" si="35"/>
        <v>0</v>
      </c>
      <c r="I48" s="27">
        <f t="shared" si="35"/>
        <v>0</v>
      </c>
      <c r="J48" s="27">
        <f t="shared" si="35"/>
        <v>0</v>
      </c>
      <c r="K48" s="27">
        <f t="shared" si="35"/>
        <v>0</v>
      </c>
      <c r="L48" s="27">
        <f t="shared" si="35"/>
        <v>0</v>
      </c>
      <c r="M48" s="27">
        <f t="shared" si="35"/>
        <v>0</v>
      </c>
      <c r="N48" s="27">
        <f t="shared" si="35"/>
        <v>0</v>
      </c>
      <c r="O48" s="27">
        <f t="shared" si="35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6">S53</f>
        <v>0</v>
      </c>
      <c r="T48" s="30">
        <f t="shared" si="29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2"/>
        <v>-225000</v>
      </c>
      <c r="Z48" s="27">
        <f>Z53</f>
        <v>2160000</v>
      </c>
      <c r="AA48" s="27">
        <f>AA53</f>
        <v>-30000</v>
      </c>
    </row>
    <row r="49" spans="1:27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37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</row>
    <row r="50" spans="1:27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37"/>
        <v>500000</v>
      </c>
      <c r="T50" s="20"/>
      <c r="U50" s="9"/>
      <c r="V50" s="3">
        <v>3000000</v>
      </c>
      <c r="W50" s="3">
        <v>2500000</v>
      </c>
      <c r="X50" s="3">
        <f t="shared" ref="X50:X53" si="38">W50-R50</f>
        <v>0</v>
      </c>
      <c r="Z50" s="2">
        <v>2410000</v>
      </c>
      <c r="AA50" s="29">
        <f t="shared" ref="AA50:AA53" si="39">Z50-W50</f>
        <v>-90000</v>
      </c>
    </row>
    <row r="51" spans="1:27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37"/>
        <v>0</v>
      </c>
      <c r="T51" s="20"/>
      <c r="U51" s="9"/>
      <c r="V51" s="3">
        <v>4000000</v>
      </c>
      <c r="W51" s="3">
        <v>3480000</v>
      </c>
      <c r="X51" s="3">
        <f t="shared" si="38"/>
        <v>-520000</v>
      </c>
      <c r="Z51" s="2">
        <v>3480000</v>
      </c>
      <c r="AA51" s="29">
        <f t="shared" si="39"/>
        <v>0</v>
      </c>
    </row>
    <row r="52" spans="1:27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37"/>
        <v>0</v>
      </c>
      <c r="T52" s="20"/>
      <c r="U52" s="9"/>
      <c r="V52" s="3">
        <v>2450000</v>
      </c>
      <c r="W52" s="3">
        <v>2870000</v>
      </c>
      <c r="X52" s="3">
        <f t="shared" si="38"/>
        <v>420000</v>
      </c>
      <c r="Z52" s="2">
        <v>2870000</v>
      </c>
      <c r="AA52" s="29">
        <f t="shared" si="39"/>
        <v>0</v>
      </c>
    </row>
    <row r="53" spans="1:27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37"/>
        <v>0</v>
      </c>
      <c r="T53" s="20"/>
      <c r="U53" s="9"/>
      <c r="V53" s="3">
        <v>2190000</v>
      </c>
      <c r="W53" s="3">
        <v>2190000</v>
      </c>
      <c r="X53" s="3">
        <f t="shared" si="38"/>
        <v>0</v>
      </c>
      <c r="Z53" s="2">
        <v>2160000</v>
      </c>
      <c r="AA53" s="29">
        <f t="shared" si="39"/>
        <v>-30000</v>
      </c>
    </row>
    <row r="54" spans="1:27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0">G55+G56</f>
        <v>0</v>
      </c>
      <c r="H54" s="27">
        <f t="shared" si="40"/>
        <v>0</v>
      </c>
      <c r="I54" s="27">
        <f t="shared" si="40"/>
        <v>-219000</v>
      </c>
      <c r="J54" s="27">
        <f t="shared" si="40"/>
        <v>0</v>
      </c>
      <c r="K54" s="27">
        <f t="shared" si="40"/>
        <v>0</v>
      </c>
      <c r="L54" s="27">
        <f t="shared" si="40"/>
        <v>0</v>
      </c>
      <c r="M54" s="27">
        <f t="shared" si="40"/>
        <v>-48000</v>
      </c>
      <c r="N54" s="27">
        <f t="shared" si="40"/>
        <v>0</v>
      </c>
      <c r="O54" s="27">
        <f t="shared" si="40"/>
        <v>0</v>
      </c>
      <c r="P54" s="27">
        <f t="shared" si="40"/>
        <v>0</v>
      </c>
      <c r="Q54" s="27">
        <f t="shared" si="40"/>
        <v>0</v>
      </c>
      <c r="R54" s="27">
        <f t="shared" si="2"/>
        <v>7733000</v>
      </c>
      <c r="S54" s="30">
        <f t="shared" si="37"/>
        <v>48000</v>
      </c>
      <c r="T54" s="30">
        <f t="shared" ref="T54:T56" si="41">R54-U54</f>
        <v>-45850</v>
      </c>
      <c r="U54" s="27">
        <v>7778850</v>
      </c>
      <c r="V54" s="27">
        <f>V55+V56</f>
        <v>7781000</v>
      </c>
      <c r="W54" s="27">
        <f>W55+W56</f>
        <v>7628000</v>
      </c>
      <c r="X54" s="27">
        <f>X55+X56</f>
        <v>-105000</v>
      </c>
    </row>
    <row r="55" spans="1:27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2">G57+G59+G61+G63</f>
        <v>0</v>
      </c>
      <c r="H55" s="27">
        <f t="shared" si="42"/>
        <v>0</v>
      </c>
      <c r="I55" s="27">
        <f t="shared" si="42"/>
        <v>0</v>
      </c>
      <c r="J55" s="27">
        <f t="shared" si="42"/>
        <v>0</v>
      </c>
      <c r="K55" s="27">
        <f t="shared" si="42"/>
        <v>0</v>
      </c>
      <c r="L55" s="27">
        <f t="shared" si="42"/>
        <v>0</v>
      </c>
      <c r="M55" s="27">
        <f t="shared" si="42"/>
        <v>0</v>
      </c>
      <c r="N55" s="27">
        <f t="shared" si="42"/>
        <v>0</v>
      </c>
      <c r="O55" s="27">
        <f t="shared" si="42"/>
        <v>0</v>
      </c>
      <c r="P55" s="27">
        <f t="shared" si="42"/>
        <v>0</v>
      </c>
      <c r="Q55" s="27">
        <f t="shared" si="42"/>
        <v>0</v>
      </c>
      <c r="R55" s="27">
        <f t="shared" si="2"/>
        <v>7526000</v>
      </c>
      <c r="S55" s="30">
        <f t="shared" si="37"/>
        <v>0</v>
      </c>
      <c r="T55" s="30">
        <f t="shared" si="41"/>
        <v>0</v>
      </c>
      <c r="U55" s="27">
        <v>7526000</v>
      </c>
      <c r="V55" s="27">
        <f>V57+V59+V61+V63</f>
        <v>7526000</v>
      </c>
      <c r="W55" s="27">
        <f t="shared" ref="W55:X55" si="43">W57+W59+W61+W63</f>
        <v>7421000</v>
      </c>
      <c r="X55" s="27">
        <f t="shared" si="43"/>
        <v>-105000</v>
      </c>
    </row>
    <row r="56" spans="1:27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4">G60+G62</f>
        <v>0</v>
      </c>
      <c r="H56" s="27">
        <f t="shared" si="44"/>
        <v>0</v>
      </c>
      <c r="I56" s="27">
        <f t="shared" si="44"/>
        <v>-219000</v>
      </c>
      <c r="J56" s="27">
        <f t="shared" si="44"/>
        <v>0</v>
      </c>
      <c r="K56" s="27">
        <f t="shared" si="44"/>
        <v>0</v>
      </c>
      <c r="L56" s="27">
        <f t="shared" si="44"/>
        <v>0</v>
      </c>
      <c r="M56" s="27">
        <f t="shared" si="44"/>
        <v>-48000</v>
      </c>
      <c r="N56" s="27">
        <f t="shared" si="44"/>
        <v>0</v>
      </c>
      <c r="O56" s="27">
        <f t="shared" si="44"/>
        <v>0</v>
      </c>
      <c r="P56" s="27">
        <f t="shared" si="44"/>
        <v>0</v>
      </c>
      <c r="Q56" s="27">
        <f t="shared" si="44"/>
        <v>0</v>
      </c>
      <c r="R56" s="27">
        <f t="shared" si="2"/>
        <v>207000</v>
      </c>
      <c r="S56" s="30">
        <f>S60+S62</f>
        <v>48000</v>
      </c>
      <c r="T56" s="30">
        <f t="shared" si="41"/>
        <v>-45850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0</v>
      </c>
    </row>
    <row r="57" spans="1:27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5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</row>
    <row r="58" spans="1:27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5"/>
        <v>0</v>
      </c>
      <c r="T58" s="20"/>
      <c r="U58" s="9"/>
      <c r="V58" s="12">
        <v>45000</v>
      </c>
      <c r="W58" s="12">
        <v>45000</v>
      </c>
      <c r="X58" s="9">
        <f t="shared" ref="X58:X64" si="46">W58-R58</f>
        <v>0</v>
      </c>
    </row>
    <row r="59" spans="1:27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5"/>
        <v>0</v>
      </c>
      <c r="T59" s="20"/>
      <c r="U59" s="9"/>
      <c r="V59" s="12">
        <v>413000</v>
      </c>
      <c r="W59" s="12">
        <v>380000</v>
      </c>
      <c r="X59" s="9">
        <f t="shared" si="46"/>
        <v>-33000</v>
      </c>
    </row>
    <row r="60" spans="1:27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45"/>
        <v>8000</v>
      </c>
      <c r="T60" s="20"/>
      <c r="U60" s="9"/>
      <c r="V60" s="12">
        <v>165000</v>
      </c>
      <c r="W60" s="12">
        <v>157000</v>
      </c>
      <c r="X60" s="9">
        <f t="shared" si="46"/>
        <v>0</v>
      </c>
      <c r="Y60" s="29"/>
    </row>
    <row r="61" spans="1:27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5"/>
        <v>0</v>
      </c>
      <c r="T61" s="20"/>
      <c r="U61" s="9"/>
      <c r="V61" s="12">
        <v>900000</v>
      </c>
      <c r="W61" s="12">
        <v>859000</v>
      </c>
      <c r="X61" s="9">
        <f t="shared" si="46"/>
        <v>-41000</v>
      </c>
    </row>
    <row r="62" spans="1:27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45"/>
        <v>40000</v>
      </c>
      <c r="T62" s="20"/>
      <c r="U62" s="9"/>
      <c r="V62" s="12">
        <v>90000</v>
      </c>
      <c r="W62" s="12">
        <v>50000</v>
      </c>
      <c r="X62" s="9">
        <f t="shared" si="46"/>
        <v>0</v>
      </c>
    </row>
    <row r="63" spans="1:27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5"/>
        <v>0</v>
      </c>
      <c r="T63" s="20"/>
      <c r="U63" s="9"/>
      <c r="V63" s="12">
        <v>250000</v>
      </c>
      <c r="W63" s="12">
        <v>229000</v>
      </c>
      <c r="X63" s="9">
        <f t="shared" si="46"/>
        <v>-21000</v>
      </c>
    </row>
    <row r="64" spans="1:27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5"/>
        <v>0</v>
      </c>
      <c r="T64" s="20"/>
      <c r="U64" s="9"/>
      <c r="V64" s="12">
        <v>81000</v>
      </c>
      <c r="W64" s="12">
        <v>60000</v>
      </c>
      <c r="X64" s="9">
        <f t="shared" si="46"/>
        <v>-21000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47">G66+G67+G69+G70+G71+G72+G73</f>
        <v>0</v>
      </c>
      <c r="H65" s="27">
        <f t="shared" si="47"/>
        <v>-110000</v>
      </c>
      <c r="I65" s="27">
        <f t="shared" si="47"/>
        <v>0</v>
      </c>
      <c r="J65" s="27">
        <f t="shared" si="47"/>
        <v>0</v>
      </c>
      <c r="K65" s="27">
        <f t="shared" si="47"/>
        <v>0</v>
      </c>
      <c r="L65" s="27">
        <f t="shared" si="47"/>
        <v>0</v>
      </c>
      <c r="M65" s="27">
        <f t="shared" si="47"/>
        <v>0</v>
      </c>
      <c r="N65" s="27">
        <f t="shared" si="47"/>
        <v>0</v>
      </c>
      <c r="O65" s="27">
        <f t="shared" si="47"/>
        <v>0</v>
      </c>
      <c r="P65" s="27">
        <f t="shared" si="47"/>
        <v>0</v>
      </c>
      <c r="Q65" s="27">
        <f t="shared" si="47"/>
        <v>0</v>
      </c>
      <c r="R65" s="27">
        <f t="shared" si="2"/>
        <v>12040000</v>
      </c>
      <c r="S65" s="30">
        <f t="shared" si="45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48">X66+X67+X69+X70+X71+X72+X73</f>
        <v>-860000</v>
      </c>
    </row>
    <row r="66" spans="1:24" s="2" customFormat="1" ht="60" x14ac:dyDescent="0.25">
      <c r="A66" s="2" t="s">
        <v>59</v>
      </c>
      <c r="B66" s="40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5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</row>
    <row r="67" spans="1:24" s="2" customFormat="1" ht="60" x14ac:dyDescent="0.25">
      <c r="A67" s="2" t="s">
        <v>59</v>
      </c>
      <c r="B67" s="40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5"/>
        <v>0</v>
      </c>
      <c r="T67" s="20"/>
      <c r="U67" s="9"/>
      <c r="V67" s="12">
        <v>7140000</v>
      </c>
      <c r="W67" s="9">
        <v>7064000</v>
      </c>
      <c r="X67" s="9">
        <f t="shared" ref="X67:X73" si="49">W67-R67</f>
        <v>-76000</v>
      </c>
    </row>
    <row r="68" spans="1:24" s="2" customFormat="1" ht="15.75" x14ac:dyDescent="0.25">
      <c r="B68" s="40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5"/>
        <v>0</v>
      </c>
      <c r="T68" s="20"/>
      <c r="U68" s="9"/>
      <c r="V68" s="12">
        <v>360000</v>
      </c>
      <c r="W68" s="9">
        <v>360000</v>
      </c>
      <c r="X68" s="9">
        <f t="shared" si="49"/>
        <v>0</v>
      </c>
    </row>
    <row r="69" spans="1:24" s="2" customFormat="1" ht="45" x14ac:dyDescent="0.25">
      <c r="B69" s="40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5"/>
        <v>0</v>
      </c>
      <c r="T69" s="20"/>
      <c r="U69" s="9"/>
      <c r="V69" s="12">
        <v>300000</v>
      </c>
      <c r="W69" s="9">
        <v>300000</v>
      </c>
      <c r="X69" s="9">
        <f t="shared" si="49"/>
        <v>0</v>
      </c>
    </row>
    <row r="70" spans="1:24" s="2" customFormat="1" ht="15.75" x14ac:dyDescent="0.25">
      <c r="A70" s="2" t="s">
        <v>59</v>
      </c>
      <c r="B70" s="40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5"/>
        <v>0</v>
      </c>
      <c r="T70" s="20"/>
      <c r="U70" s="9"/>
      <c r="V70" s="12">
        <v>1054000</v>
      </c>
      <c r="W70" s="9">
        <v>1167500</v>
      </c>
      <c r="X70" s="9">
        <f t="shared" si="49"/>
        <v>113500</v>
      </c>
    </row>
    <row r="71" spans="1:24" s="2" customFormat="1" ht="30" x14ac:dyDescent="0.25">
      <c r="A71" s="2" t="s">
        <v>59</v>
      </c>
      <c r="B71" s="40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5"/>
        <v>0</v>
      </c>
      <c r="T71" s="20"/>
      <c r="U71" s="9"/>
      <c r="V71" s="12">
        <v>36000</v>
      </c>
      <c r="W71" s="9">
        <v>36000</v>
      </c>
      <c r="X71" s="9">
        <f t="shared" si="49"/>
        <v>0</v>
      </c>
    </row>
    <row r="72" spans="1:24" s="2" customFormat="1" ht="15.75" x14ac:dyDescent="0.25">
      <c r="A72" s="2" t="s">
        <v>59</v>
      </c>
      <c r="B72" s="40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0">F72+G72+H72+I72+J72+L72+M72+K72+O72+Q72+N72+P72</f>
        <v>120000</v>
      </c>
      <c r="S72" s="20">
        <f t="shared" si="45"/>
        <v>0</v>
      </c>
      <c r="T72" s="20"/>
      <c r="U72" s="9"/>
      <c r="V72" s="12">
        <v>120000</v>
      </c>
      <c r="W72" s="9">
        <v>120000</v>
      </c>
      <c r="X72" s="9">
        <f t="shared" si="49"/>
        <v>0</v>
      </c>
    </row>
    <row r="73" spans="1:24" s="2" customFormat="1" ht="30" x14ac:dyDescent="0.25">
      <c r="A73" s="2" t="s">
        <v>59</v>
      </c>
      <c r="B73" s="40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0"/>
        <v>300000</v>
      </c>
      <c r="S73" s="20">
        <f t="shared" si="45"/>
        <v>0</v>
      </c>
      <c r="T73" s="20"/>
      <c r="U73" s="9"/>
      <c r="V73" s="12">
        <v>300000</v>
      </c>
      <c r="W73" s="9">
        <v>292500</v>
      </c>
      <c r="X73" s="9">
        <f t="shared" si="49"/>
        <v>-7500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1">SUM(G75:G83)</f>
        <v>0</v>
      </c>
      <c r="H74" s="27">
        <f t="shared" si="51"/>
        <v>0</v>
      </c>
      <c r="I74" s="27">
        <f t="shared" si="51"/>
        <v>0</v>
      </c>
      <c r="J74" s="27">
        <f t="shared" si="51"/>
        <v>0</v>
      </c>
      <c r="K74" s="27">
        <f t="shared" si="51"/>
        <v>0</v>
      </c>
      <c r="L74" s="27">
        <f t="shared" si="51"/>
        <v>0</v>
      </c>
      <c r="M74" s="27">
        <f t="shared" si="51"/>
        <v>0</v>
      </c>
      <c r="N74" s="27">
        <f t="shared" si="51"/>
        <v>0</v>
      </c>
      <c r="O74" s="27">
        <f t="shared" si="51"/>
        <v>0</v>
      </c>
      <c r="P74" s="27">
        <f t="shared" si="51"/>
        <v>0</v>
      </c>
      <c r="Q74" s="27">
        <f t="shared" si="51"/>
        <v>0</v>
      </c>
      <c r="R74" s="27">
        <f t="shared" si="50"/>
        <v>2100000</v>
      </c>
      <c r="S74" s="30">
        <f t="shared" si="45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0"/>
        <v>900000</v>
      </c>
      <c r="S75" s="20">
        <f t="shared" si="45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0"/>
        <v>90000</v>
      </c>
      <c r="S76" s="20">
        <f t="shared" si="45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0"/>
        <v>90000</v>
      </c>
      <c r="S77" s="20">
        <f t="shared" si="45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0"/>
        <v>100000</v>
      </c>
      <c r="S78" s="20">
        <f t="shared" si="45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0"/>
        <v>250000</v>
      </c>
      <c r="S79" s="20">
        <f t="shared" si="45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0"/>
        <v>140000</v>
      </c>
      <c r="S80" s="20">
        <f t="shared" si="45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0"/>
        <v>180000</v>
      </c>
      <c r="S81" s="20">
        <f t="shared" si="45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0"/>
        <v>70000</v>
      </c>
      <c r="S82" s="20">
        <f t="shared" si="45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0"/>
        <v>280000</v>
      </c>
      <c r="S83" s="20">
        <f t="shared" si="45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2">G85+G86+G87+G88+G89+G90+G91+G92</f>
        <v>0</v>
      </c>
      <c r="H84" s="27">
        <f t="shared" si="52"/>
        <v>110000</v>
      </c>
      <c r="I84" s="27">
        <f t="shared" si="52"/>
        <v>0</v>
      </c>
      <c r="J84" s="27">
        <f t="shared" si="52"/>
        <v>0</v>
      </c>
      <c r="K84" s="27">
        <f t="shared" si="52"/>
        <v>0</v>
      </c>
      <c r="L84" s="27">
        <f t="shared" si="52"/>
        <v>0</v>
      </c>
      <c r="M84" s="27">
        <f t="shared" si="52"/>
        <v>0</v>
      </c>
      <c r="N84" s="27">
        <f t="shared" si="52"/>
        <v>0</v>
      </c>
      <c r="O84" s="27">
        <f t="shared" si="52"/>
        <v>0</v>
      </c>
      <c r="P84" s="27">
        <f t="shared" si="52"/>
        <v>0</v>
      </c>
      <c r="Q84" s="27">
        <f t="shared" si="52"/>
        <v>0</v>
      </c>
      <c r="R84" s="27">
        <f t="shared" si="50"/>
        <v>24110000</v>
      </c>
      <c r="S84" s="30">
        <f t="shared" si="45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0"/>
        <v>6850000</v>
      </c>
      <c r="S85" s="20">
        <f t="shared" si="45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0"/>
        <v>88000</v>
      </c>
      <c r="S86" s="20">
        <f t="shared" si="45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0"/>
        <v>151000</v>
      </c>
      <c r="S87" s="20">
        <f t="shared" si="45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0"/>
        <v>662300</v>
      </c>
      <c r="S88" s="20">
        <f t="shared" si="45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0"/>
        <v>1718200</v>
      </c>
      <c r="S89" s="20">
        <f t="shared" si="45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0"/>
        <v>13660000</v>
      </c>
      <c r="S90" s="20">
        <f t="shared" si="45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0"/>
        <v>360000</v>
      </c>
      <c r="S91" s="20">
        <f t="shared" si="45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0"/>
        <v>620500</v>
      </c>
      <c r="S92" s="20">
        <f t="shared" si="45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3">G94+G95+G96+G97+G98</f>
        <v>0</v>
      </c>
      <c r="H93" s="27">
        <f t="shared" si="53"/>
        <v>0</v>
      </c>
      <c r="I93" s="27">
        <f t="shared" si="53"/>
        <v>0</v>
      </c>
      <c r="J93" s="27">
        <f t="shared" si="53"/>
        <v>0</v>
      </c>
      <c r="K93" s="27">
        <f t="shared" si="53"/>
        <v>0</v>
      </c>
      <c r="L93" s="27">
        <f t="shared" si="53"/>
        <v>0</v>
      </c>
      <c r="M93" s="27">
        <f t="shared" si="53"/>
        <v>0</v>
      </c>
      <c r="N93" s="27">
        <f t="shared" si="53"/>
        <v>0</v>
      </c>
      <c r="O93" s="27">
        <f t="shared" si="53"/>
        <v>0</v>
      </c>
      <c r="P93" s="27">
        <f t="shared" si="53"/>
        <v>0</v>
      </c>
      <c r="Q93" s="27">
        <f t="shared" si="53"/>
        <v>0</v>
      </c>
      <c r="R93" s="27">
        <f t="shared" si="50"/>
        <v>13500000</v>
      </c>
      <c r="S93" s="30">
        <f t="shared" si="45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54">W94+W95+W96+W97+W98</f>
        <v>13874000</v>
      </c>
      <c r="X93" s="27">
        <f t="shared" si="54"/>
        <v>374000</v>
      </c>
    </row>
    <row r="94" spans="1:24" s="2" customFormat="1" ht="18" customHeight="1" x14ac:dyDescent="0.25">
      <c r="A94" s="2" t="s">
        <v>59</v>
      </c>
      <c r="B94" s="40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0"/>
        <v>1540000</v>
      </c>
      <c r="S94" s="20">
        <f t="shared" si="45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</row>
    <row r="95" spans="1:24" s="2" customFormat="1" ht="18" customHeight="1" x14ac:dyDescent="0.25">
      <c r="A95" s="2" t="s">
        <v>59</v>
      </c>
      <c r="B95" s="40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0"/>
        <v>810000</v>
      </c>
      <c r="S95" s="20">
        <f t="shared" si="45"/>
        <v>0</v>
      </c>
      <c r="T95" s="20"/>
      <c r="U95" s="9"/>
      <c r="V95" s="12">
        <v>810000</v>
      </c>
      <c r="W95" s="12">
        <v>810000</v>
      </c>
      <c r="X95" s="12">
        <f t="shared" ref="X95:X98" si="55">W95-R95</f>
        <v>0</v>
      </c>
    </row>
    <row r="96" spans="1:24" s="2" customFormat="1" ht="34.5" customHeight="1" x14ac:dyDescent="0.25">
      <c r="A96" s="2" t="s">
        <v>59</v>
      </c>
      <c r="B96" s="40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0"/>
        <v>10733000</v>
      </c>
      <c r="S96" s="20">
        <f t="shared" si="45"/>
        <v>0</v>
      </c>
      <c r="T96" s="20"/>
      <c r="U96" s="9"/>
      <c r="V96" s="12">
        <v>10733000</v>
      </c>
      <c r="W96" s="12">
        <v>11221000</v>
      </c>
      <c r="X96" s="12">
        <f t="shared" si="55"/>
        <v>488000</v>
      </c>
    </row>
    <row r="97" spans="1:24" s="2" customFormat="1" ht="34.5" customHeight="1" x14ac:dyDescent="0.25">
      <c r="A97" s="2" t="s">
        <v>59</v>
      </c>
      <c r="B97" s="40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0"/>
        <v>213000</v>
      </c>
      <c r="S97" s="20">
        <f t="shared" si="45"/>
        <v>0</v>
      </c>
      <c r="T97" s="20"/>
      <c r="U97" s="9"/>
      <c r="V97" s="12">
        <v>213000</v>
      </c>
      <c r="W97" s="12">
        <v>213000</v>
      </c>
      <c r="X97" s="12">
        <f t="shared" si="55"/>
        <v>0</v>
      </c>
    </row>
    <row r="98" spans="1:24" s="2" customFormat="1" ht="34.5" customHeight="1" x14ac:dyDescent="0.25">
      <c r="A98" s="2" t="s">
        <v>59</v>
      </c>
      <c r="B98" s="40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0"/>
        <v>204000</v>
      </c>
      <c r="S98" s="20">
        <f t="shared" si="45"/>
        <v>0</v>
      </c>
      <c r="T98" s="20"/>
      <c r="U98" s="9"/>
      <c r="V98" s="12">
        <v>204000</v>
      </c>
      <c r="W98" s="12">
        <v>204000</v>
      </c>
      <c r="X98" s="12">
        <f t="shared" si="55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0"/>
        <v>2000000</v>
      </c>
      <c r="S99" s="30">
        <f t="shared" si="45"/>
        <v>0</v>
      </c>
      <c r="T99" s="30">
        <f t="shared" ref="T99:T100" si="56">R99-U99</f>
        <v>0</v>
      </c>
      <c r="U99" s="27">
        <v>2000000</v>
      </c>
      <c r="V99" s="27">
        <v>2000000</v>
      </c>
      <c r="W99" s="27"/>
      <c r="X99" s="12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57">G101+G102+G103+G104+G105+G106</f>
        <v>0</v>
      </c>
      <c r="H100" s="27">
        <f t="shared" si="57"/>
        <v>0</v>
      </c>
      <c r="I100" s="27">
        <f t="shared" si="57"/>
        <v>0</v>
      </c>
      <c r="J100" s="27">
        <f t="shared" si="57"/>
        <v>0</v>
      </c>
      <c r="K100" s="27">
        <f t="shared" si="57"/>
        <v>0</v>
      </c>
      <c r="L100" s="27">
        <f t="shared" si="57"/>
        <v>0</v>
      </c>
      <c r="M100" s="27">
        <f t="shared" si="57"/>
        <v>0</v>
      </c>
      <c r="N100" s="27">
        <f t="shared" si="57"/>
        <v>0</v>
      </c>
      <c r="O100" s="27">
        <f t="shared" si="57"/>
        <v>0</v>
      </c>
      <c r="P100" s="27">
        <f t="shared" si="57"/>
        <v>0</v>
      </c>
      <c r="Q100" s="27">
        <f t="shared" si="57"/>
        <v>0</v>
      </c>
      <c r="R100" s="27">
        <f t="shared" si="50"/>
        <v>36340000</v>
      </c>
      <c r="S100" s="30">
        <f t="shared" si="45"/>
        <v>0</v>
      </c>
      <c r="T100" s="30">
        <f t="shared" si="56"/>
        <v>50000</v>
      </c>
      <c r="U100" s="27">
        <v>36290000</v>
      </c>
      <c r="V100" s="27">
        <f>V101+V102+V103+V104+V105+V106</f>
        <v>36340000</v>
      </c>
      <c r="W100" s="27">
        <f t="shared" ref="W100:X100" si="58">W101+W102+W103+W104+W105+W106</f>
        <v>39309000</v>
      </c>
      <c r="X100" s="27">
        <f t="shared" si="58"/>
        <v>2969000</v>
      </c>
    </row>
    <row r="101" spans="1:24" s="2" customFormat="1" ht="18" customHeight="1" x14ac:dyDescent="0.25">
      <c r="A101" s="2" t="s">
        <v>59</v>
      </c>
      <c r="B101" s="40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0"/>
        <v>15974000</v>
      </c>
      <c r="S101" s="20">
        <f t="shared" si="45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</row>
    <row r="102" spans="1:24" s="2" customFormat="1" ht="18" customHeight="1" x14ac:dyDescent="0.25">
      <c r="A102" s="2" t="s">
        <v>59</v>
      </c>
      <c r="B102" s="40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0"/>
        <v>96500</v>
      </c>
      <c r="S102" s="20">
        <f t="shared" si="45"/>
        <v>0</v>
      </c>
      <c r="T102" s="20"/>
      <c r="U102" s="9"/>
      <c r="V102" s="12">
        <v>96500</v>
      </c>
      <c r="W102" s="12">
        <v>88500</v>
      </c>
      <c r="X102" s="9">
        <f t="shared" ref="X102:X106" si="59">W102-R102</f>
        <v>-8000</v>
      </c>
    </row>
    <row r="103" spans="1:24" s="2" customFormat="1" ht="47.25" customHeight="1" x14ac:dyDescent="0.25">
      <c r="A103" s="2" t="s">
        <v>59</v>
      </c>
      <c r="B103" s="40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0"/>
        <v>19070000</v>
      </c>
      <c r="S103" s="20">
        <f t="shared" si="45"/>
        <v>0</v>
      </c>
      <c r="T103" s="20"/>
      <c r="U103" s="9"/>
      <c r="V103" s="12">
        <v>19070000</v>
      </c>
      <c r="W103" s="12">
        <v>22017000</v>
      </c>
      <c r="X103" s="9">
        <f t="shared" si="59"/>
        <v>2947000</v>
      </c>
    </row>
    <row r="104" spans="1:24" s="2" customFormat="1" ht="25.5" customHeight="1" x14ac:dyDescent="0.25">
      <c r="A104" s="2" t="s">
        <v>59</v>
      </c>
      <c r="B104" s="40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0"/>
        <v>500000</v>
      </c>
      <c r="S104" s="20">
        <f t="shared" si="45"/>
        <v>0</v>
      </c>
      <c r="T104" s="20"/>
      <c r="U104" s="9"/>
      <c r="V104" s="12">
        <v>500000</v>
      </c>
      <c r="W104" s="12">
        <v>500000</v>
      </c>
      <c r="X104" s="9">
        <f t="shared" si="59"/>
        <v>0</v>
      </c>
    </row>
    <row r="105" spans="1:24" s="2" customFormat="1" ht="34.5" customHeight="1" x14ac:dyDescent="0.25">
      <c r="A105" s="2" t="s">
        <v>59</v>
      </c>
      <c r="B105" s="40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0"/>
        <v>663500</v>
      </c>
      <c r="S105" s="20">
        <f t="shared" si="45"/>
        <v>0</v>
      </c>
      <c r="T105" s="20"/>
      <c r="U105" s="9"/>
      <c r="V105" s="12">
        <v>663500</v>
      </c>
      <c r="W105" s="12">
        <v>693500</v>
      </c>
      <c r="X105" s="9">
        <f t="shared" si="59"/>
        <v>30000</v>
      </c>
    </row>
    <row r="106" spans="1:24" s="2" customFormat="1" ht="34.5" customHeight="1" x14ac:dyDescent="0.25">
      <c r="A106" s="2" t="s">
        <v>59</v>
      </c>
      <c r="B106" s="40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0"/>
        <v>36000</v>
      </c>
      <c r="S106" s="20">
        <f t="shared" si="45"/>
        <v>0</v>
      </c>
      <c r="T106" s="20"/>
      <c r="U106" s="9"/>
      <c r="V106" s="12">
        <v>36000</v>
      </c>
      <c r="W106" s="12">
        <v>36000</v>
      </c>
      <c r="X106" s="9">
        <f t="shared" si="59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0">F108+F109+F110</f>
        <v>3000000</v>
      </c>
      <c r="G107" s="27">
        <f t="shared" si="60"/>
        <v>0</v>
      </c>
      <c r="H107" s="27">
        <f t="shared" si="60"/>
        <v>0</v>
      </c>
      <c r="I107" s="27">
        <f t="shared" si="60"/>
        <v>0</v>
      </c>
      <c r="J107" s="27">
        <f t="shared" si="60"/>
        <v>0</v>
      </c>
      <c r="K107" s="27">
        <f t="shared" si="60"/>
        <v>0</v>
      </c>
      <c r="L107" s="27">
        <f t="shared" si="60"/>
        <v>0</v>
      </c>
      <c r="M107" s="27">
        <f t="shared" si="60"/>
        <v>0</v>
      </c>
      <c r="N107" s="27">
        <f t="shared" si="60"/>
        <v>751000</v>
      </c>
      <c r="O107" s="27">
        <f t="shared" si="60"/>
        <v>0</v>
      </c>
      <c r="P107" s="27">
        <f t="shared" si="60"/>
        <v>0</v>
      </c>
      <c r="Q107" s="27">
        <f t="shared" si="60"/>
        <v>0</v>
      </c>
      <c r="R107" s="27">
        <f t="shared" si="50"/>
        <v>3751000</v>
      </c>
      <c r="S107" s="30">
        <f t="shared" si="45"/>
        <v>-751000</v>
      </c>
      <c r="T107" s="30">
        <f>R107-U107</f>
        <v>751000</v>
      </c>
      <c r="U107" s="27">
        <v>3000000</v>
      </c>
      <c r="V107" s="27">
        <f t="shared" ref="V107" si="61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0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0"/>
        <v>364000</v>
      </c>
      <c r="S108" s="20">
        <f t="shared" si="45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0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0"/>
        <v>2500000</v>
      </c>
      <c r="S109" s="20">
        <f t="shared" si="45"/>
        <v>-751000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0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0"/>
        <v>887000</v>
      </c>
      <c r="S110" s="20">
        <f t="shared" si="45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0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0"/>
        <v>601000</v>
      </c>
      <c r="S111" s="20">
        <f t="shared" si="45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0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0"/>
        <v>286000</v>
      </c>
      <c r="S112" s="20">
        <f t="shared" si="45"/>
        <v>0</v>
      </c>
      <c r="T112" s="20"/>
      <c r="U112" s="9"/>
      <c r="V112" s="12">
        <v>286000</v>
      </c>
      <c r="W112" s="12"/>
      <c r="X112" s="12"/>
    </row>
    <row r="113" spans="1:24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2">F114+F115+F116+F117</f>
        <v>9800000</v>
      </c>
      <c r="G113" s="27">
        <f t="shared" si="62"/>
        <v>0</v>
      </c>
      <c r="H113" s="27">
        <f t="shared" si="62"/>
        <v>0</v>
      </c>
      <c r="I113" s="27">
        <f t="shared" si="62"/>
        <v>0</v>
      </c>
      <c r="J113" s="27">
        <f t="shared" si="62"/>
        <v>0</v>
      </c>
      <c r="K113" s="27">
        <f t="shared" si="62"/>
        <v>0</v>
      </c>
      <c r="L113" s="27">
        <f t="shared" si="62"/>
        <v>0</v>
      </c>
      <c r="M113" s="27">
        <f t="shared" si="62"/>
        <v>0</v>
      </c>
      <c r="N113" s="27">
        <f t="shared" si="62"/>
        <v>0</v>
      </c>
      <c r="O113" s="27">
        <f t="shared" si="62"/>
        <v>0</v>
      </c>
      <c r="P113" s="27">
        <f t="shared" si="62"/>
        <v>0</v>
      </c>
      <c r="Q113" s="27">
        <f t="shared" si="62"/>
        <v>0</v>
      </c>
      <c r="R113" s="27">
        <f t="shared" si="50"/>
        <v>9800000</v>
      </c>
      <c r="S113" s="30">
        <f t="shared" si="45"/>
        <v>0</v>
      </c>
      <c r="T113" s="30">
        <f>R113-U113</f>
        <v>51500</v>
      </c>
      <c r="U113" s="27">
        <v>9748500</v>
      </c>
      <c r="V113" s="27">
        <f t="shared" ref="V113" si="63">V114+V115+V116+V117</f>
        <v>9800000</v>
      </c>
      <c r="W113" s="27">
        <f>W114+W115+W116+W117</f>
        <v>0</v>
      </c>
      <c r="X113" s="27">
        <f>X114+X115+X116+X117</f>
        <v>0</v>
      </c>
    </row>
    <row r="114" spans="1:24" s="2" customFormat="1" ht="30.75" customHeight="1" x14ac:dyDescent="0.25">
      <c r="A114" s="2" t="s">
        <v>59</v>
      </c>
      <c r="B114" s="40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0"/>
        <v>70000</v>
      </c>
      <c r="S114" s="20">
        <f t="shared" si="45"/>
        <v>0</v>
      </c>
      <c r="T114" s="20"/>
      <c r="U114" s="9"/>
      <c r="V114" s="12">
        <v>70000</v>
      </c>
      <c r="W114" s="12"/>
      <c r="X114" s="7"/>
    </row>
    <row r="115" spans="1:24" s="2" customFormat="1" ht="46.5" customHeight="1" x14ac:dyDescent="0.25">
      <c r="A115" s="2" t="s">
        <v>59</v>
      </c>
      <c r="B115" s="40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0"/>
        <v>400000</v>
      </c>
      <c r="S115" s="20">
        <f t="shared" si="45"/>
        <v>0</v>
      </c>
      <c r="T115" s="20"/>
      <c r="U115" s="9"/>
      <c r="V115" s="12">
        <v>400000</v>
      </c>
      <c r="W115" s="12"/>
      <c r="X115" s="7"/>
    </row>
    <row r="116" spans="1:24" s="2" customFormat="1" ht="46.5" customHeight="1" x14ac:dyDescent="0.25">
      <c r="A116" s="2" t="s">
        <v>59</v>
      </c>
      <c r="B116" s="40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0"/>
        <v>200000</v>
      </c>
      <c r="S116" s="20">
        <f t="shared" si="45"/>
        <v>0</v>
      </c>
      <c r="T116" s="20"/>
      <c r="U116" s="9"/>
      <c r="V116" s="12">
        <v>200000</v>
      </c>
      <c r="W116" s="12"/>
      <c r="X116" s="7"/>
    </row>
    <row r="117" spans="1:24" s="2" customFormat="1" ht="33.75" customHeight="1" x14ac:dyDescent="0.25">
      <c r="A117" s="2" t="s">
        <v>59</v>
      </c>
      <c r="B117" s="40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0"/>
        <v>9130000</v>
      </c>
      <c r="S117" s="20">
        <f t="shared" si="45"/>
        <v>0</v>
      </c>
      <c r="T117" s="20"/>
      <c r="U117" s="9"/>
      <c r="V117" s="12">
        <v>9130000</v>
      </c>
      <c r="W117" s="12"/>
      <c r="X117" s="7"/>
    </row>
    <row r="118" spans="1:24" s="2" customFormat="1" ht="37.5" customHeight="1" x14ac:dyDescent="0.25">
      <c r="A118" s="2" t="s">
        <v>59</v>
      </c>
      <c r="B118" s="40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0"/>
        <v>240000</v>
      </c>
      <c r="S118" s="20">
        <f t="shared" si="45"/>
        <v>0</v>
      </c>
      <c r="T118" s="20"/>
      <c r="U118" s="9"/>
      <c r="V118" s="12">
        <v>240000</v>
      </c>
      <c r="W118" s="12"/>
      <c r="X118" s="7"/>
    </row>
    <row r="119" spans="1:24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4">G120+G121</f>
        <v>0</v>
      </c>
      <c r="H119" s="27">
        <f t="shared" si="64"/>
        <v>0</v>
      </c>
      <c r="I119" s="27">
        <f t="shared" si="64"/>
        <v>0</v>
      </c>
      <c r="J119" s="27">
        <f t="shared" si="64"/>
        <v>0</v>
      </c>
      <c r="K119" s="27">
        <f t="shared" si="64"/>
        <v>0</v>
      </c>
      <c r="L119" s="27">
        <f t="shared" si="64"/>
        <v>374500</v>
      </c>
      <c r="M119" s="27">
        <f t="shared" si="64"/>
        <v>0</v>
      </c>
      <c r="N119" s="27">
        <f t="shared" si="64"/>
        <v>0</v>
      </c>
      <c r="O119" s="27">
        <f t="shared" si="64"/>
        <v>0</v>
      </c>
      <c r="P119" s="27">
        <f t="shared" si="64"/>
        <v>0</v>
      </c>
      <c r="Q119" s="27">
        <f t="shared" si="64"/>
        <v>0</v>
      </c>
      <c r="R119" s="27">
        <f t="shared" si="50"/>
        <v>45099500</v>
      </c>
      <c r="S119" s="30">
        <f t="shared" si="45"/>
        <v>0</v>
      </c>
      <c r="T119" s="30">
        <f t="shared" ref="T119:T121" si="65">R119-U119</f>
        <v>482930</v>
      </c>
      <c r="U119" s="27">
        <v>44616570</v>
      </c>
      <c r="V119" s="27">
        <f>V120+V121</f>
        <v>45099500</v>
      </c>
      <c r="W119" s="27">
        <f>W120+W121</f>
        <v>44980500</v>
      </c>
      <c r="X119" s="27">
        <f>X120+X121</f>
        <v>-119000</v>
      </c>
    </row>
    <row r="120" spans="1:24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6">G122</f>
        <v>0</v>
      </c>
      <c r="H120" s="27">
        <f t="shared" si="66"/>
        <v>0</v>
      </c>
      <c r="I120" s="27">
        <f t="shared" si="66"/>
        <v>0</v>
      </c>
      <c r="J120" s="27">
        <f t="shared" si="66"/>
        <v>0</v>
      </c>
      <c r="K120" s="27">
        <f t="shared" si="66"/>
        <v>0</v>
      </c>
      <c r="L120" s="27">
        <f t="shared" si="66"/>
        <v>0</v>
      </c>
      <c r="M120" s="27">
        <f t="shared" si="66"/>
        <v>0</v>
      </c>
      <c r="N120" s="27">
        <f t="shared" si="66"/>
        <v>0</v>
      </c>
      <c r="O120" s="27">
        <f t="shared" si="66"/>
        <v>0</v>
      </c>
      <c r="P120" s="27">
        <f t="shared" si="66"/>
        <v>0</v>
      </c>
      <c r="Q120" s="27">
        <f t="shared" si="66"/>
        <v>0</v>
      </c>
      <c r="R120" s="27">
        <f t="shared" si="50"/>
        <v>725000</v>
      </c>
      <c r="S120" s="30">
        <f t="shared" si="45"/>
        <v>0</v>
      </c>
      <c r="T120" s="30">
        <f t="shared" si="65"/>
        <v>0</v>
      </c>
      <c r="U120" s="9">
        <v>725000</v>
      </c>
      <c r="V120" s="27">
        <f t="shared" ref="V120:X121" si="67">V122</f>
        <v>725000</v>
      </c>
      <c r="W120" s="27">
        <f t="shared" si="67"/>
        <v>606000</v>
      </c>
      <c r="X120" s="27">
        <f>X122</f>
        <v>-119000</v>
      </c>
    </row>
    <row r="121" spans="1:24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6"/>
        <v>0</v>
      </c>
      <c r="H121" s="27">
        <f t="shared" si="66"/>
        <v>0</v>
      </c>
      <c r="I121" s="27">
        <f t="shared" si="66"/>
        <v>0</v>
      </c>
      <c r="J121" s="27">
        <f t="shared" si="66"/>
        <v>0</v>
      </c>
      <c r="K121" s="27">
        <f t="shared" si="66"/>
        <v>0</v>
      </c>
      <c r="L121" s="27">
        <f t="shared" si="66"/>
        <v>374500</v>
      </c>
      <c r="M121" s="27">
        <f t="shared" si="66"/>
        <v>0</v>
      </c>
      <c r="N121" s="27">
        <f t="shared" si="66"/>
        <v>0</v>
      </c>
      <c r="O121" s="27">
        <f t="shared" si="66"/>
        <v>0</v>
      </c>
      <c r="P121" s="27">
        <f t="shared" si="66"/>
        <v>0</v>
      </c>
      <c r="Q121" s="27">
        <f t="shared" si="66"/>
        <v>0</v>
      </c>
      <c r="R121" s="27">
        <f t="shared" si="50"/>
        <v>44374500</v>
      </c>
      <c r="S121" s="30">
        <f t="shared" ref="S121:S139" si="68">V121-R121</f>
        <v>0</v>
      </c>
      <c r="T121" s="30">
        <f t="shared" si="65"/>
        <v>482930</v>
      </c>
      <c r="U121" s="9">
        <v>43891570</v>
      </c>
      <c r="V121" s="27">
        <f t="shared" si="67"/>
        <v>44374500</v>
      </c>
      <c r="W121" s="27">
        <f t="shared" si="67"/>
        <v>44374500</v>
      </c>
      <c r="X121" s="27">
        <f t="shared" si="67"/>
        <v>0</v>
      </c>
    </row>
    <row r="122" spans="1:24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0"/>
        <v>725000</v>
      </c>
      <c r="S122" s="20">
        <f t="shared" si="68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</row>
    <row r="123" spans="1:24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0"/>
        <v>44374500</v>
      </c>
      <c r="S123" s="20">
        <f t="shared" si="68"/>
        <v>0</v>
      </c>
      <c r="T123" s="20"/>
      <c r="U123" s="9"/>
      <c r="V123" s="12">
        <v>44374500</v>
      </c>
      <c r="W123" s="12">
        <v>44374500</v>
      </c>
      <c r="X123" s="9">
        <f t="shared" ref="X123:X124" si="69">W123-R123</f>
        <v>0</v>
      </c>
    </row>
    <row r="124" spans="1:24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0"/>
        <v>1227000</v>
      </c>
      <c r="S124" s="20">
        <f t="shared" si="68"/>
        <v>0</v>
      </c>
      <c r="T124" s="20"/>
      <c r="U124" s="9"/>
      <c r="V124" s="12">
        <v>1227000</v>
      </c>
      <c r="W124" s="12">
        <v>1227000</v>
      </c>
      <c r="X124" s="9">
        <f t="shared" si="69"/>
        <v>0</v>
      </c>
    </row>
    <row r="125" spans="1:24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70">G126+G127</f>
        <v>0</v>
      </c>
      <c r="H125" s="27">
        <f t="shared" si="70"/>
        <v>0</v>
      </c>
      <c r="I125" s="27">
        <f t="shared" si="70"/>
        <v>0</v>
      </c>
      <c r="J125" s="27">
        <f t="shared" si="70"/>
        <v>0</v>
      </c>
      <c r="K125" s="27">
        <f t="shared" si="70"/>
        <v>0</v>
      </c>
      <c r="L125" s="27">
        <f t="shared" si="70"/>
        <v>-374500</v>
      </c>
      <c r="M125" s="27">
        <f t="shared" si="70"/>
        <v>0</v>
      </c>
      <c r="N125" s="27">
        <f t="shared" si="70"/>
        <v>0</v>
      </c>
      <c r="O125" s="27">
        <f t="shared" si="70"/>
        <v>0</v>
      </c>
      <c r="P125" s="27">
        <f t="shared" si="70"/>
        <v>0</v>
      </c>
      <c r="Q125" s="27">
        <f t="shared" si="70"/>
        <v>0</v>
      </c>
      <c r="R125" s="27">
        <f t="shared" si="70"/>
        <v>25625500</v>
      </c>
      <c r="S125" s="30">
        <f t="shared" si="68"/>
        <v>0</v>
      </c>
      <c r="T125" s="30">
        <f>R125-U125</f>
        <v>48270</v>
      </c>
      <c r="U125" s="27">
        <v>25577230</v>
      </c>
      <c r="V125" s="27">
        <f t="shared" ref="V125:W125" si="71">V126+V127</f>
        <v>25625500</v>
      </c>
      <c r="W125" s="27">
        <f t="shared" si="71"/>
        <v>0</v>
      </c>
      <c r="X125" s="27">
        <f t="shared" ref="X125" si="72">X126+X127</f>
        <v>0</v>
      </c>
    </row>
    <row r="126" spans="1:24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73">G129+G131</f>
        <v>3600</v>
      </c>
      <c r="H126" s="27">
        <f t="shared" si="73"/>
        <v>0</v>
      </c>
      <c r="I126" s="27">
        <f t="shared" si="73"/>
        <v>0</v>
      </c>
      <c r="J126" s="27">
        <f t="shared" si="73"/>
        <v>0</v>
      </c>
      <c r="K126" s="27">
        <f t="shared" si="73"/>
        <v>0</v>
      </c>
      <c r="L126" s="27">
        <f t="shared" si="73"/>
        <v>7500</v>
      </c>
      <c r="M126" s="27">
        <f t="shared" si="73"/>
        <v>0</v>
      </c>
      <c r="N126" s="27">
        <f t="shared" si="73"/>
        <v>0</v>
      </c>
      <c r="O126" s="27">
        <f t="shared" si="73"/>
        <v>0</v>
      </c>
      <c r="P126" s="27">
        <f t="shared" si="73"/>
        <v>0</v>
      </c>
      <c r="Q126" s="27">
        <f t="shared" si="73"/>
        <v>0</v>
      </c>
      <c r="R126" s="27">
        <f t="shared" si="73"/>
        <v>6475600</v>
      </c>
      <c r="S126" s="30"/>
      <c r="T126" s="30"/>
      <c r="U126" s="27"/>
      <c r="V126" s="27">
        <f t="shared" ref="V126:W126" si="74">V129+V131</f>
        <v>6475600</v>
      </c>
      <c r="W126" s="27">
        <f t="shared" si="74"/>
        <v>0</v>
      </c>
      <c r="X126" s="27">
        <f t="shared" ref="X126" si="75">X129+X131</f>
        <v>0</v>
      </c>
    </row>
    <row r="127" spans="1:24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76">G128+G130</f>
        <v>-3600</v>
      </c>
      <c r="H127" s="27">
        <f t="shared" si="76"/>
        <v>0</v>
      </c>
      <c r="I127" s="27">
        <f t="shared" si="76"/>
        <v>0</v>
      </c>
      <c r="J127" s="27">
        <f t="shared" si="76"/>
        <v>0</v>
      </c>
      <c r="K127" s="27">
        <f t="shared" si="76"/>
        <v>0</v>
      </c>
      <c r="L127" s="27">
        <f t="shared" si="76"/>
        <v>-382000</v>
      </c>
      <c r="M127" s="27">
        <f t="shared" si="76"/>
        <v>0</v>
      </c>
      <c r="N127" s="27">
        <f t="shared" si="76"/>
        <v>0</v>
      </c>
      <c r="O127" s="27">
        <f t="shared" si="76"/>
        <v>0</v>
      </c>
      <c r="P127" s="27">
        <f t="shared" si="76"/>
        <v>0</v>
      </c>
      <c r="Q127" s="27">
        <f t="shared" si="76"/>
        <v>0</v>
      </c>
      <c r="R127" s="27">
        <f t="shared" si="76"/>
        <v>19149900</v>
      </c>
      <c r="S127" s="30"/>
      <c r="T127" s="30"/>
      <c r="U127" s="27"/>
      <c r="V127" s="27">
        <f t="shared" ref="V127:W127" si="77">V128+V130</f>
        <v>19149900</v>
      </c>
      <c r="W127" s="27">
        <f t="shared" si="77"/>
        <v>0</v>
      </c>
      <c r="X127" s="27">
        <f t="shared" ref="X127" si="78">X128+X130</f>
        <v>0</v>
      </c>
    </row>
    <row r="128" spans="1:24" s="2" customFormat="1" ht="34.5" customHeight="1" x14ac:dyDescent="0.25">
      <c r="A128" s="2" t="s">
        <v>59</v>
      </c>
      <c r="B128" s="40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0"/>
        <v>18945300</v>
      </c>
      <c r="S128" s="20">
        <f t="shared" si="68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0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0"/>
        <v>3749600</v>
      </c>
      <c r="S129" s="20">
        <f t="shared" si="68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0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0"/>
        <v>204600</v>
      </c>
      <c r="S130" s="20">
        <f t="shared" si="68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0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0"/>
        <v>2726000</v>
      </c>
      <c r="S131" s="20">
        <f t="shared" si="68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79">SUM(G133:G134)</f>
        <v>0</v>
      </c>
      <c r="H132" s="27">
        <f t="shared" si="79"/>
        <v>0</v>
      </c>
      <c r="I132" s="27">
        <f t="shared" si="79"/>
        <v>0</v>
      </c>
      <c r="J132" s="27">
        <f t="shared" si="79"/>
        <v>0</v>
      </c>
      <c r="K132" s="27">
        <f t="shared" si="79"/>
        <v>5000000</v>
      </c>
      <c r="L132" s="27">
        <f t="shared" si="79"/>
        <v>0</v>
      </c>
      <c r="M132" s="27">
        <f t="shared" ref="M132" si="80">SUM(M133:M135)</f>
        <v>126600</v>
      </c>
      <c r="N132" s="27">
        <f t="shared" si="79"/>
        <v>0</v>
      </c>
      <c r="O132" s="27">
        <f t="shared" si="79"/>
        <v>0</v>
      </c>
      <c r="P132" s="27">
        <f t="shared" si="79"/>
        <v>0</v>
      </c>
      <c r="Q132" s="27">
        <f t="shared" si="79"/>
        <v>0</v>
      </c>
      <c r="R132" s="27">
        <f t="shared" si="50"/>
        <v>25126600</v>
      </c>
      <c r="S132" s="30">
        <f t="shared" si="68"/>
        <v>-126600</v>
      </c>
      <c r="T132" s="30">
        <f>R132-U132</f>
        <v>126600</v>
      </c>
      <c r="U132" s="27">
        <v>25000000</v>
      </c>
      <c r="V132" s="27">
        <f>SUM(V133:V135)</f>
        <v>25000000</v>
      </c>
      <c r="W132" s="27">
        <f t="shared" ref="W132:X132" si="81">SUM(W133:W135)</f>
        <v>28926600</v>
      </c>
      <c r="X132" s="27">
        <f t="shared" si="81"/>
        <v>3800000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0"/>
        <v>24995000</v>
      </c>
      <c r="S133" s="38">
        <f t="shared" si="68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0"/>
        <v>5000</v>
      </c>
      <c r="S134" s="38">
        <f t="shared" si="68"/>
        <v>0</v>
      </c>
      <c r="T134" s="38"/>
      <c r="U134" s="27"/>
      <c r="V134" s="27">
        <v>5000</v>
      </c>
      <c r="W134" s="9">
        <v>5000</v>
      </c>
      <c r="X134" s="9">
        <f t="shared" ref="X134:X135" si="82">W134-R134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0"/>
        <v>126600</v>
      </c>
      <c r="S135" s="38">
        <f t="shared" si="68"/>
        <v>-126600</v>
      </c>
      <c r="T135" s="38"/>
      <c r="U135" s="27"/>
      <c r="V135" s="27">
        <v>0</v>
      </c>
      <c r="W135" s="9">
        <v>126600</v>
      </c>
      <c r="X135" s="9">
        <f t="shared" si="82"/>
        <v>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83">SUM(G137:G138)</f>
        <v>0</v>
      </c>
      <c r="H136" s="27">
        <f t="shared" si="83"/>
        <v>0</v>
      </c>
      <c r="I136" s="27">
        <f t="shared" si="83"/>
        <v>0</v>
      </c>
      <c r="J136" s="27">
        <f t="shared" si="83"/>
        <v>0</v>
      </c>
      <c r="K136" s="27">
        <f t="shared" si="83"/>
        <v>0</v>
      </c>
      <c r="L136" s="27">
        <f t="shared" si="83"/>
        <v>0</v>
      </c>
      <c r="M136" s="27">
        <f t="shared" si="83"/>
        <v>0</v>
      </c>
      <c r="N136" s="27">
        <f t="shared" si="83"/>
        <v>0</v>
      </c>
      <c r="O136" s="27">
        <f t="shared" si="83"/>
        <v>0</v>
      </c>
      <c r="P136" s="27">
        <f t="shared" si="83"/>
        <v>0</v>
      </c>
      <c r="Q136" s="27">
        <f t="shared" si="83"/>
        <v>0</v>
      </c>
      <c r="R136" s="27">
        <f t="shared" si="50"/>
        <v>1000000</v>
      </c>
      <c r="S136" s="30">
        <f t="shared" si="68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84">SUM(W137:W138)</f>
        <v>889000</v>
      </c>
      <c r="X136" s="7">
        <f t="shared" si="84"/>
        <v>-111000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0"/>
        <v>800000</v>
      </c>
      <c r="S137" s="38">
        <f t="shared" si="68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0"/>
        <v>200000</v>
      </c>
      <c r="S138" s="38">
        <f t="shared" si="68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0"/>
        <v>14249000</v>
      </c>
      <c r="S139" s="30">
        <f t="shared" si="68"/>
        <v>751000</v>
      </c>
      <c r="T139" s="30">
        <f>R139-U139</f>
        <v>-751000</v>
      </c>
      <c r="U139" s="27">
        <v>15000000</v>
      </c>
      <c r="V139" s="27">
        <v>15000000</v>
      </c>
      <c r="W139" s="27">
        <v>13219000</v>
      </c>
      <c r="X139" s="7">
        <f>W139-R139</f>
        <v>-1030000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3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Z15" sqref="Z1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5" max="25" width="15.425781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5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v>10965150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</row>
    <row r="4" spans="2:25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4">G7+G8+G9</f>
        <v>0</v>
      </c>
      <c r="H4" s="27">
        <f t="shared" si="4"/>
        <v>0</v>
      </c>
      <c r="I4" s="27">
        <f t="shared" si="4"/>
        <v>0</v>
      </c>
      <c r="J4" s="27">
        <f t="shared" si="4"/>
        <v>0</v>
      </c>
      <c r="K4" s="27">
        <f t="shared" si="4"/>
        <v>0</v>
      </c>
      <c r="L4" s="27">
        <f t="shared" si="4"/>
        <v>0</v>
      </c>
      <c r="M4" s="27">
        <f t="shared" si="4"/>
        <v>0</v>
      </c>
      <c r="N4" s="27">
        <f t="shared" si="4"/>
        <v>0</v>
      </c>
      <c r="O4" s="27">
        <f t="shared" si="4"/>
        <v>0</v>
      </c>
      <c r="P4" s="27">
        <f t="shared" si="4"/>
        <v>0</v>
      </c>
      <c r="Q4" s="27">
        <f t="shared" si="4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5">V7+V8+V9</f>
        <v>9900000</v>
      </c>
      <c r="W4" s="27">
        <f t="shared" si="5"/>
        <v>0</v>
      </c>
      <c r="X4" s="27">
        <f t="shared" si="5"/>
        <v>6687000</v>
      </c>
      <c r="Y4" s="27">
        <f t="shared" si="5"/>
        <v>-3213000</v>
      </c>
    </row>
    <row r="5" spans="2:25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6">G6</f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 t="shared" si="6"/>
        <v>0</v>
      </c>
      <c r="M5" s="27">
        <f t="shared" si="6"/>
        <v>0</v>
      </c>
      <c r="N5" s="27">
        <f t="shared" si="6"/>
        <v>0</v>
      </c>
      <c r="O5" s="27">
        <f t="shared" si="6"/>
        <v>172000</v>
      </c>
      <c r="P5" s="27">
        <f t="shared" si="6"/>
        <v>0</v>
      </c>
      <c r="Q5" s="27">
        <f t="shared" si="6"/>
        <v>0</v>
      </c>
      <c r="R5" s="27">
        <f t="shared" si="1"/>
        <v>1272000</v>
      </c>
      <c r="S5" s="30">
        <f t="shared" si="2"/>
        <v>-172000</v>
      </c>
      <c r="T5" s="27">
        <v>1065450</v>
      </c>
      <c r="U5" s="27">
        <f>U6</f>
        <v>1100000</v>
      </c>
      <c r="V5" s="27">
        <f t="shared" ref="V5:Y5" si="7">V6</f>
        <v>1272000</v>
      </c>
      <c r="W5" s="27">
        <f t="shared" si="7"/>
        <v>172000</v>
      </c>
      <c r="X5" s="27">
        <f t="shared" si="7"/>
        <v>1272000</v>
      </c>
      <c r="Y5" s="27">
        <f t="shared" si="7"/>
        <v>0</v>
      </c>
    </row>
    <row r="6" spans="2:25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8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</row>
    <row r="7" spans="2:25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8"/>
        <v>0</v>
      </c>
      <c r="T7" s="9"/>
      <c r="U7" s="12">
        <v>7900000</v>
      </c>
      <c r="V7" s="12">
        <v>7900000</v>
      </c>
      <c r="W7" s="9">
        <f t="shared" ref="W7:W9" si="9">V7-U7</f>
        <v>0</v>
      </c>
      <c r="X7" s="2">
        <v>6277600</v>
      </c>
      <c r="Y7" s="29">
        <f t="shared" ref="Y7:Y9" si="10">X7-V7</f>
        <v>-1622400</v>
      </c>
    </row>
    <row r="8" spans="2:25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8"/>
        <v>0</v>
      </c>
      <c r="T8" s="9"/>
      <c r="U8" s="12">
        <v>800000</v>
      </c>
      <c r="V8" s="12">
        <v>800000</v>
      </c>
      <c r="W8" s="9">
        <f t="shared" si="9"/>
        <v>0</v>
      </c>
      <c r="X8" s="2">
        <v>59400</v>
      </c>
      <c r="Y8" s="29">
        <f t="shared" si="10"/>
        <v>-740600</v>
      </c>
    </row>
    <row r="9" spans="2:25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8"/>
        <v>0</v>
      </c>
      <c r="T9" s="9"/>
      <c r="U9" s="12">
        <v>1200000</v>
      </c>
      <c r="V9" s="12">
        <v>1200000</v>
      </c>
      <c r="W9" s="9">
        <f t="shared" si="9"/>
        <v>0</v>
      </c>
      <c r="X9" s="29">
        <v>350000</v>
      </c>
      <c r="Y9" s="29">
        <f t="shared" si="10"/>
        <v>-850000</v>
      </c>
    </row>
  </sheetData>
  <autoFilter ref="A2:W9"/>
  <pageMargins left="0.7" right="0.7" top="0.75" bottom="0.75" header="0.3" footer="0.3"/>
  <pageSetup scale="30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 </vt:lpstr>
      <vt:lpstr>169</vt:lpstr>
      <vt:lpstr>'693 '!OLE_LINK1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2019-12-16T10:51:30Z</dcterms:modified>
</cp:coreProperties>
</file>