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tabRatio="936" firstSheet="1" activeTab="17"/>
  </bookViews>
  <sheets>
    <sheet name="1 სახელმწიფო ბიუჯეტი" sheetId="37" r:id="rId1"/>
    <sheet name="2 გლობალური ფონდი " sheetId="61" r:id="rId2"/>
    <sheet name="3 DTRA" sheetId="63" r:id="rId3"/>
    <sheet name="4 CDC" sheetId="62" r:id="rId4"/>
    <sheet name="5 WRIAR " sheetId="79" r:id="rId5"/>
    <sheet name="6 GA" sheetId="67" r:id="rId6"/>
    <sheet name="7 IMO" sheetId="80" r:id="rId7"/>
    <sheet name="8 norve" sheetId="73" r:id="rId8"/>
    <sheet name="9 Vital Strategies" sheetId="81" r:id="rId9"/>
    <sheet name="10 EcoHealth Aliance" sheetId="83" r:id="rId10"/>
    <sheet name="11 FOUNDATION FOR INNOV" sheetId="82" r:id="rId11"/>
    <sheet name=" 12 GIZ" sheetId="77" r:id="rId12"/>
    <sheet name="13 UNICEF " sheetId="85" r:id="rId13"/>
    <sheet name=" 14 UNFPA" sheetId="87" r:id="rId14"/>
    <sheet name="15 Cambridge University" sheetId="84" r:id="rId15"/>
    <sheet name="16 WHO" sheetId="78" r:id="rId16"/>
    <sheet name="17 LIFER" sheetId="88" r:id="rId17"/>
    <sheet name="18 The world Ba" sheetId="90" r:id="rId18"/>
  </sheets>
  <definedNames>
    <definedName name="_xlnm._FilterDatabase" localSheetId="13" hidden="1">' 14 UNFPA'!$B$4:$J$4</definedName>
    <definedName name="_xlnm._FilterDatabase" localSheetId="0" hidden="1">'1 სახელმწიფო ბიუჯეტი'!#REF!</definedName>
    <definedName name="_xlnm._FilterDatabase" localSheetId="12" hidden="1">'13 UNICEF '!$B$4:$J$4</definedName>
    <definedName name="_xlnm._FilterDatabase" localSheetId="1" hidden="1">'2 გლობალური ფონდი '!$B$5:$J$5</definedName>
    <definedName name="_xlnm._FilterDatabase" localSheetId="2" hidden="1">'3 DTRA'!$B$4:$J$4</definedName>
    <definedName name="_xlnm._FilterDatabase" localSheetId="3" hidden="1">'4 CDC'!#REF!</definedName>
    <definedName name="_xlnm._FilterDatabase" localSheetId="4" hidden="1">'5 WRIAR '!#REF!</definedName>
    <definedName name="_xlnm.Print_Area" localSheetId="11">' 12 GIZ'!$B$2:$J$19,' 12 GIZ'!$B$22:$J$38</definedName>
    <definedName name="_xlnm.Print_Area" localSheetId="13">' 14 UNFPA'!$B$2:$J$19</definedName>
    <definedName name="_xlnm.Print_Area" localSheetId="0">'1 სახელმწიფო ბიუჯეტი'!$B$80:$R$96,'1 სახელმწიფო ბიუჯეტი'!$B$62:$R$78,'1 სახელმწიფო ბიუჯეტი'!$B$43:$R$59,'1 სახელმწიფო ბიუჯეტი'!$B$24:$R$40,'1 სახელმწიფო ბიუჯეტი'!$B$2:$R$21</definedName>
    <definedName name="_xlnm.Print_Area" localSheetId="9">'10 EcoHealth Aliance'!$B$3:$J$19</definedName>
    <definedName name="_xlnm.Print_Area" localSheetId="10">'11 FOUNDATION FOR INNOV'!$B$3:$J$19,'11 FOUNDATION FOR INNOV'!$B$22:$J$38,'11 FOUNDATION FOR INNOV'!$B$40:$J$56</definedName>
    <definedName name="_xlnm.Print_Area" localSheetId="12">'13 UNICEF '!$B$2:$J$19</definedName>
    <definedName name="_xlnm.Print_Area" localSheetId="14">'15 Cambridge University'!$B$2:$J$19</definedName>
    <definedName name="_xlnm.Print_Area" localSheetId="15">'16 WHO'!$B$3:$J$19,'16 WHO'!$B$21:$J$37,'16 WHO'!$B$39:$J$55,'16 WHO'!$B$57:$J$73,'16 WHO'!$B$75:$J$91,'16 WHO'!$B$93:$J$109,'16 WHO'!$B$111:$J$127,'16 WHO'!$B$129:$J$145,'16 WHO'!$B$147:$J$163,'16 WHO'!$B$165:$J$181,'16 WHO'!$B$183:$J$199</definedName>
    <definedName name="_xlnm.Print_Area" localSheetId="16">'17 LIFER'!$B$1:$J$19</definedName>
    <definedName name="_xlnm.Print_Area" localSheetId="17">'18 The world Ba'!$B$1:$J$19</definedName>
    <definedName name="_xlnm.Print_Area" localSheetId="1">'2 გლობალური ფონდი '!$B$2:$J$20,'2 გლობალური ფონდი '!$B$23:$J$39</definedName>
    <definedName name="_xlnm.Print_Area" localSheetId="2">'3 DTRA'!$B$60:$J$76,'3 DTRA'!$B$41:$J$57,'3 DTRA'!$B$22:$J$38,'3 DTRA'!$B$3:$J$19,'3 DTRA'!$B$79:$J$95,'3 DTRA'!$B$97:$J$113</definedName>
    <definedName name="_xlnm.Print_Area" localSheetId="3">'4 CDC'!$B$4:$J$20,'4 CDC'!$B$23:$J$39,'4 CDC'!$B$42:$J$58,'4 CDC'!$B$61:$J$77,'4 CDC'!$B$80:$J$96,'4 CDC'!$B$98:$J$114,'4 CDC'!$B$116:$J$132,'4 CDC'!$B$135:$J$151,'4 CDC'!$B$153:$J$169,'4 CDC'!$B$173:$J$189,'4 CDC'!$B$192:$J$208,'4 CDC'!$B$210:$J$226,'4 CDC'!$B$228:$J$244,'4 CDC'!$B$246:$J$262,'4 CDC'!$B$265:$J$281,'4 CDC'!$B$283:$J$299,'4 CDC'!$B$301:$J$317,'4 CDC'!$B$319:$J$335,'4 CDC'!$B$337:$J$353</definedName>
    <definedName name="_xlnm.Print_Area" localSheetId="4">'5 WRIAR '!$B$5:$J$21,'5 WRIAR '!$B$23:$J$39</definedName>
    <definedName name="_xlnm.Print_Area" localSheetId="5">'6 GA'!$B$2:$J$18,'6 GA'!$B$20:$J$36</definedName>
    <definedName name="_xlnm.Print_Area" localSheetId="6">'7 IMO'!$B$2:$J$18</definedName>
    <definedName name="_xlnm.Print_Area" localSheetId="7">'8 norve'!$B$3:$J$19</definedName>
    <definedName name="_xlnm.Print_Area" localSheetId="8">'9 Vital Strategies'!$B$3:$J$19</definedName>
  </definedNames>
  <calcPr calcId="152511"/>
</workbook>
</file>

<file path=xl/calcChain.xml><?xml version="1.0" encoding="utf-8"?>
<calcChain xmlns="http://schemas.openxmlformats.org/spreadsheetml/2006/main">
  <c r="G199" i="78" l="1"/>
  <c r="F199" i="78"/>
  <c r="J198" i="78"/>
  <c r="I198" i="78"/>
  <c r="H198" i="78"/>
  <c r="J197" i="78"/>
  <c r="I197" i="78"/>
  <c r="H197" i="78"/>
  <c r="J196" i="78"/>
  <c r="I196" i="78"/>
  <c r="H196" i="78"/>
  <c r="J195" i="78"/>
  <c r="I195" i="78"/>
  <c r="H195" i="78"/>
  <c r="J194" i="78"/>
  <c r="I194" i="78"/>
  <c r="H194" i="78"/>
  <c r="D199" i="78"/>
  <c r="J193" i="78"/>
  <c r="I193" i="78"/>
  <c r="H193" i="78"/>
  <c r="J192" i="78"/>
  <c r="I192" i="78"/>
  <c r="H192" i="78"/>
  <c r="J191" i="78"/>
  <c r="I191" i="78"/>
  <c r="H191" i="78"/>
  <c r="J190" i="78"/>
  <c r="I190" i="78"/>
  <c r="H190" i="78"/>
  <c r="J189" i="78"/>
  <c r="I189" i="78"/>
  <c r="H189" i="78"/>
  <c r="J188" i="78"/>
  <c r="I188" i="78"/>
  <c r="H188" i="78"/>
  <c r="J187" i="78"/>
  <c r="I187" i="78"/>
  <c r="I199" i="78" s="1"/>
  <c r="H187" i="78"/>
  <c r="D176" i="78"/>
  <c r="D181" i="78" s="1"/>
  <c r="G181" i="78"/>
  <c r="J180" i="78"/>
  <c r="I180" i="78"/>
  <c r="H180" i="78"/>
  <c r="J179" i="78"/>
  <c r="I179" i="78"/>
  <c r="H179" i="78"/>
  <c r="J178" i="78"/>
  <c r="I178" i="78"/>
  <c r="H178" i="78"/>
  <c r="J177" i="78"/>
  <c r="I177" i="78"/>
  <c r="H177" i="78"/>
  <c r="I176" i="78"/>
  <c r="H176" i="78"/>
  <c r="J175" i="78"/>
  <c r="H175" i="78"/>
  <c r="I175" i="78"/>
  <c r="J174" i="78"/>
  <c r="I174" i="78"/>
  <c r="H174" i="78"/>
  <c r="J173" i="78"/>
  <c r="I173" i="78"/>
  <c r="H173" i="78"/>
  <c r="J172" i="78"/>
  <c r="I172" i="78"/>
  <c r="H172" i="78"/>
  <c r="J171" i="78"/>
  <c r="I171" i="78"/>
  <c r="H171" i="78"/>
  <c r="J170" i="78"/>
  <c r="I170" i="78"/>
  <c r="H170" i="78"/>
  <c r="J169" i="78"/>
  <c r="I169" i="78"/>
  <c r="H169" i="78"/>
  <c r="G56" i="82"/>
  <c r="D56" i="82"/>
  <c r="J55" i="82"/>
  <c r="I55" i="82"/>
  <c r="H55" i="82"/>
  <c r="J54" i="82"/>
  <c r="I54" i="82"/>
  <c r="H54" i="82"/>
  <c r="J53" i="82"/>
  <c r="I53" i="82"/>
  <c r="H53" i="82"/>
  <c r="J52" i="82"/>
  <c r="I52" i="82"/>
  <c r="H52" i="82"/>
  <c r="J51" i="82"/>
  <c r="I51" i="82"/>
  <c r="H51" i="82"/>
  <c r="J50" i="82"/>
  <c r="I50" i="82"/>
  <c r="H50" i="82"/>
  <c r="J49" i="82"/>
  <c r="I49" i="82"/>
  <c r="H49" i="82"/>
  <c r="J48" i="82"/>
  <c r="I48" i="82"/>
  <c r="H48" i="82"/>
  <c r="J47" i="82"/>
  <c r="I47" i="82"/>
  <c r="H47" i="82"/>
  <c r="I46" i="82"/>
  <c r="H46" i="82"/>
  <c r="F56" i="82"/>
  <c r="J46" i="82"/>
  <c r="J45" i="82"/>
  <c r="I45" i="82"/>
  <c r="H45" i="82"/>
  <c r="J44" i="82"/>
  <c r="I44" i="82"/>
  <c r="H44" i="82"/>
  <c r="J199" i="78" l="1"/>
  <c r="J176" i="78"/>
  <c r="J181" i="78" s="1"/>
  <c r="I181" i="78"/>
  <c r="F181" i="78"/>
  <c r="I56" i="82"/>
  <c r="J56" i="82"/>
  <c r="F13" i="80" l="1"/>
  <c r="D13" i="80"/>
  <c r="J35" i="37"/>
  <c r="N35" i="37"/>
  <c r="F15" i="37"/>
  <c r="I158" i="78" l="1"/>
  <c r="D163" i="78"/>
  <c r="F157" i="78"/>
  <c r="I157" i="78" s="1"/>
  <c r="G353" i="62"/>
  <c r="F353" i="62"/>
  <c r="D353" i="62"/>
  <c r="J352" i="62"/>
  <c r="I352" i="62"/>
  <c r="H352" i="62"/>
  <c r="J351" i="62"/>
  <c r="I351" i="62"/>
  <c r="H351" i="62"/>
  <c r="J350" i="62"/>
  <c r="I350" i="62"/>
  <c r="H350" i="62"/>
  <c r="J349" i="62"/>
  <c r="I349" i="62"/>
  <c r="H349" i="62"/>
  <c r="J348" i="62"/>
  <c r="I348" i="62"/>
  <c r="H348" i="62"/>
  <c r="J347" i="62"/>
  <c r="I347" i="62"/>
  <c r="H347" i="62"/>
  <c r="J346" i="62"/>
  <c r="I346" i="62"/>
  <c r="H346" i="62"/>
  <c r="J345" i="62"/>
  <c r="I345" i="62"/>
  <c r="H345" i="62"/>
  <c r="J344" i="62"/>
  <c r="I344" i="62"/>
  <c r="H344" i="62"/>
  <c r="J343" i="62"/>
  <c r="I343" i="62"/>
  <c r="H343" i="62"/>
  <c r="J342" i="62"/>
  <c r="I342" i="62"/>
  <c r="H342" i="62"/>
  <c r="J341" i="62"/>
  <c r="I341" i="62"/>
  <c r="H341" i="62"/>
  <c r="G163" i="78"/>
  <c r="J162" i="78"/>
  <c r="I162" i="78"/>
  <c r="H162" i="78"/>
  <c r="J161" i="78"/>
  <c r="I161" i="78"/>
  <c r="H161" i="78"/>
  <c r="J160" i="78"/>
  <c r="I160" i="78"/>
  <c r="H160" i="78"/>
  <c r="J159" i="78"/>
  <c r="I159" i="78"/>
  <c r="H159" i="78"/>
  <c r="J158" i="78"/>
  <c r="H158" i="78"/>
  <c r="J157" i="78"/>
  <c r="H157" i="78"/>
  <c r="J156" i="78"/>
  <c r="I156" i="78"/>
  <c r="H156" i="78"/>
  <c r="J155" i="78"/>
  <c r="I155" i="78"/>
  <c r="H155" i="78"/>
  <c r="J154" i="78"/>
  <c r="I154" i="78"/>
  <c r="H154" i="78"/>
  <c r="J153" i="78"/>
  <c r="I153" i="78"/>
  <c r="H153" i="78"/>
  <c r="J152" i="78"/>
  <c r="I152" i="78"/>
  <c r="H152" i="78"/>
  <c r="J151" i="78"/>
  <c r="I151" i="78"/>
  <c r="H151" i="78"/>
  <c r="G19" i="90"/>
  <c r="F19" i="90"/>
  <c r="D19" i="90"/>
  <c r="J18" i="90"/>
  <c r="I18" i="90"/>
  <c r="H18" i="90"/>
  <c r="J17" i="90"/>
  <c r="I17" i="90"/>
  <c r="H17" i="90"/>
  <c r="J16" i="90"/>
  <c r="I16" i="90"/>
  <c r="H16" i="90"/>
  <c r="J15" i="90"/>
  <c r="I15" i="90"/>
  <c r="H15" i="90"/>
  <c r="J14" i="90"/>
  <c r="I14" i="90"/>
  <c r="H14" i="90"/>
  <c r="J13" i="90"/>
  <c r="I13" i="90"/>
  <c r="H13" i="90"/>
  <c r="J12" i="90"/>
  <c r="I12" i="90"/>
  <c r="H12" i="90"/>
  <c r="J11" i="90"/>
  <c r="I11" i="90"/>
  <c r="H11" i="90"/>
  <c r="J10" i="90"/>
  <c r="I10" i="90"/>
  <c r="H10" i="90"/>
  <c r="J9" i="90"/>
  <c r="I9" i="90"/>
  <c r="H9" i="90"/>
  <c r="J8" i="90"/>
  <c r="I8" i="90"/>
  <c r="H8" i="90"/>
  <c r="J7" i="90"/>
  <c r="I7" i="90"/>
  <c r="H7" i="90"/>
  <c r="F71" i="62"/>
  <c r="D126" i="62"/>
  <c r="I353" i="62" l="1"/>
  <c r="F163" i="78"/>
  <c r="J353" i="62"/>
  <c r="J163" i="78"/>
  <c r="I163" i="78"/>
  <c r="J19" i="90"/>
  <c r="I19" i="90"/>
  <c r="G145" i="78"/>
  <c r="F145" i="78"/>
  <c r="D145" i="78"/>
  <c r="J144" i="78"/>
  <c r="I144" i="78"/>
  <c r="H144" i="78"/>
  <c r="J143" i="78"/>
  <c r="I143" i="78"/>
  <c r="H143" i="78"/>
  <c r="J142" i="78"/>
  <c r="I142" i="78"/>
  <c r="H142" i="78"/>
  <c r="J141" i="78"/>
  <c r="I141" i="78"/>
  <c r="H141" i="78"/>
  <c r="J140" i="78"/>
  <c r="I140" i="78"/>
  <c r="H140" i="78"/>
  <c r="J139" i="78"/>
  <c r="I139" i="78"/>
  <c r="H139" i="78"/>
  <c r="J138" i="78"/>
  <c r="I138" i="78"/>
  <c r="H138" i="78"/>
  <c r="J137" i="78"/>
  <c r="I137" i="78"/>
  <c r="H137" i="78"/>
  <c r="J136" i="78"/>
  <c r="I136" i="78"/>
  <c r="H136" i="78"/>
  <c r="J135" i="78"/>
  <c r="I135" i="78"/>
  <c r="H135" i="78"/>
  <c r="J134" i="78"/>
  <c r="I134" i="78"/>
  <c r="H134" i="78"/>
  <c r="J133" i="78"/>
  <c r="I133" i="78"/>
  <c r="H133" i="78"/>
  <c r="G39" i="79"/>
  <c r="F39" i="79"/>
  <c r="D39" i="79"/>
  <c r="J38" i="79"/>
  <c r="I38" i="79"/>
  <c r="H38" i="79"/>
  <c r="J37" i="79"/>
  <c r="I37" i="79"/>
  <c r="H37" i="79"/>
  <c r="J36" i="79"/>
  <c r="I36" i="79"/>
  <c r="H36" i="79"/>
  <c r="J35" i="79"/>
  <c r="I35" i="79"/>
  <c r="H35" i="79"/>
  <c r="J34" i="79"/>
  <c r="I34" i="79"/>
  <c r="H34" i="79"/>
  <c r="J33" i="79"/>
  <c r="I33" i="79"/>
  <c r="H33" i="79"/>
  <c r="J32" i="79"/>
  <c r="I32" i="79"/>
  <c r="H32" i="79"/>
  <c r="J31" i="79"/>
  <c r="I31" i="79"/>
  <c r="H31" i="79"/>
  <c r="J30" i="79"/>
  <c r="I30" i="79"/>
  <c r="H30" i="79"/>
  <c r="J29" i="79"/>
  <c r="I29" i="79"/>
  <c r="H29" i="79"/>
  <c r="J28" i="79"/>
  <c r="I28" i="79"/>
  <c r="H28" i="79"/>
  <c r="J27" i="79"/>
  <c r="I27" i="79"/>
  <c r="H27" i="79"/>
  <c r="G335" i="62"/>
  <c r="F335" i="62"/>
  <c r="D335" i="62"/>
  <c r="J334" i="62"/>
  <c r="I334" i="62"/>
  <c r="H334" i="62"/>
  <c r="J333" i="62"/>
  <c r="I333" i="62"/>
  <c r="H333" i="62"/>
  <c r="J332" i="62"/>
  <c r="I332" i="62"/>
  <c r="H332" i="62"/>
  <c r="J331" i="62"/>
  <c r="I331" i="62"/>
  <c r="H331" i="62"/>
  <c r="J330" i="62"/>
  <c r="I330" i="62"/>
  <c r="H330" i="62"/>
  <c r="J329" i="62"/>
  <c r="I329" i="62"/>
  <c r="H329" i="62"/>
  <c r="J328" i="62"/>
  <c r="I328" i="62"/>
  <c r="H328" i="62"/>
  <c r="J327" i="62"/>
  <c r="I327" i="62"/>
  <c r="H327" i="62"/>
  <c r="J326" i="62"/>
  <c r="I326" i="62"/>
  <c r="H326" i="62"/>
  <c r="J325" i="62"/>
  <c r="I325" i="62"/>
  <c r="H325" i="62"/>
  <c r="J324" i="62"/>
  <c r="I324" i="62"/>
  <c r="H324" i="62"/>
  <c r="J323" i="62"/>
  <c r="I323" i="62"/>
  <c r="H323" i="62"/>
  <c r="G317" i="62"/>
  <c r="F317" i="62"/>
  <c r="D317" i="62"/>
  <c r="J316" i="62"/>
  <c r="I316" i="62"/>
  <c r="H316" i="62"/>
  <c r="J315" i="62"/>
  <c r="I315" i="62"/>
  <c r="H315" i="62"/>
  <c r="J314" i="62"/>
  <c r="I314" i="62"/>
  <c r="H314" i="62"/>
  <c r="J313" i="62"/>
  <c r="I313" i="62"/>
  <c r="H313" i="62"/>
  <c r="J312" i="62"/>
  <c r="I312" i="62"/>
  <c r="H312" i="62"/>
  <c r="J311" i="62"/>
  <c r="I311" i="62"/>
  <c r="H311" i="62"/>
  <c r="J310" i="62"/>
  <c r="I310" i="62"/>
  <c r="H310" i="62"/>
  <c r="J309" i="62"/>
  <c r="I309" i="62"/>
  <c r="H309" i="62"/>
  <c r="J308" i="62"/>
  <c r="I308" i="62"/>
  <c r="H308" i="62"/>
  <c r="J307" i="62"/>
  <c r="I307" i="62"/>
  <c r="H307" i="62"/>
  <c r="J306" i="62"/>
  <c r="I306" i="62"/>
  <c r="H306" i="62"/>
  <c r="J305" i="62"/>
  <c r="I305" i="62"/>
  <c r="H305" i="62"/>
  <c r="G19" i="88"/>
  <c r="F19" i="88"/>
  <c r="D19" i="88"/>
  <c r="J18" i="88"/>
  <c r="I18" i="88"/>
  <c r="H18" i="88"/>
  <c r="J17" i="88"/>
  <c r="I17" i="88"/>
  <c r="H17" i="88"/>
  <c r="J16" i="88"/>
  <c r="I16" i="88"/>
  <c r="H16" i="88"/>
  <c r="J15" i="88"/>
  <c r="I15" i="88"/>
  <c r="H15" i="88"/>
  <c r="J14" i="88"/>
  <c r="I14" i="88"/>
  <c r="H14" i="88"/>
  <c r="J13" i="88"/>
  <c r="I13" i="88"/>
  <c r="H13" i="88"/>
  <c r="J12" i="88"/>
  <c r="I12" i="88"/>
  <c r="H12" i="88"/>
  <c r="J11" i="88"/>
  <c r="I11" i="88"/>
  <c r="H11" i="88"/>
  <c r="J10" i="88"/>
  <c r="I10" i="88"/>
  <c r="H10" i="88"/>
  <c r="J9" i="88"/>
  <c r="I9" i="88"/>
  <c r="H9" i="88"/>
  <c r="J8" i="88"/>
  <c r="I8" i="88"/>
  <c r="H8" i="88"/>
  <c r="J7" i="88"/>
  <c r="I7" i="88"/>
  <c r="H7" i="88"/>
  <c r="D237" i="62"/>
  <c r="D219" i="62"/>
  <c r="D106" i="63"/>
  <c r="F106" i="63"/>
  <c r="F12" i="73"/>
  <c r="F14" i="37"/>
  <c r="I39" i="79" l="1"/>
  <c r="I317" i="62"/>
  <c r="J145" i="78"/>
  <c r="I145" i="78"/>
  <c r="J39" i="79"/>
  <c r="J335" i="62"/>
  <c r="I335" i="62"/>
  <c r="J317" i="62"/>
  <c r="I19" i="88"/>
  <c r="J19" i="88"/>
  <c r="G19" i="87"/>
  <c r="F19" i="87"/>
  <c r="D19" i="87"/>
  <c r="J18" i="87"/>
  <c r="I18" i="87"/>
  <c r="H18" i="87"/>
  <c r="J17" i="87"/>
  <c r="I17" i="87"/>
  <c r="H17" i="87"/>
  <c r="J16" i="87"/>
  <c r="I16" i="87"/>
  <c r="H16" i="87"/>
  <c r="J15" i="87"/>
  <c r="I15" i="87"/>
  <c r="H15" i="87"/>
  <c r="J14" i="87"/>
  <c r="I14" i="87"/>
  <c r="H14" i="87"/>
  <c r="J13" i="87"/>
  <c r="I13" i="87"/>
  <c r="H13" i="87"/>
  <c r="J12" i="87"/>
  <c r="I12" i="87"/>
  <c r="H12" i="87"/>
  <c r="J11" i="87"/>
  <c r="I11" i="87"/>
  <c r="H11" i="87"/>
  <c r="J10" i="87"/>
  <c r="I10" i="87"/>
  <c r="H10" i="87"/>
  <c r="J9" i="87"/>
  <c r="I9" i="87"/>
  <c r="H9" i="87"/>
  <c r="J8" i="87"/>
  <c r="I8" i="87"/>
  <c r="H8" i="87"/>
  <c r="J7" i="87"/>
  <c r="I7" i="87"/>
  <c r="H7" i="87"/>
  <c r="G127" i="78"/>
  <c r="F127" i="78"/>
  <c r="D127" i="78"/>
  <c r="J126" i="78"/>
  <c r="I126" i="78"/>
  <c r="H126" i="78"/>
  <c r="J125" i="78"/>
  <c r="I125" i="78"/>
  <c r="H125" i="78"/>
  <c r="J124" i="78"/>
  <c r="I124" i="78"/>
  <c r="H124" i="78"/>
  <c r="J123" i="78"/>
  <c r="I123" i="78"/>
  <c r="H123" i="78"/>
  <c r="J122" i="78"/>
  <c r="I122" i="78"/>
  <c r="H122" i="78"/>
  <c r="J121" i="78"/>
  <c r="I121" i="78"/>
  <c r="H121" i="78"/>
  <c r="J120" i="78"/>
  <c r="I120" i="78"/>
  <c r="H120" i="78"/>
  <c r="J119" i="78"/>
  <c r="I119" i="78"/>
  <c r="H119" i="78"/>
  <c r="J118" i="78"/>
  <c r="I118" i="78"/>
  <c r="H118" i="78"/>
  <c r="J117" i="78"/>
  <c r="I117" i="78"/>
  <c r="H117" i="78"/>
  <c r="J116" i="78"/>
  <c r="I116" i="78"/>
  <c r="H116" i="78"/>
  <c r="J115" i="78"/>
  <c r="I115" i="78"/>
  <c r="H115" i="78"/>
  <c r="G109" i="78"/>
  <c r="F109" i="78"/>
  <c r="D109" i="78"/>
  <c r="J108" i="78"/>
  <c r="I108" i="78"/>
  <c r="H108" i="78"/>
  <c r="J107" i="78"/>
  <c r="I107" i="78"/>
  <c r="H107" i="78"/>
  <c r="J106" i="78"/>
  <c r="I106" i="78"/>
  <c r="H106" i="78"/>
  <c r="J105" i="78"/>
  <c r="I105" i="78"/>
  <c r="H105" i="78"/>
  <c r="J104" i="78"/>
  <c r="I104" i="78"/>
  <c r="H104" i="78"/>
  <c r="J103" i="78"/>
  <c r="I103" i="78"/>
  <c r="H103" i="78"/>
  <c r="J102" i="78"/>
  <c r="I102" i="78"/>
  <c r="H102" i="78"/>
  <c r="J101" i="78"/>
  <c r="I101" i="78"/>
  <c r="H101" i="78"/>
  <c r="J100" i="78"/>
  <c r="I100" i="78"/>
  <c r="H100" i="78"/>
  <c r="J99" i="78"/>
  <c r="I99" i="78"/>
  <c r="H99" i="78"/>
  <c r="J98" i="78"/>
  <c r="I98" i="78"/>
  <c r="H98" i="78"/>
  <c r="J97" i="78"/>
  <c r="I97" i="78"/>
  <c r="H97" i="78"/>
  <c r="G91" i="78"/>
  <c r="F91" i="78"/>
  <c r="D91" i="78"/>
  <c r="J90" i="78"/>
  <c r="I90" i="78"/>
  <c r="H90" i="78"/>
  <c r="J89" i="78"/>
  <c r="I89" i="78"/>
  <c r="H89" i="78"/>
  <c r="J88" i="78"/>
  <c r="I88" i="78"/>
  <c r="H88" i="78"/>
  <c r="J87" i="78"/>
  <c r="I87" i="78"/>
  <c r="H87" i="78"/>
  <c r="J86" i="78"/>
  <c r="I86" i="78"/>
  <c r="H86" i="78"/>
  <c r="J85" i="78"/>
  <c r="I85" i="78"/>
  <c r="H85" i="78"/>
  <c r="J84" i="78"/>
  <c r="I84" i="78"/>
  <c r="H84" i="78"/>
  <c r="J83" i="78"/>
  <c r="I83" i="78"/>
  <c r="H83" i="78"/>
  <c r="J82" i="78"/>
  <c r="I82" i="78"/>
  <c r="H82" i="78"/>
  <c r="J81" i="78"/>
  <c r="I81" i="78"/>
  <c r="H81" i="78"/>
  <c r="J80" i="78"/>
  <c r="I80" i="78"/>
  <c r="H80" i="78"/>
  <c r="J79" i="78"/>
  <c r="I79" i="78"/>
  <c r="H79" i="78"/>
  <c r="G73" i="78"/>
  <c r="F73" i="78"/>
  <c r="J72" i="78"/>
  <c r="I72" i="78"/>
  <c r="H72" i="78"/>
  <c r="J71" i="78"/>
  <c r="I71" i="78"/>
  <c r="H71" i="78"/>
  <c r="J70" i="78"/>
  <c r="I70" i="78"/>
  <c r="H70" i="78"/>
  <c r="J69" i="78"/>
  <c r="I69" i="78"/>
  <c r="H69" i="78"/>
  <c r="J68" i="78"/>
  <c r="I68" i="78"/>
  <c r="H68" i="78"/>
  <c r="J67" i="78"/>
  <c r="I67" i="78"/>
  <c r="H67" i="78"/>
  <c r="J66" i="78"/>
  <c r="I66" i="78"/>
  <c r="H66" i="78"/>
  <c r="I65" i="78"/>
  <c r="H65" i="78"/>
  <c r="D73" i="78"/>
  <c r="J64" i="78"/>
  <c r="I64" i="78"/>
  <c r="H64" i="78"/>
  <c r="J63" i="78"/>
  <c r="I63" i="78"/>
  <c r="H63" i="78"/>
  <c r="J62" i="78"/>
  <c r="I62" i="78"/>
  <c r="H62" i="78"/>
  <c r="J61" i="78"/>
  <c r="I61" i="78"/>
  <c r="H61" i="78"/>
  <c r="D10" i="80"/>
  <c r="D47" i="78"/>
  <c r="D31" i="82"/>
  <c r="D29" i="82"/>
  <c r="D28" i="82"/>
  <c r="D30" i="82"/>
  <c r="J19" i="87" l="1"/>
  <c r="I19" i="87"/>
  <c r="I127" i="78"/>
  <c r="J127" i="78"/>
  <c r="I109" i="78"/>
  <c r="J109" i="78"/>
  <c r="J91" i="78"/>
  <c r="I91" i="78"/>
  <c r="I73" i="78"/>
  <c r="J65" i="78"/>
  <c r="J73" i="78" s="1"/>
  <c r="J64" i="63"/>
  <c r="G244" i="62" l="1"/>
  <c r="F244" i="62"/>
  <c r="D244" i="62"/>
  <c r="J243" i="62"/>
  <c r="I243" i="62"/>
  <c r="H243" i="62"/>
  <c r="J242" i="62"/>
  <c r="I242" i="62"/>
  <c r="H242" i="62"/>
  <c r="J241" i="62"/>
  <c r="I241" i="62"/>
  <c r="H241" i="62"/>
  <c r="J240" i="62"/>
  <c r="I240" i="62"/>
  <c r="H240" i="62"/>
  <c r="J239" i="62"/>
  <c r="I239" i="62"/>
  <c r="H239" i="62"/>
  <c r="J238" i="62"/>
  <c r="I238" i="62"/>
  <c r="H238" i="62"/>
  <c r="J237" i="62"/>
  <c r="I237" i="62"/>
  <c r="H237" i="62"/>
  <c r="J236" i="62"/>
  <c r="I236" i="62"/>
  <c r="H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G299" i="62"/>
  <c r="F299" i="62"/>
  <c r="D299" i="62"/>
  <c r="J298" i="62"/>
  <c r="I298" i="62"/>
  <c r="H298" i="62"/>
  <c r="J297" i="62"/>
  <c r="I297" i="62"/>
  <c r="H297" i="62"/>
  <c r="J296" i="62"/>
  <c r="I296" i="62"/>
  <c r="H296" i="62"/>
  <c r="J295" i="62"/>
  <c r="I295" i="62"/>
  <c r="H295" i="62"/>
  <c r="J294" i="62"/>
  <c r="I294" i="62"/>
  <c r="H294" i="62"/>
  <c r="J293" i="62"/>
  <c r="I293" i="62"/>
  <c r="H293" i="62"/>
  <c r="J292" i="62"/>
  <c r="I292" i="62"/>
  <c r="H292" i="62"/>
  <c r="J291" i="62"/>
  <c r="I291" i="62"/>
  <c r="H291" i="62"/>
  <c r="J290" i="62"/>
  <c r="I290" i="62"/>
  <c r="H290" i="62"/>
  <c r="J289" i="62"/>
  <c r="I289" i="62"/>
  <c r="H289" i="62"/>
  <c r="J288" i="62"/>
  <c r="I288" i="62"/>
  <c r="H288" i="62"/>
  <c r="J287" i="62"/>
  <c r="I287" i="62"/>
  <c r="H287" i="62"/>
  <c r="G281" i="62"/>
  <c r="F281" i="62"/>
  <c r="D281" i="62"/>
  <c r="J280" i="62"/>
  <c r="I280" i="62"/>
  <c r="H280" i="62"/>
  <c r="J279" i="62"/>
  <c r="I279" i="62"/>
  <c r="H279" i="62"/>
  <c r="J278" i="62"/>
  <c r="I278" i="62"/>
  <c r="H278" i="62"/>
  <c r="J277" i="62"/>
  <c r="I277" i="62"/>
  <c r="H277" i="62"/>
  <c r="J276" i="62"/>
  <c r="I276" i="62"/>
  <c r="H276" i="62"/>
  <c r="J275" i="62"/>
  <c r="I275" i="62"/>
  <c r="H275" i="62"/>
  <c r="J274" i="62"/>
  <c r="I274" i="62"/>
  <c r="H274" i="62"/>
  <c r="J273" i="62"/>
  <c r="I273" i="62"/>
  <c r="H273" i="62"/>
  <c r="J272" i="62"/>
  <c r="I272" i="62"/>
  <c r="H272" i="62"/>
  <c r="J271" i="62"/>
  <c r="I271" i="62"/>
  <c r="H271" i="62"/>
  <c r="J270" i="62"/>
  <c r="I270" i="62"/>
  <c r="H270" i="62"/>
  <c r="J269" i="62"/>
  <c r="I269" i="62"/>
  <c r="H269" i="62"/>
  <c r="G262" i="62"/>
  <c r="F262" i="62"/>
  <c r="D262" i="62"/>
  <c r="J261" i="62"/>
  <c r="I261" i="62"/>
  <c r="H261" i="62"/>
  <c r="J260" i="62"/>
  <c r="I260" i="62"/>
  <c r="H260" i="62"/>
  <c r="J259" i="62"/>
  <c r="I259" i="62"/>
  <c r="H259" i="62"/>
  <c r="J258" i="62"/>
  <c r="I258" i="62"/>
  <c r="H258" i="62"/>
  <c r="J257" i="62"/>
  <c r="I257" i="62"/>
  <c r="H257" i="62"/>
  <c r="J256" i="62"/>
  <c r="I256" i="62"/>
  <c r="H256" i="62"/>
  <c r="J255" i="62"/>
  <c r="I255" i="62"/>
  <c r="H255" i="62"/>
  <c r="J254" i="62"/>
  <c r="I254" i="62"/>
  <c r="H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G226" i="62"/>
  <c r="F226" i="62"/>
  <c r="D226" i="62"/>
  <c r="J225" i="62"/>
  <c r="I225" i="62"/>
  <c r="H225" i="62"/>
  <c r="J224" i="62"/>
  <c r="I224" i="62"/>
  <c r="H224" i="62"/>
  <c r="J223" i="62"/>
  <c r="I223" i="62"/>
  <c r="H223" i="62"/>
  <c r="J222" i="62"/>
  <c r="I222" i="62"/>
  <c r="H222" i="62"/>
  <c r="J221" i="62"/>
  <c r="I221" i="62"/>
  <c r="H221" i="62"/>
  <c r="J220" i="62"/>
  <c r="I220" i="62"/>
  <c r="H220" i="62"/>
  <c r="J219" i="62"/>
  <c r="I219" i="62"/>
  <c r="H219" i="62"/>
  <c r="J218" i="62"/>
  <c r="I218" i="62"/>
  <c r="H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G208" i="62"/>
  <c r="F208" i="62"/>
  <c r="D208" i="62"/>
  <c r="J207" i="62"/>
  <c r="I207" i="62"/>
  <c r="H207" i="62"/>
  <c r="J206" i="62"/>
  <c r="I206" i="62"/>
  <c r="H206" i="62"/>
  <c r="J205" i="62"/>
  <c r="I205" i="62"/>
  <c r="H205" i="62"/>
  <c r="J204" i="62"/>
  <c r="I204" i="62"/>
  <c r="H204" i="62"/>
  <c r="J203" i="62"/>
  <c r="I203" i="62"/>
  <c r="H203" i="62"/>
  <c r="J202" i="62"/>
  <c r="I202" i="62"/>
  <c r="H202" i="62"/>
  <c r="J201" i="62"/>
  <c r="I201" i="62"/>
  <c r="H201" i="62"/>
  <c r="J200" i="62"/>
  <c r="I200" i="62"/>
  <c r="H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G189" i="62"/>
  <c r="F189" i="62"/>
  <c r="D189" i="62"/>
  <c r="J188" i="62"/>
  <c r="I188" i="62"/>
  <c r="H188" i="62"/>
  <c r="J187" i="62"/>
  <c r="I187" i="62"/>
  <c r="H187" i="62"/>
  <c r="J186" i="62"/>
  <c r="I186" i="62"/>
  <c r="H186" i="62"/>
  <c r="J185" i="62"/>
  <c r="I185" i="62"/>
  <c r="H185" i="62"/>
  <c r="J184" i="62"/>
  <c r="I184" i="62"/>
  <c r="H184" i="62"/>
  <c r="J183" i="62"/>
  <c r="I183" i="62"/>
  <c r="H183" i="62"/>
  <c r="J182" i="62"/>
  <c r="I182" i="62"/>
  <c r="H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0" i="67"/>
  <c r="I10" i="67"/>
  <c r="H10" i="67"/>
  <c r="J13" i="79"/>
  <c r="I13" i="79"/>
  <c r="H13" i="79"/>
  <c r="J65" i="63"/>
  <c r="J66" i="63"/>
  <c r="J67" i="63"/>
  <c r="J68" i="63"/>
  <c r="J69" i="63"/>
  <c r="J70" i="63"/>
  <c r="J71" i="63"/>
  <c r="J49" i="63"/>
  <c r="I49" i="63"/>
  <c r="H49" i="63"/>
  <c r="J30" i="63"/>
  <c r="I30" i="63"/>
  <c r="H30" i="63"/>
  <c r="J11" i="63"/>
  <c r="I11" i="63"/>
  <c r="H11" i="63"/>
  <c r="J50" i="62"/>
  <c r="I50" i="62"/>
  <c r="H50" i="62"/>
  <c r="J31" i="62"/>
  <c r="I31" i="62"/>
  <c r="H31" i="62"/>
  <c r="J12" i="62"/>
  <c r="I12" i="62"/>
  <c r="H12" i="62"/>
  <c r="J31" i="61"/>
  <c r="I31" i="61"/>
  <c r="H31" i="61"/>
  <c r="J12" i="61"/>
  <c r="I12" i="61"/>
  <c r="H12" i="61"/>
  <c r="E11" i="37"/>
  <c r="E12" i="37"/>
  <c r="I226" i="62" l="1"/>
  <c r="J208" i="62"/>
  <c r="I262" i="62"/>
  <c r="I208" i="62"/>
  <c r="I244" i="62"/>
  <c r="J244" i="62"/>
  <c r="J262" i="62"/>
  <c r="I299" i="62"/>
  <c r="J299" i="62"/>
  <c r="I281" i="62"/>
  <c r="J281" i="62"/>
  <c r="J226" i="62"/>
  <c r="J189" i="62"/>
  <c r="I189" i="62"/>
  <c r="G19" i="85"/>
  <c r="D19" i="85"/>
  <c r="J18" i="85"/>
  <c r="I18" i="85"/>
  <c r="H18" i="85"/>
  <c r="J17" i="85"/>
  <c r="I17" i="85"/>
  <c r="H17" i="85"/>
  <c r="J16" i="85"/>
  <c r="I16" i="85"/>
  <c r="H16" i="85"/>
  <c r="J15" i="85"/>
  <c r="I15" i="85"/>
  <c r="H15" i="85"/>
  <c r="J14" i="85"/>
  <c r="I14" i="85"/>
  <c r="H14" i="85"/>
  <c r="J13" i="85"/>
  <c r="I13" i="85"/>
  <c r="H13" i="85"/>
  <c r="J12" i="85"/>
  <c r="I12" i="85"/>
  <c r="H12" i="85"/>
  <c r="J11" i="85"/>
  <c r="I11" i="85"/>
  <c r="H11" i="85"/>
  <c r="J10" i="85"/>
  <c r="I10" i="85"/>
  <c r="H10" i="85"/>
  <c r="J9" i="85"/>
  <c r="I9" i="85"/>
  <c r="H9" i="85"/>
  <c r="F19" i="85"/>
  <c r="J8" i="85"/>
  <c r="I8" i="85"/>
  <c r="H8" i="85"/>
  <c r="J7" i="85"/>
  <c r="I7" i="85"/>
  <c r="H7" i="85"/>
  <c r="G38" i="77"/>
  <c r="F38" i="77"/>
  <c r="D38" i="77"/>
  <c r="J37" i="77"/>
  <c r="I37" i="77"/>
  <c r="H37" i="77"/>
  <c r="J36" i="77"/>
  <c r="I36" i="77"/>
  <c r="H36" i="77"/>
  <c r="J35" i="77"/>
  <c r="I35" i="77"/>
  <c r="H35" i="77"/>
  <c r="J34" i="77"/>
  <c r="I34" i="77"/>
  <c r="H34" i="77"/>
  <c r="J33" i="77"/>
  <c r="I33" i="77"/>
  <c r="H33" i="77"/>
  <c r="J32" i="77"/>
  <c r="I32" i="77"/>
  <c r="H32" i="77"/>
  <c r="J31" i="77"/>
  <c r="I31" i="77"/>
  <c r="H31" i="77"/>
  <c r="J30" i="77"/>
  <c r="I30" i="77"/>
  <c r="H30" i="77"/>
  <c r="J29" i="77"/>
  <c r="I29" i="77"/>
  <c r="H29" i="77"/>
  <c r="J28" i="77"/>
  <c r="I28" i="77"/>
  <c r="H28" i="77"/>
  <c r="J27" i="77"/>
  <c r="I27" i="77"/>
  <c r="H27" i="77"/>
  <c r="J26" i="77"/>
  <c r="I26" i="77"/>
  <c r="H26" i="77"/>
  <c r="G55" i="78"/>
  <c r="F55" i="78"/>
  <c r="D55" i="78"/>
  <c r="J54" i="78"/>
  <c r="I54" i="78"/>
  <c r="H54" i="78"/>
  <c r="J53" i="78"/>
  <c r="I53" i="78"/>
  <c r="H53" i="78"/>
  <c r="J52" i="78"/>
  <c r="I52" i="78"/>
  <c r="H52" i="78"/>
  <c r="J51" i="78"/>
  <c r="I51" i="78"/>
  <c r="H51" i="78"/>
  <c r="J50" i="78"/>
  <c r="I50" i="78"/>
  <c r="H50" i="78"/>
  <c r="J49" i="78"/>
  <c r="I49" i="78"/>
  <c r="H49" i="78"/>
  <c r="J48" i="78"/>
  <c r="I48" i="78"/>
  <c r="H48" i="78"/>
  <c r="J47" i="78"/>
  <c r="I47" i="78"/>
  <c r="H47" i="78"/>
  <c r="J46" i="78"/>
  <c r="I46" i="78"/>
  <c r="H46" i="78"/>
  <c r="J45" i="78"/>
  <c r="I45" i="78"/>
  <c r="H45" i="78"/>
  <c r="I44" i="78"/>
  <c r="H44" i="78"/>
  <c r="J44" i="78"/>
  <c r="J43" i="78"/>
  <c r="I43" i="78"/>
  <c r="H43" i="78"/>
  <c r="F28" i="82"/>
  <c r="I28" i="82" s="1"/>
  <c r="H28" i="82"/>
  <c r="G38" i="82"/>
  <c r="J37" i="82"/>
  <c r="I37" i="82"/>
  <c r="H37" i="82"/>
  <c r="J36" i="82"/>
  <c r="I36" i="82"/>
  <c r="H36" i="82"/>
  <c r="J35" i="82"/>
  <c r="I35" i="82"/>
  <c r="H35" i="82"/>
  <c r="J34" i="82"/>
  <c r="I34" i="82"/>
  <c r="H34" i="82"/>
  <c r="J33" i="82"/>
  <c r="I33" i="82"/>
  <c r="H33" i="82"/>
  <c r="J32" i="82"/>
  <c r="I32" i="82"/>
  <c r="H32" i="82"/>
  <c r="J31" i="82"/>
  <c r="I31" i="82"/>
  <c r="H31" i="82"/>
  <c r="J30" i="82"/>
  <c r="I30" i="82"/>
  <c r="H30" i="82"/>
  <c r="J29" i="82"/>
  <c r="I29" i="82"/>
  <c r="H29" i="82"/>
  <c r="F38" i="82"/>
  <c r="D38" i="82"/>
  <c r="J27" i="82"/>
  <c r="I27" i="82"/>
  <c r="H27" i="82"/>
  <c r="J26" i="82"/>
  <c r="I26" i="82"/>
  <c r="H26" i="82"/>
  <c r="G113" i="63"/>
  <c r="F113" i="63"/>
  <c r="D113" i="63"/>
  <c r="J112" i="63"/>
  <c r="I112" i="63"/>
  <c r="H112" i="63"/>
  <c r="J111" i="63"/>
  <c r="I111" i="63"/>
  <c r="H111" i="63"/>
  <c r="J110" i="63"/>
  <c r="I110" i="63"/>
  <c r="H110" i="63"/>
  <c r="J109" i="63"/>
  <c r="I109" i="63"/>
  <c r="H109" i="63"/>
  <c r="J108" i="63"/>
  <c r="I108" i="63"/>
  <c r="H108" i="63"/>
  <c r="J107" i="63"/>
  <c r="I107" i="63"/>
  <c r="H107" i="63"/>
  <c r="J106" i="63"/>
  <c r="I106" i="63"/>
  <c r="H106" i="63"/>
  <c r="J105" i="63"/>
  <c r="I105" i="63"/>
  <c r="H105" i="63"/>
  <c r="J104" i="63"/>
  <c r="I104" i="63"/>
  <c r="H104" i="63"/>
  <c r="J103" i="63"/>
  <c r="I103" i="63"/>
  <c r="H103" i="63"/>
  <c r="J102" i="63"/>
  <c r="I102" i="63"/>
  <c r="H102" i="63"/>
  <c r="J101" i="63"/>
  <c r="I101" i="63"/>
  <c r="H101" i="63"/>
  <c r="F9" i="82"/>
  <c r="F8" i="80"/>
  <c r="D104" i="62"/>
  <c r="D47" i="63"/>
  <c r="G19" i="84"/>
  <c r="F19" i="84"/>
  <c r="D19" i="84"/>
  <c r="J18" i="84"/>
  <c r="I18" i="84"/>
  <c r="H18" i="84"/>
  <c r="J17" i="84"/>
  <c r="I17" i="84"/>
  <c r="H17" i="84"/>
  <c r="J16" i="84"/>
  <c r="I16" i="84"/>
  <c r="H16" i="84"/>
  <c r="J15" i="84"/>
  <c r="I15" i="84"/>
  <c r="H15" i="84"/>
  <c r="J14" i="84"/>
  <c r="I14" i="84"/>
  <c r="H14" i="84"/>
  <c r="J13" i="84"/>
  <c r="I13" i="84"/>
  <c r="H13" i="84"/>
  <c r="J12" i="84"/>
  <c r="I12" i="84"/>
  <c r="H12" i="84"/>
  <c r="J11" i="84"/>
  <c r="I11" i="84"/>
  <c r="H11" i="84"/>
  <c r="J10" i="84"/>
  <c r="I10" i="84"/>
  <c r="H10" i="84"/>
  <c r="J9" i="84"/>
  <c r="I9" i="84"/>
  <c r="I19" i="84" s="1"/>
  <c r="H9" i="84"/>
  <c r="J8" i="84"/>
  <c r="I8" i="84"/>
  <c r="H8" i="84"/>
  <c r="J7" i="84"/>
  <c r="I7" i="84"/>
  <c r="H7" i="84"/>
  <c r="I38" i="77" l="1"/>
  <c r="I19" i="85"/>
  <c r="J19" i="85"/>
  <c r="J38" i="77"/>
  <c r="J55" i="78"/>
  <c r="I55" i="78"/>
  <c r="I38" i="82"/>
  <c r="J28" i="82"/>
  <c r="J38" i="82" s="1"/>
  <c r="J113" i="63"/>
  <c r="I113" i="63"/>
  <c r="J19" i="84"/>
  <c r="D26" i="81" l="1"/>
  <c r="G169" i="62" l="1"/>
  <c r="F169" i="62"/>
  <c r="D169" i="62"/>
  <c r="J168" i="62"/>
  <c r="I168" i="62"/>
  <c r="H168" i="62"/>
  <c r="J167" i="62"/>
  <c r="I167" i="62"/>
  <c r="H167" i="62"/>
  <c r="J166" i="62"/>
  <c r="I166" i="62"/>
  <c r="H166" i="62"/>
  <c r="J165" i="62"/>
  <c r="I165" i="62"/>
  <c r="H165" i="62"/>
  <c r="J164" i="62"/>
  <c r="I164" i="62"/>
  <c r="H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I169" i="62" s="1"/>
  <c r="H159" i="62"/>
  <c r="J158" i="62"/>
  <c r="I158" i="62"/>
  <c r="H158" i="62"/>
  <c r="J157" i="62"/>
  <c r="I157" i="62"/>
  <c r="H157" i="62"/>
  <c r="J169" i="62" l="1"/>
  <c r="F8" i="81"/>
  <c r="L10" i="37"/>
  <c r="F26" i="78"/>
  <c r="G19" i="83"/>
  <c r="F19" i="83"/>
  <c r="D19" i="83"/>
  <c r="J18" i="83"/>
  <c r="I18" i="83"/>
  <c r="H18" i="83"/>
  <c r="J17" i="83"/>
  <c r="I17" i="83"/>
  <c r="H17" i="83"/>
  <c r="J16" i="83"/>
  <c r="I16" i="83"/>
  <c r="H16" i="83"/>
  <c r="J15" i="83"/>
  <c r="I15" i="83"/>
  <c r="H15" i="83"/>
  <c r="J14" i="83"/>
  <c r="I14" i="83"/>
  <c r="H14" i="83"/>
  <c r="J13" i="83"/>
  <c r="I13" i="83"/>
  <c r="H13" i="83"/>
  <c r="J12" i="83"/>
  <c r="I12" i="83"/>
  <c r="H12" i="83"/>
  <c r="J11" i="83"/>
  <c r="I11" i="83"/>
  <c r="H11" i="83"/>
  <c r="J10" i="83"/>
  <c r="I10" i="83"/>
  <c r="H10" i="83"/>
  <c r="J9" i="83"/>
  <c r="I9" i="83"/>
  <c r="H9" i="83"/>
  <c r="J8" i="83"/>
  <c r="I8" i="83"/>
  <c r="H8" i="83"/>
  <c r="J7" i="83"/>
  <c r="I7" i="83"/>
  <c r="H7" i="83"/>
  <c r="D26" i="78"/>
  <c r="G37" i="78"/>
  <c r="F37" i="78"/>
  <c r="D37" i="78"/>
  <c r="J36" i="78"/>
  <c r="I36" i="78"/>
  <c r="H36" i="78"/>
  <c r="J35" i="78"/>
  <c r="I35" i="78"/>
  <c r="H35" i="78"/>
  <c r="J34" i="78"/>
  <c r="I34" i="78"/>
  <c r="H34" i="78"/>
  <c r="J33" i="78"/>
  <c r="I33" i="78"/>
  <c r="H33" i="78"/>
  <c r="J32" i="78"/>
  <c r="I32" i="78"/>
  <c r="H32" i="78"/>
  <c r="J31" i="78"/>
  <c r="I31" i="78"/>
  <c r="H31" i="78"/>
  <c r="J30" i="78"/>
  <c r="I30" i="78"/>
  <c r="H30" i="78"/>
  <c r="J29" i="78"/>
  <c r="I29" i="78"/>
  <c r="H29" i="78"/>
  <c r="J28" i="78"/>
  <c r="I28" i="78"/>
  <c r="H28" i="78"/>
  <c r="J27" i="78"/>
  <c r="I27" i="78"/>
  <c r="H27" i="78"/>
  <c r="J26" i="78"/>
  <c r="I26" i="78"/>
  <c r="H26" i="78"/>
  <c r="J25" i="78"/>
  <c r="I25" i="78"/>
  <c r="H25" i="78"/>
  <c r="G19" i="82"/>
  <c r="F19" i="82"/>
  <c r="D19" i="82"/>
  <c r="J18" i="82"/>
  <c r="I18" i="82"/>
  <c r="H18" i="82"/>
  <c r="J17" i="82"/>
  <c r="I17" i="82"/>
  <c r="H17" i="82"/>
  <c r="J16" i="82"/>
  <c r="I16" i="82"/>
  <c r="H16" i="82"/>
  <c r="J15" i="82"/>
  <c r="I15" i="82"/>
  <c r="H15" i="82"/>
  <c r="J14" i="82"/>
  <c r="I14" i="82"/>
  <c r="H14" i="82"/>
  <c r="J13" i="82"/>
  <c r="I13" i="82"/>
  <c r="H13" i="82"/>
  <c r="J12" i="82"/>
  <c r="I12" i="82"/>
  <c r="H12" i="82"/>
  <c r="J11" i="82"/>
  <c r="I11" i="82"/>
  <c r="H11" i="82"/>
  <c r="J10" i="82"/>
  <c r="I10" i="82"/>
  <c r="H10" i="82"/>
  <c r="J9" i="82"/>
  <c r="I9" i="82"/>
  <c r="H9" i="82"/>
  <c r="J8" i="82"/>
  <c r="I8" i="82"/>
  <c r="H8" i="82"/>
  <c r="J7" i="82"/>
  <c r="I7" i="82"/>
  <c r="H7" i="82"/>
  <c r="I37" i="78" l="1"/>
  <c r="J19" i="83"/>
  <c r="I19" i="83"/>
  <c r="I19" i="82"/>
  <c r="J37" i="78"/>
  <c r="J19" i="82"/>
  <c r="C8" i="81" l="1"/>
  <c r="D8" i="81"/>
  <c r="D46" i="63"/>
  <c r="E9" i="37"/>
  <c r="E10" i="37"/>
  <c r="G151" i="62" l="1"/>
  <c r="F151" i="62"/>
  <c r="D151" i="62"/>
  <c r="J150" i="62"/>
  <c r="I150" i="62"/>
  <c r="H150" i="62"/>
  <c r="J149" i="62"/>
  <c r="I149" i="62"/>
  <c r="H149" i="62"/>
  <c r="J148" i="62"/>
  <c r="I148" i="62"/>
  <c r="H148" i="62"/>
  <c r="J147" i="62"/>
  <c r="I147" i="62"/>
  <c r="H147" i="62"/>
  <c r="J146" i="62"/>
  <c r="I146" i="62"/>
  <c r="H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I151" i="62" s="1"/>
  <c r="H141" i="62"/>
  <c r="J140" i="62"/>
  <c r="I140" i="62"/>
  <c r="H140" i="62"/>
  <c r="J139" i="62"/>
  <c r="I139" i="62"/>
  <c r="H139" i="62"/>
  <c r="J151" i="62" l="1"/>
  <c r="H46" i="63"/>
  <c r="I46" i="63"/>
  <c r="J46" i="63"/>
  <c r="G36" i="67" l="1"/>
  <c r="F36" i="67"/>
  <c r="D36" i="67"/>
  <c r="J35" i="67"/>
  <c r="I35" i="67"/>
  <c r="H35" i="67"/>
  <c r="J34" i="67"/>
  <c r="I34" i="67"/>
  <c r="H34" i="67"/>
  <c r="J33" i="67"/>
  <c r="I33" i="67"/>
  <c r="H33" i="67"/>
  <c r="J32" i="67"/>
  <c r="I32" i="67"/>
  <c r="H32" i="67"/>
  <c r="J31" i="67"/>
  <c r="I31" i="67"/>
  <c r="H31" i="67"/>
  <c r="J30" i="67"/>
  <c r="I30" i="67"/>
  <c r="H30" i="67"/>
  <c r="J29" i="67"/>
  <c r="I29" i="67"/>
  <c r="H29" i="67"/>
  <c r="J28" i="67"/>
  <c r="I28" i="67"/>
  <c r="H28" i="67"/>
  <c r="J27" i="67"/>
  <c r="I27" i="67"/>
  <c r="H27" i="67"/>
  <c r="J26" i="67"/>
  <c r="I26" i="67"/>
  <c r="H26" i="67"/>
  <c r="J25" i="67"/>
  <c r="I25" i="67"/>
  <c r="H25" i="67"/>
  <c r="J24" i="67"/>
  <c r="I24" i="67"/>
  <c r="H24" i="67"/>
  <c r="I36" i="67" l="1"/>
  <c r="J36" i="67"/>
  <c r="I66" i="37"/>
  <c r="R95" i="37" l="1"/>
  <c r="Q95" i="37"/>
  <c r="P95" i="37"/>
  <c r="O95" i="37"/>
  <c r="R94" i="37"/>
  <c r="Q94" i="37"/>
  <c r="P94" i="37"/>
  <c r="O94" i="37"/>
  <c r="R93" i="37"/>
  <c r="Q93" i="37"/>
  <c r="P93" i="37"/>
  <c r="O93" i="37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77" i="37"/>
  <c r="Q77" i="37"/>
  <c r="P77" i="37"/>
  <c r="O77" i="37"/>
  <c r="R76" i="37"/>
  <c r="Q76" i="37"/>
  <c r="P76" i="37"/>
  <c r="O76" i="37"/>
  <c r="R75" i="37"/>
  <c r="Q75" i="37"/>
  <c r="P75" i="37"/>
  <c r="O75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58" i="37"/>
  <c r="Q58" i="37"/>
  <c r="P58" i="37"/>
  <c r="O58" i="37"/>
  <c r="R57" i="37"/>
  <c r="Q57" i="37"/>
  <c r="P57" i="37"/>
  <c r="O57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39" i="37"/>
  <c r="Q39" i="37"/>
  <c r="P39" i="37"/>
  <c r="O39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G19" i="78" l="1"/>
  <c r="F19" i="78"/>
  <c r="D19" i="78"/>
  <c r="J18" i="78"/>
  <c r="I18" i="78"/>
  <c r="H18" i="78"/>
  <c r="J17" i="78"/>
  <c r="I17" i="78"/>
  <c r="H17" i="78"/>
  <c r="J16" i="78"/>
  <c r="I16" i="78"/>
  <c r="H16" i="78"/>
  <c r="J15" i="78"/>
  <c r="I15" i="78"/>
  <c r="H15" i="78"/>
  <c r="J14" i="78"/>
  <c r="I14" i="78"/>
  <c r="H14" i="78"/>
  <c r="J13" i="78"/>
  <c r="I13" i="78"/>
  <c r="H13" i="78"/>
  <c r="J12" i="78"/>
  <c r="I12" i="78"/>
  <c r="H12" i="78"/>
  <c r="J11" i="78"/>
  <c r="I11" i="78"/>
  <c r="H11" i="78"/>
  <c r="J10" i="78"/>
  <c r="I10" i="78"/>
  <c r="H10" i="78"/>
  <c r="J9" i="78"/>
  <c r="I9" i="78"/>
  <c r="H9" i="78"/>
  <c r="J8" i="78"/>
  <c r="I8" i="78"/>
  <c r="H8" i="78"/>
  <c r="J7" i="78"/>
  <c r="I7" i="78"/>
  <c r="H7" i="78"/>
  <c r="G132" i="62"/>
  <c r="F132" i="62"/>
  <c r="D132" i="62"/>
  <c r="J131" i="62"/>
  <c r="I131" i="62"/>
  <c r="H131" i="62"/>
  <c r="J130" i="62"/>
  <c r="I130" i="62"/>
  <c r="H130" i="62"/>
  <c r="J129" i="62"/>
  <c r="I129" i="62"/>
  <c r="H129" i="62"/>
  <c r="J128" i="62"/>
  <c r="I128" i="62"/>
  <c r="H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G19" i="81"/>
  <c r="F19" i="81"/>
  <c r="D19" i="81"/>
  <c r="J18" i="81"/>
  <c r="I18" i="81"/>
  <c r="H18" i="81"/>
  <c r="J17" i="81"/>
  <c r="I17" i="81"/>
  <c r="H17" i="81"/>
  <c r="J16" i="81"/>
  <c r="I16" i="81"/>
  <c r="H16" i="81"/>
  <c r="J15" i="81"/>
  <c r="I15" i="81"/>
  <c r="H15" i="81"/>
  <c r="J14" i="81"/>
  <c r="I14" i="81"/>
  <c r="H14" i="81"/>
  <c r="J13" i="81"/>
  <c r="I13" i="81"/>
  <c r="H13" i="81"/>
  <c r="J12" i="81"/>
  <c r="I12" i="81"/>
  <c r="H12" i="81"/>
  <c r="J11" i="81"/>
  <c r="I11" i="81"/>
  <c r="H11" i="81"/>
  <c r="J10" i="81"/>
  <c r="I10" i="81"/>
  <c r="H10" i="81"/>
  <c r="J9" i="81"/>
  <c r="I9" i="81"/>
  <c r="H9" i="81"/>
  <c r="J8" i="81"/>
  <c r="I8" i="81"/>
  <c r="H8" i="81"/>
  <c r="J7" i="81"/>
  <c r="I7" i="81"/>
  <c r="H7" i="81"/>
  <c r="G18" i="80"/>
  <c r="F18" i="80"/>
  <c r="D18" i="80"/>
  <c r="J17" i="80"/>
  <c r="I17" i="80"/>
  <c r="H17" i="80"/>
  <c r="J16" i="80"/>
  <c r="I16" i="80"/>
  <c r="H16" i="80"/>
  <c r="J15" i="80"/>
  <c r="I15" i="80"/>
  <c r="H15" i="80"/>
  <c r="J14" i="80"/>
  <c r="I14" i="80"/>
  <c r="H14" i="80"/>
  <c r="J13" i="80"/>
  <c r="I13" i="80"/>
  <c r="H13" i="80"/>
  <c r="J12" i="80"/>
  <c r="I12" i="80"/>
  <c r="H12" i="80"/>
  <c r="J11" i="80"/>
  <c r="I11" i="80"/>
  <c r="H11" i="80"/>
  <c r="J10" i="80"/>
  <c r="I10" i="80"/>
  <c r="H10" i="80"/>
  <c r="J9" i="80"/>
  <c r="I9" i="80"/>
  <c r="H9" i="80"/>
  <c r="J8" i="80"/>
  <c r="I8" i="80"/>
  <c r="H8" i="80"/>
  <c r="J7" i="80"/>
  <c r="I7" i="80"/>
  <c r="H7" i="80"/>
  <c r="J6" i="80"/>
  <c r="I6" i="80"/>
  <c r="H6" i="80"/>
  <c r="G95" i="63"/>
  <c r="F95" i="63"/>
  <c r="D95" i="63"/>
  <c r="J94" i="63"/>
  <c r="I94" i="63"/>
  <c r="H94" i="63"/>
  <c r="J93" i="63"/>
  <c r="I93" i="63"/>
  <c r="H93" i="63"/>
  <c r="J92" i="63"/>
  <c r="I92" i="63"/>
  <c r="H92" i="63"/>
  <c r="J91" i="63"/>
  <c r="I91" i="63"/>
  <c r="H91" i="63"/>
  <c r="J90" i="63"/>
  <c r="I90" i="63"/>
  <c r="H90" i="63"/>
  <c r="J89" i="63"/>
  <c r="I89" i="63"/>
  <c r="H89" i="63"/>
  <c r="J88" i="63"/>
  <c r="I88" i="63"/>
  <c r="H88" i="63"/>
  <c r="J87" i="63"/>
  <c r="I87" i="63"/>
  <c r="H87" i="63"/>
  <c r="J86" i="63"/>
  <c r="I86" i="63"/>
  <c r="H86" i="63"/>
  <c r="J85" i="63"/>
  <c r="I85" i="63"/>
  <c r="H85" i="63"/>
  <c r="J84" i="63"/>
  <c r="I84" i="63"/>
  <c r="H84" i="63"/>
  <c r="J83" i="63"/>
  <c r="I83" i="63"/>
  <c r="H83" i="63"/>
  <c r="G21" i="79"/>
  <c r="F21" i="79"/>
  <c r="D21" i="79"/>
  <c r="J20" i="79"/>
  <c r="I20" i="79"/>
  <c r="H20" i="79"/>
  <c r="J19" i="79"/>
  <c r="I19" i="79"/>
  <c r="H19" i="79"/>
  <c r="J18" i="79"/>
  <c r="I18" i="79"/>
  <c r="H18" i="79"/>
  <c r="J17" i="79"/>
  <c r="I17" i="79"/>
  <c r="H17" i="79"/>
  <c r="J16" i="79"/>
  <c r="I16" i="79"/>
  <c r="H16" i="79"/>
  <c r="J15" i="79"/>
  <c r="I15" i="79"/>
  <c r="H15" i="79"/>
  <c r="J14" i="79"/>
  <c r="I14" i="79"/>
  <c r="H14" i="79"/>
  <c r="J12" i="79"/>
  <c r="I12" i="79"/>
  <c r="H12" i="79"/>
  <c r="J11" i="79"/>
  <c r="I11" i="79"/>
  <c r="H11" i="79"/>
  <c r="J10" i="79"/>
  <c r="I10" i="79"/>
  <c r="H10" i="79"/>
  <c r="J9" i="79"/>
  <c r="I9" i="79"/>
  <c r="H9" i="79"/>
  <c r="F9" i="37"/>
  <c r="J132" i="62" l="1"/>
  <c r="I132" i="62"/>
  <c r="I19" i="81"/>
  <c r="J19" i="78"/>
  <c r="I19" i="78"/>
  <c r="J19" i="81"/>
  <c r="J18" i="80"/>
  <c r="I95" i="63"/>
  <c r="J95" i="63"/>
  <c r="I18" i="80"/>
  <c r="I21" i="79"/>
  <c r="J21" i="79"/>
  <c r="G76" i="63" l="1"/>
  <c r="F76" i="63"/>
  <c r="D76" i="63"/>
  <c r="J75" i="63"/>
  <c r="I75" i="63"/>
  <c r="H75" i="63"/>
  <c r="J74" i="63"/>
  <c r="I74" i="63"/>
  <c r="H74" i="63"/>
  <c r="J73" i="63"/>
  <c r="I73" i="63"/>
  <c r="H73" i="63"/>
  <c r="J72" i="63"/>
  <c r="I72" i="63"/>
  <c r="H72" i="63"/>
  <c r="I71" i="63"/>
  <c r="H71" i="63"/>
  <c r="I70" i="63"/>
  <c r="H70" i="63"/>
  <c r="I69" i="63"/>
  <c r="H69" i="63"/>
  <c r="I68" i="63"/>
  <c r="H68" i="63"/>
  <c r="I67" i="63"/>
  <c r="H67" i="63"/>
  <c r="I66" i="63"/>
  <c r="H66" i="63"/>
  <c r="I65" i="63"/>
  <c r="H65" i="63"/>
  <c r="I64" i="63"/>
  <c r="H64" i="63"/>
  <c r="D8" i="62"/>
  <c r="I76" i="63" l="1"/>
  <c r="J76" i="63"/>
  <c r="O9" i="37"/>
  <c r="P9" i="37"/>
  <c r="Q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G21" i="37"/>
  <c r="H21" i="37"/>
  <c r="J21" i="37"/>
  <c r="L21" i="37"/>
  <c r="M21" i="37"/>
  <c r="N21" i="37"/>
  <c r="D40" i="37"/>
  <c r="F40" i="37"/>
  <c r="G40" i="37"/>
  <c r="H40" i="37"/>
  <c r="J40" i="37"/>
  <c r="L40" i="37"/>
  <c r="M40" i="37"/>
  <c r="N40" i="37"/>
  <c r="P40" i="37"/>
  <c r="Q59" i="37"/>
  <c r="R59" i="37"/>
  <c r="D59" i="37"/>
  <c r="G59" i="37"/>
  <c r="H59" i="37"/>
  <c r="J59" i="37"/>
  <c r="K59" i="37"/>
  <c r="L59" i="37"/>
  <c r="M59" i="37"/>
  <c r="N59" i="37"/>
  <c r="D78" i="37"/>
  <c r="E78" i="37"/>
  <c r="F78" i="37"/>
  <c r="G78" i="37"/>
  <c r="H78" i="37"/>
  <c r="J78" i="37"/>
  <c r="K78" i="37"/>
  <c r="L78" i="37"/>
  <c r="M78" i="37"/>
  <c r="N78" i="37"/>
  <c r="R78" i="37"/>
  <c r="D96" i="37"/>
  <c r="E96" i="37"/>
  <c r="F96" i="37"/>
  <c r="G96" i="37"/>
  <c r="H96" i="37"/>
  <c r="J96" i="37"/>
  <c r="K96" i="37"/>
  <c r="L96" i="37"/>
  <c r="M96" i="37"/>
  <c r="N96" i="37"/>
  <c r="Q96" i="37"/>
  <c r="R96" i="37"/>
  <c r="R21" i="37" l="1"/>
  <c r="Q21" i="37"/>
  <c r="P78" i="37"/>
  <c r="P96" i="37"/>
  <c r="Q78" i="37"/>
  <c r="R40" i="37"/>
  <c r="Q40" i="37"/>
  <c r="P21" i="37"/>
  <c r="P59" i="37"/>
  <c r="G114" i="62" l="1"/>
  <c r="F114" i="62"/>
  <c r="J113" i="62"/>
  <c r="I113" i="62"/>
  <c r="H113" i="62"/>
  <c r="I112" i="62"/>
  <c r="H112" i="62"/>
  <c r="D114" i="62"/>
  <c r="J111" i="62"/>
  <c r="I111" i="62"/>
  <c r="H111" i="62"/>
  <c r="J110" i="62"/>
  <c r="I110" i="62"/>
  <c r="H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I114" i="62" l="1"/>
  <c r="J112" i="62"/>
  <c r="J114" i="62" s="1"/>
  <c r="G96" i="62"/>
  <c r="F96" i="62"/>
  <c r="D96" i="62"/>
  <c r="J95" i="62"/>
  <c r="I95" i="62"/>
  <c r="H95" i="62"/>
  <c r="J94" i="62"/>
  <c r="I94" i="62"/>
  <c r="H94" i="62"/>
  <c r="J93" i="62"/>
  <c r="I93" i="62"/>
  <c r="H93" i="62"/>
  <c r="J92" i="62"/>
  <c r="I92" i="62"/>
  <c r="H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75" i="62"/>
  <c r="G77" i="62"/>
  <c r="F77" i="62"/>
  <c r="J76" i="62"/>
  <c r="I76" i="62"/>
  <c r="H76" i="62"/>
  <c r="I75" i="62"/>
  <c r="H75" i="62"/>
  <c r="J74" i="62"/>
  <c r="I74" i="62"/>
  <c r="H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G58" i="62"/>
  <c r="F58" i="62"/>
  <c r="D58" i="62"/>
  <c r="J57" i="62"/>
  <c r="I57" i="62"/>
  <c r="H57" i="62"/>
  <c r="J56" i="62"/>
  <c r="I56" i="62"/>
  <c r="H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D77" i="62" l="1"/>
  <c r="I96" i="62"/>
  <c r="J96" i="62"/>
  <c r="I77" i="62"/>
  <c r="J77" i="62"/>
  <c r="J58" i="62"/>
  <c r="I58" i="62"/>
  <c r="G18" i="67" l="1"/>
  <c r="F18" i="67"/>
  <c r="D18" i="67"/>
  <c r="J17" i="67"/>
  <c r="I17" i="67"/>
  <c r="H17" i="67"/>
  <c r="J16" i="67"/>
  <c r="I16" i="67"/>
  <c r="H16" i="67"/>
  <c r="J15" i="67"/>
  <c r="I15" i="67"/>
  <c r="H15" i="67"/>
  <c r="J14" i="67"/>
  <c r="I14" i="67"/>
  <c r="H14" i="67"/>
  <c r="J13" i="67"/>
  <c r="I13" i="67"/>
  <c r="H13" i="67"/>
  <c r="J12" i="67"/>
  <c r="I12" i="67"/>
  <c r="H12" i="67"/>
  <c r="J11" i="67"/>
  <c r="I11" i="67"/>
  <c r="H11" i="67"/>
  <c r="J9" i="67"/>
  <c r="I9" i="67"/>
  <c r="H9" i="67"/>
  <c r="J8" i="67"/>
  <c r="I8" i="67"/>
  <c r="H8" i="67"/>
  <c r="J7" i="67"/>
  <c r="I7" i="67"/>
  <c r="H7" i="67"/>
  <c r="J6" i="67"/>
  <c r="I6" i="67"/>
  <c r="H6" i="67"/>
  <c r="I18" i="67" l="1"/>
  <c r="J18" i="67"/>
  <c r="G39" i="62" l="1"/>
  <c r="F39" i="62"/>
  <c r="D39" i="62"/>
  <c r="J38" i="62"/>
  <c r="I38" i="62"/>
  <c r="H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I39" i="62" l="1"/>
  <c r="J39" i="62"/>
  <c r="G19" i="77" l="1"/>
  <c r="D19" i="77"/>
  <c r="J18" i="77"/>
  <c r="I18" i="77"/>
  <c r="H18" i="77"/>
  <c r="J17" i="77"/>
  <c r="I17" i="77"/>
  <c r="H17" i="77"/>
  <c r="J16" i="77"/>
  <c r="I16" i="77"/>
  <c r="H16" i="77"/>
  <c r="J15" i="77"/>
  <c r="I15" i="77"/>
  <c r="H15" i="77"/>
  <c r="J14" i="77"/>
  <c r="I14" i="77"/>
  <c r="H14" i="77"/>
  <c r="J13" i="77"/>
  <c r="I13" i="77"/>
  <c r="H13" i="77"/>
  <c r="J12" i="77"/>
  <c r="I12" i="77"/>
  <c r="H12" i="77"/>
  <c r="H11" i="77"/>
  <c r="F19" i="77"/>
  <c r="J11" i="77"/>
  <c r="J10" i="77"/>
  <c r="I10" i="77"/>
  <c r="H10" i="77"/>
  <c r="J9" i="77"/>
  <c r="I9" i="77"/>
  <c r="H9" i="77"/>
  <c r="J8" i="77"/>
  <c r="I8" i="77"/>
  <c r="H8" i="77"/>
  <c r="J7" i="77"/>
  <c r="I7" i="77"/>
  <c r="H7" i="77"/>
  <c r="J19" i="77" l="1"/>
  <c r="I11" i="77"/>
  <c r="I19" i="77" s="1"/>
  <c r="F19" i="73" l="1"/>
  <c r="G19" i="73"/>
  <c r="D19" i="73"/>
  <c r="J18" i="73"/>
  <c r="I18" i="73"/>
  <c r="H18" i="73"/>
  <c r="J17" i="73"/>
  <c r="I17" i="73"/>
  <c r="H17" i="73"/>
  <c r="J16" i="73"/>
  <c r="I16" i="73"/>
  <c r="H16" i="73"/>
  <c r="J15" i="73"/>
  <c r="I15" i="73"/>
  <c r="H15" i="73"/>
  <c r="J14" i="73"/>
  <c r="I14" i="73"/>
  <c r="H14" i="73"/>
  <c r="J13" i="73"/>
  <c r="I13" i="73"/>
  <c r="H13" i="73"/>
  <c r="J12" i="73"/>
  <c r="I12" i="73"/>
  <c r="H12" i="73"/>
  <c r="J11" i="73"/>
  <c r="I11" i="73"/>
  <c r="H11" i="73"/>
  <c r="J10" i="73"/>
  <c r="I10" i="73"/>
  <c r="H10" i="73"/>
  <c r="J9" i="73"/>
  <c r="I9" i="73"/>
  <c r="H9" i="73"/>
  <c r="J8" i="73"/>
  <c r="I8" i="73"/>
  <c r="H8" i="73"/>
  <c r="J7" i="73"/>
  <c r="I7" i="73"/>
  <c r="H7" i="73"/>
  <c r="I19" i="73" l="1"/>
  <c r="J19" i="73"/>
  <c r="G57" i="63" l="1"/>
  <c r="F57" i="63"/>
  <c r="D57" i="63"/>
  <c r="J56" i="63"/>
  <c r="I56" i="63"/>
  <c r="H56" i="63"/>
  <c r="J55" i="63"/>
  <c r="I55" i="63"/>
  <c r="H55" i="63"/>
  <c r="J54" i="63"/>
  <c r="I54" i="63"/>
  <c r="H54" i="63"/>
  <c r="J53" i="63"/>
  <c r="I53" i="63"/>
  <c r="H53" i="63"/>
  <c r="J52" i="63"/>
  <c r="I52" i="63"/>
  <c r="H52" i="63"/>
  <c r="J51" i="63"/>
  <c r="I51" i="63"/>
  <c r="H51" i="63"/>
  <c r="J50" i="63"/>
  <c r="I50" i="63"/>
  <c r="H50" i="63"/>
  <c r="J48" i="63"/>
  <c r="I48" i="63"/>
  <c r="H48" i="63"/>
  <c r="J47" i="63"/>
  <c r="I47" i="63"/>
  <c r="H47" i="63"/>
  <c r="J45" i="63"/>
  <c r="I45" i="63"/>
  <c r="H45" i="63"/>
  <c r="G38" i="63"/>
  <c r="F38" i="63"/>
  <c r="D38" i="63"/>
  <c r="J37" i="63"/>
  <c r="I37" i="63"/>
  <c r="H37" i="63"/>
  <c r="J36" i="63"/>
  <c r="I36" i="63"/>
  <c r="H36" i="63"/>
  <c r="J35" i="63"/>
  <c r="I35" i="63"/>
  <c r="H35" i="63"/>
  <c r="J34" i="63"/>
  <c r="I34" i="63"/>
  <c r="H34" i="63"/>
  <c r="J33" i="63"/>
  <c r="I33" i="63"/>
  <c r="H33" i="63"/>
  <c r="J32" i="63"/>
  <c r="I32" i="63"/>
  <c r="H32" i="63"/>
  <c r="J31" i="63"/>
  <c r="I31" i="63"/>
  <c r="H31" i="63"/>
  <c r="J29" i="63"/>
  <c r="I29" i="63"/>
  <c r="H29" i="63"/>
  <c r="J28" i="63"/>
  <c r="I28" i="63"/>
  <c r="H28" i="63"/>
  <c r="J27" i="63"/>
  <c r="I27" i="63"/>
  <c r="H27" i="63"/>
  <c r="J26" i="63"/>
  <c r="I26" i="63"/>
  <c r="H26" i="63"/>
  <c r="G19" i="63"/>
  <c r="F19" i="63"/>
  <c r="D19" i="63"/>
  <c r="J18" i="63"/>
  <c r="I18" i="63"/>
  <c r="H18" i="63"/>
  <c r="J17" i="63"/>
  <c r="I17" i="63"/>
  <c r="H17" i="63"/>
  <c r="J16" i="63"/>
  <c r="I16" i="63"/>
  <c r="H16" i="63"/>
  <c r="J15" i="63"/>
  <c r="I15" i="63"/>
  <c r="H15" i="63"/>
  <c r="J14" i="63"/>
  <c r="I14" i="63"/>
  <c r="H14" i="63"/>
  <c r="J13" i="63"/>
  <c r="I13" i="63"/>
  <c r="H13" i="63"/>
  <c r="J12" i="63"/>
  <c r="I12" i="63"/>
  <c r="H12" i="63"/>
  <c r="J10" i="63"/>
  <c r="I10" i="63"/>
  <c r="H10" i="63"/>
  <c r="J9" i="63"/>
  <c r="I9" i="63"/>
  <c r="H9" i="63"/>
  <c r="J8" i="63"/>
  <c r="I8" i="63"/>
  <c r="H8" i="63"/>
  <c r="J7" i="63"/>
  <c r="I7" i="63"/>
  <c r="H7" i="63"/>
  <c r="I38" i="63" l="1"/>
  <c r="J19" i="63"/>
  <c r="I57" i="63"/>
  <c r="J57" i="63"/>
  <c r="J38" i="63"/>
  <c r="I19" i="63"/>
  <c r="D20" i="62"/>
  <c r="I19" i="61"/>
  <c r="I18" i="61"/>
  <c r="I17" i="61"/>
  <c r="I16" i="61"/>
  <c r="I15" i="61"/>
  <c r="I14" i="61"/>
  <c r="I13" i="61"/>
  <c r="I11" i="61"/>
  <c r="I10" i="61"/>
  <c r="I9" i="61"/>
  <c r="I8" i="61"/>
  <c r="G20" i="62"/>
  <c r="F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1" i="62"/>
  <c r="I11" i="62"/>
  <c r="H11" i="62"/>
  <c r="J10" i="62"/>
  <c r="I10" i="62"/>
  <c r="H10" i="62"/>
  <c r="J9" i="62"/>
  <c r="I9" i="62"/>
  <c r="H9" i="62"/>
  <c r="J8" i="62"/>
  <c r="I8" i="62"/>
  <c r="H8" i="62"/>
  <c r="I20" i="62" l="1"/>
  <c r="J20" i="62"/>
  <c r="I38" i="61"/>
  <c r="I37" i="61"/>
  <c r="I36" i="61"/>
  <c r="I35" i="61"/>
  <c r="I34" i="61"/>
  <c r="I33" i="61"/>
  <c r="I32" i="61"/>
  <c r="I30" i="61"/>
  <c r="I29" i="61"/>
  <c r="I28" i="61"/>
  <c r="I27" i="61"/>
  <c r="G39" i="61" l="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H9" i="61"/>
  <c r="J8" i="61"/>
  <c r="H8" i="61"/>
  <c r="J39" i="61" l="1"/>
  <c r="I39" i="61"/>
  <c r="I20" i="61"/>
  <c r="J20" i="61"/>
</calcChain>
</file>

<file path=xl/sharedStrings.xml><?xml version="1.0" encoding="utf-8"?>
<sst xmlns="http://schemas.openxmlformats.org/spreadsheetml/2006/main" count="1770" uniqueCount="116">
  <si>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</si>
  <si>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</si>
  <si>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</si>
  <si>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</si>
  <si>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</si>
  <si>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</si>
  <si>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</si>
  <si>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</si>
  <si>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</si>
  <si>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</si>
  <si>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</si>
  <si>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</si>
  <si>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</si>
  <si>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</si>
  <si>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</si>
  <si>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</si>
  <si>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</si>
  <si>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</si>
  <si>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</si>
  <si>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</si>
  <si>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</si>
  <si>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</si>
  <si>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</si>
  <si>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</si>
  <si>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</si>
  <si>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</si>
  <si>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</si>
  <si>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</si>
  <si>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</si>
  <si>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35 03 02 07 02</t>
  </si>
  <si>
    <t>35 03 02 12 02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</si>
  <si>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</si>
  <si>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</si>
  <si>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</si>
  <si>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</si>
  <si>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დანართი N2</t>
  </si>
  <si>
    <t>დანართი N3</t>
  </si>
  <si>
    <t>დანართი N4</t>
  </si>
  <si>
    <t>გლობალური ფონდის მიერ დაფინანსებული პროექტები</t>
  </si>
  <si>
    <t>35 03 02 07 03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</si>
  <si>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</si>
  <si>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</si>
  <si>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</si>
  <si>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>35 03 02 08 03</t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</si>
  <si>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</si>
  <si>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</si>
  <si>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</si>
  <si>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</si>
  <si>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CDC - ამერიკის შეერთებული შტატების  დაავადებათა კონტროლისა და პრევენციის ცენტრები</t>
  </si>
  <si>
    <t>დანართი N4-1</t>
  </si>
  <si>
    <t>დანართი N4-2</t>
  </si>
  <si>
    <t>დანართი N4-4</t>
  </si>
  <si>
    <t>დანართი N4-6</t>
  </si>
  <si>
    <t xml:space="preserve">დანართი N 7 - 1 </t>
  </si>
  <si>
    <t xml:space="preserve">დანართი N 8- 1 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</si>
  <si>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</si>
  <si>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</si>
  <si>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დარგობრივი ინსტიტუტების მხარდაჭერა საქართველოში-დასავლეთ აზიური ქსელის შექმნა კავკასიის რეგიონში ბიოუსაფრთხოების გასაუმჯობესებლად (1353)</t>
  </si>
  <si>
    <t>გავის მხარდაჭერა ქვეყნის შერჩევით ადმინისტრაციულ ტერიტორიებზე ადამიანის პაპილომა ვირუსის (აპვ) საწინააღმდეგო ვაქცინაციის დანერგვის მიზნით (1419)</t>
  </si>
  <si>
    <t>საქართველოში C ჰეპატიტის ელიმინაციის პროგრამის ფარგლებში შეგროვებული ნიმუშების არქივის - ბიო-ბანკის შექმნა (1447)</t>
  </si>
  <si>
    <t>მიკრონუტრიენტთა დეფიციტის ზედამხედველობის სისტემის გაძლიერება საქართველოში (1456)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</si>
  <si>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(1457)</t>
  </si>
  <si>
    <t>35 03 02 05</t>
  </si>
  <si>
    <t>პროფესიულ დაავადებათა პრევენცია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</si>
  <si>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ახალი თაობის სექვენირების შესაძლებლობები (1446)</t>
  </si>
  <si>
    <t>DTRA - მოლეკულური ვირუსოლოგიის კვლევები საქართველოში (1439)</t>
  </si>
  <si>
    <t>მ. შ. ფაქტიური შტატგარეშე მომუშავეთა რიცხოვნობა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</si>
  <si>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(1250)</t>
  </si>
  <si>
    <t xml:space="preserve">ბიოუსფრთხოების ტრეინინგის ორგანიზება  (1480) </t>
  </si>
  <si>
    <t>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   (1225)</t>
  </si>
  <si>
    <t>აივ/შიდსის და ტუბერკულოზის პრევენციის, გამოვლენისა და მკურნალობის მექანიზმების გაძლიერება მიგრანტ და მობილურ მოსახლეობაში სამხრეთ კავკასიის ქვეყნებში (1459)</t>
  </si>
  <si>
    <t>გრიპის ვირუსოლოგიის 5 დღიანი ტრეინინგის ორგანიზება, თბილისი, საქართველო, 4-8 დეკემბერი, 2017 (1467)</t>
  </si>
  <si>
    <t xml:space="preserve">დასავლეთ აზიაში ღამურის მიერ გამომწვევი ზოონოზური დაავადებების რისკების ანალიზი  (1439) </t>
  </si>
  <si>
    <t>გავის მხარდაჭერა იმუნიზაციის პროგრამის გარდამვალი პერიოდისთვის (აშშ დოლარი)  (1117)</t>
  </si>
  <si>
    <t>საქართველოში სქესობრივი გზით გადამდები დაავადებების (სგგდ) ზედამხედველობის გაუმჯობესება GDD  (1312)</t>
  </si>
  <si>
    <t>ჯილდოს ოდენობა (ლარებში)</t>
  </si>
  <si>
    <t>ჯილდო</t>
  </si>
  <si>
    <t xml:space="preserve">WRIAR - ცენტრის ფუნქციონირების ორგანიზაციულ-ტექნიკური მხარდაჭერა  (1125) 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</si>
  <si>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   (1475)</t>
  </si>
  <si>
    <t>anti-HBc Ab და HBsAg ქემილუმინესცენტური ტესტირებების ჩატარება (1479)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</si>
  <si>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(1440)</t>
  </si>
  <si>
    <t>დასავლეთ აზიაში ღამურის მიერ გამომწვევი ზოონოზური დაავდებების რისკების ანალიზი    (1485)</t>
  </si>
  <si>
    <t>ქართულ-ნორვეგიული თანამშრომლობა საზოგადოებრივ ჯანდაცვაში (GeNoC-PH)   (1290)</t>
  </si>
  <si>
    <t>DTRA - სსიპ ლ. საყვარელიძის სახელობის დაავადებათა კონტროლისა და საზოგადოებრივი ჯანმრთელობის ეროვნული ცენტრის(დკსჯეც) შტამების საცავის დახასიათება ახალი თაობის სექვენირებით (BAA) ( 1059)</t>
  </si>
  <si>
    <t xml:space="preserve">DTRA -ცხელებით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(BAA)   (1060) 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</si>
  <si>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(1251)</t>
  </si>
  <si>
    <t>ველურ ფრინველებში A გრიპის ვირუსების ზედამხედველობის კვლევა (1407)</t>
  </si>
  <si>
    <t xml:space="preserve"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 (1497) </t>
  </si>
  <si>
    <t>Xpert Fingerestik HCV Viral Load (VL)  Assay მეთოდის დიაგნოსტიკური შესაძლებლობების შეფასება    (1508)</t>
  </si>
  <si>
    <t>თამბაქოს კონტროლის ჩარჩო-კონვენცია 2030 (1512)</t>
  </si>
  <si>
    <t>დარგობრივი ინსტიტუტების მხარდაჭერა საქართველოში-დასავლეთ აზიური ქსელის შექმნა კავკასიის რეგიონში ბიოუსაფრთხოების გასაუმჯობესებლად(1526)</t>
  </si>
  <si>
    <t>დაბადების რეგისტრის სისტემის გაძლიერების ხელშეწყობა (1530)</t>
  </si>
  <si>
    <t>სამხრეთ კავკასიის საველე ეპიდემიოლოგიური და ლაბორატორიული სწავლების პროგრამა  GDD  (1306/1537)</t>
  </si>
  <si>
    <t>ანტიმიკრობული რეზისტენტობის გავრცელებასთან ბრძოლა საქართველოში CDC _ GHSA  (1531)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</si>
  <si>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(1532)</t>
  </si>
  <si>
    <t>იმუნიზაციისა და ვაქცინაციით მართვადი  დაავადებების ზედამხედველობის სისტემების გაძლიერება CDC _ GHSA  (1533)</t>
  </si>
  <si>
    <t>რესპირატორულ დაავადებებზე ზედამხედველობა CDC _ GHSA  (1534)</t>
  </si>
  <si>
    <t>ენტეროვირუსების  ზედამხედველობის  დანერგვა საქართველო CDC _ GHSA  (1535)</t>
  </si>
  <si>
    <t>ლაბორატორიების ხარისხის კონტროლის ეროვნული პროგრამის დანერგვა საქართველოში CDC _ GHSA  (1536)</t>
  </si>
  <si>
    <t xml:space="preserve"> ერთიანი ჯანმრთელობის პრინციპებზე დამყარებული ზედამხედველობის დაწესება გადამტანებით გადაცემად დაავადებებზე CDC _ GHSA  (1538)</t>
  </si>
  <si>
    <t>ჯანდაცვის პროფესიონალების ტრეინინგი იმუნიზაციის საკითხებზე ინტერპერსონალურ კომუნიკაციაში (1547)</t>
  </si>
  <si>
    <t>როტავირუსებზე ზედამხედველობის აქტივობების მხარდაჭერა საყრდენი ბაზით საქართველოში, თბილისი (1540)</t>
  </si>
  <si>
    <t>ინვაზიურ ბაქტერიულ ვაქცინით მართვად დაავადებებზე საყრდენი ბაზით ზედამხედველობა თბილისში აქტივობების მხარდაჭერა(1539)</t>
  </si>
  <si>
    <t>WHO (1546)</t>
  </si>
  <si>
    <t>საშვილოსნოს ყელის კიბოს სკრინინგის რეგისტრის შექმნა (1568)</t>
  </si>
  <si>
    <t>HCV მკურნალობის პროგრამაში რეგისტრირებულ პაციენტთა რაოდენობის გაზრდა პროგრამაში ჩართვის ბარიერებისა და ხელშემწყობი ფაქტორების შეფასების გზით (1502)</t>
  </si>
  <si>
    <t xml:space="preserve"> ახალი თაობის სექვენირების (NGS) შესაძლებლობების გაძლიერება C  ჰეპატიტის ზედამხედველობისათვის საქართველოში (1516)</t>
  </si>
  <si>
    <t>საქართველოში C ჰეპატიტის ელიმინაციის პროგრამის ფარგლებში შეგროვებული ნიმუშების არქივის - ბიო-ბანკის შექმნა (1517)</t>
  </si>
  <si>
    <t xml:space="preserve">WRIAR - ცენტრის ფუნქციონირების ორგანიზაციულ-ტექნიკური მხარდაჭერა  (1545) </t>
  </si>
  <si>
    <t>სასკოლო ასაკის ბავშვებში ჯანმრთელობასთან დაკავშირებული ქცევების შემსწავლელ კვლევა საქართველოში (1596)</t>
  </si>
  <si>
    <t>სელექციური აბორტების კვლევა საქართველოში (1593)</t>
  </si>
  <si>
    <t>B ჰეპატიტის სეროპრევალენტობის შეფასება უკრაინაში, B ჰეპატიტის ტესტირების დასრულება (1514)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</si>
  <si>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(1441)</t>
  </si>
  <si>
    <t>Xpert HBV VL ტესტირების შესრულების კლინიკური შეფასება   (1605)</t>
  </si>
  <si>
    <t>გავის გარდამავალი გრანტის აქტივობების განხორცილება საქართველოში(1602)</t>
  </si>
  <si>
    <t>თამბაქოს კონტროლის ჩარჩო-კონვენცია - FCTC 2030  (1619)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</si>
</sst>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\ _L_a_r_i_-;\-* #,##0.0\ _L_a_r_i_-;_-* &quot;-&quot;?\ _L_a_r_i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2"/>
      <color rgb="FFFF0000"/>
      <name val="Sylfaen"/>
      <family val="2"/>
    </font>
    <font>
      <b/>
      <sz val="13"/>
      <color rgb="FFFF0000"/>
      <name val="Sylfaen"/>
      <family val="2"/>
    </font>
    <font>
      <sz val="10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" fillId="0" borderId="0"/>
    <xf numFmtId="0" fontId="2" fillId="0" borderId="0"/>
  </cellStyleXfs>
  <cellXfs count="178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43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43" fontId="7" fillId="0" borderId="17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43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43" fontId="8" fillId="0" borderId="20" xfId="1" applyFont="1" applyBorder="1" applyAlignment="1">
      <alignment horizontal="center" vertical="center"/>
    </xf>
    <xf numFmtId="43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4" fontId="9" fillId="0" borderId="20" xfId="1" applyNumberFormat="1" applyFont="1" applyBorder="1" applyAlignment="1">
      <alignment horizontal="right" vertical="center"/>
    </xf>
    <xf numFmtId="43" fontId="9" fillId="0" borderId="20" xfId="1" applyFont="1" applyBorder="1" applyAlignment="1">
      <alignment horizontal="center" vertical="center"/>
    </xf>
    <xf numFmtId="43" fontId="9" fillId="0" borderId="21" xfId="1" applyFont="1" applyBorder="1" applyAlignment="1">
      <alignment horizontal="center" vertical="center"/>
    </xf>
    <xf numFmtId="43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43" fontId="8" fillId="0" borderId="24" xfId="1" applyFont="1" applyBorder="1" applyAlignment="1">
      <alignment horizontal="center" vertical="center"/>
    </xf>
    <xf numFmtId="43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4" fontId="9" fillId="0" borderId="24" xfId="1" applyNumberFormat="1" applyFont="1" applyBorder="1" applyAlignment="1">
      <alignment horizontal="center" vertical="center"/>
    </xf>
    <xf numFmtId="43" fontId="9" fillId="0" borderId="24" xfId="1" applyFont="1" applyBorder="1" applyAlignment="1">
      <alignment horizontal="center" vertical="center"/>
    </xf>
    <xf numFmtId="43" fontId="9" fillId="0" borderId="25" xfId="1" applyFont="1" applyBorder="1" applyAlignment="1">
      <alignment horizontal="center" vertical="center"/>
    </xf>
    <xf numFmtId="43" fontId="8" fillId="0" borderId="25" xfId="1" applyFont="1" applyFill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43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43" fontId="8" fillId="0" borderId="28" xfId="1" applyFont="1" applyBorder="1" applyAlignment="1">
      <alignment horizontal="center" vertical="center"/>
    </xf>
    <xf numFmtId="43" fontId="8" fillId="0" borderId="29" xfId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4" fontId="9" fillId="0" borderId="28" xfId="1" applyNumberFormat="1" applyFont="1" applyBorder="1" applyAlignment="1">
      <alignment horizontal="center" vertical="center"/>
    </xf>
    <xf numFmtId="43" fontId="9" fillId="0" borderId="28" xfId="1" applyFont="1" applyBorder="1" applyAlignment="1">
      <alignment horizontal="center" vertical="center"/>
    </xf>
    <xf numFmtId="43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164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5" fontId="8" fillId="0" borderId="20" xfId="1" applyNumberFormat="1" applyFont="1" applyFill="1" applyBorder="1" applyAlignment="1">
      <alignment horizontal="center" vertical="center"/>
    </xf>
    <xf numFmtId="165" fontId="8" fillId="0" borderId="24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43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5" fontId="8" fillId="4" borderId="20" xfId="1" applyNumberFormat="1" applyFont="1" applyFill="1" applyBorder="1" applyAlignment="1">
      <alignment horizontal="center" vertical="center"/>
    </xf>
    <xf numFmtId="165" fontId="8" fillId="4" borderId="24" xfId="1" applyNumberFormat="1" applyFont="1" applyFill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8" xfId="1" applyNumberFormat="1" applyFont="1" applyFill="1" applyBorder="1" applyAlignment="1">
      <alignment horizontal="center" vertical="center"/>
    </xf>
    <xf numFmtId="165" fontId="8" fillId="4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166" fontId="0" fillId="0" borderId="0" xfId="0" applyNumberFormat="1"/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3" fontId="8" fillId="0" borderId="36" xfId="0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24" fillId="6" borderId="3" xfId="2" applyFont="1" applyFill="1" applyBorder="1" applyAlignment="1">
      <alignment horizontal="center" vertical="center" wrapText="1"/>
    </xf>
    <xf numFmtId="3" fontId="8" fillId="4" borderId="37" xfId="0" applyNumberFormat="1" applyFont="1" applyFill="1" applyBorder="1" applyAlignment="1">
      <alignment horizontal="center" vertical="center"/>
    </xf>
    <xf numFmtId="3" fontId="8" fillId="4" borderId="38" xfId="0" applyNumberFormat="1" applyFont="1" applyFill="1" applyBorder="1" applyAlignment="1">
      <alignment horizontal="center" vertical="center"/>
    </xf>
    <xf numFmtId="3" fontId="8" fillId="4" borderId="39" xfId="0" applyNumberFormat="1" applyFont="1" applyFill="1" applyBorder="1" applyAlignment="1">
      <alignment horizontal="center" vertical="center"/>
    </xf>
    <xf numFmtId="3" fontId="8" fillId="4" borderId="40" xfId="0" applyNumberFormat="1" applyFont="1" applyFill="1" applyBorder="1" applyAlignment="1">
      <alignment horizontal="center" vertical="center"/>
    </xf>
    <xf numFmtId="165" fontId="8" fillId="4" borderId="18" xfId="1" applyNumberFormat="1" applyFont="1" applyFill="1" applyBorder="1" applyAlignment="1">
      <alignment horizontal="center" vertical="center"/>
    </xf>
    <xf numFmtId="165" fontId="8" fillId="4" borderId="22" xfId="1" applyNumberFormat="1" applyFont="1" applyFill="1" applyBorder="1" applyAlignment="1">
      <alignment horizontal="center" vertical="center"/>
    </xf>
    <xf numFmtId="165" fontId="8" fillId="4" borderId="26" xfId="1" applyNumberFormat="1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9" fillId="7" borderId="3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3" fontId="26" fillId="5" borderId="24" xfId="0" applyNumberFormat="1" applyFont="1" applyFill="1" applyBorder="1" applyAlignment="1">
      <alignment horizontal="center" vertical="center"/>
    </xf>
    <xf numFmtId="165" fontId="26" fillId="0" borderId="24" xfId="1" applyNumberFormat="1" applyFont="1" applyFill="1" applyBorder="1" applyAlignment="1">
      <alignment horizontal="center" vertical="center"/>
    </xf>
    <xf numFmtId="3" fontId="26" fillId="4" borderId="24" xfId="0" applyNumberFormat="1" applyFont="1" applyFill="1" applyBorder="1" applyAlignment="1">
      <alignment horizontal="center" vertical="center"/>
    </xf>
    <xf numFmtId="165" fontId="26" fillId="4" borderId="24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5" fillId="3" borderId="2" xfId="2" applyFont="1" applyFill="1" applyBorder="1" applyAlignment="1">
      <alignment horizontal="center" vertical="center" wrapText="1"/>
    </xf>
    <xf numFmtId="0" fontId="25" fillId="3" borderId="4" xfId="2" applyFont="1" applyFill="1" applyBorder="1" applyAlignment="1">
      <alignment horizontal="center" vertical="center" wrapText="1"/>
    </xf>
    <xf numFmtId="0" fontId="25" fillId="3" borderId="5" xfId="2" applyFont="1" applyFill="1" applyBorder="1" applyAlignment="1">
      <alignment horizontal="center" vertical="center" wrapText="1"/>
    </xf>
    <xf numFmtId="0" fontId="25" fillId="6" borderId="2" xfId="2" applyFont="1" applyFill="1" applyBorder="1" applyAlignment="1">
      <alignment horizontal="center" vertical="center" wrapText="1"/>
    </xf>
    <xf numFmtId="0" fontId="25" fillId="6" borderId="4" xfId="2" applyFont="1" applyFill="1" applyBorder="1" applyAlignment="1">
      <alignment horizontal="center" vertical="center" wrapText="1"/>
    </xf>
    <xf numFmtId="0" fontId="25" fillId="6" borderId="5" xfId="2" applyFont="1" applyFill="1" applyBorder="1" applyAlignment="1">
      <alignment horizontal="center" vertical="center" wrapText="1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0" fontId="25" fillId="7" borderId="2" xfId="2" applyFont="1" applyFill="1" applyBorder="1" applyAlignment="1">
      <alignment horizontal="center" vertical="center" wrapText="1"/>
    </xf>
    <xf numFmtId="0" fontId="25" fillId="7" borderId="4" xfId="2" applyFont="1" applyFill="1" applyBorder="1" applyAlignment="1">
      <alignment horizontal="center" vertical="center" wrapText="1"/>
    </xf>
    <xf numFmtId="0" fontId="25" fillId="7" borderId="5" xfId="2" applyFont="1" applyFill="1" applyBorder="1" applyAlignment="1">
      <alignment horizontal="center" vertical="center" wrapText="1"/>
    </xf>
    <xf numFmtId="0" fontId="20" fillId="7" borderId="2" xfId="2" applyFont="1" applyFill="1" applyBorder="1" applyAlignment="1">
      <alignment horizontal="center" vertical="center" wrapText="1"/>
    </xf>
    <xf numFmtId="0" fontId="20" fillId="7" borderId="4" xfId="2" applyFont="1" applyFill="1" applyBorder="1" applyAlignment="1">
      <alignment horizontal="center" vertical="center" wrapText="1"/>
    </xf>
    <xf numFmtId="0" fontId="20" fillId="7" borderId="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96"/>
  <sheetViews>
    <sheetView view="pageBreakPreview" topLeftCell="B1" zoomScale="70" zoomScaleSheetLayoutView="70" workbookViewId="0">
      <selection activeCell="X24" sqref="X24"/>
    </sheetView>
  </sheetViews>
  <sheetFormatPr defaultRowHeight="15" x14ac:dyDescent="0.25"/>
  <cols>
    <col min="1" max="1" width="2.85546875" customWidth="1"/>
    <col min="2" max="2" width="20.5703125" customWidth="1"/>
    <col min="3" max="18" width="16.28515625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32.25" customHeight="1" x14ac:dyDescent="0.25">
      <c r="B2" s="133" t="s">
        <v>31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 x14ac:dyDescent="0.25">
      <c r="B3" s="133" t="s">
        <v>25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6"/>
      <c r="T3" s="4"/>
      <c r="U3" s="1"/>
      <c r="V3" s="1"/>
      <c r="W3" s="1"/>
      <c r="X3" s="1"/>
      <c r="Y3" s="1"/>
      <c r="Z3" s="1"/>
      <c r="AA3" s="1"/>
    </row>
    <row r="4" spans="2:28" ht="24.75" thickBot="1" x14ac:dyDescent="0.3">
      <c r="B4" s="134" t="s">
        <v>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4"/>
      <c r="T4" s="4"/>
      <c r="U4" s="1"/>
      <c r="V4" s="1"/>
      <c r="W4" s="1"/>
      <c r="X4" s="1"/>
      <c r="Y4" s="1"/>
      <c r="Z4" s="1"/>
      <c r="AA4" s="1"/>
    </row>
    <row r="5" spans="2:28" ht="37.5" customHeight="1" thickBot="1" x14ac:dyDescent="0.3">
      <c r="B5" s="68" t="s">
        <v>26</v>
      </c>
      <c r="C5" s="137" t="s">
        <v>27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2:28" s="2" customFormat="1" ht="16.5" thickBot="1" x14ac:dyDescent="0.35">
      <c r="B6" s="51">
        <v>1</v>
      </c>
      <c r="C6" s="52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4">
        <v>13</v>
      </c>
      <c r="O6" s="52">
        <v>14</v>
      </c>
      <c r="P6" s="53">
        <v>15</v>
      </c>
      <c r="Q6" s="53">
        <v>16</v>
      </c>
      <c r="R6" s="54">
        <v>17</v>
      </c>
      <c r="S6" s="10"/>
    </row>
    <row r="7" spans="2:28" s="2" customFormat="1" ht="16.5" customHeight="1" thickBot="1" x14ac:dyDescent="0.35">
      <c r="B7" s="140" t="s">
        <v>1</v>
      </c>
      <c r="C7" s="142" t="s">
        <v>15</v>
      </c>
      <c r="D7" s="144" t="s">
        <v>16</v>
      </c>
      <c r="E7" s="146" t="s">
        <v>32</v>
      </c>
      <c r="F7" s="146" t="s">
        <v>40</v>
      </c>
      <c r="G7" s="144" t="s">
        <v>75</v>
      </c>
      <c r="H7" s="144" t="s">
        <v>22</v>
      </c>
      <c r="I7" s="144" t="s">
        <v>21</v>
      </c>
      <c r="J7" s="144" t="s">
        <v>20</v>
      </c>
      <c r="K7" s="146" t="s">
        <v>66</v>
      </c>
      <c r="L7" s="146" t="s">
        <v>41</v>
      </c>
      <c r="M7" s="144" t="s">
        <v>75</v>
      </c>
      <c r="N7" s="135" t="s">
        <v>22</v>
      </c>
      <c r="O7" s="148" t="s">
        <v>17</v>
      </c>
      <c r="P7" s="149"/>
      <c r="Q7" s="149"/>
      <c r="R7" s="150"/>
      <c r="S7" s="10"/>
    </row>
    <row r="8" spans="2:28" s="2" customFormat="1" ht="72" customHeight="1" thickBot="1" x14ac:dyDescent="0.35">
      <c r="B8" s="141"/>
      <c r="C8" s="143"/>
      <c r="D8" s="145"/>
      <c r="E8" s="147"/>
      <c r="F8" s="147"/>
      <c r="G8" s="145"/>
      <c r="H8" s="145"/>
      <c r="I8" s="145"/>
      <c r="J8" s="145"/>
      <c r="K8" s="147"/>
      <c r="L8" s="147"/>
      <c r="M8" s="145"/>
      <c r="N8" s="136"/>
      <c r="O8" s="82" t="s">
        <v>18</v>
      </c>
      <c r="P8" s="83" t="s">
        <v>19</v>
      </c>
      <c r="Q8" s="83" t="s">
        <v>76</v>
      </c>
      <c r="R8" s="81" t="s">
        <v>23</v>
      </c>
      <c r="S8" s="10"/>
    </row>
    <row r="9" spans="2:28" s="2" customFormat="1" ht="15.75" x14ac:dyDescent="0.3">
      <c r="B9" s="47" t="s">
        <v>2</v>
      </c>
      <c r="C9" s="22">
        <v>309</v>
      </c>
      <c r="D9" s="64">
        <v>262500</v>
      </c>
      <c r="E9" s="58">
        <f>289+5+2</f>
        <v>296</v>
      </c>
      <c r="F9" s="73">
        <f>240905+288+1440</f>
        <v>242633</v>
      </c>
      <c r="G9" s="21"/>
      <c r="H9" s="64"/>
      <c r="I9" s="22">
        <v>45</v>
      </c>
      <c r="J9" s="21">
        <v>37550</v>
      </c>
      <c r="K9" s="58">
        <v>44</v>
      </c>
      <c r="L9" s="73">
        <v>37550</v>
      </c>
      <c r="M9" s="23"/>
      <c r="N9" s="24"/>
      <c r="O9" s="25">
        <f t="shared" ref="O9:P20" si="0">C9+I9</f>
        <v>354</v>
      </c>
      <c r="P9" s="26">
        <f t="shared" si="0"/>
        <v>300050</v>
      </c>
      <c r="Q9" s="27">
        <f t="shared" ref="Q9:R20" si="1">G9+M9</f>
        <v>0</v>
      </c>
      <c r="R9" s="28">
        <f t="shared" si="1"/>
        <v>0</v>
      </c>
      <c r="S9" s="10"/>
    </row>
    <row r="10" spans="2:28" s="2" customFormat="1" ht="15.75" x14ac:dyDescent="0.3">
      <c r="B10" s="48" t="s">
        <v>3</v>
      </c>
      <c r="C10" s="30">
        <v>309</v>
      </c>
      <c r="D10" s="65">
        <v>262500</v>
      </c>
      <c r="E10" s="59">
        <f>292+4</f>
        <v>296</v>
      </c>
      <c r="F10" s="74">
        <v>240440</v>
      </c>
      <c r="G10" s="29"/>
      <c r="H10" s="65"/>
      <c r="I10" s="30">
        <v>45</v>
      </c>
      <c r="J10" s="29">
        <v>41500</v>
      </c>
      <c r="K10" s="59">
        <v>45</v>
      </c>
      <c r="L10" s="74">
        <f>1300+38955</f>
        <v>40255</v>
      </c>
      <c r="M10" s="31"/>
      <c r="N10" s="32"/>
      <c r="O10" s="33">
        <f t="shared" si="0"/>
        <v>354</v>
      </c>
      <c r="P10" s="34">
        <f t="shared" si="0"/>
        <v>304000</v>
      </c>
      <c r="Q10" s="35">
        <f t="shared" si="1"/>
        <v>0</v>
      </c>
      <c r="R10" s="36">
        <f t="shared" si="1"/>
        <v>0</v>
      </c>
      <c r="S10" s="10"/>
    </row>
    <row r="11" spans="2:28" s="2" customFormat="1" ht="15.75" x14ac:dyDescent="0.3">
      <c r="B11" s="48" t="s">
        <v>4</v>
      </c>
      <c r="C11" s="71">
        <v>309</v>
      </c>
      <c r="D11" s="65">
        <v>262500</v>
      </c>
      <c r="E11" s="59">
        <f t="shared" ref="E11:E12" si="2">292+4</f>
        <v>296</v>
      </c>
      <c r="F11" s="74">
        <v>241451.19</v>
      </c>
      <c r="G11" s="29"/>
      <c r="H11" s="65"/>
      <c r="I11" s="30">
        <v>45</v>
      </c>
      <c r="J11" s="29">
        <v>41000</v>
      </c>
      <c r="K11" s="59">
        <v>45</v>
      </c>
      <c r="L11" s="74">
        <v>39400</v>
      </c>
      <c r="M11" s="31"/>
      <c r="N11" s="32"/>
      <c r="O11" s="33">
        <f t="shared" si="0"/>
        <v>354</v>
      </c>
      <c r="P11" s="34">
        <f>D11+J11</f>
        <v>303500</v>
      </c>
      <c r="Q11" s="35">
        <f t="shared" si="1"/>
        <v>0</v>
      </c>
      <c r="R11" s="36">
        <f t="shared" si="1"/>
        <v>0</v>
      </c>
      <c r="S11" s="10"/>
    </row>
    <row r="12" spans="2:28" s="2" customFormat="1" ht="15.75" x14ac:dyDescent="0.3">
      <c r="B12" s="48" t="s">
        <v>5</v>
      </c>
      <c r="C12" s="71">
        <v>309</v>
      </c>
      <c r="D12" s="65">
        <v>262500</v>
      </c>
      <c r="E12" s="59">
        <f t="shared" si="2"/>
        <v>296</v>
      </c>
      <c r="F12" s="74">
        <v>249480</v>
      </c>
      <c r="G12" s="29"/>
      <c r="H12" s="65"/>
      <c r="I12" s="30">
        <v>45</v>
      </c>
      <c r="J12" s="29">
        <v>41000</v>
      </c>
      <c r="K12" s="59">
        <v>45</v>
      </c>
      <c r="L12" s="74">
        <v>38100</v>
      </c>
      <c r="M12" s="70"/>
      <c r="N12" s="32"/>
      <c r="O12" s="33">
        <f t="shared" si="0"/>
        <v>354</v>
      </c>
      <c r="P12" s="34">
        <f t="shared" si="0"/>
        <v>303500</v>
      </c>
      <c r="Q12" s="35">
        <f>G12+M12</f>
        <v>0</v>
      </c>
      <c r="R12" s="36">
        <f t="shared" si="1"/>
        <v>0</v>
      </c>
      <c r="S12" s="10"/>
    </row>
    <row r="13" spans="2:28" s="2" customFormat="1" ht="15.75" x14ac:dyDescent="0.3">
      <c r="B13" s="48" t="s">
        <v>6</v>
      </c>
      <c r="C13" s="71">
        <v>306</v>
      </c>
      <c r="D13" s="65">
        <v>292300</v>
      </c>
      <c r="E13" s="59">
        <v>290</v>
      </c>
      <c r="F13" s="74">
        <v>273015.90999999997</v>
      </c>
      <c r="G13" s="29"/>
      <c r="H13" s="65"/>
      <c r="I13" s="30">
        <v>45</v>
      </c>
      <c r="J13" s="29">
        <v>40400</v>
      </c>
      <c r="K13" s="59">
        <v>45</v>
      </c>
      <c r="L13" s="74">
        <v>38100</v>
      </c>
      <c r="M13" s="31"/>
      <c r="N13" s="32"/>
      <c r="O13" s="33">
        <f t="shared" si="0"/>
        <v>351</v>
      </c>
      <c r="P13" s="34">
        <f t="shared" si="0"/>
        <v>332700</v>
      </c>
      <c r="Q13" s="35">
        <f t="shared" si="1"/>
        <v>0</v>
      </c>
      <c r="R13" s="36">
        <f t="shared" si="1"/>
        <v>0</v>
      </c>
      <c r="S13" s="10"/>
    </row>
    <row r="14" spans="2:28" s="2" customFormat="1" ht="15.75" x14ac:dyDescent="0.3">
      <c r="B14" s="48" t="s">
        <v>7</v>
      </c>
      <c r="C14" s="71">
        <v>306</v>
      </c>
      <c r="D14" s="65">
        <v>292300</v>
      </c>
      <c r="E14" s="59">
        <v>287</v>
      </c>
      <c r="F14" s="74">
        <f>273196.51+884.85</f>
        <v>274081.36</v>
      </c>
      <c r="G14" s="29"/>
      <c r="H14" s="65"/>
      <c r="I14" s="30">
        <v>45</v>
      </c>
      <c r="J14" s="29">
        <v>40400</v>
      </c>
      <c r="K14" s="59">
        <v>44</v>
      </c>
      <c r="L14" s="74">
        <v>38100</v>
      </c>
      <c r="M14" s="31"/>
      <c r="N14" s="32"/>
      <c r="O14" s="33">
        <f t="shared" si="0"/>
        <v>351</v>
      </c>
      <c r="P14" s="34">
        <f t="shared" si="0"/>
        <v>332700</v>
      </c>
      <c r="Q14" s="35">
        <f t="shared" si="1"/>
        <v>0</v>
      </c>
      <c r="R14" s="36">
        <f t="shared" si="1"/>
        <v>0</v>
      </c>
      <c r="S14" s="10"/>
    </row>
    <row r="15" spans="2:28" s="2" customFormat="1" ht="15.75" x14ac:dyDescent="0.3">
      <c r="B15" s="49" t="s">
        <v>8</v>
      </c>
      <c r="C15" s="129">
        <v>306</v>
      </c>
      <c r="D15" s="130">
        <v>292300</v>
      </c>
      <c r="E15" s="131">
        <v>287</v>
      </c>
      <c r="F15" s="132">
        <f>274311.38+181.82+723.86</f>
        <v>275217.06</v>
      </c>
      <c r="G15" s="29"/>
      <c r="H15" s="65"/>
      <c r="I15" s="30">
        <v>45</v>
      </c>
      <c r="J15" s="29">
        <v>40400</v>
      </c>
      <c r="K15" s="59">
        <v>44</v>
      </c>
      <c r="L15" s="74">
        <v>37600</v>
      </c>
      <c r="M15" s="31"/>
      <c r="N15" s="32"/>
      <c r="O15" s="33">
        <f t="shared" si="0"/>
        <v>351</v>
      </c>
      <c r="P15" s="34">
        <f t="shared" si="0"/>
        <v>332700</v>
      </c>
      <c r="Q15" s="35">
        <f t="shared" si="1"/>
        <v>0</v>
      </c>
      <c r="R15" s="36">
        <f t="shared" si="1"/>
        <v>0</v>
      </c>
      <c r="S15" s="10"/>
    </row>
    <row r="16" spans="2:28" s="2" customFormat="1" ht="15.75" x14ac:dyDescent="0.3">
      <c r="B16" s="48" t="s">
        <v>9</v>
      </c>
      <c r="C16" s="129">
        <v>306</v>
      </c>
      <c r="D16" s="130">
        <v>292300</v>
      </c>
      <c r="E16" s="131">
        <v>287</v>
      </c>
      <c r="F16" s="132">
        <v>274265.92</v>
      </c>
      <c r="G16" s="29"/>
      <c r="H16" s="65"/>
      <c r="I16" s="30">
        <v>45</v>
      </c>
      <c r="J16" s="29">
        <v>40400</v>
      </c>
      <c r="K16" s="59">
        <v>44</v>
      </c>
      <c r="L16" s="74">
        <v>37600</v>
      </c>
      <c r="M16" s="29"/>
      <c r="N16" s="37"/>
      <c r="O16" s="33">
        <f t="shared" si="0"/>
        <v>351</v>
      </c>
      <c r="P16" s="34">
        <f t="shared" si="0"/>
        <v>332700</v>
      </c>
      <c r="Q16" s="35">
        <f t="shared" si="1"/>
        <v>0</v>
      </c>
      <c r="R16" s="36">
        <f t="shared" si="1"/>
        <v>0</v>
      </c>
      <c r="S16" s="10"/>
    </row>
    <row r="17" spans="2:19" s="2" customFormat="1" ht="15.75" x14ac:dyDescent="0.3">
      <c r="B17" s="48" t="s">
        <v>10</v>
      </c>
      <c r="C17" s="129">
        <v>306</v>
      </c>
      <c r="D17" s="130">
        <v>292300</v>
      </c>
      <c r="E17" s="131"/>
      <c r="F17" s="132"/>
      <c r="G17" s="29"/>
      <c r="H17" s="65"/>
      <c r="I17" s="30">
        <v>45</v>
      </c>
      <c r="J17" s="29">
        <v>40400</v>
      </c>
      <c r="K17" s="59"/>
      <c r="L17" s="74"/>
      <c r="M17" s="29"/>
      <c r="N17" s="32"/>
      <c r="O17" s="33">
        <f t="shared" si="0"/>
        <v>351</v>
      </c>
      <c r="P17" s="34">
        <f t="shared" si="0"/>
        <v>332700</v>
      </c>
      <c r="Q17" s="35">
        <f t="shared" si="1"/>
        <v>0</v>
      </c>
      <c r="R17" s="36">
        <f t="shared" si="1"/>
        <v>0</v>
      </c>
      <c r="S17" s="10"/>
    </row>
    <row r="18" spans="2:19" ht="15.75" x14ac:dyDescent="0.3">
      <c r="B18" s="48" t="s">
        <v>11</v>
      </c>
      <c r="C18" s="71"/>
      <c r="D18" s="75"/>
      <c r="E18" s="59"/>
      <c r="F18" s="74"/>
      <c r="G18" s="31"/>
      <c r="H18" s="75"/>
      <c r="I18" s="38"/>
      <c r="J18" s="31"/>
      <c r="K18" s="59"/>
      <c r="L18" s="74"/>
      <c r="M18" s="31"/>
      <c r="N18" s="32"/>
      <c r="O18" s="33">
        <f t="shared" si="0"/>
        <v>0</v>
      </c>
      <c r="P18" s="34">
        <f t="shared" si="0"/>
        <v>0</v>
      </c>
      <c r="Q18" s="35">
        <f t="shared" si="1"/>
        <v>0</v>
      </c>
      <c r="R18" s="36">
        <f t="shared" si="1"/>
        <v>0</v>
      </c>
      <c r="S18" s="5"/>
    </row>
    <row r="19" spans="2:19" ht="15.75" x14ac:dyDescent="0.3">
      <c r="B19" s="48" t="s">
        <v>12</v>
      </c>
      <c r="C19" s="71"/>
      <c r="D19" s="65"/>
      <c r="E19" s="59"/>
      <c r="F19" s="74"/>
      <c r="G19" s="29"/>
      <c r="H19" s="65"/>
      <c r="I19" s="30"/>
      <c r="J19" s="29"/>
      <c r="K19" s="59"/>
      <c r="L19" s="74"/>
      <c r="M19" s="29"/>
      <c r="N19" s="37"/>
      <c r="O19" s="33">
        <f t="shared" si="0"/>
        <v>0</v>
      </c>
      <c r="P19" s="34">
        <f t="shared" si="0"/>
        <v>0</v>
      </c>
      <c r="Q19" s="35">
        <f t="shared" si="1"/>
        <v>0</v>
      </c>
      <c r="R19" s="36">
        <f t="shared" si="1"/>
        <v>0</v>
      </c>
      <c r="S19" s="5"/>
    </row>
    <row r="20" spans="2:19" ht="16.5" thickBot="1" x14ac:dyDescent="0.35">
      <c r="B20" s="50" t="s">
        <v>13</v>
      </c>
      <c r="C20" s="72"/>
      <c r="D20" s="76"/>
      <c r="E20" s="60"/>
      <c r="F20" s="77"/>
      <c r="G20" s="39"/>
      <c r="H20" s="76"/>
      <c r="I20" s="40"/>
      <c r="J20" s="39"/>
      <c r="K20" s="60"/>
      <c r="L20" s="77"/>
      <c r="M20" s="41"/>
      <c r="N20" s="42"/>
      <c r="O20" s="43">
        <f t="shared" si="0"/>
        <v>0</v>
      </c>
      <c r="P20" s="44">
        <f t="shared" si="0"/>
        <v>0</v>
      </c>
      <c r="Q20" s="45">
        <f t="shared" si="1"/>
        <v>0</v>
      </c>
      <c r="R20" s="46">
        <f t="shared" si="1"/>
        <v>0</v>
      </c>
    </row>
    <row r="21" spans="2:19" s="69" customFormat="1" ht="15.75" thickBot="1" x14ac:dyDescent="0.3">
      <c r="B21" s="55" t="s">
        <v>14</v>
      </c>
      <c r="C21" s="16" t="s">
        <v>24</v>
      </c>
      <c r="D21" s="20">
        <f>SUM(D9:D20)</f>
        <v>2511500</v>
      </c>
      <c r="E21" s="18" t="s">
        <v>24</v>
      </c>
      <c r="F21" s="20">
        <f t="shared" ref="F21" si="3">SUM(F9:F20)</f>
        <v>2070584.44</v>
      </c>
      <c r="G21" s="17">
        <f>SUM(G9:G20)</f>
        <v>0</v>
      </c>
      <c r="H21" s="17">
        <f>SUM(H9:H20)</f>
        <v>0</v>
      </c>
      <c r="I21" s="18" t="s">
        <v>24</v>
      </c>
      <c r="J21" s="61">
        <f>SUM(J9:J20)</f>
        <v>363050</v>
      </c>
      <c r="K21" s="18" t="s">
        <v>24</v>
      </c>
      <c r="L21" s="20">
        <f t="shared" ref="L21" si="4">SUM(L9:L20)</f>
        <v>306705</v>
      </c>
      <c r="M21" s="17">
        <f>SUM(M9:M20)</f>
        <v>0</v>
      </c>
      <c r="N21" s="19">
        <f>SUM(N9:N20)</f>
        <v>0</v>
      </c>
      <c r="O21" s="16" t="s">
        <v>24</v>
      </c>
      <c r="P21" s="20">
        <f>SUM(P9:P20)</f>
        <v>2874550</v>
      </c>
      <c r="Q21" s="17">
        <f>SUM(Q9:Q20)</f>
        <v>0</v>
      </c>
      <c r="R21" s="19">
        <f>SUM(R9:R20)</f>
        <v>0</v>
      </c>
    </row>
    <row r="22" spans="2:19" ht="13.5" customHeight="1" x14ac:dyDescent="0.25">
      <c r="B22" s="56"/>
      <c r="C22" s="12"/>
      <c r="D22" s="57"/>
      <c r="E22" s="57"/>
      <c r="F22" s="57"/>
      <c r="G22" s="13"/>
      <c r="H22" s="13"/>
      <c r="I22" s="12"/>
      <c r="J22" s="57"/>
      <c r="K22" s="57"/>
      <c r="L22" s="57"/>
      <c r="M22" s="13"/>
      <c r="N22" s="13"/>
      <c r="O22" s="12"/>
      <c r="P22" s="57"/>
      <c r="Q22" s="13"/>
      <c r="R22" s="13"/>
    </row>
    <row r="23" spans="2:19" ht="30.75" customHeight="1" thickBot="1" x14ac:dyDescent="0.3">
      <c r="B23" s="134" t="s">
        <v>35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  <row r="24" spans="2:19" ht="37.5" customHeight="1" thickBot="1" x14ac:dyDescent="0.3">
      <c r="B24" s="68" t="s">
        <v>26</v>
      </c>
      <c r="C24" s="137" t="s">
        <v>28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9"/>
    </row>
    <row r="25" spans="2:19" ht="15.75" thickBot="1" x14ac:dyDescent="0.3">
      <c r="B25" s="51">
        <v>1</v>
      </c>
      <c r="C25" s="52">
        <v>2</v>
      </c>
      <c r="D25" s="53">
        <v>3</v>
      </c>
      <c r="E25" s="53">
        <v>4</v>
      </c>
      <c r="F25" s="53">
        <v>5</v>
      </c>
      <c r="G25" s="53">
        <v>6</v>
      </c>
      <c r="H25" s="53">
        <v>7</v>
      </c>
      <c r="I25" s="53">
        <v>8</v>
      </c>
      <c r="J25" s="53">
        <v>9</v>
      </c>
      <c r="K25" s="53">
        <v>10</v>
      </c>
      <c r="L25" s="53">
        <v>11</v>
      </c>
      <c r="M25" s="53">
        <v>12</v>
      </c>
      <c r="N25" s="54">
        <v>13</v>
      </c>
      <c r="O25" s="52">
        <v>14</v>
      </c>
      <c r="P25" s="53">
        <v>15</v>
      </c>
      <c r="Q25" s="53">
        <v>16</v>
      </c>
      <c r="R25" s="54">
        <v>17</v>
      </c>
    </row>
    <row r="26" spans="2:19" s="2" customFormat="1" ht="16.5" customHeight="1" thickBot="1" x14ac:dyDescent="0.35">
      <c r="B26" s="140" t="s">
        <v>1</v>
      </c>
      <c r="C26" s="142" t="s">
        <v>15</v>
      </c>
      <c r="D26" s="144" t="s">
        <v>16</v>
      </c>
      <c r="E26" s="146" t="s">
        <v>32</v>
      </c>
      <c r="F26" s="146" t="s">
        <v>40</v>
      </c>
      <c r="G26" s="144" t="s">
        <v>75</v>
      </c>
      <c r="H26" s="144" t="s">
        <v>22</v>
      </c>
      <c r="I26" s="144" t="s">
        <v>21</v>
      </c>
      <c r="J26" s="144" t="s">
        <v>20</v>
      </c>
      <c r="K26" s="146" t="s">
        <v>33</v>
      </c>
      <c r="L26" s="146" t="s">
        <v>41</v>
      </c>
      <c r="M26" s="144" t="s">
        <v>75</v>
      </c>
      <c r="N26" s="135" t="s">
        <v>22</v>
      </c>
      <c r="O26" s="148" t="s">
        <v>17</v>
      </c>
      <c r="P26" s="149"/>
      <c r="Q26" s="149"/>
      <c r="R26" s="150"/>
      <c r="S26" s="10"/>
    </row>
    <row r="27" spans="2:19" s="2" customFormat="1" ht="72" customHeight="1" thickBot="1" x14ac:dyDescent="0.35">
      <c r="B27" s="141"/>
      <c r="C27" s="143"/>
      <c r="D27" s="145"/>
      <c r="E27" s="147"/>
      <c r="F27" s="147"/>
      <c r="G27" s="145"/>
      <c r="H27" s="145"/>
      <c r="I27" s="145"/>
      <c r="J27" s="145"/>
      <c r="K27" s="147"/>
      <c r="L27" s="147"/>
      <c r="M27" s="145"/>
      <c r="N27" s="136"/>
      <c r="O27" s="82" t="s">
        <v>18</v>
      </c>
      <c r="P27" s="83" t="s">
        <v>19</v>
      </c>
      <c r="Q27" s="92" t="s">
        <v>76</v>
      </c>
      <c r="R27" s="81" t="s">
        <v>23</v>
      </c>
      <c r="S27" s="10"/>
    </row>
    <row r="28" spans="2:19" ht="15.75" x14ac:dyDescent="0.3">
      <c r="B28" s="47" t="s">
        <v>2</v>
      </c>
      <c r="C28" s="22">
        <v>309</v>
      </c>
      <c r="D28" s="64"/>
      <c r="E28" s="58"/>
      <c r="F28" s="73"/>
      <c r="G28" s="21"/>
      <c r="H28" s="64"/>
      <c r="I28" s="22">
        <v>45</v>
      </c>
      <c r="J28" s="21"/>
      <c r="K28" s="58"/>
      <c r="L28" s="73"/>
      <c r="M28" s="31"/>
      <c r="N28" s="24"/>
      <c r="O28" s="25">
        <f t="shared" ref="O28:O39" si="5">C28+I28</f>
        <v>354</v>
      </c>
      <c r="P28" s="26">
        <f t="shared" ref="P28:P39" si="6">D28+J28</f>
        <v>0</v>
      </c>
      <c r="Q28" s="27">
        <f t="shared" ref="Q28:Q30" si="7">G28+M28</f>
        <v>0</v>
      </c>
      <c r="R28" s="28">
        <f t="shared" ref="R28:R39" si="8">H28+N28</f>
        <v>0</v>
      </c>
    </row>
    <row r="29" spans="2:19" ht="15.75" x14ac:dyDescent="0.3">
      <c r="B29" s="48" t="s">
        <v>3</v>
      </c>
      <c r="C29" s="30">
        <v>309</v>
      </c>
      <c r="D29" s="65"/>
      <c r="E29" s="59"/>
      <c r="F29" s="74"/>
      <c r="G29" s="29">
        <v>7870</v>
      </c>
      <c r="H29" s="65"/>
      <c r="I29" s="30">
        <v>45</v>
      </c>
      <c r="J29" s="29"/>
      <c r="K29" s="59">
        <v>2</v>
      </c>
      <c r="L29" s="74">
        <v>1500</v>
      </c>
      <c r="M29" s="31">
        <v>1500</v>
      </c>
      <c r="N29" s="32"/>
      <c r="O29" s="33">
        <f t="shared" si="5"/>
        <v>354</v>
      </c>
      <c r="P29" s="34">
        <f t="shared" si="6"/>
        <v>0</v>
      </c>
      <c r="Q29" s="35">
        <f t="shared" si="7"/>
        <v>9370</v>
      </c>
      <c r="R29" s="36">
        <f t="shared" si="8"/>
        <v>0</v>
      </c>
    </row>
    <row r="30" spans="2:19" ht="15.75" x14ac:dyDescent="0.3">
      <c r="B30" s="48" t="s">
        <v>4</v>
      </c>
      <c r="C30" s="30">
        <v>309</v>
      </c>
      <c r="D30" s="65"/>
      <c r="E30" s="59"/>
      <c r="F30" s="74"/>
      <c r="G30" s="29">
        <v>0</v>
      </c>
      <c r="H30" s="65"/>
      <c r="I30" s="30">
        <v>45</v>
      </c>
      <c r="J30" s="29"/>
      <c r="K30" s="59">
        <v>1</v>
      </c>
      <c r="L30" s="74">
        <v>1400</v>
      </c>
      <c r="M30" s="31">
        <v>1400</v>
      </c>
      <c r="N30" s="32"/>
      <c r="O30" s="33">
        <f t="shared" si="5"/>
        <v>354</v>
      </c>
      <c r="P30" s="34">
        <f t="shared" si="6"/>
        <v>0</v>
      </c>
      <c r="Q30" s="35">
        <f t="shared" si="7"/>
        <v>1400</v>
      </c>
      <c r="R30" s="36">
        <f t="shared" si="8"/>
        <v>0</v>
      </c>
    </row>
    <row r="31" spans="2:19" ht="15.75" x14ac:dyDescent="0.3">
      <c r="B31" s="48" t="s">
        <v>5</v>
      </c>
      <c r="C31" s="71">
        <v>309</v>
      </c>
      <c r="D31" s="65"/>
      <c r="E31" s="59"/>
      <c r="F31" s="74"/>
      <c r="G31" s="29">
        <v>1400</v>
      </c>
      <c r="H31" s="65">
        <v>27337</v>
      </c>
      <c r="I31" s="30">
        <v>45</v>
      </c>
      <c r="J31" s="29"/>
      <c r="K31" s="59"/>
      <c r="L31" s="74"/>
      <c r="M31" s="70">
        <v>0</v>
      </c>
      <c r="N31" s="32"/>
      <c r="O31" s="33">
        <f t="shared" si="5"/>
        <v>354</v>
      </c>
      <c r="P31" s="34">
        <f t="shared" si="6"/>
        <v>0</v>
      </c>
      <c r="Q31" s="35">
        <f>G31+M31</f>
        <v>1400</v>
      </c>
      <c r="R31" s="36">
        <f t="shared" si="8"/>
        <v>27337</v>
      </c>
    </row>
    <row r="32" spans="2:19" ht="15.75" x14ac:dyDescent="0.3">
      <c r="B32" s="48" t="s">
        <v>6</v>
      </c>
      <c r="C32" s="71">
        <v>306</v>
      </c>
      <c r="D32" s="65"/>
      <c r="E32" s="59"/>
      <c r="F32" s="74"/>
      <c r="G32" s="29">
        <v>0</v>
      </c>
      <c r="H32" s="65">
        <v>50000</v>
      </c>
      <c r="I32" s="30">
        <v>45</v>
      </c>
      <c r="J32" s="29"/>
      <c r="K32" s="59"/>
      <c r="L32" s="74"/>
      <c r="M32" s="31">
        <v>0</v>
      </c>
      <c r="N32" s="32"/>
      <c r="O32" s="33">
        <f t="shared" si="5"/>
        <v>351</v>
      </c>
      <c r="P32" s="34">
        <f t="shared" si="6"/>
        <v>0</v>
      </c>
      <c r="Q32" s="35">
        <f t="shared" ref="Q32:Q39" si="9">G32+M32</f>
        <v>0</v>
      </c>
      <c r="R32" s="36">
        <f t="shared" si="8"/>
        <v>50000</v>
      </c>
    </row>
    <row r="33" spans="2:18" ht="15.75" x14ac:dyDescent="0.3">
      <c r="B33" s="48" t="s">
        <v>7</v>
      </c>
      <c r="C33" s="71">
        <v>306</v>
      </c>
      <c r="D33" s="65"/>
      <c r="E33" s="59"/>
      <c r="F33" s="74"/>
      <c r="G33" s="29">
        <v>0</v>
      </c>
      <c r="H33" s="65">
        <v>50000</v>
      </c>
      <c r="I33" s="30">
        <v>45</v>
      </c>
      <c r="J33" s="29"/>
      <c r="K33" s="59">
        <v>4</v>
      </c>
      <c r="L33" s="74"/>
      <c r="M33" s="31">
        <v>0</v>
      </c>
      <c r="N33" s="32">
        <v>1600</v>
      </c>
      <c r="O33" s="33">
        <f t="shared" si="5"/>
        <v>351</v>
      </c>
      <c r="P33" s="34">
        <f t="shared" si="6"/>
        <v>0</v>
      </c>
      <c r="Q33" s="35">
        <f t="shared" si="9"/>
        <v>0</v>
      </c>
      <c r="R33" s="36">
        <f t="shared" si="8"/>
        <v>51600</v>
      </c>
    </row>
    <row r="34" spans="2:18" ht="15.75" x14ac:dyDescent="0.3">
      <c r="B34" s="49" t="s">
        <v>8</v>
      </c>
      <c r="C34" s="71">
        <v>306</v>
      </c>
      <c r="D34" s="65"/>
      <c r="E34" s="59"/>
      <c r="F34" s="74"/>
      <c r="G34" s="29">
        <v>0</v>
      </c>
      <c r="H34" s="65">
        <v>24392.3</v>
      </c>
      <c r="I34" s="30">
        <v>45</v>
      </c>
      <c r="J34" s="29"/>
      <c r="K34" s="59"/>
      <c r="L34" s="74"/>
      <c r="M34" s="31">
        <v>0</v>
      </c>
      <c r="N34" s="32"/>
      <c r="O34" s="33">
        <f t="shared" si="5"/>
        <v>351</v>
      </c>
      <c r="P34" s="34">
        <f t="shared" si="6"/>
        <v>0</v>
      </c>
      <c r="Q34" s="35">
        <f t="shared" si="9"/>
        <v>0</v>
      </c>
      <c r="R34" s="36">
        <f t="shared" si="8"/>
        <v>24392.3</v>
      </c>
    </row>
    <row r="35" spans="2:18" ht="15.75" x14ac:dyDescent="0.3">
      <c r="B35" s="48" t="s">
        <v>9</v>
      </c>
      <c r="C35" s="71">
        <v>306</v>
      </c>
      <c r="D35" s="65"/>
      <c r="E35" s="59"/>
      <c r="F35" s="74"/>
      <c r="G35" s="29">
        <v>0</v>
      </c>
      <c r="H35" s="65">
        <v>7777.4</v>
      </c>
      <c r="I35" s="30">
        <v>45</v>
      </c>
      <c r="J35" s="29">
        <f>734.7*2</f>
        <v>1469.4</v>
      </c>
      <c r="K35" s="59">
        <v>5</v>
      </c>
      <c r="L35" s="74"/>
      <c r="M35" s="29"/>
      <c r="N35" s="37">
        <f>730+2050</f>
        <v>2780</v>
      </c>
      <c r="O35" s="33">
        <f t="shared" si="5"/>
        <v>351</v>
      </c>
      <c r="P35" s="34">
        <f t="shared" si="6"/>
        <v>1469.4</v>
      </c>
      <c r="Q35" s="35">
        <f t="shared" si="9"/>
        <v>0</v>
      </c>
      <c r="R35" s="36">
        <f t="shared" si="8"/>
        <v>10557.4</v>
      </c>
    </row>
    <row r="36" spans="2:18" ht="15.75" x14ac:dyDescent="0.3">
      <c r="B36" s="48" t="s">
        <v>10</v>
      </c>
      <c r="C36" s="71">
        <v>306</v>
      </c>
      <c r="D36" s="65"/>
      <c r="E36" s="59"/>
      <c r="F36" s="74"/>
      <c r="G36" s="29">
        <v>0</v>
      </c>
      <c r="H36" s="65">
        <v>50000</v>
      </c>
      <c r="I36" s="30">
        <v>45</v>
      </c>
      <c r="J36" s="29"/>
      <c r="K36" s="59"/>
      <c r="L36" s="74"/>
      <c r="M36" s="29">
        <v>0</v>
      </c>
      <c r="N36" s="32"/>
      <c r="O36" s="33">
        <f t="shared" si="5"/>
        <v>351</v>
      </c>
      <c r="P36" s="34">
        <f t="shared" si="6"/>
        <v>0</v>
      </c>
      <c r="Q36" s="35">
        <f t="shared" si="9"/>
        <v>0</v>
      </c>
      <c r="R36" s="36">
        <f t="shared" si="8"/>
        <v>50000</v>
      </c>
    </row>
    <row r="37" spans="2:18" ht="15.75" x14ac:dyDescent="0.3">
      <c r="B37" s="48" t="s">
        <v>11</v>
      </c>
      <c r="C37" s="71"/>
      <c r="D37" s="75"/>
      <c r="E37" s="59"/>
      <c r="F37" s="74"/>
      <c r="G37" s="31">
        <v>0</v>
      </c>
      <c r="H37" s="75"/>
      <c r="I37" s="38">
        <v>45</v>
      </c>
      <c r="J37" s="31"/>
      <c r="K37" s="59"/>
      <c r="L37" s="74"/>
      <c r="M37" s="31">
        <v>0</v>
      </c>
      <c r="N37" s="32"/>
      <c r="O37" s="33">
        <f t="shared" si="5"/>
        <v>45</v>
      </c>
      <c r="P37" s="34">
        <f t="shared" si="6"/>
        <v>0</v>
      </c>
      <c r="Q37" s="35">
        <f t="shared" si="9"/>
        <v>0</v>
      </c>
      <c r="R37" s="36">
        <f t="shared" si="8"/>
        <v>0</v>
      </c>
    </row>
    <row r="38" spans="2:18" ht="15.75" x14ac:dyDescent="0.3">
      <c r="B38" s="48" t="s">
        <v>12</v>
      </c>
      <c r="C38" s="71"/>
      <c r="D38" s="65"/>
      <c r="E38" s="59"/>
      <c r="F38" s="74"/>
      <c r="G38" s="29">
        <v>0</v>
      </c>
      <c r="H38" s="65"/>
      <c r="I38" s="30">
        <v>45</v>
      </c>
      <c r="J38" s="29"/>
      <c r="K38" s="59"/>
      <c r="L38" s="74"/>
      <c r="M38" s="29">
        <v>0</v>
      </c>
      <c r="N38" s="37"/>
      <c r="O38" s="33">
        <f t="shared" si="5"/>
        <v>45</v>
      </c>
      <c r="P38" s="34">
        <f t="shared" si="6"/>
        <v>0</v>
      </c>
      <c r="Q38" s="35">
        <f t="shared" si="9"/>
        <v>0</v>
      </c>
      <c r="R38" s="36">
        <f t="shared" si="8"/>
        <v>0</v>
      </c>
    </row>
    <row r="39" spans="2:18" ht="16.5" thickBot="1" x14ac:dyDescent="0.35">
      <c r="B39" s="50" t="s">
        <v>13</v>
      </c>
      <c r="C39" s="72"/>
      <c r="D39" s="76"/>
      <c r="E39" s="60"/>
      <c r="F39" s="77"/>
      <c r="G39" s="39">
        <v>0</v>
      </c>
      <c r="H39" s="76"/>
      <c r="I39" s="40">
        <v>45</v>
      </c>
      <c r="J39" s="39"/>
      <c r="K39" s="60"/>
      <c r="L39" s="77"/>
      <c r="M39" s="41">
        <v>0</v>
      </c>
      <c r="N39" s="42"/>
      <c r="O39" s="43">
        <f t="shared" si="5"/>
        <v>45</v>
      </c>
      <c r="P39" s="44">
        <f t="shared" si="6"/>
        <v>0</v>
      </c>
      <c r="Q39" s="45">
        <f t="shared" si="9"/>
        <v>0</v>
      </c>
      <c r="R39" s="46">
        <f t="shared" si="8"/>
        <v>0</v>
      </c>
    </row>
    <row r="40" spans="2:18" s="69" customFormat="1" ht="15.75" thickBot="1" x14ac:dyDescent="0.3">
      <c r="B40" s="55" t="s">
        <v>14</v>
      </c>
      <c r="C40" s="16" t="s">
        <v>24</v>
      </c>
      <c r="D40" s="20">
        <f>SUM(D28:D39)</f>
        <v>0</v>
      </c>
      <c r="E40" s="18" t="s">
        <v>24</v>
      </c>
      <c r="F40" s="20">
        <f t="shared" ref="F40" si="10">SUM(F28:F39)</f>
        <v>0</v>
      </c>
      <c r="G40" s="17">
        <f>SUM(G28:G39)</f>
        <v>9270</v>
      </c>
      <c r="H40" s="17">
        <f>SUM(H28:H39)</f>
        <v>209506.69999999998</v>
      </c>
      <c r="I40" s="18" t="s">
        <v>24</v>
      </c>
      <c r="J40" s="61">
        <f>SUM(J28:J39)</f>
        <v>1469.4</v>
      </c>
      <c r="K40" s="18" t="s">
        <v>24</v>
      </c>
      <c r="L40" s="20">
        <f t="shared" ref="L40" si="11">SUM(L28:L39)</f>
        <v>2900</v>
      </c>
      <c r="M40" s="17">
        <f>SUM(M28:M39)</f>
        <v>2900</v>
      </c>
      <c r="N40" s="19">
        <f>SUM(N28:N39)</f>
        <v>4380</v>
      </c>
      <c r="O40" s="16" t="s">
        <v>24</v>
      </c>
      <c r="P40" s="20">
        <f>SUM(P28:P39)</f>
        <v>1469.4</v>
      </c>
      <c r="Q40" s="17">
        <f>SUM(Q28:Q39)</f>
        <v>12170</v>
      </c>
      <c r="R40" s="19">
        <f>SUM(R28:R39)</f>
        <v>213886.69999999998</v>
      </c>
    </row>
    <row r="41" spans="2:18" x14ac:dyDescent="0.25">
      <c r="I41" s="105"/>
    </row>
    <row r="42" spans="2:18" ht="28.5" customHeight="1" thickBot="1" x14ac:dyDescent="0.3">
      <c r="B42" s="134" t="s">
        <v>36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2:18" ht="37.5" customHeight="1" thickBot="1" x14ac:dyDescent="0.3">
      <c r="B43" s="68" t="s">
        <v>29</v>
      </c>
      <c r="C43" s="137" t="s">
        <v>55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9"/>
    </row>
    <row r="44" spans="2:18" ht="15.75" thickBot="1" x14ac:dyDescent="0.3">
      <c r="B44" s="51">
        <v>1</v>
      </c>
      <c r="C44" s="52">
        <v>2</v>
      </c>
      <c r="D44" s="53">
        <v>3</v>
      </c>
      <c r="E44" s="53">
        <v>4</v>
      </c>
      <c r="F44" s="53">
        <v>5</v>
      </c>
      <c r="G44" s="53">
        <v>6</v>
      </c>
      <c r="H44" s="53">
        <v>7</v>
      </c>
      <c r="I44" s="53">
        <v>8</v>
      </c>
      <c r="J44" s="53">
        <v>9</v>
      </c>
      <c r="K44" s="53">
        <v>10</v>
      </c>
      <c r="L44" s="53">
        <v>11</v>
      </c>
      <c r="M44" s="53">
        <v>12</v>
      </c>
      <c r="N44" s="54">
        <v>13</v>
      </c>
      <c r="O44" s="52">
        <v>14</v>
      </c>
      <c r="P44" s="53">
        <v>15</v>
      </c>
      <c r="Q44" s="53">
        <v>16</v>
      </c>
      <c r="R44" s="54">
        <v>17</v>
      </c>
    </row>
    <row r="45" spans="2:18" ht="15.75" customHeight="1" thickBot="1" x14ac:dyDescent="0.3">
      <c r="B45" s="140" t="s">
        <v>1</v>
      </c>
      <c r="C45" s="142" t="s">
        <v>15</v>
      </c>
      <c r="D45" s="144" t="s">
        <v>16</v>
      </c>
      <c r="E45" s="146" t="s">
        <v>42</v>
      </c>
      <c r="F45" s="146" t="s">
        <v>40</v>
      </c>
      <c r="G45" s="144" t="s">
        <v>75</v>
      </c>
      <c r="H45" s="144" t="s">
        <v>22</v>
      </c>
      <c r="I45" s="144" t="s">
        <v>21</v>
      </c>
      <c r="J45" s="144" t="s">
        <v>20</v>
      </c>
      <c r="K45" s="146" t="s">
        <v>33</v>
      </c>
      <c r="L45" s="146" t="s">
        <v>34</v>
      </c>
      <c r="M45" s="144" t="s">
        <v>75</v>
      </c>
      <c r="N45" s="135" t="s">
        <v>22</v>
      </c>
      <c r="O45" s="148" t="s">
        <v>17</v>
      </c>
      <c r="P45" s="149"/>
      <c r="Q45" s="149"/>
      <c r="R45" s="150"/>
    </row>
    <row r="46" spans="2:18" ht="54" customHeight="1" thickBot="1" x14ac:dyDescent="0.3">
      <c r="B46" s="141"/>
      <c r="C46" s="143"/>
      <c r="D46" s="145"/>
      <c r="E46" s="147"/>
      <c r="F46" s="147"/>
      <c r="G46" s="145"/>
      <c r="H46" s="145"/>
      <c r="I46" s="145"/>
      <c r="J46" s="145"/>
      <c r="K46" s="147"/>
      <c r="L46" s="147"/>
      <c r="M46" s="145"/>
      <c r="N46" s="136"/>
      <c r="O46" s="82" t="s">
        <v>18</v>
      </c>
      <c r="P46" s="83" t="s">
        <v>19</v>
      </c>
      <c r="Q46" s="92" t="s">
        <v>76</v>
      </c>
      <c r="R46" s="81" t="s">
        <v>23</v>
      </c>
    </row>
    <row r="47" spans="2:18" ht="15.75" x14ac:dyDescent="0.3">
      <c r="B47" s="47" t="s">
        <v>2</v>
      </c>
      <c r="C47" s="22"/>
      <c r="D47" s="64"/>
      <c r="E47" s="58"/>
      <c r="F47" s="73"/>
      <c r="G47" s="21"/>
      <c r="H47" s="64"/>
      <c r="I47" s="22">
        <v>31</v>
      </c>
      <c r="J47" s="21">
        <v>15160</v>
      </c>
      <c r="K47" s="58">
        <v>31</v>
      </c>
      <c r="L47" s="73">
        <v>15160</v>
      </c>
      <c r="M47" s="23"/>
      <c r="N47" s="24"/>
      <c r="O47" s="25">
        <f t="shared" ref="O47:O58" si="12">C47+I47</f>
        <v>31</v>
      </c>
      <c r="P47" s="26">
        <f t="shared" ref="P47:P58" si="13">D47+J47</f>
        <v>15160</v>
      </c>
      <c r="Q47" s="27">
        <f t="shared" ref="Q47:Q49" si="14">G47+M47</f>
        <v>0</v>
      </c>
      <c r="R47" s="28">
        <f t="shared" ref="R47:R58" si="15">H47+N47</f>
        <v>0</v>
      </c>
    </row>
    <row r="48" spans="2:18" ht="15.75" x14ac:dyDescent="0.3">
      <c r="B48" s="48" t="s">
        <v>3</v>
      </c>
      <c r="C48" s="30"/>
      <c r="D48" s="65"/>
      <c r="E48" s="59"/>
      <c r="F48" s="74"/>
      <c r="G48" s="29"/>
      <c r="H48" s="65"/>
      <c r="I48" s="30">
        <v>31</v>
      </c>
      <c r="J48" s="29">
        <v>15160</v>
      </c>
      <c r="K48" s="59">
        <v>31</v>
      </c>
      <c r="L48" s="74">
        <v>15160</v>
      </c>
      <c r="M48" s="31"/>
      <c r="N48" s="32"/>
      <c r="O48" s="33">
        <f t="shared" si="12"/>
        <v>31</v>
      </c>
      <c r="P48" s="34">
        <f t="shared" si="13"/>
        <v>15160</v>
      </c>
      <c r="Q48" s="35">
        <f t="shared" si="14"/>
        <v>0</v>
      </c>
      <c r="R48" s="36">
        <f t="shared" si="15"/>
        <v>0</v>
      </c>
    </row>
    <row r="49" spans="2:18" ht="15.75" x14ac:dyDescent="0.3">
      <c r="B49" s="48" t="s">
        <v>4</v>
      </c>
      <c r="C49" s="71"/>
      <c r="D49" s="65"/>
      <c r="E49" s="59"/>
      <c r="F49" s="74"/>
      <c r="G49" s="29"/>
      <c r="H49" s="65"/>
      <c r="I49" s="30">
        <v>31</v>
      </c>
      <c r="J49" s="29">
        <v>15160</v>
      </c>
      <c r="K49" s="59">
        <v>31</v>
      </c>
      <c r="L49" s="74">
        <v>15160</v>
      </c>
      <c r="M49" s="31"/>
      <c r="N49" s="32"/>
      <c r="O49" s="33">
        <f t="shared" si="12"/>
        <v>31</v>
      </c>
      <c r="P49" s="34">
        <f t="shared" si="13"/>
        <v>15160</v>
      </c>
      <c r="Q49" s="35">
        <f t="shared" si="14"/>
        <v>0</v>
      </c>
      <c r="R49" s="36">
        <f t="shared" si="15"/>
        <v>0</v>
      </c>
    </row>
    <row r="50" spans="2:18" ht="15.75" x14ac:dyDescent="0.3">
      <c r="B50" s="48" t="s">
        <v>5</v>
      </c>
      <c r="C50" s="71"/>
      <c r="D50" s="65"/>
      <c r="E50" s="59"/>
      <c r="F50" s="74"/>
      <c r="G50" s="29"/>
      <c r="H50" s="65"/>
      <c r="I50" s="30">
        <v>31</v>
      </c>
      <c r="J50" s="29">
        <v>15160</v>
      </c>
      <c r="K50" s="59">
        <v>31</v>
      </c>
      <c r="L50" s="74">
        <v>15160</v>
      </c>
      <c r="M50" s="70"/>
      <c r="N50" s="32"/>
      <c r="O50" s="33">
        <f t="shared" si="12"/>
        <v>31</v>
      </c>
      <c r="P50" s="34">
        <f t="shared" si="13"/>
        <v>15160</v>
      </c>
      <c r="Q50" s="35">
        <f>G50+M50</f>
        <v>0</v>
      </c>
      <c r="R50" s="36">
        <f t="shared" si="15"/>
        <v>0</v>
      </c>
    </row>
    <row r="51" spans="2:18" ht="15.75" x14ac:dyDescent="0.3">
      <c r="B51" s="48" t="s">
        <v>6</v>
      </c>
      <c r="C51" s="71"/>
      <c r="D51" s="65"/>
      <c r="E51" s="59"/>
      <c r="F51" s="74"/>
      <c r="G51" s="29"/>
      <c r="H51" s="65"/>
      <c r="I51" s="30">
        <v>31</v>
      </c>
      <c r="J51" s="29">
        <v>15160</v>
      </c>
      <c r="K51" s="59">
        <v>31</v>
      </c>
      <c r="L51" s="74">
        <v>15160</v>
      </c>
      <c r="M51" s="31"/>
      <c r="N51" s="32"/>
      <c r="O51" s="33">
        <f t="shared" si="12"/>
        <v>31</v>
      </c>
      <c r="P51" s="34">
        <f t="shared" si="13"/>
        <v>15160</v>
      </c>
      <c r="Q51" s="35">
        <f t="shared" ref="Q51:Q58" si="16">G51+M51</f>
        <v>0</v>
      </c>
      <c r="R51" s="36">
        <f t="shared" si="15"/>
        <v>0</v>
      </c>
    </row>
    <row r="52" spans="2:18" ht="15.75" x14ac:dyDescent="0.3">
      <c r="B52" s="48" t="s">
        <v>7</v>
      </c>
      <c r="C52" s="71"/>
      <c r="D52" s="65"/>
      <c r="E52" s="59"/>
      <c r="F52" s="74"/>
      <c r="G52" s="29"/>
      <c r="H52" s="65"/>
      <c r="I52" s="30">
        <v>31</v>
      </c>
      <c r="J52" s="29">
        <v>15160</v>
      </c>
      <c r="K52" s="59">
        <v>31</v>
      </c>
      <c r="L52" s="74">
        <v>15160</v>
      </c>
      <c r="M52" s="31"/>
      <c r="N52" s="32"/>
      <c r="O52" s="33">
        <f t="shared" si="12"/>
        <v>31</v>
      </c>
      <c r="P52" s="34">
        <f t="shared" si="13"/>
        <v>15160</v>
      </c>
      <c r="Q52" s="35">
        <f t="shared" si="16"/>
        <v>0</v>
      </c>
      <c r="R52" s="36">
        <f t="shared" si="15"/>
        <v>0</v>
      </c>
    </row>
    <row r="53" spans="2:18" ht="15.75" x14ac:dyDescent="0.3">
      <c r="B53" s="49" t="s">
        <v>8</v>
      </c>
      <c r="C53" s="71"/>
      <c r="D53" s="65"/>
      <c r="E53" s="59"/>
      <c r="F53" s="74"/>
      <c r="G53" s="29"/>
      <c r="H53" s="65"/>
      <c r="I53" s="30">
        <v>31</v>
      </c>
      <c r="J53" s="29">
        <v>15160</v>
      </c>
      <c r="K53" s="59">
        <v>31</v>
      </c>
      <c r="L53" s="74">
        <v>15160</v>
      </c>
      <c r="M53" s="31"/>
      <c r="N53" s="32"/>
      <c r="O53" s="33">
        <f t="shared" si="12"/>
        <v>31</v>
      </c>
      <c r="P53" s="34">
        <f t="shared" si="13"/>
        <v>15160</v>
      </c>
      <c r="Q53" s="35">
        <f t="shared" si="16"/>
        <v>0</v>
      </c>
      <c r="R53" s="36">
        <f t="shared" si="15"/>
        <v>0</v>
      </c>
    </row>
    <row r="54" spans="2:18" ht="15.75" x14ac:dyDescent="0.3">
      <c r="B54" s="48" t="s">
        <v>9</v>
      </c>
      <c r="C54" s="71"/>
      <c r="D54" s="65"/>
      <c r="E54" s="59"/>
      <c r="F54" s="74"/>
      <c r="G54" s="29"/>
      <c r="H54" s="65"/>
      <c r="I54" s="30">
        <v>31</v>
      </c>
      <c r="J54" s="29">
        <v>15160</v>
      </c>
      <c r="K54" s="59">
        <v>31</v>
      </c>
      <c r="L54" s="74">
        <v>15160</v>
      </c>
      <c r="M54" s="29"/>
      <c r="N54" s="37"/>
      <c r="O54" s="33">
        <f t="shared" si="12"/>
        <v>31</v>
      </c>
      <c r="P54" s="34">
        <f t="shared" si="13"/>
        <v>15160</v>
      </c>
      <c r="Q54" s="35">
        <f t="shared" si="16"/>
        <v>0</v>
      </c>
      <c r="R54" s="36">
        <f t="shared" si="15"/>
        <v>0</v>
      </c>
    </row>
    <row r="55" spans="2:18" ht="15.75" x14ac:dyDescent="0.3">
      <c r="B55" s="48" t="s">
        <v>10</v>
      </c>
      <c r="C55" s="71"/>
      <c r="D55" s="65"/>
      <c r="E55" s="59"/>
      <c r="F55" s="74"/>
      <c r="G55" s="29"/>
      <c r="H55" s="65"/>
      <c r="I55" s="30">
        <v>31</v>
      </c>
      <c r="J55" s="29">
        <v>15160</v>
      </c>
      <c r="K55" s="59"/>
      <c r="L55" s="74"/>
      <c r="M55" s="29"/>
      <c r="N55" s="32"/>
      <c r="O55" s="33">
        <f t="shared" si="12"/>
        <v>31</v>
      </c>
      <c r="P55" s="34">
        <f t="shared" si="13"/>
        <v>15160</v>
      </c>
      <c r="Q55" s="35">
        <f t="shared" si="16"/>
        <v>0</v>
      </c>
      <c r="R55" s="36">
        <f t="shared" si="15"/>
        <v>0</v>
      </c>
    </row>
    <row r="56" spans="2:18" ht="15.75" x14ac:dyDescent="0.3">
      <c r="B56" s="48" t="s">
        <v>11</v>
      </c>
      <c r="C56" s="71"/>
      <c r="D56" s="75"/>
      <c r="E56" s="59"/>
      <c r="F56" s="74"/>
      <c r="G56" s="31"/>
      <c r="H56" s="75"/>
      <c r="I56" s="38"/>
      <c r="J56" s="31"/>
      <c r="K56" s="59"/>
      <c r="L56" s="74"/>
      <c r="M56" s="31"/>
      <c r="N56" s="32"/>
      <c r="O56" s="33">
        <f t="shared" si="12"/>
        <v>0</v>
      </c>
      <c r="P56" s="34">
        <f t="shared" si="13"/>
        <v>0</v>
      </c>
      <c r="Q56" s="35">
        <f t="shared" si="16"/>
        <v>0</v>
      </c>
      <c r="R56" s="36">
        <f t="shared" si="15"/>
        <v>0</v>
      </c>
    </row>
    <row r="57" spans="2:18" ht="15.75" x14ac:dyDescent="0.3">
      <c r="B57" s="48" t="s">
        <v>12</v>
      </c>
      <c r="C57" s="71"/>
      <c r="D57" s="65"/>
      <c r="E57" s="59"/>
      <c r="F57" s="74"/>
      <c r="G57" s="29"/>
      <c r="H57" s="65"/>
      <c r="I57" s="30"/>
      <c r="J57" s="29"/>
      <c r="K57" s="59"/>
      <c r="L57" s="74"/>
      <c r="M57" s="29"/>
      <c r="N57" s="37"/>
      <c r="O57" s="33">
        <f t="shared" si="12"/>
        <v>0</v>
      </c>
      <c r="P57" s="34">
        <f t="shared" si="13"/>
        <v>0</v>
      </c>
      <c r="Q57" s="35">
        <f t="shared" si="16"/>
        <v>0</v>
      </c>
      <c r="R57" s="36">
        <f t="shared" si="15"/>
        <v>0</v>
      </c>
    </row>
    <row r="58" spans="2:18" ht="16.5" thickBot="1" x14ac:dyDescent="0.35">
      <c r="B58" s="50" t="s">
        <v>13</v>
      </c>
      <c r="C58" s="72"/>
      <c r="D58" s="76"/>
      <c r="E58" s="60"/>
      <c r="F58" s="77"/>
      <c r="G58" s="39"/>
      <c r="H58" s="76"/>
      <c r="I58" s="40"/>
      <c r="J58" s="39"/>
      <c r="K58" s="60"/>
      <c r="L58" s="77"/>
      <c r="M58" s="41"/>
      <c r="N58" s="42"/>
      <c r="O58" s="43">
        <f t="shared" si="12"/>
        <v>0</v>
      </c>
      <c r="P58" s="44">
        <f t="shared" si="13"/>
        <v>0</v>
      </c>
      <c r="Q58" s="45">
        <f t="shared" si="16"/>
        <v>0</v>
      </c>
      <c r="R58" s="46">
        <f t="shared" si="15"/>
        <v>0</v>
      </c>
    </row>
    <row r="59" spans="2:18" s="69" customFormat="1" ht="15.75" thickBot="1" x14ac:dyDescent="0.3">
      <c r="B59" s="55" t="s">
        <v>14</v>
      </c>
      <c r="C59" s="16" t="s">
        <v>24</v>
      </c>
      <c r="D59" s="20">
        <f>SUM(D47:D58)</f>
        <v>0</v>
      </c>
      <c r="E59" s="18"/>
      <c r="F59" s="20"/>
      <c r="G59" s="17">
        <f>SUM(G47:G58)</f>
        <v>0</v>
      </c>
      <c r="H59" s="17">
        <f>SUM(H47:H58)</f>
        <v>0</v>
      </c>
      <c r="I59" s="18" t="s">
        <v>24</v>
      </c>
      <c r="J59" s="61">
        <f>SUM(J47:J58)</f>
        <v>136440</v>
      </c>
      <c r="K59" s="18">
        <f t="shared" ref="K59:L59" si="17">SUM(K47:K58)</f>
        <v>248</v>
      </c>
      <c r="L59" s="20">
        <f t="shared" si="17"/>
        <v>121280</v>
      </c>
      <c r="M59" s="17">
        <f>SUM(M47:M58)</f>
        <v>0</v>
      </c>
      <c r="N59" s="19">
        <f>SUM(N47:N58)</f>
        <v>0</v>
      </c>
      <c r="O59" s="16" t="s">
        <v>24</v>
      </c>
      <c r="P59" s="20">
        <f>SUM(P47:P58)</f>
        <v>136440</v>
      </c>
      <c r="Q59" s="17">
        <f>SUM(Q47:Q58)</f>
        <v>0</v>
      </c>
      <c r="R59" s="19">
        <f>SUM(R47:R58)</f>
        <v>0</v>
      </c>
    </row>
    <row r="60" spans="2:18" x14ac:dyDescent="0.25">
      <c r="B60" s="11"/>
      <c r="C60" s="12"/>
      <c r="D60" s="13"/>
      <c r="E60" s="13"/>
      <c r="F60" s="13"/>
      <c r="G60" s="13"/>
      <c r="H60" s="13"/>
      <c r="I60" s="12"/>
      <c r="J60" s="13"/>
      <c r="K60" s="13"/>
      <c r="L60" s="13"/>
      <c r="M60" s="13"/>
      <c r="N60" s="13"/>
      <c r="O60" s="12"/>
      <c r="P60" s="13"/>
      <c r="Q60" s="13"/>
      <c r="R60" s="13"/>
    </row>
    <row r="61" spans="2:18" ht="30.75" customHeight="1" thickBot="1" x14ac:dyDescent="0.3">
      <c r="B61" s="134" t="s">
        <v>37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</row>
    <row r="62" spans="2:18" ht="37.5" customHeight="1" thickBot="1" x14ac:dyDescent="0.3">
      <c r="B62" s="68" t="s">
        <v>30</v>
      </c>
      <c r="C62" s="137" t="s">
        <v>56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9"/>
    </row>
    <row r="63" spans="2:18" ht="15.75" thickBot="1" x14ac:dyDescent="0.3">
      <c r="B63" s="51">
        <v>1</v>
      </c>
      <c r="C63" s="52">
        <v>2</v>
      </c>
      <c r="D63" s="53">
        <v>3</v>
      </c>
      <c r="E63" s="53">
        <v>4</v>
      </c>
      <c r="F63" s="53">
        <v>5</v>
      </c>
      <c r="G63" s="53">
        <v>6</v>
      </c>
      <c r="H63" s="53">
        <v>7</v>
      </c>
      <c r="I63" s="53">
        <v>8</v>
      </c>
      <c r="J63" s="53">
        <v>9</v>
      </c>
      <c r="K63" s="53">
        <v>10</v>
      </c>
      <c r="L63" s="53">
        <v>11</v>
      </c>
      <c r="M63" s="53">
        <v>12</v>
      </c>
      <c r="N63" s="54">
        <v>13</v>
      </c>
      <c r="O63" s="52">
        <v>14</v>
      </c>
      <c r="P63" s="53">
        <v>15</v>
      </c>
      <c r="Q63" s="53">
        <v>16</v>
      </c>
      <c r="R63" s="54">
        <v>17</v>
      </c>
    </row>
    <row r="64" spans="2:18" ht="15.75" customHeight="1" thickBot="1" x14ac:dyDescent="0.3">
      <c r="B64" s="140" t="s">
        <v>1</v>
      </c>
      <c r="C64" s="142" t="s">
        <v>15</v>
      </c>
      <c r="D64" s="144" t="s">
        <v>16</v>
      </c>
      <c r="E64" s="146" t="s">
        <v>42</v>
      </c>
      <c r="F64" s="146" t="s">
        <v>40</v>
      </c>
      <c r="G64" s="144" t="s">
        <v>75</v>
      </c>
      <c r="H64" s="144" t="s">
        <v>22</v>
      </c>
      <c r="I64" s="144" t="s">
        <v>21</v>
      </c>
      <c r="J64" s="144" t="s">
        <v>20</v>
      </c>
      <c r="K64" s="146" t="s">
        <v>33</v>
      </c>
      <c r="L64" s="146" t="s">
        <v>34</v>
      </c>
      <c r="M64" s="144" t="s">
        <v>75</v>
      </c>
      <c r="N64" s="135" t="s">
        <v>22</v>
      </c>
      <c r="O64" s="148" t="s">
        <v>17</v>
      </c>
      <c r="P64" s="149"/>
      <c r="Q64" s="149"/>
      <c r="R64" s="150"/>
    </row>
    <row r="65" spans="2:18" ht="59.25" customHeight="1" thickBot="1" x14ac:dyDescent="0.3">
      <c r="B65" s="141"/>
      <c r="C65" s="143"/>
      <c r="D65" s="145"/>
      <c r="E65" s="147"/>
      <c r="F65" s="147"/>
      <c r="G65" s="145"/>
      <c r="H65" s="145"/>
      <c r="I65" s="145"/>
      <c r="J65" s="145"/>
      <c r="K65" s="147"/>
      <c r="L65" s="147"/>
      <c r="M65" s="145"/>
      <c r="N65" s="136"/>
      <c r="O65" s="82" t="s">
        <v>18</v>
      </c>
      <c r="P65" s="83" t="s">
        <v>19</v>
      </c>
      <c r="Q65" s="92" t="s">
        <v>76</v>
      </c>
      <c r="R65" s="81" t="s">
        <v>23</v>
      </c>
    </row>
    <row r="66" spans="2:18" ht="15.75" x14ac:dyDescent="0.3">
      <c r="B66" s="47" t="s">
        <v>2</v>
      </c>
      <c r="C66" s="22"/>
      <c r="D66" s="64"/>
      <c r="E66" s="58"/>
      <c r="F66" s="73"/>
      <c r="G66" s="21"/>
      <c r="H66" s="64"/>
      <c r="I66" s="22">
        <f>14+3</f>
        <v>17</v>
      </c>
      <c r="J66" s="21">
        <v>11700</v>
      </c>
      <c r="K66" s="58">
        <v>17</v>
      </c>
      <c r="L66" s="73">
        <v>11700</v>
      </c>
      <c r="M66" s="23"/>
      <c r="N66" s="24"/>
      <c r="O66" s="25">
        <f t="shared" ref="O66:O77" si="18">C66+I66</f>
        <v>17</v>
      </c>
      <c r="P66" s="26">
        <f t="shared" ref="P66:P77" si="19">D66+J66</f>
        <v>11700</v>
      </c>
      <c r="Q66" s="27">
        <f t="shared" ref="Q66:Q68" si="20">G66+M66</f>
        <v>0</v>
      </c>
      <c r="R66" s="28">
        <f t="shared" ref="R66:R77" si="21">H66+N66</f>
        <v>0</v>
      </c>
    </row>
    <row r="67" spans="2:18" ht="15.75" x14ac:dyDescent="0.3">
      <c r="B67" s="48" t="s">
        <v>3</v>
      </c>
      <c r="C67" s="30"/>
      <c r="D67" s="65"/>
      <c r="E67" s="59"/>
      <c r="F67" s="74"/>
      <c r="G67" s="29"/>
      <c r="H67" s="65"/>
      <c r="I67" s="30">
        <v>17</v>
      </c>
      <c r="J67" s="29">
        <v>11700</v>
      </c>
      <c r="K67" s="59">
        <v>17</v>
      </c>
      <c r="L67" s="74">
        <v>11700</v>
      </c>
      <c r="M67" s="31"/>
      <c r="N67" s="32"/>
      <c r="O67" s="33">
        <f t="shared" si="18"/>
        <v>17</v>
      </c>
      <c r="P67" s="34">
        <f t="shared" si="19"/>
        <v>11700</v>
      </c>
      <c r="Q67" s="35">
        <f t="shared" si="20"/>
        <v>0</v>
      </c>
      <c r="R67" s="36">
        <f t="shared" si="21"/>
        <v>0</v>
      </c>
    </row>
    <row r="68" spans="2:18" ht="15.75" x14ac:dyDescent="0.3">
      <c r="B68" s="48" t="s">
        <v>4</v>
      </c>
      <c r="C68" s="71"/>
      <c r="D68" s="65"/>
      <c r="E68" s="59"/>
      <c r="F68" s="74"/>
      <c r="G68" s="29"/>
      <c r="H68" s="65"/>
      <c r="I68" s="30">
        <v>17</v>
      </c>
      <c r="J68" s="29">
        <v>11700</v>
      </c>
      <c r="K68" s="59">
        <v>17</v>
      </c>
      <c r="L68" s="74">
        <v>11700</v>
      </c>
      <c r="M68" s="31"/>
      <c r="N68" s="32"/>
      <c r="O68" s="33">
        <f t="shared" si="18"/>
        <v>17</v>
      </c>
      <c r="P68" s="34">
        <f t="shared" si="19"/>
        <v>11700</v>
      </c>
      <c r="Q68" s="35">
        <f t="shared" si="20"/>
        <v>0</v>
      </c>
      <c r="R68" s="36">
        <f t="shared" si="21"/>
        <v>0</v>
      </c>
    </row>
    <row r="69" spans="2:18" ht="15.75" x14ac:dyDescent="0.3">
      <c r="B69" s="48" t="s">
        <v>5</v>
      </c>
      <c r="C69" s="71"/>
      <c r="D69" s="65"/>
      <c r="E69" s="59"/>
      <c r="F69" s="74"/>
      <c r="G69" s="29"/>
      <c r="H69" s="65"/>
      <c r="I69" s="30">
        <v>19</v>
      </c>
      <c r="J69" s="29">
        <v>14250</v>
      </c>
      <c r="K69" s="59">
        <v>19</v>
      </c>
      <c r="L69" s="74">
        <v>14250</v>
      </c>
      <c r="M69" s="70"/>
      <c r="N69" s="32"/>
      <c r="O69" s="33">
        <f t="shared" si="18"/>
        <v>19</v>
      </c>
      <c r="P69" s="34">
        <f t="shared" si="19"/>
        <v>14250</v>
      </c>
      <c r="Q69" s="35">
        <f>G69+M69</f>
        <v>0</v>
      </c>
      <c r="R69" s="36">
        <f t="shared" si="21"/>
        <v>0</v>
      </c>
    </row>
    <row r="70" spans="2:18" ht="15.75" x14ac:dyDescent="0.3">
      <c r="B70" s="48" t="s">
        <v>6</v>
      </c>
      <c r="C70" s="71"/>
      <c r="D70" s="65"/>
      <c r="E70" s="59"/>
      <c r="F70" s="74"/>
      <c r="G70" s="29"/>
      <c r="H70" s="65"/>
      <c r="I70" s="30">
        <v>19</v>
      </c>
      <c r="J70" s="29">
        <v>14250</v>
      </c>
      <c r="K70" s="59">
        <v>19</v>
      </c>
      <c r="L70" s="74">
        <v>14250</v>
      </c>
      <c r="M70" s="31"/>
      <c r="N70" s="32"/>
      <c r="O70" s="33">
        <f t="shared" si="18"/>
        <v>19</v>
      </c>
      <c r="P70" s="34">
        <f t="shared" si="19"/>
        <v>14250</v>
      </c>
      <c r="Q70" s="35">
        <f t="shared" ref="Q70:Q77" si="22">G70+M70</f>
        <v>0</v>
      </c>
      <c r="R70" s="36">
        <f t="shared" si="21"/>
        <v>0</v>
      </c>
    </row>
    <row r="71" spans="2:18" ht="15.75" x14ac:dyDescent="0.3">
      <c r="B71" s="48" t="s">
        <v>7</v>
      </c>
      <c r="C71" s="71"/>
      <c r="D71" s="65"/>
      <c r="E71" s="59"/>
      <c r="F71" s="74"/>
      <c r="G71" s="29"/>
      <c r="H71" s="65"/>
      <c r="I71" s="30">
        <v>19</v>
      </c>
      <c r="J71" s="29">
        <v>14250</v>
      </c>
      <c r="K71" s="59">
        <v>19</v>
      </c>
      <c r="L71" s="74">
        <v>14250</v>
      </c>
      <c r="M71" s="31"/>
      <c r="N71" s="32"/>
      <c r="O71" s="33">
        <f t="shared" si="18"/>
        <v>19</v>
      </c>
      <c r="P71" s="34">
        <f t="shared" si="19"/>
        <v>14250</v>
      </c>
      <c r="Q71" s="35">
        <f t="shared" si="22"/>
        <v>0</v>
      </c>
      <c r="R71" s="36">
        <f t="shared" si="21"/>
        <v>0</v>
      </c>
    </row>
    <row r="72" spans="2:18" ht="15.75" x14ac:dyDescent="0.3">
      <c r="B72" s="49" t="s">
        <v>8</v>
      </c>
      <c r="C72" s="71"/>
      <c r="D72" s="65"/>
      <c r="E72" s="59"/>
      <c r="F72" s="74"/>
      <c r="G72" s="29"/>
      <c r="H72" s="65"/>
      <c r="I72" s="30">
        <v>19</v>
      </c>
      <c r="J72" s="29">
        <v>14250</v>
      </c>
      <c r="K72" s="59">
        <v>19</v>
      </c>
      <c r="L72" s="74">
        <v>14250</v>
      </c>
      <c r="M72" s="31"/>
      <c r="N72" s="32"/>
      <c r="O72" s="33">
        <f t="shared" si="18"/>
        <v>19</v>
      </c>
      <c r="P72" s="34">
        <f t="shared" si="19"/>
        <v>14250</v>
      </c>
      <c r="Q72" s="35">
        <f t="shared" si="22"/>
        <v>0</v>
      </c>
      <c r="R72" s="36">
        <f t="shared" si="21"/>
        <v>0</v>
      </c>
    </row>
    <row r="73" spans="2:18" ht="15.75" x14ac:dyDescent="0.3">
      <c r="B73" s="48" t="s">
        <v>9</v>
      </c>
      <c r="C73" s="71"/>
      <c r="D73" s="65"/>
      <c r="E73" s="59"/>
      <c r="F73" s="74"/>
      <c r="G73" s="29"/>
      <c r="H73" s="65"/>
      <c r="I73" s="30">
        <v>19</v>
      </c>
      <c r="J73" s="29">
        <v>14250</v>
      </c>
      <c r="K73" s="59"/>
      <c r="L73" s="74"/>
      <c r="M73" s="29"/>
      <c r="N73" s="37"/>
      <c r="O73" s="33">
        <f t="shared" si="18"/>
        <v>19</v>
      </c>
      <c r="P73" s="34">
        <f t="shared" si="19"/>
        <v>14250</v>
      </c>
      <c r="Q73" s="35">
        <f t="shared" si="22"/>
        <v>0</v>
      </c>
      <c r="R73" s="36">
        <f t="shared" si="21"/>
        <v>0</v>
      </c>
    </row>
    <row r="74" spans="2:18" ht="15.75" x14ac:dyDescent="0.3">
      <c r="B74" s="48" t="s">
        <v>10</v>
      </c>
      <c r="C74" s="71"/>
      <c r="D74" s="65"/>
      <c r="E74" s="59"/>
      <c r="F74" s="74"/>
      <c r="G74" s="29"/>
      <c r="H74" s="65"/>
      <c r="I74" s="30">
        <v>19</v>
      </c>
      <c r="J74" s="29">
        <v>14250</v>
      </c>
      <c r="K74" s="59"/>
      <c r="L74" s="74"/>
      <c r="M74" s="29"/>
      <c r="N74" s="32"/>
      <c r="O74" s="33">
        <f t="shared" si="18"/>
        <v>19</v>
      </c>
      <c r="P74" s="34">
        <f t="shared" si="19"/>
        <v>14250</v>
      </c>
      <c r="Q74" s="35">
        <f t="shared" si="22"/>
        <v>0</v>
      </c>
      <c r="R74" s="36">
        <f t="shared" si="21"/>
        <v>0</v>
      </c>
    </row>
    <row r="75" spans="2:18" ht="15.75" x14ac:dyDescent="0.3">
      <c r="B75" s="48" t="s">
        <v>11</v>
      </c>
      <c r="C75" s="71"/>
      <c r="D75" s="75"/>
      <c r="E75" s="59"/>
      <c r="F75" s="74"/>
      <c r="G75" s="31"/>
      <c r="H75" s="75"/>
      <c r="I75" s="38"/>
      <c r="J75" s="31"/>
      <c r="K75" s="59"/>
      <c r="L75" s="74"/>
      <c r="M75" s="31"/>
      <c r="N75" s="32"/>
      <c r="O75" s="33">
        <f t="shared" si="18"/>
        <v>0</v>
      </c>
      <c r="P75" s="34">
        <f t="shared" si="19"/>
        <v>0</v>
      </c>
      <c r="Q75" s="35">
        <f t="shared" si="22"/>
        <v>0</v>
      </c>
      <c r="R75" s="36">
        <f t="shared" si="21"/>
        <v>0</v>
      </c>
    </row>
    <row r="76" spans="2:18" ht="15.75" x14ac:dyDescent="0.3">
      <c r="B76" s="48" t="s">
        <v>12</v>
      </c>
      <c r="C76" s="71"/>
      <c r="D76" s="65"/>
      <c r="E76" s="59"/>
      <c r="F76" s="74"/>
      <c r="G76" s="29"/>
      <c r="H76" s="65"/>
      <c r="I76" s="30"/>
      <c r="J76" s="29"/>
      <c r="K76" s="59"/>
      <c r="L76" s="74"/>
      <c r="M76" s="29"/>
      <c r="N76" s="37"/>
      <c r="O76" s="33">
        <f t="shared" si="18"/>
        <v>0</v>
      </c>
      <c r="P76" s="34">
        <f t="shared" si="19"/>
        <v>0</v>
      </c>
      <c r="Q76" s="35">
        <f t="shared" si="22"/>
        <v>0</v>
      </c>
      <c r="R76" s="36">
        <f t="shared" si="21"/>
        <v>0</v>
      </c>
    </row>
    <row r="77" spans="2:18" ht="16.5" thickBot="1" x14ac:dyDescent="0.35">
      <c r="B77" s="50" t="s">
        <v>13</v>
      </c>
      <c r="C77" s="72"/>
      <c r="D77" s="76"/>
      <c r="E77" s="60"/>
      <c r="F77" s="77"/>
      <c r="G77" s="39"/>
      <c r="H77" s="76"/>
      <c r="I77" s="40"/>
      <c r="J77" s="39"/>
      <c r="K77" s="60"/>
      <c r="L77" s="77"/>
      <c r="M77" s="41"/>
      <c r="N77" s="42"/>
      <c r="O77" s="43">
        <f t="shared" si="18"/>
        <v>0</v>
      </c>
      <c r="P77" s="44">
        <f t="shared" si="19"/>
        <v>0</v>
      </c>
      <c r="Q77" s="45">
        <f t="shared" si="22"/>
        <v>0</v>
      </c>
      <c r="R77" s="46">
        <f t="shared" si="21"/>
        <v>0</v>
      </c>
    </row>
    <row r="78" spans="2:18" ht="15.75" thickBot="1" x14ac:dyDescent="0.3">
      <c r="B78" s="55" t="s">
        <v>14</v>
      </c>
      <c r="C78" s="16" t="s">
        <v>24</v>
      </c>
      <c r="D78" s="20">
        <f>SUM(D66:D77)</f>
        <v>0</v>
      </c>
      <c r="E78" s="18">
        <f t="shared" ref="E78:F78" si="23">SUM(E66:E77)</f>
        <v>0</v>
      </c>
      <c r="F78" s="20">
        <f t="shared" si="23"/>
        <v>0</v>
      </c>
      <c r="G78" s="17">
        <f>SUM(G66:G77)</f>
        <v>0</v>
      </c>
      <c r="H78" s="17">
        <f>SUM(H66:H77)</f>
        <v>0</v>
      </c>
      <c r="I78" s="18" t="s">
        <v>24</v>
      </c>
      <c r="J78" s="61">
        <f>SUM(J66:J77)</f>
        <v>120600</v>
      </c>
      <c r="K78" s="18">
        <f t="shared" ref="K78:L78" si="24">SUM(K66:K77)</f>
        <v>127</v>
      </c>
      <c r="L78" s="20">
        <f t="shared" si="24"/>
        <v>92100</v>
      </c>
      <c r="M78" s="17">
        <f>SUM(M66:M77)</f>
        <v>0</v>
      </c>
      <c r="N78" s="19">
        <f>SUM(N66:N77)</f>
        <v>0</v>
      </c>
      <c r="O78" s="16" t="s">
        <v>24</v>
      </c>
      <c r="P78" s="20">
        <f>SUM(P66:P77)</f>
        <v>120600</v>
      </c>
      <c r="Q78" s="17">
        <f>SUM(Q66:Q77)</f>
        <v>0</v>
      </c>
      <c r="R78" s="19">
        <f>SUM(R66:R77)</f>
        <v>0</v>
      </c>
    </row>
    <row r="79" spans="2:18" ht="15.75" customHeight="1" thickBot="1" x14ac:dyDescent="0.3"/>
    <row r="80" spans="2:18" ht="37.5" customHeight="1" thickBot="1" x14ac:dyDescent="0.3">
      <c r="B80" s="68" t="s">
        <v>62</v>
      </c>
      <c r="C80" s="137" t="s">
        <v>63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9"/>
    </row>
    <row r="81" spans="2:18" ht="15.75" thickBot="1" x14ac:dyDescent="0.3">
      <c r="B81" s="51">
        <v>1</v>
      </c>
      <c r="C81" s="52">
        <v>2</v>
      </c>
      <c r="D81" s="53">
        <v>3</v>
      </c>
      <c r="E81" s="53">
        <v>4</v>
      </c>
      <c r="F81" s="53">
        <v>5</v>
      </c>
      <c r="G81" s="53">
        <v>6</v>
      </c>
      <c r="H81" s="53">
        <v>7</v>
      </c>
      <c r="I81" s="53">
        <v>8</v>
      </c>
      <c r="J81" s="53">
        <v>9</v>
      </c>
      <c r="K81" s="53">
        <v>10</v>
      </c>
      <c r="L81" s="53">
        <v>11</v>
      </c>
      <c r="M81" s="53">
        <v>12</v>
      </c>
      <c r="N81" s="54">
        <v>13</v>
      </c>
      <c r="O81" s="52">
        <v>14</v>
      </c>
      <c r="P81" s="53">
        <v>15</v>
      </c>
      <c r="Q81" s="53">
        <v>16</v>
      </c>
      <c r="R81" s="54">
        <v>17</v>
      </c>
    </row>
    <row r="82" spans="2:18" ht="15.75" customHeight="1" thickBot="1" x14ac:dyDescent="0.3">
      <c r="B82" s="140" t="s">
        <v>1</v>
      </c>
      <c r="C82" s="142" t="s">
        <v>15</v>
      </c>
      <c r="D82" s="144" t="s">
        <v>16</v>
      </c>
      <c r="E82" s="146" t="s">
        <v>42</v>
      </c>
      <c r="F82" s="146" t="s">
        <v>40</v>
      </c>
      <c r="G82" s="144" t="s">
        <v>75</v>
      </c>
      <c r="H82" s="144" t="s">
        <v>22</v>
      </c>
      <c r="I82" s="144" t="s">
        <v>21</v>
      </c>
      <c r="J82" s="144" t="s">
        <v>20</v>
      </c>
      <c r="K82" s="146" t="s">
        <v>33</v>
      </c>
      <c r="L82" s="146" t="s">
        <v>34</v>
      </c>
      <c r="M82" s="144" t="s">
        <v>75</v>
      </c>
      <c r="N82" s="135" t="s">
        <v>22</v>
      </c>
      <c r="O82" s="148" t="s">
        <v>17</v>
      </c>
      <c r="P82" s="149"/>
      <c r="Q82" s="149"/>
      <c r="R82" s="150"/>
    </row>
    <row r="83" spans="2:18" ht="52.5" customHeight="1" thickBot="1" x14ac:dyDescent="0.3">
      <c r="B83" s="141"/>
      <c r="C83" s="143"/>
      <c r="D83" s="145"/>
      <c r="E83" s="147"/>
      <c r="F83" s="147"/>
      <c r="G83" s="145"/>
      <c r="H83" s="145"/>
      <c r="I83" s="145"/>
      <c r="J83" s="145"/>
      <c r="K83" s="147"/>
      <c r="L83" s="147"/>
      <c r="M83" s="145"/>
      <c r="N83" s="136"/>
      <c r="O83" s="82" t="s">
        <v>18</v>
      </c>
      <c r="P83" s="83" t="s">
        <v>19</v>
      </c>
      <c r="Q83" s="92" t="s">
        <v>76</v>
      </c>
      <c r="R83" s="81" t="s">
        <v>23</v>
      </c>
    </row>
    <row r="84" spans="2:18" ht="15.75" x14ac:dyDescent="0.3">
      <c r="B84" s="47" t="s">
        <v>2</v>
      </c>
      <c r="C84" s="22"/>
      <c r="D84" s="64"/>
      <c r="E84" s="58"/>
      <c r="F84" s="73"/>
      <c r="G84" s="21"/>
      <c r="H84" s="64"/>
      <c r="I84" s="22">
        <v>5</v>
      </c>
      <c r="J84" s="21">
        <v>5100</v>
      </c>
      <c r="K84" s="58">
        <v>5</v>
      </c>
      <c r="L84" s="73">
        <v>5100</v>
      </c>
      <c r="M84" s="23"/>
      <c r="N84" s="24"/>
      <c r="O84" s="25">
        <f t="shared" ref="O84:O95" si="25">C84+I84</f>
        <v>5</v>
      </c>
      <c r="P84" s="26">
        <f t="shared" ref="P84:P95" si="26">D84+J84</f>
        <v>5100</v>
      </c>
      <c r="Q84" s="27">
        <f t="shared" ref="Q84:Q86" si="27">G84+M84</f>
        <v>0</v>
      </c>
      <c r="R84" s="28">
        <f t="shared" ref="R84:R95" si="28">H84+N84</f>
        <v>0</v>
      </c>
    </row>
    <row r="85" spans="2:18" ht="15.75" x14ac:dyDescent="0.3">
      <c r="B85" s="48" t="s">
        <v>3</v>
      </c>
      <c r="C85" s="30"/>
      <c r="D85" s="65"/>
      <c r="E85" s="59"/>
      <c r="F85" s="74"/>
      <c r="G85" s="29"/>
      <c r="H85" s="65"/>
      <c r="I85" s="30">
        <v>5</v>
      </c>
      <c r="J85" s="29">
        <v>5100</v>
      </c>
      <c r="K85" s="59">
        <v>5</v>
      </c>
      <c r="L85" s="74">
        <v>5100</v>
      </c>
      <c r="M85" s="31"/>
      <c r="N85" s="32"/>
      <c r="O85" s="33">
        <f t="shared" si="25"/>
        <v>5</v>
      </c>
      <c r="P85" s="34">
        <f t="shared" si="26"/>
        <v>5100</v>
      </c>
      <c r="Q85" s="35">
        <f t="shared" si="27"/>
        <v>0</v>
      </c>
      <c r="R85" s="36">
        <f t="shared" si="28"/>
        <v>0</v>
      </c>
    </row>
    <row r="86" spans="2:18" ht="15.75" x14ac:dyDescent="0.3">
      <c r="B86" s="48" t="s">
        <v>4</v>
      </c>
      <c r="C86" s="71"/>
      <c r="D86" s="65"/>
      <c r="E86" s="59"/>
      <c r="F86" s="74"/>
      <c r="G86" s="29"/>
      <c r="H86" s="65"/>
      <c r="I86" s="30">
        <v>5</v>
      </c>
      <c r="J86" s="29">
        <v>5100</v>
      </c>
      <c r="K86" s="59">
        <v>5</v>
      </c>
      <c r="L86" s="74">
        <v>5100</v>
      </c>
      <c r="M86" s="31"/>
      <c r="N86" s="32"/>
      <c r="O86" s="33">
        <f t="shared" si="25"/>
        <v>5</v>
      </c>
      <c r="P86" s="34">
        <f t="shared" si="26"/>
        <v>5100</v>
      </c>
      <c r="Q86" s="35">
        <f t="shared" si="27"/>
        <v>0</v>
      </c>
      <c r="R86" s="36">
        <f t="shared" si="28"/>
        <v>0</v>
      </c>
    </row>
    <row r="87" spans="2:18" ht="15.75" x14ac:dyDescent="0.3">
      <c r="B87" s="48" t="s">
        <v>5</v>
      </c>
      <c r="C87" s="71"/>
      <c r="D87" s="65"/>
      <c r="E87" s="59"/>
      <c r="F87" s="74"/>
      <c r="G87" s="29"/>
      <c r="H87" s="65"/>
      <c r="I87" s="30">
        <v>5</v>
      </c>
      <c r="J87" s="29">
        <v>5100</v>
      </c>
      <c r="K87" s="59">
        <v>4</v>
      </c>
      <c r="L87" s="74">
        <v>3900</v>
      </c>
      <c r="M87" s="70"/>
      <c r="N87" s="32"/>
      <c r="O87" s="33">
        <f t="shared" si="25"/>
        <v>5</v>
      </c>
      <c r="P87" s="34">
        <f t="shared" si="26"/>
        <v>5100</v>
      </c>
      <c r="Q87" s="35">
        <f>G87+M87</f>
        <v>0</v>
      </c>
      <c r="R87" s="36">
        <f t="shared" si="28"/>
        <v>0</v>
      </c>
    </row>
    <row r="88" spans="2:18" ht="15.75" x14ac:dyDescent="0.3">
      <c r="B88" s="48" t="s">
        <v>6</v>
      </c>
      <c r="C88" s="71"/>
      <c r="D88" s="65"/>
      <c r="E88" s="59"/>
      <c r="F88" s="74"/>
      <c r="G88" s="29"/>
      <c r="H88" s="65"/>
      <c r="I88" s="30">
        <v>4</v>
      </c>
      <c r="J88" s="29">
        <v>3900</v>
      </c>
      <c r="K88" s="59">
        <v>4</v>
      </c>
      <c r="L88" s="74">
        <v>3900</v>
      </c>
      <c r="M88" s="31"/>
      <c r="N88" s="32"/>
      <c r="O88" s="33">
        <f t="shared" si="25"/>
        <v>4</v>
      </c>
      <c r="P88" s="34">
        <f t="shared" si="26"/>
        <v>3900</v>
      </c>
      <c r="Q88" s="35">
        <f t="shared" ref="Q88:Q95" si="29">G88+M88</f>
        <v>0</v>
      </c>
      <c r="R88" s="36">
        <f t="shared" si="28"/>
        <v>0</v>
      </c>
    </row>
    <row r="89" spans="2:18" ht="15.75" x14ac:dyDescent="0.3">
      <c r="B89" s="48" t="s">
        <v>7</v>
      </c>
      <c r="C89" s="71"/>
      <c r="D89" s="65"/>
      <c r="E89" s="59"/>
      <c r="F89" s="74"/>
      <c r="G89" s="29"/>
      <c r="H89" s="65"/>
      <c r="I89" s="30">
        <v>4</v>
      </c>
      <c r="J89" s="29">
        <v>3900</v>
      </c>
      <c r="K89" s="59">
        <v>4</v>
      </c>
      <c r="L89" s="74">
        <v>3900</v>
      </c>
      <c r="M89" s="31"/>
      <c r="N89" s="32"/>
      <c r="O89" s="33">
        <f t="shared" si="25"/>
        <v>4</v>
      </c>
      <c r="P89" s="34">
        <f t="shared" si="26"/>
        <v>3900</v>
      </c>
      <c r="Q89" s="35">
        <f t="shared" si="29"/>
        <v>0</v>
      </c>
      <c r="R89" s="36">
        <f t="shared" si="28"/>
        <v>0</v>
      </c>
    </row>
    <row r="90" spans="2:18" ht="15.75" x14ac:dyDescent="0.3">
      <c r="B90" s="49" t="s">
        <v>8</v>
      </c>
      <c r="C90" s="71"/>
      <c r="D90" s="65"/>
      <c r="E90" s="59"/>
      <c r="F90" s="74"/>
      <c r="G90" s="29"/>
      <c r="H90" s="65"/>
      <c r="I90" s="30">
        <v>4</v>
      </c>
      <c r="J90" s="29">
        <v>3900</v>
      </c>
      <c r="K90" s="59">
        <v>4</v>
      </c>
      <c r="L90" s="74">
        <v>3900</v>
      </c>
      <c r="M90" s="31"/>
      <c r="N90" s="32"/>
      <c r="O90" s="33">
        <f t="shared" si="25"/>
        <v>4</v>
      </c>
      <c r="P90" s="34">
        <f t="shared" si="26"/>
        <v>3900</v>
      </c>
      <c r="Q90" s="35">
        <f t="shared" si="29"/>
        <v>0</v>
      </c>
      <c r="R90" s="36">
        <f t="shared" si="28"/>
        <v>0</v>
      </c>
    </row>
    <row r="91" spans="2:18" ht="15.75" x14ac:dyDescent="0.3">
      <c r="B91" s="48" t="s">
        <v>9</v>
      </c>
      <c r="C91" s="71"/>
      <c r="D91" s="65"/>
      <c r="E91" s="59"/>
      <c r="F91" s="74"/>
      <c r="G91" s="29"/>
      <c r="H91" s="65"/>
      <c r="I91" s="30">
        <v>4</v>
      </c>
      <c r="J91" s="29">
        <v>3900</v>
      </c>
      <c r="K91" s="59">
        <v>4</v>
      </c>
      <c r="L91" s="74">
        <v>3900</v>
      </c>
      <c r="M91" s="29"/>
      <c r="N91" s="37"/>
      <c r="O91" s="33">
        <f t="shared" si="25"/>
        <v>4</v>
      </c>
      <c r="P91" s="34">
        <f t="shared" si="26"/>
        <v>3900</v>
      </c>
      <c r="Q91" s="35">
        <f t="shared" si="29"/>
        <v>0</v>
      </c>
      <c r="R91" s="36">
        <f t="shared" si="28"/>
        <v>0</v>
      </c>
    </row>
    <row r="92" spans="2:18" ht="15.75" x14ac:dyDescent="0.3">
      <c r="B92" s="48" t="s">
        <v>10</v>
      </c>
      <c r="C92" s="71"/>
      <c r="D92" s="65"/>
      <c r="E92" s="59"/>
      <c r="F92" s="74"/>
      <c r="G92" s="29"/>
      <c r="H92" s="65"/>
      <c r="I92" s="30">
        <v>4</v>
      </c>
      <c r="J92" s="29">
        <v>3900</v>
      </c>
      <c r="K92" s="59"/>
      <c r="L92" s="74"/>
      <c r="M92" s="29"/>
      <c r="N92" s="32"/>
      <c r="O92" s="33">
        <f t="shared" si="25"/>
        <v>4</v>
      </c>
      <c r="P92" s="34">
        <f t="shared" si="26"/>
        <v>3900</v>
      </c>
      <c r="Q92" s="35">
        <f t="shared" si="29"/>
        <v>0</v>
      </c>
      <c r="R92" s="36">
        <f t="shared" si="28"/>
        <v>0</v>
      </c>
    </row>
    <row r="93" spans="2:18" ht="15.75" x14ac:dyDescent="0.3">
      <c r="B93" s="48" t="s">
        <v>11</v>
      </c>
      <c r="C93" s="71"/>
      <c r="D93" s="75"/>
      <c r="E93" s="59"/>
      <c r="F93" s="74"/>
      <c r="G93" s="31"/>
      <c r="H93" s="75"/>
      <c r="I93" s="38"/>
      <c r="J93" s="31"/>
      <c r="K93" s="59"/>
      <c r="L93" s="74"/>
      <c r="M93" s="31"/>
      <c r="N93" s="32"/>
      <c r="O93" s="33">
        <f t="shared" si="25"/>
        <v>0</v>
      </c>
      <c r="P93" s="34">
        <f t="shared" si="26"/>
        <v>0</v>
      </c>
      <c r="Q93" s="35">
        <f t="shared" si="29"/>
        <v>0</v>
      </c>
      <c r="R93" s="36">
        <f t="shared" si="28"/>
        <v>0</v>
      </c>
    </row>
    <row r="94" spans="2:18" ht="15.75" x14ac:dyDescent="0.3">
      <c r="B94" s="48" t="s">
        <v>12</v>
      </c>
      <c r="C94" s="71"/>
      <c r="D94" s="65"/>
      <c r="E94" s="59"/>
      <c r="F94" s="74"/>
      <c r="G94" s="29"/>
      <c r="H94" s="65"/>
      <c r="I94" s="30"/>
      <c r="J94" s="29"/>
      <c r="K94" s="59"/>
      <c r="L94" s="74"/>
      <c r="M94" s="29"/>
      <c r="N94" s="37"/>
      <c r="O94" s="33">
        <f t="shared" si="25"/>
        <v>0</v>
      </c>
      <c r="P94" s="34">
        <f t="shared" si="26"/>
        <v>0</v>
      </c>
      <c r="Q94" s="35">
        <f t="shared" si="29"/>
        <v>0</v>
      </c>
      <c r="R94" s="36">
        <f t="shared" si="28"/>
        <v>0</v>
      </c>
    </row>
    <row r="95" spans="2:18" ht="16.5" thickBot="1" x14ac:dyDescent="0.35">
      <c r="B95" s="50" t="s">
        <v>13</v>
      </c>
      <c r="C95" s="72"/>
      <c r="D95" s="76"/>
      <c r="E95" s="60"/>
      <c r="F95" s="77"/>
      <c r="G95" s="39"/>
      <c r="H95" s="76"/>
      <c r="I95" s="40"/>
      <c r="J95" s="39"/>
      <c r="K95" s="60"/>
      <c r="L95" s="77"/>
      <c r="M95" s="41"/>
      <c r="N95" s="42"/>
      <c r="O95" s="43">
        <f t="shared" si="25"/>
        <v>0</v>
      </c>
      <c r="P95" s="44">
        <f t="shared" si="26"/>
        <v>0</v>
      </c>
      <c r="Q95" s="45">
        <f t="shared" si="29"/>
        <v>0</v>
      </c>
      <c r="R95" s="46">
        <f t="shared" si="28"/>
        <v>0</v>
      </c>
    </row>
    <row r="96" spans="2:18" ht="15.75" thickBot="1" x14ac:dyDescent="0.3">
      <c r="B96" s="55" t="s">
        <v>14</v>
      </c>
      <c r="C96" s="16" t="s">
        <v>24</v>
      </c>
      <c r="D96" s="20">
        <f>SUM(D84:D95)</f>
        <v>0</v>
      </c>
      <c r="E96" s="18">
        <f t="shared" ref="E96:F96" si="30">SUM(E84:E95)</f>
        <v>0</v>
      </c>
      <c r="F96" s="20">
        <f t="shared" si="30"/>
        <v>0</v>
      </c>
      <c r="G96" s="17">
        <f>SUM(G84:G95)</f>
        <v>0</v>
      </c>
      <c r="H96" s="17">
        <f>SUM(H84:H95)</f>
        <v>0</v>
      </c>
      <c r="I96" s="18" t="s">
        <v>24</v>
      </c>
      <c r="J96" s="61">
        <f>SUM(J84:J95)</f>
        <v>39900</v>
      </c>
      <c r="K96" s="18">
        <f t="shared" ref="K96:L96" si="31">SUM(K84:K95)</f>
        <v>35</v>
      </c>
      <c r="L96" s="20">
        <f t="shared" si="31"/>
        <v>34800</v>
      </c>
      <c r="M96" s="17">
        <f>SUM(M84:M95)</f>
        <v>0</v>
      </c>
      <c r="N96" s="19">
        <f>SUM(N84:N95)</f>
        <v>0</v>
      </c>
      <c r="O96" s="16" t="s">
        <v>24</v>
      </c>
      <c r="P96" s="20">
        <f>SUM(P84:P95)</f>
        <v>39900</v>
      </c>
      <c r="Q96" s="17">
        <f>SUM(Q84:Q95)</f>
        <v>0</v>
      </c>
      <c r="R96" s="19">
        <f>SUM(R84:R95)</f>
        <v>0</v>
      </c>
    </row>
  </sheetData>
  <mergeCells count="81">
    <mergeCell ref="C80:R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R82"/>
    <mergeCell ref="C62:R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L45:L46"/>
    <mergeCell ref="M45:M46"/>
    <mergeCell ref="N45:N46"/>
    <mergeCell ref="O45:R45"/>
    <mergeCell ref="B61:R61"/>
    <mergeCell ref="G45:G46"/>
    <mergeCell ref="H45:H46"/>
    <mergeCell ref="I45:I46"/>
    <mergeCell ref="J45:J46"/>
    <mergeCell ref="K45:K46"/>
    <mergeCell ref="B45:B46"/>
    <mergeCell ref="C45:C46"/>
    <mergeCell ref="D45:D46"/>
    <mergeCell ref="E45:E46"/>
    <mergeCell ref="F45:F46"/>
    <mergeCell ref="L26:L27"/>
    <mergeCell ref="M26:M27"/>
    <mergeCell ref="O26:R26"/>
    <mergeCell ref="B42:R42"/>
    <mergeCell ref="C43:R43"/>
    <mergeCell ref="G26:G27"/>
    <mergeCell ref="H26:H27"/>
    <mergeCell ref="I26:I27"/>
    <mergeCell ref="J26:J27"/>
    <mergeCell ref="K26:K27"/>
    <mergeCell ref="B26:B27"/>
    <mergeCell ref="C26:C27"/>
    <mergeCell ref="D26:D27"/>
    <mergeCell ref="E26:E27"/>
    <mergeCell ref="F26:F27"/>
    <mergeCell ref="M7:M8"/>
    <mergeCell ref="N7:N8"/>
    <mergeCell ref="O7:R7"/>
    <mergeCell ref="B23:R23"/>
    <mergeCell ref="C24:R24"/>
    <mergeCell ref="B2:R2"/>
    <mergeCell ref="B3:R3"/>
    <mergeCell ref="B4:R4"/>
    <mergeCell ref="N26:N27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honeticPr fontId="0" type="noConversion"/>
  <pageMargins left="0" right="0" top="0" bottom="0" header="0" footer="0"/>
  <pageSetup paperSize="9" scale="51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2:R20"/>
  <sheetViews>
    <sheetView view="pageBreakPreview" zoomScale="65" zoomScaleNormal="100" zoomScaleSheetLayoutView="65" workbookViewId="0">
      <selection activeCell="D11" sqref="D11"/>
    </sheetView>
  </sheetViews>
  <sheetFormatPr defaultRowHeight="15" x14ac:dyDescent="0.25"/>
  <cols>
    <col min="1" max="1" width="2.85546875" customWidth="1"/>
    <col min="2" max="2" width="24.5703125" customWidth="1"/>
    <col min="3" max="10" width="19.42578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2" spans="2:18" ht="11.25" customHeight="1" thickBot="1" x14ac:dyDescent="0.3">
      <c r="B2" s="153"/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2" t="s">
        <v>81</v>
      </c>
      <c r="D3" s="173"/>
      <c r="E3" s="173"/>
      <c r="F3" s="173"/>
      <c r="G3" s="173"/>
      <c r="H3" s="173"/>
      <c r="I3" s="173"/>
      <c r="J3" s="174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91" t="s">
        <v>18</v>
      </c>
      <c r="I6" s="92" t="s">
        <v>19</v>
      </c>
      <c r="J6" s="93" t="s">
        <v>23</v>
      </c>
    </row>
    <row r="7" spans="2:18" ht="15.75" x14ac:dyDescent="0.3">
      <c r="B7" s="47" t="s">
        <v>2</v>
      </c>
      <c r="C7" s="62"/>
      <c r="D7" s="73"/>
      <c r="E7" s="58">
        <v>2</v>
      </c>
      <c r="F7" s="73">
        <v>1312</v>
      </c>
      <c r="G7" s="24"/>
      <c r="H7" s="25">
        <f t="shared" ref="H7:H18" si="0">C7+E7</f>
        <v>2</v>
      </c>
      <c r="I7" s="26">
        <f t="shared" ref="I7:I18" si="1">F7</f>
        <v>1312</v>
      </c>
      <c r="J7" s="28">
        <f t="shared" ref="J7:J18" si="2">D7+G7</f>
        <v>0</v>
      </c>
    </row>
    <row r="8" spans="2:18" ht="15.75" x14ac:dyDescent="0.3">
      <c r="B8" s="48" t="s">
        <v>3</v>
      </c>
      <c r="C8" s="63">
        <v>4</v>
      </c>
      <c r="D8" s="74">
        <v>2575.37</v>
      </c>
      <c r="E8" s="59"/>
      <c r="F8" s="74"/>
      <c r="G8" s="32"/>
      <c r="H8" s="33">
        <f t="shared" si="0"/>
        <v>4</v>
      </c>
      <c r="I8" s="34">
        <f t="shared" si="1"/>
        <v>0</v>
      </c>
      <c r="J8" s="36">
        <f t="shared" si="2"/>
        <v>2575.37</v>
      </c>
    </row>
    <row r="9" spans="2:18" ht="15.75" x14ac:dyDescent="0.3">
      <c r="B9" s="48" t="s">
        <v>4</v>
      </c>
      <c r="C9" s="63">
        <v>4</v>
      </c>
      <c r="D9" s="74">
        <v>2575.37</v>
      </c>
      <c r="E9" s="59"/>
      <c r="F9" s="74"/>
      <c r="G9" s="32"/>
      <c r="H9" s="33">
        <f t="shared" si="0"/>
        <v>4</v>
      </c>
      <c r="I9" s="34">
        <f t="shared" si="1"/>
        <v>0</v>
      </c>
      <c r="J9" s="36">
        <f t="shared" si="2"/>
        <v>2575.37</v>
      </c>
    </row>
    <row r="10" spans="2:18" ht="15.75" x14ac:dyDescent="0.3">
      <c r="B10" s="48" t="s">
        <v>5</v>
      </c>
      <c r="C10" s="63">
        <v>4</v>
      </c>
      <c r="D10" s="74">
        <v>2575.37</v>
      </c>
      <c r="E10" s="59"/>
      <c r="F10" s="74"/>
      <c r="G10" s="32"/>
      <c r="H10" s="33">
        <f t="shared" si="0"/>
        <v>4</v>
      </c>
      <c r="I10" s="34">
        <f t="shared" si="1"/>
        <v>0</v>
      </c>
      <c r="J10" s="36">
        <f t="shared" si="2"/>
        <v>2575.37</v>
      </c>
    </row>
    <row r="11" spans="2:18" ht="15.75" x14ac:dyDescent="0.3">
      <c r="B11" s="48" t="s">
        <v>6</v>
      </c>
      <c r="C11" s="63">
        <v>4</v>
      </c>
      <c r="D11" s="74">
        <v>2575.37</v>
      </c>
      <c r="E11" s="59"/>
      <c r="F11" s="74"/>
      <c r="G11" s="32"/>
      <c r="H11" s="33">
        <f t="shared" si="0"/>
        <v>4</v>
      </c>
      <c r="I11" s="34">
        <f t="shared" si="1"/>
        <v>0</v>
      </c>
      <c r="J11" s="36">
        <f t="shared" si="2"/>
        <v>2575.37</v>
      </c>
    </row>
    <row r="12" spans="2:18" ht="15.75" x14ac:dyDescent="0.3">
      <c r="B12" s="48" t="s">
        <v>7</v>
      </c>
      <c r="C12" s="63">
        <v>4</v>
      </c>
      <c r="D12" s="74">
        <v>2188.5500000000002</v>
      </c>
      <c r="E12" s="59"/>
      <c r="F12" s="74"/>
      <c r="G12" s="32"/>
      <c r="H12" s="33">
        <f t="shared" si="0"/>
        <v>4</v>
      </c>
      <c r="I12" s="34">
        <f t="shared" si="1"/>
        <v>0</v>
      </c>
      <c r="J12" s="36">
        <f t="shared" si="2"/>
        <v>2188.5500000000002</v>
      </c>
    </row>
    <row r="13" spans="2:18" ht="15.75" x14ac:dyDescent="0.3">
      <c r="B13" s="49" t="s">
        <v>8</v>
      </c>
      <c r="C13" s="63">
        <v>4</v>
      </c>
      <c r="D13" s="74">
        <v>2188.35</v>
      </c>
      <c r="E13" s="59"/>
      <c r="F13" s="74"/>
      <c r="G13" s="32"/>
      <c r="H13" s="33">
        <f t="shared" si="0"/>
        <v>4</v>
      </c>
      <c r="I13" s="34">
        <f t="shared" si="1"/>
        <v>0</v>
      </c>
      <c r="J13" s="36">
        <f t="shared" si="2"/>
        <v>2188.35</v>
      </c>
    </row>
    <row r="14" spans="2:18" ht="15.75" x14ac:dyDescent="0.3">
      <c r="B14" s="48" t="s">
        <v>9</v>
      </c>
      <c r="C14" s="63">
        <v>4</v>
      </c>
      <c r="D14" s="74">
        <v>2188.35</v>
      </c>
      <c r="E14" s="59"/>
      <c r="F14" s="74"/>
      <c r="G14" s="37"/>
      <c r="H14" s="33">
        <f t="shared" si="0"/>
        <v>4</v>
      </c>
      <c r="I14" s="34">
        <f t="shared" si="1"/>
        <v>0</v>
      </c>
      <c r="J14" s="36">
        <f t="shared" si="2"/>
        <v>2188.35</v>
      </c>
    </row>
    <row r="15" spans="2:18" ht="15.75" x14ac:dyDescent="0.3">
      <c r="B15" s="48" t="s">
        <v>10</v>
      </c>
      <c r="C15" s="63">
        <v>4</v>
      </c>
      <c r="D15" s="74">
        <v>2188.5500000000002</v>
      </c>
      <c r="E15" s="59"/>
      <c r="F15" s="74"/>
      <c r="G15" s="32"/>
      <c r="H15" s="33">
        <f t="shared" si="0"/>
        <v>4</v>
      </c>
      <c r="I15" s="34">
        <f t="shared" si="1"/>
        <v>0</v>
      </c>
      <c r="J15" s="36">
        <f t="shared" si="2"/>
        <v>2188.5500000000002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19055.28</v>
      </c>
      <c r="E19" s="18" t="s">
        <v>24</v>
      </c>
      <c r="F19" s="20">
        <f>SUM(F7:F18)</f>
        <v>1312</v>
      </c>
      <c r="G19" s="19">
        <f>SUM(G7:G18)</f>
        <v>0</v>
      </c>
      <c r="H19" s="16" t="s">
        <v>24</v>
      </c>
      <c r="I19" s="20">
        <f>SUM(I7:I18)</f>
        <v>1312</v>
      </c>
      <c r="J19" s="19">
        <f>SUM(J7:J18)</f>
        <v>19055.28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2:R56"/>
  <sheetViews>
    <sheetView view="pageBreakPreview" zoomScale="65" zoomScaleNormal="100" zoomScaleSheetLayoutView="65" workbookViewId="0">
      <selection activeCell="O48" sqref="O48"/>
    </sheetView>
  </sheetViews>
  <sheetFormatPr defaultRowHeight="15" x14ac:dyDescent="0.25"/>
  <cols>
    <col min="1" max="1" width="2.85546875" customWidth="1"/>
    <col min="2" max="2" width="24.5703125" customWidth="1"/>
    <col min="3" max="10" width="19.42578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2" spans="2:18" ht="54" customHeight="1" thickBot="1" x14ac:dyDescent="0.3">
      <c r="B2" s="153" t="s">
        <v>53</v>
      </c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2" t="s">
        <v>78</v>
      </c>
      <c r="D3" s="173"/>
      <c r="E3" s="173"/>
      <c r="F3" s="173"/>
      <c r="G3" s="173"/>
      <c r="H3" s="173"/>
      <c r="I3" s="173"/>
      <c r="J3" s="174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91" t="s">
        <v>18</v>
      </c>
      <c r="I6" s="92" t="s">
        <v>19</v>
      </c>
      <c r="J6" s="93" t="s">
        <v>23</v>
      </c>
    </row>
    <row r="7" spans="2:18" ht="15.75" x14ac:dyDescent="0.3">
      <c r="B7" s="47" t="s">
        <v>2</v>
      </c>
      <c r="C7" s="62"/>
      <c r="D7" s="73"/>
      <c r="E7" s="58"/>
      <c r="F7" s="73"/>
      <c r="G7" s="24"/>
      <c r="H7" s="25">
        <f t="shared" ref="H7:H18" si="0">C7+E7</f>
        <v>0</v>
      </c>
      <c r="I7" s="26">
        <f t="shared" ref="I7:I18" si="1">F7</f>
        <v>0</v>
      </c>
      <c r="J7" s="28">
        <f t="shared" ref="J7:J18" si="2">D7+G7</f>
        <v>0</v>
      </c>
    </row>
    <row r="8" spans="2:18" ht="15.75" x14ac:dyDescent="0.3">
      <c r="B8" s="48" t="s">
        <v>3</v>
      </c>
      <c r="C8" s="63">
        <v>2</v>
      </c>
      <c r="D8" s="74">
        <v>2601.46</v>
      </c>
      <c r="E8" s="59">
        <v>1</v>
      </c>
      <c r="F8" s="74">
        <v>1867.93</v>
      </c>
      <c r="G8" s="32"/>
      <c r="H8" s="33">
        <f t="shared" si="0"/>
        <v>3</v>
      </c>
      <c r="I8" s="34">
        <f t="shared" si="1"/>
        <v>1867.93</v>
      </c>
      <c r="J8" s="36">
        <f t="shared" si="2"/>
        <v>2601.46</v>
      </c>
    </row>
    <row r="9" spans="2:18" ht="15.75" x14ac:dyDescent="0.3">
      <c r="B9" s="48" t="s">
        <v>4</v>
      </c>
      <c r="C9" s="63">
        <v>2</v>
      </c>
      <c r="D9" s="74">
        <v>2601.46</v>
      </c>
      <c r="E9" s="59">
        <v>2</v>
      </c>
      <c r="F9" s="74">
        <f>1867.93+1867.93</f>
        <v>3735.86</v>
      </c>
      <c r="G9" s="32"/>
      <c r="H9" s="33">
        <f t="shared" si="0"/>
        <v>4</v>
      </c>
      <c r="I9" s="34">
        <f t="shared" si="1"/>
        <v>3735.86</v>
      </c>
      <c r="J9" s="36">
        <f t="shared" si="2"/>
        <v>2601.46</v>
      </c>
    </row>
    <row r="10" spans="2:18" ht="15.75" x14ac:dyDescent="0.3">
      <c r="B10" s="48" t="s">
        <v>5</v>
      </c>
      <c r="C10" s="63">
        <v>2</v>
      </c>
      <c r="D10" s="74">
        <v>2601.46</v>
      </c>
      <c r="E10" s="59">
        <v>1</v>
      </c>
      <c r="F10" s="74">
        <v>1867.93</v>
      </c>
      <c r="G10" s="32"/>
      <c r="H10" s="33">
        <f t="shared" si="0"/>
        <v>3</v>
      </c>
      <c r="I10" s="34">
        <f t="shared" si="1"/>
        <v>1867.93</v>
      </c>
      <c r="J10" s="36">
        <f t="shared" si="2"/>
        <v>2601.46</v>
      </c>
    </row>
    <row r="11" spans="2:18" ht="15.75" x14ac:dyDescent="0.3">
      <c r="B11" s="48" t="s">
        <v>6</v>
      </c>
      <c r="C11" s="63">
        <v>2</v>
      </c>
      <c r="D11" s="74">
        <v>2583.6999999999998</v>
      </c>
      <c r="E11" s="59">
        <v>1</v>
      </c>
      <c r="F11" s="74">
        <v>1060.0999999999999</v>
      </c>
      <c r="G11" s="32"/>
      <c r="H11" s="33">
        <f t="shared" si="0"/>
        <v>3</v>
      </c>
      <c r="I11" s="34">
        <f t="shared" si="1"/>
        <v>1060.0999999999999</v>
      </c>
      <c r="J11" s="36">
        <f t="shared" si="2"/>
        <v>2583.6999999999998</v>
      </c>
    </row>
    <row r="12" spans="2:18" ht="15.75" x14ac:dyDescent="0.3">
      <c r="B12" s="48" t="s">
        <v>7</v>
      </c>
      <c r="C12" s="63">
        <v>2</v>
      </c>
      <c r="D12" s="74">
        <v>5805.48</v>
      </c>
      <c r="E12" s="59">
        <v>1</v>
      </c>
      <c r="F12" s="74">
        <v>1060.03</v>
      </c>
      <c r="G12" s="32"/>
      <c r="H12" s="33">
        <f t="shared" si="0"/>
        <v>3</v>
      </c>
      <c r="I12" s="34">
        <f t="shared" si="1"/>
        <v>1060.03</v>
      </c>
      <c r="J12" s="36">
        <f t="shared" si="2"/>
        <v>5805.48</v>
      </c>
    </row>
    <row r="13" spans="2:18" ht="15.75" x14ac:dyDescent="0.3">
      <c r="B13" s="49" t="s">
        <v>8</v>
      </c>
      <c r="C13" s="63">
        <v>2</v>
      </c>
      <c r="D13" s="74">
        <v>1868.74</v>
      </c>
      <c r="E13" s="59">
        <v>2</v>
      </c>
      <c r="F13" s="74">
        <v>2670.91</v>
      </c>
      <c r="G13" s="32"/>
      <c r="H13" s="33">
        <f t="shared" si="0"/>
        <v>4</v>
      </c>
      <c r="I13" s="34">
        <f t="shared" si="1"/>
        <v>2670.91</v>
      </c>
      <c r="J13" s="36">
        <f t="shared" si="2"/>
        <v>1868.74</v>
      </c>
    </row>
    <row r="14" spans="2:18" ht="15.75" x14ac:dyDescent="0.3">
      <c r="B14" s="48" t="s">
        <v>9</v>
      </c>
      <c r="C14" s="63">
        <v>2</v>
      </c>
      <c r="D14" s="74">
        <v>1668.74</v>
      </c>
      <c r="E14" s="59">
        <v>2</v>
      </c>
      <c r="F14" s="74">
        <v>2670.91</v>
      </c>
      <c r="G14" s="37"/>
      <c r="H14" s="33">
        <f t="shared" si="0"/>
        <v>4</v>
      </c>
      <c r="I14" s="34">
        <f t="shared" si="1"/>
        <v>2670.91</v>
      </c>
      <c r="J14" s="36">
        <f t="shared" si="2"/>
        <v>1668.74</v>
      </c>
    </row>
    <row r="15" spans="2:18" ht="15.75" x14ac:dyDescent="0.3">
      <c r="B15" s="48" t="s">
        <v>10</v>
      </c>
      <c r="C15" s="63">
        <v>2</v>
      </c>
      <c r="D15" s="74">
        <v>5805.48</v>
      </c>
      <c r="E15" s="59">
        <v>1</v>
      </c>
      <c r="F15" s="74">
        <v>1060.03</v>
      </c>
      <c r="G15" s="32"/>
      <c r="H15" s="33">
        <f t="shared" si="0"/>
        <v>3</v>
      </c>
      <c r="I15" s="34">
        <f t="shared" si="1"/>
        <v>1060.03</v>
      </c>
      <c r="J15" s="36">
        <f t="shared" si="2"/>
        <v>5805.48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25536.52</v>
      </c>
      <c r="E19" s="18" t="s">
        <v>24</v>
      </c>
      <c r="F19" s="20">
        <f>SUM(F7:F18)</f>
        <v>15993.7</v>
      </c>
      <c r="G19" s="19">
        <f>SUM(G7:G18)</f>
        <v>0</v>
      </c>
      <c r="H19" s="16" t="s">
        <v>24</v>
      </c>
      <c r="I19" s="20">
        <f>SUM(I7:I18)</f>
        <v>15993.7</v>
      </c>
      <c r="J19" s="19">
        <f>SUM(J7:J18)</f>
        <v>25536.52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  <row r="21" spans="2:10" ht="15.75" thickBot="1" x14ac:dyDescent="0.3"/>
    <row r="22" spans="2:10" ht="57" customHeight="1" thickBot="1" x14ac:dyDescent="0.3">
      <c r="B22" s="122" t="s">
        <v>26</v>
      </c>
      <c r="C22" s="172" t="s">
        <v>88</v>
      </c>
      <c r="D22" s="173"/>
      <c r="E22" s="173"/>
      <c r="F22" s="173"/>
      <c r="G22" s="173"/>
      <c r="H22" s="173"/>
      <c r="I22" s="173"/>
      <c r="J22" s="174"/>
    </row>
    <row r="23" spans="2:10" ht="15.75" thickBot="1" x14ac:dyDescent="0.3">
      <c r="B23" s="52">
        <v>1</v>
      </c>
      <c r="C23" s="53">
        <v>2</v>
      </c>
      <c r="D23" s="53">
        <v>3</v>
      </c>
      <c r="E23" s="53">
        <v>4</v>
      </c>
      <c r="F23" s="53">
        <v>5</v>
      </c>
      <c r="G23" s="53">
        <v>6</v>
      </c>
      <c r="H23" s="53">
        <v>7</v>
      </c>
      <c r="I23" s="53">
        <v>8</v>
      </c>
      <c r="J23" s="54">
        <v>9</v>
      </c>
    </row>
    <row r="24" spans="2:10" ht="15.75" thickBot="1" x14ac:dyDescent="0.3">
      <c r="B24" s="157" t="s">
        <v>1</v>
      </c>
      <c r="C24" s="159" t="s">
        <v>15</v>
      </c>
      <c r="D24" s="161" t="s">
        <v>22</v>
      </c>
      <c r="E24" s="161" t="s">
        <v>21</v>
      </c>
      <c r="F24" s="161" t="s">
        <v>20</v>
      </c>
      <c r="G24" s="135" t="s">
        <v>22</v>
      </c>
      <c r="H24" s="148" t="s">
        <v>17</v>
      </c>
      <c r="I24" s="149"/>
      <c r="J24" s="150"/>
    </row>
    <row r="25" spans="2:10" ht="66" customHeight="1" thickBot="1" x14ac:dyDescent="0.3">
      <c r="B25" s="158"/>
      <c r="C25" s="160"/>
      <c r="D25" s="162"/>
      <c r="E25" s="162"/>
      <c r="F25" s="162"/>
      <c r="G25" s="136"/>
      <c r="H25" s="99" t="s">
        <v>18</v>
      </c>
      <c r="I25" s="100" t="s">
        <v>19</v>
      </c>
      <c r="J25" s="98" t="s">
        <v>23</v>
      </c>
    </row>
    <row r="26" spans="2:10" ht="15.75" x14ac:dyDescent="0.3">
      <c r="B26" s="47" t="s">
        <v>2</v>
      </c>
      <c r="C26" s="62"/>
      <c r="D26" s="73"/>
      <c r="E26" s="58"/>
      <c r="F26" s="73"/>
      <c r="G26" s="24"/>
      <c r="H26" s="25">
        <f t="shared" ref="H26:H37" si="3">C26+E26</f>
        <v>0</v>
      </c>
      <c r="I26" s="26">
        <f t="shared" ref="I26:I37" si="4">F26</f>
        <v>0</v>
      </c>
      <c r="J26" s="28">
        <f t="shared" ref="J26:J37" si="5">D26+G26</f>
        <v>0</v>
      </c>
    </row>
    <row r="27" spans="2:10" ht="15.75" x14ac:dyDescent="0.3">
      <c r="B27" s="48" t="s">
        <v>3</v>
      </c>
      <c r="C27" s="63"/>
      <c r="D27" s="74"/>
      <c r="E27" s="59"/>
      <c r="F27" s="74"/>
      <c r="G27" s="32"/>
      <c r="H27" s="33">
        <f t="shared" si="3"/>
        <v>0</v>
      </c>
      <c r="I27" s="34">
        <f t="shared" si="4"/>
        <v>0</v>
      </c>
      <c r="J27" s="36">
        <f t="shared" si="5"/>
        <v>0</v>
      </c>
    </row>
    <row r="28" spans="2:10" ht="15.75" x14ac:dyDescent="0.3">
      <c r="B28" s="48" t="s">
        <v>4</v>
      </c>
      <c r="C28" s="63">
        <v>12</v>
      </c>
      <c r="D28" s="74">
        <f t="shared" ref="D28:D29" si="6">2432+6789.27</f>
        <v>9221.27</v>
      </c>
      <c r="E28" s="59">
        <v>1</v>
      </c>
      <c r="F28" s="74">
        <f>615.85*3</f>
        <v>1847.5500000000002</v>
      </c>
      <c r="G28" s="32"/>
      <c r="H28" s="33">
        <f t="shared" si="3"/>
        <v>13</v>
      </c>
      <c r="I28" s="34">
        <f t="shared" si="4"/>
        <v>1847.5500000000002</v>
      </c>
      <c r="J28" s="36">
        <f t="shared" si="5"/>
        <v>9221.27</v>
      </c>
    </row>
    <row r="29" spans="2:10" ht="15.75" x14ac:dyDescent="0.3">
      <c r="B29" s="48" t="s">
        <v>5</v>
      </c>
      <c r="C29" s="63">
        <v>12</v>
      </c>
      <c r="D29" s="74">
        <f t="shared" si="6"/>
        <v>9221.27</v>
      </c>
      <c r="E29" s="59">
        <v>1</v>
      </c>
      <c r="F29" s="74">
        <v>615.85</v>
      </c>
      <c r="G29" s="32"/>
      <c r="H29" s="33">
        <f t="shared" si="3"/>
        <v>13</v>
      </c>
      <c r="I29" s="34">
        <f t="shared" si="4"/>
        <v>615.85</v>
      </c>
      <c r="J29" s="36">
        <f t="shared" si="5"/>
        <v>9221.27</v>
      </c>
    </row>
    <row r="30" spans="2:10" ht="15.75" x14ac:dyDescent="0.3">
      <c r="B30" s="48" t="s">
        <v>6</v>
      </c>
      <c r="C30" s="63">
        <v>12</v>
      </c>
      <c r="D30" s="74">
        <f>2432+6789.27</f>
        <v>9221.27</v>
      </c>
      <c r="E30" s="59">
        <v>3</v>
      </c>
      <c r="F30" s="74">
        <v>1276.79</v>
      </c>
      <c r="G30" s="32"/>
      <c r="H30" s="33">
        <f t="shared" si="3"/>
        <v>15</v>
      </c>
      <c r="I30" s="34">
        <f t="shared" si="4"/>
        <v>1276.79</v>
      </c>
      <c r="J30" s="36">
        <f t="shared" si="5"/>
        <v>9221.27</v>
      </c>
    </row>
    <row r="31" spans="2:10" ht="15.75" x14ac:dyDescent="0.3">
      <c r="B31" s="48" t="s">
        <v>7</v>
      </c>
      <c r="C31" s="63">
        <v>12</v>
      </c>
      <c r="D31" s="74">
        <f>2432+6789.27</f>
        <v>9221.27</v>
      </c>
      <c r="E31" s="59">
        <v>3</v>
      </c>
      <c r="F31" s="74">
        <v>1276.79</v>
      </c>
      <c r="G31" s="32"/>
      <c r="H31" s="33">
        <f t="shared" si="3"/>
        <v>15</v>
      </c>
      <c r="I31" s="34">
        <f t="shared" si="4"/>
        <v>1276.79</v>
      </c>
      <c r="J31" s="36">
        <f t="shared" si="5"/>
        <v>9221.27</v>
      </c>
    </row>
    <row r="32" spans="2:10" ht="15.75" x14ac:dyDescent="0.3">
      <c r="B32" s="49" t="s">
        <v>8</v>
      </c>
      <c r="C32" s="63"/>
      <c r="D32" s="74"/>
      <c r="E32" s="59"/>
      <c r="F32" s="74"/>
      <c r="G32" s="32"/>
      <c r="H32" s="33">
        <f t="shared" si="3"/>
        <v>0</v>
      </c>
      <c r="I32" s="34">
        <f t="shared" si="4"/>
        <v>0</v>
      </c>
      <c r="J32" s="36">
        <f t="shared" si="5"/>
        <v>0</v>
      </c>
    </row>
    <row r="33" spans="2:10" ht="15.75" x14ac:dyDescent="0.3">
      <c r="B33" s="48" t="s">
        <v>9</v>
      </c>
      <c r="C33" s="63"/>
      <c r="D33" s="74"/>
      <c r="E33" s="59"/>
      <c r="F33" s="74"/>
      <c r="G33" s="37"/>
      <c r="H33" s="33">
        <f t="shared" si="3"/>
        <v>0</v>
      </c>
      <c r="I33" s="34">
        <f t="shared" si="4"/>
        <v>0</v>
      </c>
      <c r="J33" s="36">
        <f t="shared" si="5"/>
        <v>0</v>
      </c>
    </row>
    <row r="34" spans="2:10" ht="15.75" x14ac:dyDescent="0.3">
      <c r="B34" s="48" t="s">
        <v>10</v>
      </c>
      <c r="C34" s="63">
        <v>12</v>
      </c>
      <c r="D34" s="74">
        <v>9221.27</v>
      </c>
      <c r="E34" s="59">
        <v>3</v>
      </c>
      <c r="F34" s="74">
        <v>1276.79</v>
      </c>
      <c r="G34" s="32"/>
      <c r="H34" s="33">
        <f t="shared" si="3"/>
        <v>15</v>
      </c>
      <c r="I34" s="34">
        <f t="shared" si="4"/>
        <v>1276.79</v>
      </c>
      <c r="J34" s="36">
        <f t="shared" si="5"/>
        <v>9221.27</v>
      </c>
    </row>
    <row r="35" spans="2:10" ht="15.75" x14ac:dyDescent="0.3">
      <c r="B35" s="48" t="s">
        <v>11</v>
      </c>
      <c r="C35" s="63"/>
      <c r="D35" s="74"/>
      <c r="E35" s="59"/>
      <c r="F35" s="74"/>
      <c r="G35" s="32"/>
      <c r="H35" s="33">
        <f t="shared" si="3"/>
        <v>0</v>
      </c>
      <c r="I35" s="34">
        <f t="shared" si="4"/>
        <v>0</v>
      </c>
      <c r="J35" s="36">
        <f t="shared" si="5"/>
        <v>0</v>
      </c>
    </row>
    <row r="36" spans="2:10" ht="15.75" x14ac:dyDescent="0.3">
      <c r="B36" s="48" t="s">
        <v>12</v>
      </c>
      <c r="C36" s="63"/>
      <c r="D36" s="74"/>
      <c r="E36" s="59"/>
      <c r="F36" s="74"/>
      <c r="G36" s="37"/>
      <c r="H36" s="33">
        <f t="shared" si="3"/>
        <v>0</v>
      </c>
      <c r="I36" s="34">
        <f t="shared" si="4"/>
        <v>0</v>
      </c>
      <c r="J36" s="36">
        <f t="shared" si="5"/>
        <v>0</v>
      </c>
    </row>
    <row r="37" spans="2:10" ht="16.5" thickBot="1" x14ac:dyDescent="0.35">
      <c r="B37" s="50" t="s">
        <v>13</v>
      </c>
      <c r="C37" s="63"/>
      <c r="D37" s="74"/>
      <c r="E37" s="59"/>
      <c r="F37" s="74"/>
      <c r="G37" s="42"/>
      <c r="H37" s="43">
        <f t="shared" si="3"/>
        <v>0</v>
      </c>
      <c r="I37" s="44">
        <f t="shared" si="4"/>
        <v>0</v>
      </c>
      <c r="J37" s="46">
        <f t="shared" si="5"/>
        <v>0</v>
      </c>
    </row>
    <row r="38" spans="2:10" ht="15.75" thickBot="1" x14ac:dyDescent="0.3">
      <c r="B38" s="55" t="s">
        <v>14</v>
      </c>
      <c r="C38" s="16" t="s">
        <v>24</v>
      </c>
      <c r="D38" s="17">
        <f>SUM(D26:D37)</f>
        <v>46106.350000000006</v>
      </c>
      <c r="E38" s="18" t="s">
        <v>24</v>
      </c>
      <c r="F38" s="20">
        <f>SUM(F26:F37)</f>
        <v>6293.7699999999995</v>
      </c>
      <c r="G38" s="19">
        <f>SUM(G26:G37)</f>
        <v>0</v>
      </c>
      <c r="H38" s="16" t="s">
        <v>24</v>
      </c>
      <c r="I38" s="20">
        <f>SUM(I26:I37)</f>
        <v>6293.7699999999995</v>
      </c>
      <c r="J38" s="19">
        <f>SUM(J26:J37)</f>
        <v>46106.350000000006</v>
      </c>
    </row>
    <row r="39" spans="2:10" ht="15.75" thickBot="1" x14ac:dyDescent="0.3"/>
    <row r="40" spans="2:10" ht="52.5" customHeight="1" thickBot="1" x14ac:dyDescent="0.3">
      <c r="B40" s="122" t="s">
        <v>26</v>
      </c>
      <c r="C40" s="172" t="s">
        <v>113</v>
      </c>
      <c r="D40" s="173"/>
      <c r="E40" s="173"/>
      <c r="F40" s="173"/>
      <c r="G40" s="173"/>
      <c r="H40" s="173"/>
      <c r="I40" s="173"/>
      <c r="J40" s="174"/>
    </row>
    <row r="41" spans="2:10" ht="15.75" thickBot="1" x14ac:dyDescent="0.3">
      <c r="B41" s="52">
        <v>1</v>
      </c>
      <c r="C41" s="53">
        <v>2</v>
      </c>
      <c r="D41" s="53">
        <v>3</v>
      </c>
      <c r="E41" s="53">
        <v>4</v>
      </c>
      <c r="F41" s="53">
        <v>5</v>
      </c>
      <c r="G41" s="53">
        <v>6</v>
      </c>
      <c r="H41" s="53">
        <v>7</v>
      </c>
      <c r="I41" s="53">
        <v>8</v>
      </c>
      <c r="J41" s="54">
        <v>9</v>
      </c>
    </row>
    <row r="42" spans="2:10" ht="15.75" thickBot="1" x14ac:dyDescent="0.3">
      <c r="B42" s="157" t="s">
        <v>1</v>
      </c>
      <c r="C42" s="159" t="s">
        <v>15</v>
      </c>
      <c r="D42" s="161" t="s">
        <v>22</v>
      </c>
      <c r="E42" s="161" t="s">
        <v>21</v>
      </c>
      <c r="F42" s="161" t="s">
        <v>20</v>
      </c>
      <c r="G42" s="135" t="s">
        <v>22</v>
      </c>
      <c r="H42" s="148" t="s">
        <v>17</v>
      </c>
      <c r="I42" s="149"/>
      <c r="J42" s="150"/>
    </row>
    <row r="43" spans="2:10" ht="61.5" customHeight="1" thickBot="1" x14ac:dyDescent="0.3">
      <c r="B43" s="158"/>
      <c r="C43" s="160"/>
      <c r="D43" s="162"/>
      <c r="E43" s="162"/>
      <c r="F43" s="162"/>
      <c r="G43" s="136"/>
      <c r="H43" s="127" t="s">
        <v>18</v>
      </c>
      <c r="I43" s="128" t="s">
        <v>19</v>
      </c>
      <c r="J43" s="126" t="s">
        <v>23</v>
      </c>
    </row>
    <row r="44" spans="2:10" ht="15.75" x14ac:dyDescent="0.3">
      <c r="B44" s="47" t="s">
        <v>2</v>
      </c>
      <c r="C44" s="62"/>
      <c r="D44" s="73"/>
      <c r="E44" s="58"/>
      <c r="F44" s="73"/>
      <c r="G44" s="24"/>
      <c r="H44" s="25">
        <f t="shared" ref="H44:H55" si="7">C44+E44</f>
        <v>0</v>
      </c>
      <c r="I44" s="26">
        <f t="shared" ref="I44:I55" si="8">F44</f>
        <v>0</v>
      </c>
      <c r="J44" s="28">
        <f t="shared" ref="J44:J55" si="9">D44+G44</f>
        <v>0</v>
      </c>
    </row>
    <row r="45" spans="2:10" ht="15.75" x14ac:dyDescent="0.3">
      <c r="B45" s="48" t="s">
        <v>3</v>
      </c>
      <c r="C45" s="63"/>
      <c r="D45" s="74"/>
      <c r="E45" s="59"/>
      <c r="F45" s="74"/>
      <c r="G45" s="32"/>
      <c r="H45" s="33">
        <f t="shared" si="7"/>
        <v>0</v>
      </c>
      <c r="I45" s="34">
        <f t="shared" si="8"/>
        <v>0</v>
      </c>
      <c r="J45" s="36">
        <f t="shared" si="9"/>
        <v>0</v>
      </c>
    </row>
    <row r="46" spans="2:10" ht="15.75" x14ac:dyDescent="0.3">
      <c r="B46" s="48" t="s">
        <v>4</v>
      </c>
      <c r="C46" s="63"/>
      <c r="D46" s="74"/>
      <c r="E46" s="59"/>
      <c r="F46" s="74"/>
      <c r="G46" s="32"/>
      <c r="H46" s="33">
        <f t="shared" si="7"/>
        <v>0</v>
      </c>
      <c r="I46" s="34">
        <f t="shared" si="8"/>
        <v>0</v>
      </c>
      <c r="J46" s="36">
        <f t="shared" si="9"/>
        <v>0</v>
      </c>
    </row>
    <row r="47" spans="2:10" ht="15.75" x14ac:dyDescent="0.3">
      <c r="B47" s="48" t="s">
        <v>5</v>
      </c>
      <c r="C47" s="63"/>
      <c r="D47" s="74"/>
      <c r="E47" s="59"/>
      <c r="F47" s="74"/>
      <c r="G47" s="32"/>
      <c r="H47" s="33">
        <f t="shared" si="7"/>
        <v>0</v>
      </c>
      <c r="I47" s="34">
        <f t="shared" si="8"/>
        <v>0</v>
      </c>
      <c r="J47" s="36">
        <f t="shared" si="9"/>
        <v>0</v>
      </c>
    </row>
    <row r="48" spans="2:10" ht="15.75" x14ac:dyDescent="0.3">
      <c r="B48" s="48" t="s">
        <v>6</v>
      </c>
      <c r="C48" s="63"/>
      <c r="D48" s="74"/>
      <c r="E48" s="59"/>
      <c r="F48" s="74"/>
      <c r="G48" s="32"/>
      <c r="H48" s="33">
        <f t="shared" si="7"/>
        <v>0</v>
      </c>
      <c r="I48" s="34">
        <f t="shared" si="8"/>
        <v>0</v>
      </c>
      <c r="J48" s="36">
        <f t="shared" si="9"/>
        <v>0</v>
      </c>
    </row>
    <row r="49" spans="2:10" ht="15.75" x14ac:dyDescent="0.3">
      <c r="B49" s="48" t="s">
        <v>7</v>
      </c>
      <c r="C49" s="63"/>
      <c r="D49" s="74"/>
      <c r="E49" s="59"/>
      <c r="F49" s="74"/>
      <c r="G49" s="32"/>
      <c r="H49" s="33">
        <f t="shared" si="7"/>
        <v>0</v>
      </c>
      <c r="I49" s="34">
        <f t="shared" si="8"/>
        <v>0</v>
      </c>
      <c r="J49" s="36">
        <f t="shared" si="9"/>
        <v>0</v>
      </c>
    </row>
    <row r="50" spans="2:10" ht="15.75" x14ac:dyDescent="0.3">
      <c r="B50" s="49" t="s">
        <v>8</v>
      </c>
      <c r="C50" s="63"/>
      <c r="D50" s="74"/>
      <c r="E50" s="59"/>
      <c r="F50" s="74"/>
      <c r="G50" s="32"/>
      <c r="H50" s="33">
        <f t="shared" si="7"/>
        <v>0</v>
      </c>
      <c r="I50" s="34">
        <f t="shared" si="8"/>
        <v>0</v>
      </c>
      <c r="J50" s="36">
        <f t="shared" si="9"/>
        <v>0</v>
      </c>
    </row>
    <row r="51" spans="2:10" ht="15.75" x14ac:dyDescent="0.3">
      <c r="B51" s="48" t="s">
        <v>9</v>
      </c>
      <c r="C51" s="63">
        <v>8</v>
      </c>
      <c r="D51" s="74">
        <v>10121.83</v>
      </c>
      <c r="E51" s="59">
        <v>3</v>
      </c>
      <c r="F51" s="74">
        <v>2221.83</v>
      </c>
      <c r="G51" s="37"/>
      <c r="H51" s="33">
        <f t="shared" si="7"/>
        <v>11</v>
      </c>
      <c r="I51" s="34">
        <f t="shared" si="8"/>
        <v>2221.83</v>
      </c>
      <c r="J51" s="36">
        <f t="shared" si="9"/>
        <v>10121.83</v>
      </c>
    </row>
    <row r="52" spans="2:10" ht="15.75" x14ac:dyDescent="0.3">
      <c r="B52" s="48" t="s">
        <v>10</v>
      </c>
      <c r="C52" s="63">
        <v>8</v>
      </c>
      <c r="D52" s="74">
        <v>10121.83</v>
      </c>
      <c r="E52" s="59">
        <v>3</v>
      </c>
      <c r="F52" s="74">
        <v>2221.83</v>
      </c>
      <c r="G52" s="32"/>
      <c r="H52" s="33">
        <f t="shared" si="7"/>
        <v>11</v>
      </c>
      <c r="I52" s="34">
        <f t="shared" si="8"/>
        <v>2221.83</v>
      </c>
      <c r="J52" s="36">
        <f t="shared" si="9"/>
        <v>10121.83</v>
      </c>
    </row>
    <row r="53" spans="2:10" ht="15.75" x14ac:dyDescent="0.3">
      <c r="B53" s="48" t="s">
        <v>11</v>
      </c>
      <c r="C53" s="63"/>
      <c r="D53" s="74"/>
      <c r="E53" s="59"/>
      <c r="F53" s="74"/>
      <c r="G53" s="32"/>
      <c r="H53" s="33">
        <f t="shared" si="7"/>
        <v>0</v>
      </c>
      <c r="I53" s="34">
        <f t="shared" si="8"/>
        <v>0</v>
      </c>
      <c r="J53" s="36">
        <f t="shared" si="9"/>
        <v>0</v>
      </c>
    </row>
    <row r="54" spans="2:10" ht="15.75" x14ac:dyDescent="0.3">
      <c r="B54" s="48" t="s">
        <v>12</v>
      </c>
      <c r="C54" s="63"/>
      <c r="D54" s="74"/>
      <c r="E54" s="59"/>
      <c r="F54" s="74"/>
      <c r="G54" s="37"/>
      <c r="H54" s="33">
        <f t="shared" si="7"/>
        <v>0</v>
      </c>
      <c r="I54" s="34">
        <f t="shared" si="8"/>
        <v>0</v>
      </c>
      <c r="J54" s="36">
        <f t="shared" si="9"/>
        <v>0</v>
      </c>
    </row>
    <row r="55" spans="2:10" ht="16.5" thickBot="1" x14ac:dyDescent="0.35">
      <c r="B55" s="50" t="s">
        <v>13</v>
      </c>
      <c r="C55" s="63"/>
      <c r="D55" s="74"/>
      <c r="E55" s="59"/>
      <c r="F55" s="74"/>
      <c r="G55" s="42"/>
      <c r="H55" s="43">
        <f t="shared" si="7"/>
        <v>0</v>
      </c>
      <c r="I55" s="44">
        <f t="shared" si="8"/>
        <v>0</v>
      </c>
      <c r="J55" s="46">
        <f t="shared" si="9"/>
        <v>0</v>
      </c>
    </row>
    <row r="56" spans="2:10" ht="15.75" thickBot="1" x14ac:dyDescent="0.3">
      <c r="B56" s="55" t="s">
        <v>14</v>
      </c>
      <c r="C56" s="16" t="s">
        <v>24</v>
      </c>
      <c r="D56" s="17">
        <f>SUM(D44:D55)</f>
        <v>20243.66</v>
      </c>
      <c r="E56" s="18" t="s">
        <v>24</v>
      </c>
      <c r="F56" s="20">
        <f>SUM(F44:F55)</f>
        <v>4443.66</v>
      </c>
      <c r="G56" s="19">
        <f>SUM(G44:G55)</f>
        <v>0</v>
      </c>
      <c r="H56" s="16" t="s">
        <v>24</v>
      </c>
      <c r="I56" s="20">
        <f>SUM(I44:I55)</f>
        <v>4443.66</v>
      </c>
      <c r="J56" s="19">
        <f>SUM(J44:J55)</f>
        <v>20243.66</v>
      </c>
    </row>
  </sheetData>
  <mergeCells count="25">
    <mergeCell ref="B2:J2"/>
    <mergeCell ref="C3:J3"/>
    <mergeCell ref="B5:B6"/>
    <mergeCell ref="C5:C6"/>
    <mergeCell ref="D5:D6"/>
    <mergeCell ref="E5:E6"/>
    <mergeCell ref="F5:F6"/>
    <mergeCell ref="G5:G6"/>
    <mergeCell ref="H5:J5"/>
    <mergeCell ref="C22:J22"/>
    <mergeCell ref="B24:B25"/>
    <mergeCell ref="C24:C25"/>
    <mergeCell ref="D24:D25"/>
    <mergeCell ref="E24:E25"/>
    <mergeCell ref="F24:F25"/>
    <mergeCell ref="G24:G25"/>
    <mergeCell ref="H24:J24"/>
    <mergeCell ref="C40:J40"/>
    <mergeCell ref="B42:B43"/>
    <mergeCell ref="C42:C43"/>
    <mergeCell ref="D42:D43"/>
    <mergeCell ref="E42:E43"/>
    <mergeCell ref="F42:F43"/>
    <mergeCell ref="G42:G43"/>
    <mergeCell ref="H42:J42"/>
  </mergeCells>
  <pageMargins left="0.7" right="0.7" top="0.75" bottom="0.75" header="0.3" footer="0.3"/>
  <pageSetup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B2:R38"/>
  <sheetViews>
    <sheetView view="pageBreakPreview" zoomScale="70" zoomScaleNormal="100" zoomScaleSheetLayoutView="70" workbookViewId="0">
      <selection activeCell="P21" sqref="P21"/>
    </sheetView>
  </sheetViews>
  <sheetFormatPr defaultRowHeight="15" x14ac:dyDescent="0.25"/>
  <cols>
    <col min="1" max="1" width="2.85546875" customWidth="1"/>
    <col min="2" max="2" width="20.5703125" customWidth="1"/>
    <col min="3" max="5" width="16.28515625" customWidth="1"/>
    <col min="6" max="6" width="17.5703125" customWidth="1"/>
    <col min="7" max="7" width="16.28515625" customWidth="1"/>
    <col min="8" max="10" width="14.42578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2" spans="2:18" ht="28.5" customHeight="1" thickBot="1" x14ac:dyDescent="0.3">
      <c r="B2" s="153" t="s">
        <v>54</v>
      </c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5" t="s">
        <v>57</v>
      </c>
      <c r="D3" s="176"/>
      <c r="E3" s="176"/>
      <c r="F3" s="176"/>
      <c r="G3" s="176"/>
      <c r="H3" s="176"/>
      <c r="I3" s="176"/>
      <c r="J3" s="177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78" t="s">
        <v>18</v>
      </c>
      <c r="I6" s="79" t="s">
        <v>19</v>
      </c>
      <c r="J6" s="80" t="s">
        <v>23</v>
      </c>
    </row>
    <row r="7" spans="2:18" ht="15.75" x14ac:dyDescent="0.3">
      <c r="B7" s="47" t="s">
        <v>2</v>
      </c>
      <c r="C7" s="62">
        <v>1</v>
      </c>
      <c r="D7" s="73">
        <v>4092</v>
      </c>
      <c r="E7" s="58"/>
      <c r="F7" s="73"/>
      <c r="G7" s="24"/>
      <c r="H7" s="25">
        <f t="shared" ref="H7:H18" si="0">C7+E7</f>
        <v>1</v>
      </c>
      <c r="I7" s="26">
        <f t="shared" ref="I7:I18" si="1">F7</f>
        <v>0</v>
      </c>
      <c r="J7" s="28">
        <f t="shared" ref="J7:J18" si="2">D7+G7</f>
        <v>4092</v>
      </c>
    </row>
    <row r="8" spans="2:18" ht="15.75" x14ac:dyDescent="0.3">
      <c r="B8" s="48" t="s">
        <v>3</v>
      </c>
      <c r="C8" s="63"/>
      <c r="D8" s="74"/>
      <c r="E8" s="59"/>
      <c r="F8" s="74"/>
      <c r="G8" s="32"/>
      <c r="H8" s="33">
        <f t="shared" si="0"/>
        <v>0</v>
      </c>
      <c r="I8" s="34">
        <f t="shared" si="1"/>
        <v>0</v>
      </c>
      <c r="J8" s="36">
        <f t="shared" si="2"/>
        <v>0</v>
      </c>
    </row>
    <row r="9" spans="2:18" ht="15.75" x14ac:dyDescent="0.3">
      <c r="B9" s="48" t="s">
        <v>4</v>
      </c>
      <c r="C9" s="63">
        <v>2</v>
      </c>
      <c r="D9" s="74">
        <v>5000</v>
      </c>
      <c r="E9" s="59"/>
      <c r="F9" s="74"/>
      <c r="G9" s="32"/>
      <c r="H9" s="33">
        <f t="shared" si="0"/>
        <v>2</v>
      </c>
      <c r="I9" s="34">
        <f t="shared" si="1"/>
        <v>0</v>
      </c>
      <c r="J9" s="36">
        <f t="shared" si="2"/>
        <v>5000</v>
      </c>
    </row>
    <row r="10" spans="2:18" ht="15.75" x14ac:dyDescent="0.3">
      <c r="B10" s="48" t="s">
        <v>5</v>
      </c>
      <c r="C10" s="63"/>
      <c r="D10" s="74"/>
      <c r="E10" s="59"/>
      <c r="F10" s="74"/>
      <c r="G10" s="32"/>
      <c r="H10" s="33">
        <f t="shared" si="0"/>
        <v>0</v>
      </c>
      <c r="I10" s="34">
        <f t="shared" si="1"/>
        <v>0</v>
      </c>
      <c r="J10" s="36">
        <f t="shared" si="2"/>
        <v>0</v>
      </c>
    </row>
    <row r="11" spans="2:18" ht="15.75" x14ac:dyDescent="0.3">
      <c r="B11" s="48" t="s">
        <v>6</v>
      </c>
      <c r="C11" s="63"/>
      <c r="D11" s="74"/>
      <c r="E11" s="59"/>
      <c r="F11" s="74"/>
      <c r="G11" s="32"/>
      <c r="H11" s="33">
        <f t="shared" si="0"/>
        <v>0</v>
      </c>
      <c r="I11" s="34">
        <f t="shared" si="1"/>
        <v>0</v>
      </c>
      <c r="J11" s="36">
        <f t="shared" si="2"/>
        <v>0</v>
      </c>
    </row>
    <row r="12" spans="2:18" ht="15.75" x14ac:dyDescent="0.3">
      <c r="B12" s="48" t="s">
        <v>7</v>
      </c>
      <c r="C12" s="63"/>
      <c r="D12" s="74"/>
      <c r="E12" s="59"/>
      <c r="F12" s="74"/>
      <c r="G12" s="32"/>
      <c r="H12" s="33">
        <f t="shared" si="0"/>
        <v>0</v>
      </c>
      <c r="I12" s="34">
        <f t="shared" si="1"/>
        <v>0</v>
      </c>
      <c r="J12" s="36">
        <f t="shared" si="2"/>
        <v>0</v>
      </c>
    </row>
    <row r="13" spans="2:18" ht="15.75" x14ac:dyDescent="0.3">
      <c r="B13" s="49" t="s">
        <v>8</v>
      </c>
      <c r="C13" s="63"/>
      <c r="D13" s="74"/>
      <c r="E13" s="59"/>
      <c r="F13" s="74"/>
      <c r="G13" s="32"/>
      <c r="H13" s="33">
        <f t="shared" si="0"/>
        <v>0</v>
      </c>
      <c r="I13" s="34">
        <f t="shared" si="1"/>
        <v>0</v>
      </c>
      <c r="J13" s="36">
        <f t="shared" si="2"/>
        <v>0</v>
      </c>
    </row>
    <row r="14" spans="2:18" ht="15.75" x14ac:dyDescent="0.3">
      <c r="B14" s="48" t="s">
        <v>9</v>
      </c>
      <c r="C14" s="63"/>
      <c r="D14" s="74"/>
      <c r="E14" s="59"/>
      <c r="F14" s="74"/>
      <c r="G14" s="37"/>
      <c r="H14" s="33">
        <f t="shared" si="0"/>
        <v>0</v>
      </c>
      <c r="I14" s="34">
        <f t="shared" si="1"/>
        <v>0</v>
      </c>
      <c r="J14" s="36">
        <f t="shared" si="2"/>
        <v>0</v>
      </c>
    </row>
    <row r="15" spans="2:18" ht="15.75" x14ac:dyDescent="0.3">
      <c r="B15" s="48" t="s">
        <v>10</v>
      </c>
      <c r="C15" s="63"/>
      <c r="D15" s="74"/>
      <c r="E15" s="59"/>
      <c r="F15" s="74"/>
      <c r="G15" s="32"/>
      <c r="H15" s="33">
        <f t="shared" si="0"/>
        <v>0</v>
      </c>
      <c r="I15" s="34">
        <f t="shared" si="1"/>
        <v>0</v>
      </c>
      <c r="J15" s="36">
        <f t="shared" si="2"/>
        <v>0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9092</v>
      </c>
      <c r="E19" s="18" t="s">
        <v>24</v>
      </c>
      <c r="F19" s="20">
        <f>SUM(F7:F18)</f>
        <v>0</v>
      </c>
      <c r="G19" s="19">
        <f>SUM(G7:G18)</f>
        <v>0</v>
      </c>
      <c r="H19" s="16" t="s">
        <v>24</v>
      </c>
      <c r="I19" s="20">
        <f>SUM(I7:I18)</f>
        <v>0</v>
      </c>
      <c r="J19" s="19">
        <f>SUM(J7:J18)</f>
        <v>9092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  <row r="21" spans="2:10" ht="15.75" thickBot="1" x14ac:dyDescent="0.3">
      <c r="B21" s="153" t="s">
        <v>54</v>
      </c>
      <c r="C21" s="153"/>
      <c r="D21" s="153"/>
      <c r="E21" s="153"/>
      <c r="F21" s="153"/>
      <c r="G21" s="153"/>
      <c r="H21" s="153"/>
      <c r="I21" s="153"/>
      <c r="J21" s="153"/>
    </row>
    <row r="22" spans="2:10" ht="56.25" customHeight="1" thickBot="1" x14ac:dyDescent="0.3">
      <c r="B22" s="122" t="s">
        <v>26</v>
      </c>
      <c r="C22" s="175" t="s">
        <v>90</v>
      </c>
      <c r="D22" s="176"/>
      <c r="E22" s="176"/>
      <c r="F22" s="176"/>
      <c r="G22" s="176"/>
      <c r="H22" s="176"/>
      <c r="I22" s="176"/>
      <c r="J22" s="177"/>
    </row>
    <row r="23" spans="2:10" ht="15.75" thickBot="1" x14ac:dyDescent="0.3">
      <c r="B23" s="52">
        <v>1</v>
      </c>
      <c r="C23" s="53">
        <v>2</v>
      </c>
      <c r="D23" s="53">
        <v>3</v>
      </c>
      <c r="E23" s="53">
        <v>4</v>
      </c>
      <c r="F23" s="53">
        <v>5</v>
      </c>
      <c r="G23" s="53">
        <v>6</v>
      </c>
      <c r="H23" s="53">
        <v>7</v>
      </c>
      <c r="I23" s="53">
        <v>8</v>
      </c>
      <c r="J23" s="54">
        <v>9</v>
      </c>
    </row>
    <row r="24" spans="2:10" ht="15.75" thickBot="1" x14ac:dyDescent="0.3">
      <c r="B24" s="157" t="s">
        <v>1</v>
      </c>
      <c r="C24" s="159" t="s">
        <v>15</v>
      </c>
      <c r="D24" s="161" t="s">
        <v>22</v>
      </c>
      <c r="E24" s="161" t="s">
        <v>21</v>
      </c>
      <c r="F24" s="161" t="s">
        <v>20</v>
      </c>
      <c r="G24" s="135" t="s">
        <v>22</v>
      </c>
      <c r="H24" s="148" t="s">
        <v>17</v>
      </c>
      <c r="I24" s="149"/>
      <c r="J24" s="150"/>
    </row>
    <row r="25" spans="2:10" ht="30.75" thickBot="1" x14ac:dyDescent="0.3">
      <c r="B25" s="158"/>
      <c r="C25" s="160"/>
      <c r="D25" s="162"/>
      <c r="E25" s="162"/>
      <c r="F25" s="162"/>
      <c r="G25" s="136"/>
      <c r="H25" s="99" t="s">
        <v>18</v>
      </c>
      <c r="I25" s="100" t="s">
        <v>19</v>
      </c>
      <c r="J25" s="98" t="s">
        <v>23</v>
      </c>
    </row>
    <row r="26" spans="2:10" ht="15.75" x14ac:dyDescent="0.3">
      <c r="B26" s="47" t="s">
        <v>2</v>
      </c>
      <c r="C26" s="62">
        <v>3</v>
      </c>
      <c r="D26" s="73">
        <v>2933</v>
      </c>
      <c r="E26" s="58">
        <v>2</v>
      </c>
      <c r="F26" s="73">
        <v>546</v>
      </c>
      <c r="G26" s="24"/>
      <c r="H26" s="25">
        <f t="shared" ref="H26:H37" si="3">C26+E26</f>
        <v>5</v>
      </c>
      <c r="I26" s="26">
        <f t="shared" ref="I26:I37" si="4">F26</f>
        <v>546</v>
      </c>
      <c r="J26" s="28">
        <f t="shared" ref="J26:J37" si="5">D26+G26</f>
        <v>2933</v>
      </c>
    </row>
    <row r="27" spans="2:10" ht="15.75" x14ac:dyDescent="0.3">
      <c r="B27" s="48" t="s">
        <v>3</v>
      </c>
      <c r="C27" s="63">
        <v>3</v>
      </c>
      <c r="D27" s="74">
        <v>2933</v>
      </c>
      <c r="E27" s="59">
        <v>2</v>
      </c>
      <c r="F27" s="74">
        <v>546</v>
      </c>
      <c r="G27" s="32"/>
      <c r="H27" s="33">
        <f t="shared" si="3"/>
        <v>5</v>
      </c>
      <c r="I27" s="34">
        <f t="shared" si="4"/>
        <v>546</v>
      </c>
      <c r="J27" s="36">
        <f t="shared" si="5"/>
        <v>2933</v>
      </c>
    </row>
    <row r="28" spans="2:10" ht="15.75" x14ac:dyDescent="0.3">
      <c r="B28" s="48" t="s">
        <v>4</v>
      </c>
      <c r="C28" s="63">
        <v>3</v>
      </c>
      <c r="D28" s="74">
        <v>2933</v>
      </c>
      <c r="E28" s="59">
        <v>2</v>
      </c>
      <c r="F28" s="74">
        <v>546</v>
      </c>
      <c r="G28" s="32"/>
      <c r="H28" s="33">
        <f t="shared" si="3"/>
        <v>5</v>
      </c>
      <c r="I28" s="34">
        <f t="shared" si="4"/>
        <v>546</v>
      </c>
      <c r="J28" s="36">
        <f t="shared" si="5"/>
        <v>2933</v>
      </c>
    </row>
    <row r="29" spans="2:10" ht="15.75" x14ac:dyDescent="0.3">
      <c r="B29" s="48" t="s">
        <v>5</v>
      </c>
      <c r="C29" s="63">
        <v>3</v>
      </c>
      <c r="D29" s="74">
        <v>2933</v>
      </c>
      <c r="E29" s="59">
        <v>2</v>
      </c>
      <c r="F29" s="74">
        <v>546</v>
      </c>
      <c r="G29" s="32"/>
      <c r="H29" s="33">
        <f t="shared" si="3"/>
        <v>5</v>
      </c>
      <c r="I29" s="34">
        <f t="shared" si="4"/>
        <v>546</v>
      </c>
      <c r="J29" s="36">
        <f t="shared" si="5"/>
        <v>2933</v>
      </c>
    </row>
    <row r="30" spans="2:10" ht="15.75" x14ac:dyDescent="0.3">
      <c r="B30" s="48" t="s">
        <v>6</v>
      </c>
      <c r="C30" s="63">
        <v>3</v>
      </c>
      <c r="D30" s="74">
        <v>2933</v>
      </c>
      <c r="E30" s="59">
        <v>2</v>
      </c>
      <c r="F30" s="74">
        <v>546</v>
      </c>
      <c r="G30" s="32"/>
      <c r="H30" s="33">
        <f t="shared" si="3"/>
        <v>5</v>
      </c>
      <c r="I30" s="34">
        <f t="shared" si="4"/>
        <v>546</v>
      </c>
      <c r="J30" s="36">
        <f t="shared" si="5"/>
        <v>2933</v>
      </c>
    </row>
    <row r="31" spans="2:10" ht="15.75" x14ac:dyDescent="0.3">
      <c r="B31" s="48" t="s">
        <v>7</v>
      </c>
      <c r="C31" s="63">
        <v>3</v>
      </c>
      <c r="D31" s="74">
        <v>2933</v>
      </c>
      <c r="E31" s="59">
        <v>2</v>
      </c>
      <c r="F31" s="74">
        <v>546</v>
      </c>
      <c r="G31" s="32"/>
      <c r="H31" s="33">
        <f t="shared" si="3"/>
        <v>5</v>
      </c>
      <c r="I31" s="34">
        <f t="shared" si="4"/>
        <v>546</v>
      </c>
      <c r="J31" s="36">
        <f t="shared" si="5"/>
        <v>2933</v>
      </c>
    </row>
    <row r="32" spans="2:10" ht="15.75" x14ac:dyDescent="0.3">
      <c r="B32" s="49" t="s">
        <v>8</v>
      </c>
      <c r="C32" s="63"/>
      <c r="D32" s="74"/>
      <c r="E32" s="59"/>
      <c r="F32" s="74"/>
      <c r="G32" s="32"/>
      <c r="H32" s="33">
        <f t="shared" si="3"/>
        <v>0</v>
      </c>
      <c r="I32" s="34">
        <f t="shared" si="4"/>
        <v>0</v>
      </c>
      <c r="J32" s="36">
        <f t="shared" si="5"/>
        <v>0</v>
      </c>
    </row>
    <row r="33" spans="2:10" ht="15.75" x14ac:dyDescent="0.3">
      <c r="B33" s="48" t="s">
        <v>9</v>
      </c>
      <c r="C33" s="63"/>
      <c r="D33" s="74"/>
      <c r="E33" s="59"/>
      <c r="F33" s="74"/>
      <c r="G33" s="37"/>
      <c r="H33" s="33">
        <f t="shared" si="3"/>
        <v>0</v>
      </c>
      <c r="I33" s="34">
        <f t="shared" si="4"/>
        <v>0</v>
      </c>
      <c r="J33" s="36">
        <f t="shared" si="5"/>
        <v>0</v>
      </c>
    </row>
    <row r="34" spans="2:10" ht="15.75" x14ac:dyDescent="0.3">
      <c r="B34" s="48" t="s">
        <v>10</v>
      </c>
      <c r="C34" s="63">
        <v>3</v>
      </c>
      <c r="D34" s="74">
        <v>2933</v>
      </c>
      <c r="E34" s="59">
        <v>2</v>
      </c>
      <c r="F34" s="74">
        <v>546</v>
      </c>
      <c r="G34" s="32"/>
      <c r="H34" s="33">
        <f t="shared" si="3"/>
        <v>5</v>
      </c>
      <c r="I34" s="34">
        <f t="shared" si="4"/>
        <v>546</v>
      </c>
      <c r="J34" s="36">
        <f t="shared" si="5"/>
        <v>2933</v>
      </c>
    </row>
    <row r="35" spans="2:10" ht="15.75" x14ac:dyDescent="0.3">
      <c r="B35" s="48" t="s">
        <v>11</v>
      </c>
      <c r="C35" s="63"/>
      <c r="D35" s="74"/>
      <c r="E35" s="59"/>
      <c r="F35" s="74"/>
      <c r="G35" s="32"/>
      <c r="H35" s="33">
        <f t="shared" si="3"/>
        <v>0</v>
      </c>
      <c r="I35" s="34">
        <f t="shared" si="4"/>
        <v>0</v>
      </c>
      <c r="J35" s="36">
        <f t="shared" si="5"/>
        <v>0</v>
      </c>
    </row>
    <row r="36" spans="2:10" ht="15.75" x14ac:dyDescent="0.3">
      <c r="B36" s="48" t="s">
        <v>12</v>
      </c>
      <c r="C36" s="63"/>
      <c r="D36" s="74"/>
      <c r="E36" s="59"/>
      <c r="F36" s="74"/>
      <c r="G36" s="37"/>
      <c r="H36" s="33">
        <f t="shared" si="3"/>
        <v>0</v>
      </c>
      <c r="I36" s="34">
        <f t="shared" si="4"/>
        <v>0</v>
      </c>
      <c r="J36" s="36">
        <f t="shared" si="5"/>
        <v>0</v>
      </c>
    </row>
    <row r="37" spans="2:10" ht="16.5" thickBot="1" x14ac:dyDescent="0.35">
      <c r="B37" s="50" t="s">
        <v>13</v>
      </c>
      <c r="C37" s="63"/>
      <c r="D37" s="74"/>
      <c r="E37" s="59"/>
      <c r="F37" s="74"/>
      <c r="G37" s="42"/>
      <c r="H37" s="43">
        <f t="shared" si="3"/>
        <v>0</v>
      </c>
      <c r="I37" s="44">
        <f t="shared" si="4"/>
        <v>0</v>
      </c>
      <c r="J37" s="46">
        <f t="shared" si="5"/>
        <v>0</v>
      </c>
    </row>
    <row r="38" spans="2:10" ht="15.75" thickBot="1" x14ac:dyDescent="0.3">
      <c r="B38" s="55" t="s">
        <v>14</v>
      </c>
      <c r="C38" s="16" t="s">
        <v>24</v>
      </c>
      <c r="D38" s="17">
        <f>SUM(D26:D37)</f>
        <v>20531</v>
      </c>
      <c r="E38" s="18" t="s">
        <v>24</v>
      </c>
      <c r="F38" s="20">
        <f>SUM(F26:F37)</f>
        <v>3822</v>
      </c>
      <c r="G38" s="19">
        <f>SUM(G26:G37)</f>
        <v>0</v>
      </c>
      <c r="H38" s="16" t="s">
        <v>24</v>
      </c>
      <c r="I38" s="20">
        <f>SUM(I26:I37)</f>
        <v>3822</v>
      </c>
      <c r="J38" s="19">
        <f>SUM(J26:J37)</f>
        <v>20531</v>
      </c>
    </row>
  </sheetData>
  <mergeCells count="18">
    <mergeCell ref="B2:J2"/>
    <mergeCell ref="C3:J3"/>
    <mergeCell ref="B5:B6"/>
    <mergeCell ref="C5:C6"/>
    <mergeCell ref="D5:D6"/>
    <mergeCell ref="E5:E6"/>
    <mergeCell ref="F5:F6"/>
    <mergeCell ref="G5:G6"/>
    <mergeCell ref="H5:J5"/>
    <mergeCell ref="B21:J21"/>
    <mergeCell ref="C22:J22"/>
    <mergeCell ref="B24:B25"/>
    <mergeCell ref="C24:C25"/>
    <mergeCell ref="D24:D25"/>
    <mergeCell ref="E24:E25"/>
    <mergeCell ref="F24:F25"/>
    <mergeCell ref="G24:G25"/>
    <mergeCell ref="H24:J24"/>
  </mergeCells>
  <pageMargins left="0.7" right="0.7" top="0.75" bottom="0.75" header="0.3" footer="0.3"/>
  <pageSetup scale="8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B2:S20"/>
  <sheetViews>
    <sheetView view="pageBreakPreview" zoomScale="70" zoomScaleSheetLayoutView="70" workbookViewId="0">
      <selection activeCell="N6" sqref="N6"/>
    </sheetView>
  </sheetViews>
  <sheetFormatPr defaultRowHeight="15" x14ac:dyDescent="0.25"/>
  <cols>
    <col min="1" max="1" width="2.85546875" customWidth="1"/>
    <col min="2" max="2" width="20.5703125" customWidth="1"/>
    <col min="3" max="5" width="19.5703125" customWidth="1"/>
    <col min="6" max="6" width="21.42578125" customWidth="1"/>
    <col min="7" max="10" width="19.5703125" customWidth="1"/>
    <col min="11" max="11" width="12.42578125" style="67" customWidth="1"/>
    <col min="12" max="12" width="9.85546875" customWidth="1"/>
    <col min="13" max="14" width="10.42578125" bestFit="1" customWidth="1"/>
    <col min="16" max="16" width="9.28515625" bestFit="1" customWidth="1"/>
    <col min="20" max="20" width="13.140625" bestFit="1" customWidth="1"/>
  </cols>
  <sheetData>
    <row r="2" spans="2:19" ht="28.5" customHeight="1" thickBot="1" x14ac:dyDescent="0.3">
      <c r="B2" s="153" t="s">
        <v>49</v>
      </c>
      <c r="C2" s="153"/>
      <c r="D2" s="153"/>
      <c r="E2" s="153"/>
      <c r="F2" s="153"/>
      <c r="G2" s="153"/>
      <c r="H2" s="153"/>
      <c r="I2" s="153"/>
      <c r="J2" s="153"/>
      <c r="K2" s="97"/>
      <c r="L2" s="4"/>
      <c r="M2" s="1"/>
      <c r="N2" s="1"/>
      <c r="O2" s="1"/>
      <c r="P2" s="1"/>
      <c r="Q2" s="1"/>
      <c r="R2" s="1"/>
      <c r="S2" s="1"/>
    </row>
    <row r="3" spans="2:19" s="69" customFormat="1" ht="60" customHeight="1" thickBot="1" x14ac:dyDescent="0.3">
      <c r="B3" s="122" t="s">
        <v>26</v>
      </c>
      <c r="C3" s="172" t="s">
        <v>91</v>
      </c>
      <c r="D3" s="173"/>
      <c r="E3" s="173"/>
      <c r="F3" s="173"/>
      <c r="G3" s="173"/>
      <c r="H3" s="173"/>
      <c r="I3" s="173"/>
      <c r="J3" s="174"/>
    </row>
    <row r="4" spans="2:19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  <c r="K4"/>
    </row>
    <row r="5" spans="2:19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  <c r="K5"/>
    </row>
    <row r="6" spans="2:19" ht="30.75" thickBot="1" x14ac:dyDescent="0.3">
      <c r="B6" s="158"/>
      <c r="C6" s="160"/>
      <c r="D6" s="162"/>
      <c r="E6" s="162"/>
      <c r="F6" s="162"/>
      <c r="G6" s="136"/>
      <c r="H6" s="99" t="s">
        <v>18</v>
      </c>
      <c r="I6" s="100" t="s">
        <v>19</v>
      </c>
      <c r="J6" s="98" t="s">
        <v>23</v>
      </c>
      <c r="K6"/>
    </row>
    <row r="7" spans="2:19" ht="15.75" x14ac:dyDescent="0.3">
      <c r="B7" s="47" t="s">
        <v>2</v>
      </c>
      <c r="C7" s="62"/>
      <c r="D7" s="73"/>
      <c r="E7" s="58"/>
      <c r="F7" s="73"/>
      <c r="G7" s="24"/>
      <c r="H7" s="25">
        <f t="shared" ref="H7:H18" si="0">C7+E7</f>
        <v>0</v>
      </c>
      <c r="I7" s="26">
        <f t="shared" ref="I7:I18" si="1">F7</f>
        <v>0</v>
      </c>
      <c r="J7" s="28">
        <f t="shared" ref="J7:J18" si="2">D7+G7</f>
        <v>0</v>
      </c>
      <c r="K7"/>
    </row>
    <row r="8" spans="2:19" ht="15.75" x14ac:dyDescent="0.3">
      <c r="B8" s="48" t="s">
        <v>3</v>
      </c>
      <c r="C8" s="63"/>
      <c r="D8" s="74"/>
      <c r="E8" s="59"/>
      <c r="F8" s="74"/>
      <c r="G8" s="32"/>
      <c r="H8" s="33">
        <f t="shared" si="0"/>
        <v>0</v>
      </c>
      <c r="I8" s="34">
        <f t="shared" si="1"/>
        <v>0</v>
      </c>
      <c r="J8" s="36">
        <f t="shared" si="2"/>
        <v>0</v>
      </c>
      <c r="K8"/>
    </row>
    <row r="9" spans="2:19" ht="15.75" x14ac:dyDescent="0.3">
      <c r="B9" s="48" t="s">
        <v>4</v>
      </c>
      <c r="C9" s="63"/>
      <c r="D9" s="74"/>
      <c r="E9" s="59">
        <v>3</v>
      </c>
      <c r="F9" s="74">
        <v>2100</v>
      </c>
      <c r="G9" s="32"/>
      <c r="H9" s="33">
        <f t="shared" si="0"/>
        <v>3</v>
      </c>
      <c r="I9" s="34">
        <f t="shared" si="1"/>
        <v>2100</v>
      </c>
      <c r="J9" s="36">
        <f t="shared" si="2"/>
        <v>0</v>
      </c>
      <c r="K9"/>
    </row>
    <row r="10" spans="2:19" ht="15.75" x14ac:dyDescent="0.3">
      <c r="B10" s="48" t="s">
        <v>5</v>
      </c>
      <c r="C10" s="63"/>
      <c r="D10" s="74"/>
      <c r="E10" s="59">
        <v>3</v>
      </c>
      <c r="F10" s="74">
        <v>2100</v>
      </c>
      <c r="G10" s="32"/>
      <c r="H10" s="33">
        <f t="shared" si="0"/>
        <v>3</v>
      </c>
      <c r="I10" s="34">
        <f t="shared" si="1"/>
        <v>2100</v>
      </c>
      <c r="J10" s="36">
        <f t="shared" si="2"/>
        <v>0</v>
      </c>
      <c r="K10"/>
    </row>
    <row r="11" spans="2:19" ht="15.75" x14ac:dyDescent="0.3">
      <c r="B11" s="48" t="s">
        <v>6</v>
      </c>
      <c r="C11" s="63"/>
      <c r="D11" s="74"/>
      <c r="E11" s="59"/>
      <c r="F11" s="74"/>
      <c r="G11" s="32"/>
      <c r="H11" s="33">
        <f t="shared" si="0"/>
        <v>0</v>
      </c>
      <c r="I11" s="34">
        <f t="shared" si="1"/>
        <v>0</v>
      </c>
      <c r="J11" s="36">
        <f t="shared" si="2"/>
        <v>0</v>
      </c>
      <c r="K11"/>
    </row>
    <row r="12" spans="2:19" ht="15.75" x14ac:dyDescent="0.3">
      <c r="B12" s="48" t="s">
        <v>7</v>
      </c>
      <c r="C12" s="63"/>
      <c r="D12" s="74"/>
      <c r="E12" s="59">
        <v>3</v>
      </c>
      <c r="F12" s="74">
        <v>3100</v>
      </c>
      <c r="G12" s="32"/>
      <c r="H12" s="33">
        <f t="shared" si="0"/>
        <v>3</v>
      </c>
      <c r="I12" s="34">
        <f t="shared" si="1"/>
        <v>3100</v>
      </c>
      <c r="J12" s="36">
        <f t="shared" si="2"/>
        <v>0</v>
      </c>
      <c r="K12"/>
    </row>
    <row r="13" spans="2:19" ht="15.75" x14ac:dyDescent="0.3">
      <c r="B13" s="49" t="s">
        <v>8</v>
      </c>
      <c r="C13" s="63">
        <v>1</v>
      </c>
      <c r="D13" s="74">
        <v>1250</v>
      </c>
      <c r="E13" s="59">
        <v>3</v>
      </c>
      <c r="F13" s="74">
        <v>2350</v>
      </c>
      <c r="G13" s="32"/>
      <c r="H13" s="33">
        <f t="shared" si="0"/>
        <v>4</v>
      </c>
      <c r="I13" s="34">
        <f t="shared" si="1"/>
        <v>2350</v>
      </c>
      <c r="J13" s="36">
        <f t="shared" si="2"/>
        <v>1250</v>
      </c>
      <c r="K13"/>
    </row>
    <row r="14" spans="2:19" ht="15.75" x14ac:dyDescent="0.3">
      <c r="B14" s="48" t="s">
        <v>9</v>
      </c>
      <c r="C14" s="63">
        <v>1</v>
      </c>
      <c r="D14" s="74">
        <v>400</v>
      </c>
      <c r="E14" s="59">
        <v>2</v>
      </c>
      <c r="F14" s="74">
        <v>2600</v>
      </c>
      <c r="G14" s="37"/>
      <c r="H14" s="33">
        <f t="shared" si="0"/>
        <v>3</v>
      </c>
      <c r="I14" s="34">
        <f t="shared" si="1"/>
        <v>2600</v>
      </c>
      <c r="J14" s="36">
        <f t="shared" si="2"/>
        <v>400</v>
      </c>
      <c r="K14"/>
    </row>
    <row r="15" spans="2:19" ht="15.75" x14ac:dyDescent="0.3">
      <c r="B15" s="48" t="s">
        <v>10</v>
      </c>
      <c r="C15" s="63">
        <v>1</v>
      </c>
      <c r="D15" s="74">
        <v>400</v>
      </c>
      <c r="E15" s="59">
        <v>3</v>
      </c>
      <c r="F15" s="74">
        <v>3100</v>
      </c>
      <c r="G15" s="32"/>
      <c r="H15" s="33">
        <f t="shared" si="0"/>
        <v>4</v>
      </c>
      <c r="I15" s="34">
        <f t="shared" si="1"/>
        <v>3100</v>
      </c>
      <c r="J15" s="36">
        <f t="shared" si="2"/>
        <v>400</v>
      </c>
      <c r="K15"/>
    </row>
    <row r="16" spans="2:19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  <c r="K16"/>
    </row>
    <row r="17" spans="2:11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  <c r="K17"/>
    </row>
    <row r="18" spans="2:11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  <c r="K18"/>
    </row>
    <row r="19" spans="2:11" ht="15.75" thickBot="1" x14ac:dyDescent="0.3">
      <c r="B19" s="55" t="s">
        <v>14</v>
      </c>
      <c r="C19" s="16" t="s">
        <v>24</v>
      </c>
      <c r="D19" s="17">
        <f>SUM(D7:D18)</f>
        <v>2050</v>
      </c>
      <c r="E19" s="18" t="s">
        <v>24</v>
      </c>
      <c r="F19" s="20">
        <f>SUM(F7:F18)</f>
        <v>15350</v>
      </c>
      <c r="G19" s="19">
        <f>SUM(G7:G18)</f>
        <v>0</v>
      </c>
      <c r="H19" s="16" t="s">
        <v>24</v>
      </c>
      <c r="I19" s="20">
        <f>SUM(I7:I18)</f>
        <v>15350</v>
      </c>
      <c r="J19" s="19">
        <f>SUM(J7:J18)</f>
        <v>2050</v>
      </c>
      <c r="K19"/>
    </row>
    <row r="20" spans="2:11" x14ac:dyDescent="0.25">
      <c r="B20" s="56"/>
      <c r="C20" s="12"/>
      <c r="D20" s="13"/>
      <c r="E20" s="12"/>
      <c r="F20" s="57"/>
      <c r="G20" s="13"/>
      <c r="H20" s="12"/>
      <c r="I20" s="57"/>
      <c r="J20" s="13"/>
      <c r="K20" s="5"/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" right="0" top="0" bottom="0" header="0" footer="0"/>
  <pageSetup paperSize="9" scale="80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B2:S20"/>
  <sheetViews>
    <sheetView view="pageBreakPreview" zoomScale="85" zoomScaleSheetLayoutView="85" workbookViewId="0">
      <selection activeCell="P32" sqref="P32"/>
    </sheetView>
  </sheetViews>
  <sheetFormatPr defaultRowHeight="15" x14ac:dyDescent="0.25"/>
  <cols>
    <col min="1" max="1" width="2.85546875" customWidth="1"/>
    <col min="2" max="2" width="20.5703125" customWidth="1"/>
    <col min="3" max="5" width="19.5703125" customWidth="1"/>
    <col min="6" max="6" width="21.42578125" customWidth="1"/>
    <col min="7" max="10" width="19.5703125" customWidth="1"/>
    <col min="11" max="11" width="12.42578125" style="67" customWidth="1"/>
    <col min="12" max="12" width="9.85546875" customWidth="1"/>
    <col min="13" max="14" width="10.42578125" bestFit="1" customWidth="1"/>
    <col min="16" max="16" width="9.28515625" bestFit="1" customWidth="1"/>
    <col min="20" max="20" width="13.140625" bestFit="1" customWidth="1"/>
  </cols>
  <sheetData>
    <row r="2" spans="2:19" ht="28.5" customHeight="1" thickBot="1" x14ac:dyDescent="0.3">
      <c r="B2" s="153" t="s">
        <v>49</v>
      </c>
      <c r="C2" s="153"/>
      <c r="D2" s="153"/>
      <c r="E2" s="153"/>
      <c r="F2" s="153"/>
      <c r="G2" s="153"/>
      <c r="H2" s="153"/>
      <c r="I2" s="153"/>
      <c r="J2" s="153"/>
      <c r="K2" s="109"/>
      <c r="L2" s="4"/>
      <c r="M2" s="1"/>
      <c r="N2" s="1"/>
      <c r="O2" s="1"/>
      <c r="P2" s="1"/>
      <c r="Q2" s="1"/>
      <c r="R2" s="1"/>
      <c r="S2" s="1"/>
    </row>
    <row r="3" spans="2:19" s="69" customFormat="1" ht="60" customHeight="1" thickBot="1" x14ac:dyDescent="0.3">
      <c r="B3" s="122" t="s">
        <v>26</v>
      </c>
      <c r="C3" s="172" t="s">
        <v>104</v>
      </c>
      <c r="D3" s="173"/>
      <c r="E3" s="173"/>
      <c r="F3" s="173"/>
      <c r="G3" s="173"/>
      <c r="H3" s="173"/>
      <c r="I3" s="173"/>
      <c r="J3" s="174"/>
    </row>
    <row r="4" spans="2:19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  <c r="K4"/>
    </row>
    <row r="5" spans="2:19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  <c r="K5"/>
    </row>
    <row r="6" spans="2:19" ht="30.75" thickBot="1" x14ac:dyDescent="0.3">
      <c r="B6" s="158"/>
      <c r="C6" s="160"/>
      <c r="D6" s="162"/>
      <c r="E6" s="162"/>
      <c r="F6" s="162"/>
      <c r="G6" s="136"/>
      <c r="H6" s="106" t="s">
        <v>18</v>
      </c>
      <c r="I6" s="107" t="s">
        <v>19</v>
      </c>
      <c r="J6" s="108" t="s">
        <v>23</v>
      </c>
      <c r="K6"/>
    </row>
    <row r="7" spans="2:19" ht="15.75" x14ac:dyDescent="0.3">
      <c r="B7" s="47" t="s">
        <v>2</v>
      </c>
      <c r="C7" s="62"/>
      <c r="D7" s="73"/>
      <c r="E7" s="58"/>
      <c r="F7" s="73"/>
      <c r="G7" s="24"/>
      <c r="H7" s="25">
        <f t="shared" ref="H7:H18" si="0">C7+E7</f>
        <v>0</v>
      </c>
      <c r="I7" s="26">
        <f t="shared" ref="I7:I18" si="1">F7</f>
        <v>0</v>
      </c>
      <c r="J7" s="28">
        <f t="shared" ref="J7:J18" si="2">D7+G7</f>
        <v>0</v>
      </c>
      <c r="K7"/>
    </row>
    <row r="8" spans="2:19" ht="15.75" x14ac:dyDescent="0.3">
      <c r="B8" s="48" t="s">
        <v>3</v>
      </c>
      <c r="C8" s="63"/>
      <c r="D8" s="74"/>
      <c r="E8" s="59"/>
      <c r="F8" s="74"/>
      <c r="G8" s="32"/>
      <c r="H8" s="33">
        <f t="shared" si="0"/>
        <v>0</v>
      </c>
      <c r="I8" s="34">
        <f t="shared" si="1"/>
        <v>0</v>
      </c>
      <c r="J8" s="36">
        <f t="shared" si="2"/>
        <v>0</v>
      </c>
      <c r="K8"/>
    </row>
    <row r="9" spans="2:19" ht="15.75" x14ac:dyDescent="0.3">
      <c r="B9" s="48" t="s">
        <v>4</v>
      </c>
      <c r="C9" s="63"/>
      <c r="D9" s="74"/>
      <c r="E9" s="59"/>
      <c r="F9" s="74"/>
      <c r="G9" s="32"/>
      <c r="H9" s="33">
        <f t="shared" si="0"/>
        <v>0</v>
      </c>
      <c r="I9" s="34">
        <f t="shared" si="1"/>
        <v>0</v>
      </c>
      <c r="J9" s="36">
        <f t="shared" si="2"/>
        <v>0</v>
      </c>
      <c r="K9"/>
    </row>
    <row r="10" spans="2:19" ht="15.75" x14ac:dyDescent="0.3">
      <c r="B10" s="48" t="s">
        <v>5</v>
      </c>
      <c r="C10" s="63"/>
      <c r="D10" s="74"/>
      <c r="E10" s="59"/>
      <c r="F10" s="74"/>
      <c r="G10" s="32"/>
      <c r="H10" s="33">
        <f t="shared" si="0"/>
        <v>0</v>
      </c>
      <c r="I10" s="34">
        <f t="shared" si="1"/>
        <v>0</v>
      </c>
      <c r="J10" s="36">
        <f t="shared" si="2"/>
        <v>0</v>
      </c>
      <c r="K10"/>
    </row>
    <row r="11" spans="2:19" ht="15.75" x14ac:dyDescent="0.3">
      <c r="B11" s="48" t="s">
        <v>6</v>
      </c>
      <c r="C11" s="63">
        <v>7</v>
      </c>
      <c r="D11" s="74">
        <v>6800</v>
      </c>
      <c r="E11" s="59">
        <v>3</v>
      </c>
      <c r="F11" s="74">
        <v>6800</v>
      </c>
      <c r="G11" s="32"/>
      <c r="H11" s="33">
        <f t="shared" si="0"/>
        <v>10</v>
      </c>
      <c r="I11" s="34">
        <f t="shared" si="1"/>
        <v>6800</v>
      </c>
      <c r="J11" s="36">
        <f t="shared" si="2"/>
        <v>6800</v>
      </c>
      <c r="K11"/>
    </row>
    <row r="12" spans="2:19" ht="15.75" x14ac:dyDescent="0.3">
      <c r="B12" s="48" t="s">
        <v>7</v>
      </c>
      <c r="C12" s="63">
        <v>7</v>
      </c>
      <c r="D12" s="74">
        <v>6800</v>
      </c>
      <c r="E12" s="59">
        <v>3</v>
      </c>
      <c r="F12" s="74">
        <v>6800</v>
      </c>
      <c r="G12" s="32"/>
      <c r="H12" s="33">
        <f t="shared" si="0"/>
        <v>10</v>
      </c>
      <c r="I12" s="34">
        <f t="shared" si="1"/>
        <v>6800</v>
      </c>
      <c r="J12" s="36">
        <f t="shared" si="2"/>
        <v>6800</v>
      </c>
      <c r="K12"/>
    </row>
    <row r="13" spans="2:19" ht="15.75" x14ac:dyDescent="0.3">
      <c r="B13" s="49" t="s">
        <v>8</v>
      </c>
      <c r="C13" s="63">
        <v>7</v>
      </c>
      <c r="D13" s="74">
        <v>6800</v>
      </c>
      <c r="E13" s="59">
        <v>3</v>
      </c>
      <c r="F13" s="74">
        <v>6800</v>
      </c>
      <c r="G13" s="32"/>
      <c r="H13" s="33">
        <f t="shared" si="0"/>
        <v>10</v>
      </c>
      <c r="I13" s="34">
        <f t="shared" si="1"/>
        <v>6800</v>
      </c>
      <c r="J13" s="36">
        <f t="shared" si="2"/>
        <v>6800</v>
      </c>
      <c r="K13"/>
    </row>
    <row r="14" spans="2:19" ht="15.75" x14ac:dyDescent="0.3">
      <c r="B14" s="48" t="s">
        <v>9</v>
      </c>
      <c r="C14" s="63">
        <v>7</v>
      </c>
      <c r="D14" s="74">
        <v>8515</v>
      </c>
      <c r="E14" s="59">
        <v>3</v>
      </c>
      <c r="F14" s="74">
        <v>6800</v>
      </c>
      <c r="G14" s="37"/>
      <c r="H14" s="33">
        <f t="shared" si="0"/>
        <v>10</v>
      </c>
      <c r="I14" s="34">
        <f t="shared" si="1"/>
        <v>6800</v>
      </c>
      <c r="J14" s="36">
        <f t="shared" si="2"/>
        <v>8515</v>
      </c>
      <c r="K14"/>
    </row>
    <row r="15" spans="2:19" ht="15.75" x14ac:dyDescent="0.3">
      <c r="B15" s="48" t="s">
        <v>10</v>
      </c>
      <c r="C15" s="63">
        <v>7</v>
      </c>
      <c r="D15" s="74">
        <v>6800</v>
      </c>
      <c r="E15" s="59">
        <v>3</v>
      </c>
      <c r="F15" s="74">
        <v>6800</v>
      </c>
      <c r="G15" s="32"/>
      <c r="H15" s="33">
        <f t="shared" si="0"/>
        <v>10</v>
      </c>
      <c r="I15" s="34">
        <f t="shared" si="1"/>
        <v>6800</v>
      </c>
      <c r="J15" s="36">
        <f t="shared" si="2"/>
        <v>6800</v>
      </c>
      <c r="K15"/>
    </row>
    <row r="16" spans="2:19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  <c r="K16"/>
    </row>
    <row r="17" spans="2:11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  <c r="K17"/>
    </row>
    <row r="18" spans="2:11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  <c r="K18"/>
    </row>
    <row r="19" spans="2:11" ht="15.75" thickBot="1" x14ac:dyDescent="0.3">
      <c r="B19" s="55" t="s">
        <v>14</v>
      </c>
      <c r="C19" s="16" t="s">
        <v>24</v>
      </c>
      <c r="D19" s="17">
        <f>SUM(D7:D18)</f>
        <v>35715</v>
      </c>
      <c r="E19" s="18" t="s">
        <v>24</v>
      </c>
      <c r="F19" s="20">
        <f>SUM(F7:F18)</f>
        <v>34000</v>
      </c>
      <c r="G19" s="19">
        <f>SUM(G7:G18)</f>
        <v>0</v>
      </c>
      <c r="H19" s="16" t="s">
        <v>24</v>
      </c>
      <c r="I19" s="20">
        <f>SUM(I7:I18)</f>
        <v>34000</v>
      </c>
      <c r="J19" s="19">
        <f>SUM(J7:J18)</f>
        <v>35715</v>
      </c>
      <c r="K19"/>
    </row>
    <row r="20" spans="2:11" x14ac:dyDescent="0.25">
      <c r="B20" s="56"/>
      <c r="C20" s="12"/>
      <c r="D20" s="13"/>
      <c r="E20" s="12"/>
      <c r="F20" s="57"/>
      <c r="G20" s="13"/>
      <c r="H20" s="12"/>
      <c r="I20" s="57"/>
      <c r="J20" s="13"/>
      <c r="K20" s="5"/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" right="0" top="0" bottom="0" header="0" footer="0"/>
  <pageSetup paperSize="9" scale="80" fitToHeight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B2:R20"/>
  <sheetViews>
    <sheetView view="pageBreakPreview" zoomScale="70" zoomScaleNormal="100" zoomScaleSheetLayoutView="70" workbookViewId="0">
      <selection activeCell="L31" sqref="L31"/>
    </sheetView>
  </sheetViews>
  <sheetFormatPr defaultRowHeight="15" x14ac:dyDescent="0.25"/>
  <cols>
    <col min="1" max="1" width="2.85546875" customWidth="1"/>
    <col min="2" max="2" width="20.5703125" customWidth="1"/>
    <col min="3" max="5" width="16.28515625" customWidth="1"/>
    <col min="6" max="6" width="17.5703125" customWidth="1"/>
    <col min="7" max="7" width="16.28515625" customWidth="1"/>
    <col min="8" max="10" width="14.42578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2" spans="2:18" ht="24.75" thickBot="1" x14ac:dyDescent="0.3">
      <c r="B2" s="153" t="s">
        <v>54</v>
      </c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5" t="s">
        <v>86</v>
      </c>
      <c r="D3" s="176"/>
      <c r="E3" s="176"/>
      <c r="F3" s="176"/>
      <c r="G3" s="176"/>
      <c r="H3" s="176"/>
      <c r="I3" s="176"/>
      <c r="J3" s="177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99" t="s">
        <v>18</v>
      </c>
      <c r="I6" s="100" t="s">
        <v>19</v>
      </c>
      <c r="J6" s="98" t="s">
        <v>23</v>
      </c>
    </row>
    <row r="7" spans="2:18" ht="15.75" x14ac:dyDescent="0.3">
      <c r="B7" s="47" t="s">
        <v>2</v>
      </c>
      <c r="C7" s="62"/>
      <c r="D7" s="73"/>
      <c r="E7" s="58"/>
      <c r="F7" s="73"/>
      <c r="G7" s="24"/>
      <c r="H7" s="25">
        <f t="shared" ref="H7:H18" si="0">C7+E7</f>
        <v>0</v>
      </c>
      <c r="I7" s="26">
        <f t="shared" ref="I7:I18" si="1">F7</f>
        <v>0</v>
      </c>
      <c r="J7" s="28">
        <f t="shared" ref="J7:J18" si="2">D7+G7</f>
        <v>0</v>
      </c>
    </row>
    <row r="8" spans="2:18" ht="15.75" x14ac:dyDescent="0.3">
      <c r="B8" s="48" t="s">
        <v>3</v>
      </c>
      <c r="C8" s="63"/>
      <c r="D8" s="74"/>
      <c r="E8" s="59"/>
      <c r="F8" s="74"/>
      <c r="G8" s="32"/>
      <c r="H8" s="33">
        <f t="shared" si="0"/>
        <v>0</v>
      </c>
      <c r="I8" s="34">
        <f t="shared" si="1"/>
        <v>0</v>
      </c>
      <c r="J8" s="36">
        <f t="shared" si="2"/>
        <v>0</v>
      </c>
    </row>
    <row r="9" spans="2:18" ht="15.75" x14ac:dyDescent="0.3">
      <c r="B9" s="48" t="s">
        <v>4</v>
      </c>
      <c r="C9" s="63">
        <v>3</v>
      </c>
      <c r="D9" s="74">
        <v>9169</v>
      </c>
      <c r="E9" s="59"/>
      <c r="F9" s="74"/>
      <c r="G9" s="32"/>
      <c r="H9" s="33">
        <f t="shared" si="0"/>
        <v>3</v>
      </c>
      <c r="I9" s="34">
        <f t="shared" si="1"/>
        <v>0</v>
      </c>
      <c r="J9" s="36">
        <f t="shared" si="2"/>
        <v>9169</v>
      </c>
    </row>
    <row r="10" spans="2:18" ht="15.75" x14ac:dyDescent="0.3">
      <c r="B10" s="48" t="s">
        <v>5</v>
      </c>
      <c r="C10" s="63">
        <v>3</v>
      </c>
      <c r="D10" s="74">
        <v>9169</v>
      </c>
      <c r="E10" s="59"/>
      <c r="F10" s="74"/>
      <c r="G10" s="32"/>
      <c r="H10" s="33">
        <f t="shared" si="0"/>
        <v>3</v>
      </c>
      <c r="I10" s="34">
        <f t="shared" si="1"/>
        <v>0</v>
      </c>
      <c r="J10" s="36">
        <f t="shared" si="2"/>
        <v>9169</v>
      </c>
    </row>
    <row r="11" spans="2:18" ht="15.75" x14ac:dyDescent="0.3">
      <c r="B11" s="48" t="s">
        <v>6</v>
      </c>
      <c r="C11" s="63">
        <v>3</v>
      </c>
      <c r="D11" s="74">
        <v>9169</v>
      </c>
      <c r="E11" s="59"/>
      <c r="F11" s="74"/>
      <c r="G11" s="32"/>
      <c r="H11" s="33">
        <f t="shared" si="0"/>
        <v>3</v>
      </c>
      <c r="I11" s="34">
        <f t="shared" si="1"/>
        <v>0</v>
      </c>
      <c r="J11" s="36">
        <f t="shared" si="2"/>
        <v>9169</v>
      </c>
    </row>
    <row r="12" spans="2:18" ht="15.75" x14ac:dyDescent="0.3">
      <c r="B12" s="48" t="s">
        <v>7</v>
      </c>
      <c r="C12" s="63">
        <v>3</v>
      </c>
      <c r="D12" s="74">
        <v>9169</v>
      </c>
      <c r="E12" s="59"/>
      <c r="F12" s="74"/>
      <c r="G12" s="32"/>
      <c r="H12" s="33">
        <f t="shared" si="0"/>
        <v>3</v>
      </c>
      <c r="I12" s="34">
        <f t="shared" si="1"/>
        <v>0</v>
      </c>
      <c r="J12" s="36">
        <f t="shared" si="2"/>
        <v>9169</v>
      </c>
    </row>
    <row r="13" spans="2:18" ht="15.75" x14ac:dyDescent="0.3">
      <c r="B13" s="49" t="s">
        <v>8</v>
      </c>
      <c r="C13" s="63"/>
      <c r="D13" s="74"/>
      <c r="E13" s="59"/>
      <c r="F13" s="74"/>
      <c r="G13" s="32"/>
      <c r="H13" s="33">
        <f t="shared" si="0"/>
        <v>0</v>
      </c>
      <c r="I13" s="34">
        <f t="shared" si="1"/>
        <v>0</v>
      </c>
      <c r="J13" s="36">
        <f t="shared" si="2"/>
        <v>0</v>
      </c>
    </row>
    <row r="14" spans="2:18" ht="15.75" x14ac:dyDescent="0.3">
      <c r="B14" s="48" t="s">
        <v>9</v>
      </c>
      <c r="C14" s="63"/>
      <c r="D14" s="74"/>
      <c r="E14" s="59"/>
      <c r="F14" s="74"/>
      <c r="G14" s="37"/>
      <c r="H14" s="33">
        <f t="shared" si="0"/>
        <v>0</v>
      </c>
      <c r="I14" s="34">
        <f t="shared" si="1"/>
        <v>0</v>
      </c>
      <c r="J14" s="36">
        <f t="shared" si="2"/>
        <v>0</v>
      </c>
    </row>
    <row r="15" spans="2:18" ht="15.75" x14ac:dyDescent="0.3">
      <c r="B15" s="48" t="s">
        <v>10</v>
      </c>
      <c r="C15" s="63">
        <v>3</v>
      </c>
      <c r="D15" s="74">
        <v>9169</v>
      </c>
      <c r="E15" s="59"/>
      <c r="F15" s="74"/>
      <c r="G15" s="32"/>
      <c r="H15" s="33">
        <f t="shared" si="0"/>
        <v>3</v>
      </c>
      <c r="I15" s="34">
        <f t="shared" si="1"/>
        <v>0</v>
      </c>
      <c r="J15" s="36">
        <f t="shared" si="2"/>
        <v>9169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45845</v>
      </c>
      <c r="E19" s="18" t="s">
        <v>24</v>
      </c>
      <c r="F19" s="20">
        <f>SUM(F7:F18)</f>
        <v>0</v>
      </c>
      <c r="G19" s="19">
        <f>SUM(G7:G18)</f>
        <v>0</v>
      </c>
      <c r="H19" s="16" t="s">
        <v>24</v>
      </c>
      <c r="I19" s="20">
        <f>SUM(I7:I18)</f>
        <v>0</v>
      </c>
      <c r="J19" s="19">
        <f>SUM(J7:J18)</f>
        <v>45845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199"/>
  <sheetViews>
    <sheetView view="pageBreakPreview" zoomScale="70" zoomScaleNormal="100" zoomScaleSheetLayoutView="70" workbookViewId="0">
      <selection activeCell="H195" sqref="H195"/>
    </sheetView>
  </sheetViews>
  <sheetFormatPr defaultRowHeight="15" x14ac:dyDescent="0.25"/>
  <cols>
    <col min="1" max="1" width="2.85546875" customWidth="1"/>
    <col min="2" max="2" width="28.42578125" customWidth="1"/>
    <col min="3" max="10" width="26.285156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1" spans="2:18" ht="5.25" customHeight="1" x14ac:dyDescent="0.25"/>
    <row r="2" spans="2:18" ht="10.5" customHeight="1" thickBot="1" x14ac:dyDescent="0.3">
      <c r="B2" s="153"/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5" t="s">
        <v>71</v>
      </c>
      <c r="D3" s="176"/>
      <c r="E3" s="176"/>
      <c r="F3" s="176"/>
      <c r="G3" s="176"/>
      <c r="H3" s="176"/>
      <c r="I3" s="176"/>
      <c r="J3" s="177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15.75" thickBot="1" x14ac:dyDescent="0.3">
      <c r="B6" s="158"/>
      <c r="C6" s="160"/>
      <c r="D6" s="162"/>
      <c r="E6" s="162"/>
      <c r="F6" s="162"/>
      <c r="G6" s="136"/>
      <c r="H6" s="78" t="s">
        <v>18</v>
      </c>
      <c r="I6" s="79" t="s">
        <v>19</v>
      </c>
      <c r="J6" s="80" t="s">
        <v>23</v>
      </c>
    </row>
    <row r="7" spans="2:18" ht="15.75" x14ac:dyDescent="0.3">
      <c r="B7" s="47" t="s">
        <v>2</v>
      </c>
      <c r="C7" s="62">
        <v>5</v>
      </c>
      <c r="D7" s="73">
        <v>6404.88</v>
      </c>
      <c r="E7" s="58"/>
      <c r="F7" s="73"/>
      <c r="G7" s="24"/>
      <c r="H7" s="25">
        <f t="shared" ref="H7:H18" si="0">C7+E7</f>
        <v>5</v>
      </c>
      <c r="I7" s="26">
        <f t="shared" ref="I7:I18" si="1">F7</f>
        <v>0</v>
      </c>
      <c r="J7" s="28">
        <f t="shared" ref="J7:J18" si="2">D7+G7</f>
        <v>6404.88</v>
      </c>
    </row>
    <row r="8" spans="2:18" ht="15.75" x14ac:dyDescent="0.3">
      <c r="B8" s="48" t="s">
        <v>3</v>
      </c>
      <c r="C8" s="63"/>
      <c r="D8" s="74"/>
      <c r="E8" s="59"/>
      <c r="F8" s="74"/>
      <c r="G8" s="32"/>
      <c r="H8" s="33">
        <f t="shared" si="0"/>
        <v>0</v>
      </c>
      <c r="I8" s="34">
        <f t="shared" si="1"/>
        <v>0</v>
      </c>
      <c r="J8" s="36">
        <f t="shared" si="2"/>
        <v>0</v>
      </c>
    </row>
    <row r="9" spans="2:18" ht="15.75" x14ac:dyDescent="0.3">
      <c r="B9" s="48" t="s">
        <v>4</v>
      </c>
      <c r="C9" s="63">
        <v>5</v>
      </c>
      <c r="D9" s="74">
        <v>6404.88</v>
      </c>
      <c r="E9" s="59"/>
      <c r="F9" s="74"/>
      <c r="G9" s="32"/>
      <c r="H9" s="33">
        <f t="shared" si="0"/>
        <v>5</v>
      </c>
      <c r="I9" s="34">
        <f t="shared" si="1"/>
        <v>0</v>
      </c>
      <c r="J9" s="36">
        <f t="shared" si="2"/>
        <v>6404.88</v>
      </c>
    </row>
    <row r="10" spans="2:18" ht="15.75" x14ac:dyDescent="0.3">
      <c r="B10" s="48" t="s">
        <v>5</v>
      </c>
      <c r="C10" s="63">
        <v>5</v>
      </c>
      <c r="D10" s="74">
        <v>6404.88</v>
      </c>
      <c r="E10" s="59"/>
      <c r="F10" s="74"/>
      <c r="G10" s="32"/>
      <c r="H10" s="33">
        <f t="shared" si="0"/>
        <v>5</v>
      </c>
      <c r="I10" s="34">
        <f t="shared" si="1"/>
        <v>0</v>
      </c>
      <c r="J10" s="36">
        <f t="shared" si="2"/>
        <v>6404.88</v>
      </c>
    </row>
    <row r="11" spans="2:18" ht="15.75" x14ac:dyDescent="0.3">
      <c r="B11" s="48" t="s">
        <v>6</v>
      </c>
      <c r="C11" s="63">
        <v>5</v>
      </c>
      <c r="D11" s="74">
        <v>6404.88</v>
      </c>
      <c r="E11" s="59"/>
      <c r="F11" s="74"/>
      <c r="G11" s="32"/>
      <c r="H11" s="33">
        <f t="shared" si="0"/>
        <v>5</v>
      </c>
      <c r="I11" s="34">
        <f t="shared" si="1"/>
        <v>0</v>
      </c>
      <c r="J11" s="36">
        <f t="shared" si="2"/>
        <v>6404.88</v>
      </c>
    </row>
    <row r="12" spans="2:18" ht="15.75" x14ac:dyDescent="0.3">
      <c r="B12" s="48" t="s">
        <v>7</v>
      </c>
      <c r="C12" s="63">
        <v>5</v>
      </c>
      <c r="D12" s="74">
        <v>6404.88</v>
      </c>
      <c r="E12" s="59"/>
      <c r="F12" s="74"/>
      <c r="G12" s="32"/>
      <c r="H12" s="33">
        <f t="shared" si="0"/>
        <v>5</v>
      </c>
      <c r="I12" s="34">
        <f t="shared" si="1"/>
        <v>0</v>
      </c>
      <c r="J12" s="36">
        <f t="shared" si="2"/>
        <v>6404.88</v>
      </c>
    </row>
    <row r="13" spans="2:18" ht="15.75" x14ac:dyDescent="0.3">
      <c r="B13" s="49" t="s">
        <v>8</v>
      </c>
      <c r="C13" s="63"/>
      <c r="D13" s="74"/>
      <c r="E13" s="59"/>
      <c r="F13" s="74"/>
      <c r="G13" s="32"/>
      <c r="H13" s="33">
        <f t="shared" si="0"/>
        <v>0</v>
      </c>
      <c r="I13" s="34">
        <f t="shared" si="1"/>
        <v>0</v>
      </c>
      <c r="J13" s="36">
        <f t="shared" si="2"/>
        <v>0</v>
      </c>
    </row>
    <row r="14" spans="2:18" ht="15.75" x14ac:dyDescent="0.3">
      <c r="B14" s="48" t="s">
        <v>9</v>
      </c>
      <c r="C14" s="63"/>
      <c r="D14" s="74"/>
      <c r="E14" s="59"/>
      <c r="F14" s="74"/>
      <c r="G14" s="37"/>
      <c r="H14" s="33">
        <f t="shared" si="0"/>
        <v>0</v>
      </c>
      <c r="I14" s="34">
        <f t="shared" si="1"/>
        <v>0</v>
      </c>
      <c r="J14" s="36">
        <f t="shared" si="2"/>
        <v>0</v>
      </c>
    </row>
    <row r="15" spans="2:18" ht="15.75" x14ac:dyDescent="0.3">
      <c r="B15" s="48" t="s">
        <v>10</v>
      </c>
      <c r="C15" s="63">
        <v>5</v>
      </c>
      <c r="D15" s="74">
        <v>6404.88</v>
      </c>
      <c r="E15" s="59"/>
      <c r="F15" s="74"/>
      <c r="G15" s="32"/>
      <c r="H15" s="33">
        <f t="shared" si="0"/>
        <v>5</v>
      </c>
      <c r="I15" s="34">
        <f t="shared" si="1"/>
        <v>0</v>
      </c>
      <c r="J15" s="36">
        <f t="shared" si="2"/>
        <v>6404.88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38429.279999999999</v>
      </c>
      <c r="E19" s="18" t="s">
        <v>24</v>
      </c>
      <c r="F19" s="20">
        <f>SUM(F7:F18)</f>
        <v>0</v>
      </c>
      <c r="G19" s="19">
        <f>SUM(G7:G18)</f>
        <v>0</v>
      </c>
      <c r="H19" s="16" t="s">
        <v>24</v>
      </c>
      <c r="I19" s="20">
        <f>SUM(I7:I18)</f>
        <v>0</v>
      </c>
      <c r="J19" s="19">
        <f>SUM(J7:J18)</f>
        <v>38429.279999999999</v>
      </c>
    </row>
    <row r="20" spans="2:10" ht="15.75" thickBot="1" x14ac:dyDescent="0.3">
      <c r="B20" s="56"/>
      <c r="C20" s="12"/>
      <c r="D20" s="13"/>
      <c r="E20" s="12"/>
      <c r="F20" s="57"/>
      <c r="G20" s="13"/>
      <c r="H20" s="12"/>
      <c r="I20" s="57"/>
      <c r="J20" s="13"/>
    </row>
    <row r="21" spans="2:10" ht="35.25" customHeight="1" thickBot="1" x14ac:dyDescent="0.3">
      <c r="B21" s="122" t="s">
        <v>26</v>
      </c>
      <c r="C21" s="175" t="s">
        <v>79</v>
      </c>
      <c r="D21" s="176"/>
      <c r="E21" s="176"/>
      <c r="F21" s="176"/>
      <c r="G21" s="176"/>
      <c r="H21" s="176"/>
      <c r="I21" s="176"/>
      <c r="J21" s="177"/>
    </row>
    <row r="22" spans="2:10" ht="15.75" thickBot="1" x14ac:dyDescent="0.3">
      <c r="B22" s="52">
        <v>1</v>
      </c>
      <c r="C22" s="53">
        <v>2</v>
      </c>
      <c r="D22" s="53">
        <v>3</v>
      </c>
      <c r="E22" s="53">
        <v>4</v>
      </c>
      <c r="F22" s="53">
        <v>5</v>
      </c>
      <c r="G22" s="53">
        <v>6</v>
      </c>
      <c r="H22" s="53">
        <v>7</v>
      </c>
      <c r="I22" s="53">
        <v>8</v>
      </c>
      <c r="J22" s="54">
        <v>9</v>
      </c>
    </row>
    <row r="23" spans="2:10" ht="15.75" thickBot="1" x14ac:dyDescent="0.3">
      <c r="B23" s="157" t="s">
        <v>1</v>
      </c>
      <c r="C23" s="159" t="s">
        <v>15</v>
      </c>
      <c r="D23" s="161" t="s">
        <v>22</v>
      </c>
      <c r="E23" s="161" t="s">
        <v>21</v>
      </c>
      <c r="F23" s="161" t="s">
        <v>20</v>
      </c>
      <c r="G23" s="135" t="s">
        <v>22</v>
      </c>
      <c r="H23" s="148" t="s">
        <v>17</v>
      </c>
      <c r="I23" s="149"/>
      <c r="J23" s="150"/>
    </row>
    <row r="24" spans="2:10" ht="15.75" thickBot="1" x14ac:dyDescent="0.3">
      <c r="B24" s="158"/>
      <c r="C24" s="160"/>
      <c r="D24" s="162"/>
      <c r="E24" s="162"/>
      <c r="F24" s="162"/>
      <c r="G24" s="136"/>
      <c r="H24" s="91" t="s">
        <v>18</v>
      </c>
      <c r="I24" s="92" t="s">
        <v>19</v>
      </c>
      <c r="J24" s="93" t="s">
        <v>23</v>
      </c>
    </row>
    <row r="25" spans="2:10" ht="15.75" x14ac:dyDescent="0.3">
      <c r="B25" s="47" t="s">
        <v>2</v>
      </c>
      <c r="C25" s="62"/>
      <c r="D25" s="73"/>
      <c r="E25" s="58"/>
      <c r="F25" s="73"/>
      <c r="G25" s="24"/>
      <c r="H25" s="25">
        <f t="shared" ref="H25:H36" si="3">C25+E25</f>
        <v>0</v>
      </c>
      <c r="I25" s="26">
        <f t="shared" ref="I25:I36" si="4">F25</f>
        <v>0</v>
      </c>
      <c r="J25" s="28">
        <f t="shared" ref="J25:J36" si="5">D25+G25</f>
        <v>0</v>
      </c>
    </row>
    <row r="26" spans="2:10" ht="15.75" x14ac:dyDescent="0.3">
      <c r="B26" s="48" t="s">
        <v>3</v>
      </c>
      <c r="C26" s="63">
        <v>4</v>
      </c>
      <c r="D26" s="74">
        <f>1884+4993.8</f>
        <v>6877.8</v>
      </c>
      <c r="E26" s="59">
        <v>1</v>
      </c>
      <c r="F26" s="74">
        <f>1179.2</f>
        <v>1179.2</v>
      </c>
      <c r="G26" s="32"/>
      <c r="H26" s="33">
        <f t="shared" si="3"/>
        <v>5</v>
      </c>
      <c r="I26" s="34">
        <f t="shared" si="4"/>
        <v>1179.2</v>
      </c>
      <c r="J26" s="36">
        <f t="shared" si="5"/>
        <v>6877.8</v>
      </c>
    </row>
    <row r="27" spans="2:10" ht="15.75" x14ac:dyDescent="0.3">
      <c r="B27" s="48" t="s">
        <v>4</v>
      </c>
      <c r="C27" s="63">
        <v>4</v>
      </c>
      <c r="D27" s="74">
        <v>6877.8</v>
      </c>
      <c r="E27" s="59">
        <v>1</v>
      </c>
      <c r="F27" s="74">
        <v>1179.2</v>
      </c>
      <c r="G27" s="32"/>
      <c r="H27" s="33">
        <f t="shared" si="3"/>
        <v>5</v>
      </c>
      <c r="I27" s="34">
        <f t="shared" si="4"/>
        <v>1179.2</v>
      </c>
      <c r="J27" s="36">
        <f t="shared" si="5"/>
        <v>6877.8</v>
      </c>
    </row>
    <row r="28" spans="2:10" ht="15.75" x14ac:dyDescent="0.3">
      <c r="B28" s="48" t="s">
        <v>5</v>
      </c>
      <c r="C28" s="63">
        <v>4</v>
      </c>
      <c r="D28" s="74">
        <v>6877.8</v>
      </c>
      <c r="E28" s="59">
        <v>1</v>
      </c>
      <c r="F28" s="74">
        <v>1179.2</v>
      </c>
      <c r="G28" s="32"/>
      <c r="H28" s="33">
        <f t="shared" si="3"/>
        <v>5</v>
      </c>
      <c r="I28" s="34">
        <f t="shared" si="4"/>
        <v>1179.2</v>
      </c>
      <c r="J28" s="36">
        <f t="shared" si="5"/>
        <v>6877.8</v>
      </c>
    </row>
    <row r="29" spans="2:10" ht="15.75" x14ac:dyDescent="0.3">
      <c r="B29" s="48" t="s">
        <v>6</v>
      </c>
      <c r="C29" s="63">
        <v>4</v>
      </c>
      <c r="D29" s="74">
        <v>6877.8</v>
      </c>
      <c r="E29" s="59">
        <v>1</v>
      </c>
      <c r="F29" s="74">
        <v>1179.2</v>
      </c>
      <c r="G29" s="32"/>
      <c r="H29" s="33">
        <f t="shared" si="3"/>
        <v>5</v>
      </c>
      <c r="I29" s="34">
        <f t="shared" si="4"/>
        <v>1179.2</v>
      </c>
      <c r="J29" s="36">
        <f t="shared" si="5"/>
        <v>6877.8</v>
      </c>
    </row>
    <row r="30" spans="2:10" ht="15.75" x14ac:dyDescent="0.3">
      <c r="B30" s="48" t="s">
        <v>7</v>
      </c>
      <c r="C30" s="63">
        <v>4</v>
      </c>
      <c r="D30" s="74">
        <v>6877.8</v>
      </c>
      <c r="E30" s="59">
        <v>1</v>
      </c>
      <c r="F30" s="74">
        <v>1179.2</v>
      </c>
      <c r="G30" s="32"/>
      <c r="H30" s="33">
        <f t="shared" si="3"/>
        <v>5</v>
      </c>
      <c r="I30" s="34">
        <f t="shared" si="4"/>
        <v>1179.2</v>
      </c>
      <c r="J30" s="36">
        <f t="shared" si="5"/>
        <v>6877.8</v>
      </c>
    </row>
    <row r="31" spans="2:10" ht="15.75" x14ac:dyDescent="0.3">
      <c r="B31" s="49" t="s">
        <v>8</v>
      </c>
      <c r="C31" s="63">
        <v>1</v>
      </c>
      <c r="D31" s="74">
        <v>386.16</v>
      </c>
      <c r="E31" s="59"/>
      <c r="F31" s="74"/>
      <c r="G31" s="32"/>
      <c r="H31" s="33">
        <f t="shared" si="3"/>
        <v>1</v>
      </c>
      <c r="I31" s="34">
        <f t="shared" si="4"/>
        <v>0</v>
      </c>
      <c r="J31" s="36">
        <f t="shared" si="5"/>
        <v>386.16</v>
      </c>
    </row>
    <row r="32" spans="2:10" ht="15.75" x14ac:dyDescent="0.3">
      <c r="B32" s="48" t="s">
        <v>9</v>
      </c>
      <c r="C32" s="63"/>
      <c r="D32" s="74"/>
      <c r="E32" s="59"/>
      <c r="F32" s="74"/>
      <c r="G32" s="37"/>
      <c r="H32" s="33">
        <f t="shared" si="3"/>
        <v>0</v>
      </c>
      <c r="I32" s="34">
        <f t="shared" si="4"/>
        <v>0</v>
      </c>
      <c r="J32" s="36">
        <f t="shared" si="5"/>
        <v>0</v>
      </c>
    </row>
    <row r="33" spans="2:10" ht="15.75" x14ac:dyDescent="0.3">
      <c r="B33" s="48" t="s">
        <v>10</v>
      </c>
      <c r="C33" s="63">
        <v>4</v>
      </c>
      <c r="D33" s="74">
        <v>6877.8</v>
      </c>
      <c r="E33" s="59">
        <v>1</v>
      </c>
      <c r="F33" s="74">
        <v>1179.2</v>
      </c>
      <c r="G33" s="32"/>
      <c r="H33" s="33">
        <f t="shared" si="3"/>
        <v>5</v>
      </c>
      <c r="I33" s="34">
        <f t="shared" si="4"/>
        <v>1179.2</v>
      </c>
      <c r="J33" s="36">
        <f t="shared" si="5"/>
        <v>6877.8</v>
      </c>
    </row>
    <row r="34" spans="2:10" ht="15.75" x14ac:dyDescent="0.3">
      <c r="B34" s="48" t="s">
        <v>11</v>
      </c>
      <c r="C34" s="63"/>
      <c r="D34" s="74"/>
      <c r="E34" s="59"/>
      <c r="F34" s="74"/>
      <c r="G34" s="32"/>
      <c r="H34" s="33">
        <f t="shared" si="3"/>
        <v>0</v>
      </c>
      <c r="I34" s="34">
        <f t="shared" si="4"/>
        <v>0</v>
      </c>
      <c r="J34" s="36">
        <f t="shared" si="5"/>
        <v>0</v>
      </c>
    </row>
    <row r="35" spans="2:10" ht="15.75" x14ac:dyDescent="0.3">
      <c r="B35" s="48" t="s">
        <v>12</v>
      </c>
      <c r="C35" s="63"/>
      <c r="D35" s="74"/>
      <c r="E35" s="59"/>
      <c r="F35" s="74"/>
      <c r="G35" s="37"/>
      <c r="H35" s="33">
        <f t="shared" si="3"/>
        <v>0</v>
      </c>
      <c r="I35" s="34">
        <f t="shared" si="4"/>
        <v>0</v>
      </c>
      <c r="J35" s="36">
        <f t="shared" si="5"/>
        <v>0</v>
      </c>
    </row>
    <row r="36" spans="2:10" ht="16.5" thickBot="1" x14ac:dyDescent="0.35">
      <c r="B36" s="50" t="s">
        <v>13</v>
      </c>
      <c r="C36" s="63"/>
      <c r="D36" s="74"/>
      <c r="E36" s="59"/>
      <c r="F36" s="74"/>
      <c r="G36" s="42"/>
      <c r="H36" s="43">
        <f t="shared" si="3"/>
        <v>0</v>
      </c>
      <c r="I36" s="44">
        <f t="shared" si="4"/>
        <v>0</v>
      </c>
      <c r="J36" s="46">
        <f t="shared" si="5"/>
        <v>0</v>
      </c>
    </row>
    <row r="37" spans="2:10" ht="15.75" thickBot="1" x14ac:dyDescent="0.3">
      <c r="B37" s="55" t="s">
        <v>14</v>
      </c>
      <c r="C37" s="16" t="s">
        <v>24</v>
      </c>
      <c r="D37" s="17">
        <f>SUM(D25:D36)</f>
        <v>41652.960000000006</v>
      </c>
      <c r="E37" s="18" t="s">
        <v>24</v>
      </c>
      <c r="F37" s="20">
        <f>SUM(F25:F36)</f>
        <v>7075.2</v>
      </c>
      <c r="G37" s="19">
        <f>SUM(G25:G36)</f>
        <v>0</v>
      </c>
      <c r="H37" s="16" t="s">
        <v>24</v>
      </c>
      <c r="I37" s="20">
        <f>SUM(I25:I36)</f>
        <v>7075.2</v>
      </c>
      <c r="J37" s="19">
        <f>SUM(J25:J36)</f>
        <v>41652.960000000006</v>
      </c>
    </row>
    <row r="38" spans="2:10" ht="15.75" thickBot="1" x14ac:dyDescent="0.3"/>
    <row r="39" spans="2:10" ht="42" customHeight="1" thickBot="1" x14ac:dyDescent="0.3">
      <c r="B39" s="122" t="s">
        <v>26</v>
      </c>
      <c r="C39" s="175" t="s">
        <v>89</v>
      </c>
      <c r="D39" s="176"/>
      <c r="E39" s="176"/>
      <c r="F39" s="176"/>
      <c r="G39" s="176"/>
      <c r="H39" s="176"/>
      <c r="I39" s="176"/>
      <c r="J39" s="177"/>
    </row>
    <row r="40" spans="2:10" ht="15.75" thickBot="1" x14ac:dyDescent="0.3">
      <c r="B40" s="52">
        <v>1</v>
      </c>
      <c r="C40" s="53">
        <v>2</v>
      </c>
      <c r="D40" s="53">
        <v>3</v>
      </c>
      <c r="E40" s="53">
        <v>4</v>
      </c>
      <c r="F40" s="53">
        <v>5</v>
      </c>
      <c r="G40" s="53">
        <v>6</v>
      </c>
      <c r="H40" s="53">
        <v>7</v>
      </c>
      <c r="I40" s="53">
        <v>8</v>
      </c>
      <c r="J40" s="54">
        <v>9</v>
      </c>
    </row>
    <row r="41" spans="2:10" ht="15.75" thickBot="1" x14ac:dyDescent="0.3">
      <c r="B41" s="157" t="s">
        <v>1</v>
      </c>
      <c r="C41" s="159" t="s">
        <v>15</v>
      </c>
      <c r="D41" s="161" t="s">
        <v>22</v>
      </c>
      <c r="E41" s="161" t="s">
        <v>21</v>
      </c>
      <c r="F41" s="161" t="s">
        <v>20</v>
      </c>
      <c r="G41" s="135" t="s">
        <v>22</v>
      </c>
      <c r="H41" s="148" t="s">
        <v>17</v>
      </c>
      <c r="I41" s="149"/>
      <c r="J41" s="150"/>
    </row>
    <row r="42" spans="2:10" ht="15.75" thickBot="1" x14ac:dyDescent="0.3">
      <c r="B42" s="158"/>
      <c r="C42" s="160"/>
      <c r="D42" s="162"/>
      <c r="E42" s="162"/>
      <c r="F42" s="162"/>
      <c r="G42" s="136"/>
      <c r="H42" s="99" t="s">
        <v>18</v>
      </c>
      <c r="I42" s="100" t="s">
        <v>19</v>
      </c>
      <c r="J42" s="98" t="s">
        <v>23</v>
      </c>
    </row>
    <row r="43" spans="2:10" ht="15.75" x14ac:dyDescent="0.3">
      <c r="B43" s="47" t="s">
        <v>2</v>
      </c>
      <c r="C43" s="62"/>
      <c r="D43" s="73"/>
      <c r="E43" s="58"/>
      <c r="F43" s="73"/>
      <c r="G43" s="24"/>
      <c r="H43" s="25">
        <f t="shared" ref="H43:H54" si="6">C43+E43</f>
        <v>0</v>
      </c>
      <c r="I43" s="26">
        <f t="shared" ref="I43:I54" si="7">F43</f>
        <v>0</v>
      </c>
      <c r="J43" s="28">
        <f t="shared" ref="J43:J54" si="8">D43+G43</f>
        <v>0</v>
      </c>
    </row>
    <row r="44" spans="2:10" ht="15.75" x14ac:dyDescent="0.3">
      <c r="B44" s="48" t="s">
        <v>3</v>
      </c>
      <c r="C44" s="63"/>
      <c r="D44" s="74"/>
      <c r="E44" s="59"/>
      <c r="F44" s="74"/>
      <c r="G44" s="32"/>
      <c r="H44" s="33">
        <f t="shared" si="6"/>
        <v>0</v>
      </c>
      <c r="I44" s="34">
        <f t="shared" si="7"/>
        <v>0</v>
      </c>
      <c r="J44" s="36">
        <f t="shared" si="8"/>
        <v>0</v>
      </c>
    </row>
    <row r="45" spans="2:10" ht="15.75" x14ac:dyDescent="0.3">
      <c r="B45" s="48" t="s">
        <v>4</v>
      </c>
      <c r="C45" s="63">
        <v>5</v>
      </c>
      <c r="D45" s="74">
        <v>4680.46</v>
      </c>
      <c r="E45" s="59">
        <v>5</v>
      </c>
      <c r="F45" s="74">
        <v>7033</v>
      </c>
      <c r="G45" s="32"/>
      <c r="H45" s="33">
        <f t="shared" si="6"/>
        <v>10</v>
      </c>
      <c r="I45" s="34">
        <f t="shared" si="7"/>
        <v>7033</v>
      </c>
      <c r="J45" s="36">
        <f t="shared" si="8"/>
        <v>4680.46</v>
      </c>
    </row>
    <row r="46" spans="2:10" ht="15.75" x14ac:dyDescent="0.3">
      <c r="B46" s="48" t="s">
        <v>5</v>
      </c>
      <c r="C46" s="63">
        <v>5</v>
      </c>
      <c r="D46" s="74">
        <v>4680.46</v>
      </c>
      <c r="E46" s="59">
        <v>5</v>
      </c>
      <c r="F46" s="74">
        <v>7033</v>
      </c>
      <c r="G46" s="32"/>
      <c r="H46" s="33">
        <f t="shared" si="6"/>
        <v>10</v>
      </c>
      <c r="I46" s="34">
        <f t="shared" si="7"/>
        <v>7033</v>
      </c>
      <c r="J46" s="36">
        <f t="shared" si="8"/>
        <v>4680.46</v>
      </c>
    </row>
    <row r="47" spans="2:10" ht="15.75" x14ac:dyDescent="0.3">
      <c r="B47" s="48" t="s">
        <v>6</v>
      </c>
      <c r="C47" s="63">
        <v>19</v>
      </c>
      <c r="D47" s="74">
        <f>1473.12+7538.91</f>
        <v>9012.0299999999988</v>
      </c>
      <c r="E47" s="59">
        <v>1</v>
      </c>
      <c r="F47" s="74">
        <v>5401.44</v>
      </c>
      <c r="G47" s="32"/>
      <c r="H47" s="33">
        <f t="shared" si="6"/>
        <v>20</v>
      </c>
      <c r="I47" s="34">
        <f t="shared" si="7"/>
        <v>5401.44</v>
      </c>
      <c r="J47" s="36">
        <f t="shared" si="8"/>
        <v>9012.0299999999988</v>
      </c>
    </row>
    <row r="48" spans="2:10" ht="15.75" x14ac:dyDescent="0.3">
      <c r="B48" s="48" t="s">
        <v>7</v>
      </c>
      <c r="C48" s="63">
        <v>5</v>
      </c>
      <c r="D48" s="74">
        <v>4680.46</v>
      </c>
      <c r="E48" s="59">
        <v>7</v>
      </c>
      <c r="F48" s="74">
        <v>7979.37</v>
      </c>
      <c r="G48" s="32"/>
      <c r="H48" s="33">
        <f t="shared" si="6"/>
        <v>12</v>
      </c>
      <c r="I48" s="34">
        <f t="shared" si="7"/>
        <v>7979.37</v>
      </c>
      <c r="J48" s="36">
        <f t="shared" si="8"/>
        <v>4680.46</v>
      </c>
    </row>
    <row r="49" spans="2:10" ht="15.75" x14ac:dyDescent="0.3">
      <c r="B49" s="49" t="s">
        <v>8</v>
      </c>
      <c r="C49" s="63"/>
      <c r="D49" s="74"/>
      <c r="E49" s="59"/>
      <c r="F49" s="74"/>
      <c r="G49" s="32"/>
      <c r="H49" s="33">
        <f t="shared" si="6"/>
        <v>0</v>
      </c>
      <c r="I49" s="34">
        <f t="shared" si="7"/>
        <v>0</v>
      </c>
      <c r="J49" s="36">
        <f t="shared" si="8"/>
        <v>0</v>
      </c>
    </row>
    <row r="50" spans="2:10" ht="15.75" x14ac:dyDescent="0.3">
      <c r="B50" s="48" t="s">
        <v>9</v>
      </c>
      <c r="C50" s="63"/>
      <c r="D50" s="74"/>
      <c r="E50" s="59"/>
      <c r="F50" s="74"/>
      <c r="G50" s="37"/>
      <c r="H50" s="33">
        <f t="shared" si="6"/>
        <v>0</v>
      </c>
      <c r="I50" s="34">
        <f t="shared" si="7"/>
        <v>0</v>
      </c>
      <c r="J50" s="36">
        <f t="shared" si="8"/>
        <v>0</v>
      </c>
    </row>
    <row r="51" spans="2:10" ht="15.75" x14ac:dyDescent="0.3">
      <c r="B51" s="48" t="s">
        <v>10</v>
      </c>
      <c r="C51" s="63">
        <v>5</v>
      </c>
      <c r="D51" s="74">
        <v>4680.46</v>
      </c>
      <c r="E51" s="59">
        <v>7</v>
      </c>
      <c r="F51" s="74">
        <v>7979.37</v>
      </c>
      <c r="G51" s="32"/>
      <c r="H51" s="33">
        <f t="shared" si="6"/>
        <v>12</v>
      </c>
      <c r="I51" s="34">
        <f t="shared" si="7"/>
        <v>7979.37</v>
      </c>
      <c r="J51" s="36">
        <f t="shared" si="8"/>
        <v>4680.46</v>
      </c>
    </row>
    <row r="52" spans="2:10" ht="15.75" x14ac:dyDescent="0.3">
      <c r="B52" s="48" t="s">
        <v>11</v>
      </c>
      <c r="C52" s="63"/>
      <c r="D52" s="74"/>
      <c r="E52" s="59"/>
      <c r="F52" s="74"/>
      <c r="G52" s="32"/>
      <c r="H52" s="33">
        <f t="shared" si="6"/>
        <v>0</v>
      </c>
      <c r="I52" s="34">
        <f t="shared" si="7"/>
        <v>0</v>
      </c>
      <c r="J52" s="36">
        <f t="shared" si="8"/>
        <v>0</v>
      </c>
    </row>
    <row r="53" spans="2:10" ht="15.75" x14ac:dyDescent="0.3">
      <c r="B53" s="48" t="s">
        <v>12</v>
      </c>
      <c r="C53" s="63"/>
      <c r="D53" s="74"/>
      <c r="E53" s="59"/>
      <c r="F53" s="74"/>
      <c r="G53" s="37"/>
      <c r="H53" s="33">
        <f t="shared" si="6"/>
        <v>0</v>
      </c>
      <c r="I53" s="34">
        <f t="shared" si="7"/>
        <v>0</v>
      </c>
      <c r="J53" s="36">
        <f t="shared" si="8"/>
        <v>0</v>
      </c>
    </row>
    <row r="54" spans="2:10" ht="16.5" thickBot="1" x14ac:dyDescent="0.35">
      <c r="B54" s="50" t="s">
        <v>13</v>
      </c>
      <c r="C54" s="63"/>
      <c r="D54" s="74"/>
      <c r="E54" s="59"/>
      <c r="F54" s="74"/>
      <c r="G54" s="42"/>
      <c r="H54" s="43">
        <f t="shared" si="6"/>
        <v>0</v>
      </c>
      <c r="I54" s="44">
        <f t="shared" si="7"/>
        <v>0</v>
      </c>
      <c r="J54" s="46">
        <f t="shared" si="8"/>
        <v>0</v>
      </c>
    </row>
    <row r="55" spans="2:10" ht="15.75" thickBot="1" x14ac:dyDescent="0.3">
      <c r="B55" s="55" t="s">
        <v>14</v>
      </c>
      <c r="C55" s="16" t="s">
        <v>24</v>
      </c>
      <c r="D55" s="17">
        <f>SUM(D43:D54)</f>
        <v>27733.869999999995</v>
      </c>
      <c r="E55" s="18" t="s">
        <v>24</v>
      </c>
      <c r="F55" s="20">
        <f>SUM(F43:F54)</f>
        <v>35426.18</v>
      </c>
      <c r="G55" s="19">
        <f>SUM(G43:G54)</f>
        <v>0</v>
      </c>
      <c r="H55" s="16" t="s">
        <v>24</v>
      </c>
      <c r="I55" s="20">
        <f>SUM(I43:I54)</f>
        <v>35426.18</v>
      </c>
      <c r="J55" s="19">
        <f>SUM(J43:J54)</f>
        <v>27733.869999999995</v>
      </c>
    </row>
    <row r="56" spans="2:10" ht="15.75" thickBot="1" x14ac:dyDescent="0.3"/>
    <row r="57" spans="2:10" ht="55.5" customHeight="1" thickBot="1" x14ac:dyDescent="0.3">
      <c r="B57" s="122" t="s">
        <v>26</v>
      </c>
      <c r="C57" s="175" t="s">
        <v>100</v>
      </c>
      <c r="D57" s="176"/>
      <c r="E57" s="176"/>
      <c r="F57" s="176"/>
      <c r="G57" s="176"/>
      <c r="H57" s="176"/>
      <c r="I57" s="176"/>
      <c r="J57" s="177"/>
    </row>
    <row r="58" spans="2:10" ht="15.75" thickBot="1" x14ac:dyDescent="0.3">
      <c r="B58" s="52">
        <v>1</v>
      </c>
      <c r="C58" s="53">
        <v>2</v>
      </c>
      <c r="D58" s="53">
        <v>3</v>
      </c>
      <c r="E58" s="53">
        <v>4</v>
      </c>
      <c r="F58" s="53">
        <v>5</v>
      </c>
      <c r="G58" s="53">
        <v>6</v>
      </c>
      <c r="H58" s="53">
        <v>7</v>
      </c>
      <c r="I58" s="53">
        <v>8</v>
      </c>
      <c r="J58" s="54">
        <v>9</v>
      </c>
    </row>
    <row r="59" spans="2:10" ht="15.75" thickBot="1" x14ac:dyDescent="0.3">
      <c r="B59" s="157" t="s">
        <v>1</v>
      </c>
      <c r="C59" s="159" t="s">
        <v>15</v>
      </c>
      <c r="D59" s="161" t="s">
        <v>22</v>
      </c>
      <c r="E59" s="161" t="s">
        <v>21</v>
      </c>
      <c r="F59" s="161" t="s">
        <v>20</v>
      </c>
      <c r="G59" s="135" t="s">
        <v>22</v>
      </c>
      <c r="H59" s="148" t="s">
        <v>17</v>
      </c>
      <c r="I59" s="149"/>
      <c r="J59" s="150"/>
    </row>
    <row r="60" spans="2:10" ht="15.75" thickBot="1" x14ac:dyDescent="0.3">
      <c r="B60" s="158"/>
      <c r="C60" s="160"/>
      <c r="D60" s="162"/>
      <c r="E60" s="162"/>
      <c r="F60" s="162"/>
      <c r="G60" s="136"/>
      <c r="H60" s="106" t="s">
        <v>18</v>
      </c>
      <c r="I60" s="107" t="s">
        <v>19</v>
      </c>
      <c r="J60" s="108" t="s">
        <v>23</v>
      </c>
    </row>
    <row r="61" spans="2:10" ht="15.75" x14ac:dyDescent="0.3">
      <c r="B61" s="47" t="s">
        <v>2</v>
      </c>
      <c r="C61" s="62"/>
      <c r="D61" s="73"/>
      <c r="E61" s="58"/>
      <c r="F61" s="73"/>
      <c r="G61" s="24"/>
      <c r="H61" s="25">
        <f t="shared" ref="H61:H72" si="9">C61+E61</f>
        <v>0</v>
      </c>
      <c r="I61" s="26">
        <f t="shared" ref="I61:I72" si="10">F61</f>
        <v>0</v>
      </c>
      <c r="J61" s="28">
        <f t="shared" ref="J61:J72" si="11">D61+G61</f>
        <v>0</v>
      </c>
    </row>
    <row r="62" spans="2:10" ht="15.75" x14ac:dyDescent="0.3">
      <c r="B62" s="48" t="s">
        <v>3</v>
      </c>
      <c r="C62" s="63"/>
      <c r="D62" s="74"/>
      <c r="E62" s="59"/>
      <c r="F62" s="74"/>
      <c r="G62" s="32"/>
      <c r="H62" s="33">
        <f t="shared" si="9"/>
        <v>0</v>
      </c>
      <c r="I62" s="34">
        <f t="shared" si="10"/>
        <v>0</v>
      </c>
      <c r="J62" s="36">
        <f t="shared" si="11"/>
        <v>0</v>
      </c>
    </row>
    <row r="63" spans="2:10" ht="15.75" x14ac:dyDescent="0.3">
      <c r="B63" s="48" t="s">
        <v>4</v>
      </c>
      <c r="C63" s="63"/>
      <c r="D63" s="74"/>
      <c r="E63" s="59"/>
      <c r="F63" s="74"/>
      <c r="G63" s="32"/>
      <c r="H63" s="33">
        <f t="shared" si="9"/>
        <v>0</v>
      </c>
      <c r="I63" s="34">
        <f t="shared" si="10"/>
        <v>0</v>
      </c>
      <c r="J63" s="36">
        <f t="shared" si="11"/>
        <v>0</v>
      </c>
    </row>
    <row r="64" spans="2:10" ht="15.75" x14ac:dyDescent="0.3">
      <c r="B64" s="48" t="s">
        <v>5</v>
      </c>
      <c r="C64" s="63"/>
      <c r="D64" s="74"/>
      <c r="E64" s="59"/>
      <c r="F64" s="74"/>
      <c r="G64" s="32"/>
      <c r="H64" s="33">
        <f t="shared" si="9"/>
        <v>0</v>
      </c>
      <c r="I64" s="34">
        <f t="shared" si="10"/>
        <v>0</v>
      </c>
      <c r="J64" s="36">
        <f t="shared" si="11"/>
        <v>0</v>
      </c>
    </row>
    <row r="65" spans="2:10" ht="15.75" x14ac:dyDescent="0.3">
      <c r="B65" s="48" t="s">
        <v>6</v>
      </c>
      <c r="C65" s="63">
        <v>7</v>
      </c>
      <c r="D65" s="74">
        <v>3788</v>
      </c>
      <c r="E65" s="59">
        <v>3</v>
      </c>
      <c r="F65" s="74">
        <v>3778</v>
      </c>
      <c r="G65" s="32"/>
      <c r="H65" s="33">
        <f t="shared" si="9"/>
        <v>10</v>
      </c>
      <c r="I65" s="34">
        <f t="shared" si="10"/>
        <v>3778</v>
      </c>
      <c r="J65" s="36">
        <f t="shared" si="11"/>
        <v>3788</v>
      </c>
    </row>
    <row r="66" spans="2:10" ht="15.75" x14ac:dyDescent="0.3">
      <c r="B66" s="48" t="s">
        <v>7</v>
      </c>
      <c r="C66" s="63">
        <v>7</v>
      </c>
      <c r="D66" s="74">
        <v>3788</v>
      </c>
      <c r="E66" s="59">
        <v>3</v>
      </c>
      <c r="F66" s="74">
        <v>3778</v>
      </c>
      <c r="G66" s="32"/>
      <c r="H66" s="33">
        <f t="shared" si="9"/>
        <v>10</v>
      </c>
      <c r="I66" s="34">
        <f t="shared" si="10"/>
        <v>3778</v>
      </c>
      <c r="J66" s="36">
        <f t="shared" si="11"/>
        <v>3788</v>
      </c>
    </row>
    <row r="67" spans="2:10" ht="15.75" x14ac:dyDescent="0.3">
      <c r="B67" s="49" t="s">
        <v>8</v>
      </c>
      <c r="C67" s="63"/>
      <c r="D67" s="74"/>
      <c r="E67" s="59"/>
      <c r="F67" s="74"/>
      <c r="G67" s="32"/>
      <c r="H67" s="33">
        <f t="shared" si="9"/>
        <v>0</v>
      </c>
      <c r="I67" s="34">
        <f t="shared" si="10"/>
        <v>0</v>
      </c>
      <c r="J67" s="36">
        <f t="shared" si="11"/>
        <v>0</v>
      </c>
    </row>
    <row r="68" spans="2:10" ht="15.75" x14ac:dyDescent="0.3">
      <c r="B68" s="48" t="s">
        <v>9</v>
      </c>
      <c r="C68" s="63"/>
      <c r="D68" s="74"/>
      <c r="E68" s="59"/>
      <c r="F68" s="74"/>
      <c r="G68" s="37"/>
      <c r="H68" s="33">
        <f t="shared" si="9"/>
        <v>0</v>
      </c>
      <c r="I68" s="34">
        <f t="shared" si="10"/>
        <v>0</v>
      </c>
      <c r="J68" s="36">
        <f t="shared" si="11"/>
        <v>0</v>
      </c>
    </row>
    <row r="69" spans="2:10" ht="15.75" x14ac:dyDescent="0.3">
      <c r="B69" s="48" t="s">
        <v>10</v>
      </c>
      <c r="C69" s="63">
        <v>7</v>
      </c>
      <c r="D69" s="74">
        <v>3788</v>
      </c>
      <c r="E69" s="59">
        <v>3</v>
      </c>
      <c r="F69" s="74">
        <v>3778</v>
      </c>
      <c r="G69" s="32"/>
      <c r="H69" s="33">
        <f t="shared" si="9"/>
        <v>10</v>
      </c>
      <c r="I69" s="34">
        <f t="shared" si="10"/>
        <v>3778</v>
      </c>
      <c r="J69" s="36">
        <f t="shared" si="11"/>
        <v>3788</v>
      </c>
    </row>
    <row r="70" spans="2:10" ht="15.75" x14ac:dyDescent="0.3">
      <c r="B70" s="48" t="s">
        <v>11</v>
      </c>
      <c r="C70" s="63"/>
      <c r="D70" s="74"/>
      <c r="E70" s="59"/>
      <c r="F70" s="74"/>
      <c r="G70" s="32"/>
      <c r="H70" s="33">
        <f t="shared" si="9"/>
        <v>0</v>
      </c>
      <c r="I70" s="34">
        <f t="shared" si="10"/>
        <v>0</v>
      </c>
      <c r="J70" s="36">
        <f t="shared" si="11"/>
        <v>0</v>
      </c>
    </row>
    <row r="71" spans="2:10" ht="15.75" x14ac:dyDescent="0.3">
      <c r="B71" s="48" t="s">
        <v>12</v>
      </c>
      <c r="C71" s="63"/>
      <c r="D71" s="74"/>
      <c r="E71" s="59"/>
      <c r="F71" s="74"/>
      <c r="G71" s="37"/>
      <c r="H71" s="33">
        <f t="shared" si="9"/>
        <v>0</v>
      </c>
      <c r="I71" s="34">
        <f t="shared" si="10"/>
        <v>0</v>
      </c>
      <c r="J71" s="36">
        <f t="shared" si="11"/>
        <v>0</v>
      </c>
    </row>
    <row r="72" spans="2:10" ht="16.5" thickBot="1" x14ac:dyDescent="0.35">
      <c r="B72" s="50" t="s">
        <v>13</v>
      </c>
      <c r="C72" s="63"/>
      <c r="D72" s="74"/>
      <c r="E72" s="59"/>
      <c r="F72" s="74"/>
      <c r="G72" s="42"/>
      <c r="H72" s="43">
        <f t="shared" si="9"/>
        <v>0</v>
      </c>
      <c r="I72" s="44">
        <f t="shared" si="10"/>
        <v>0</v>
      </c>
      <c r="J72" s="46">
        <f t="shared" si="11"/>
        <v>0</v>
      </c>
    </row>
    <row r="73" spans="2:10" ht="15.75" thickBot="1" x14ac:dyDescent="0.3">
      <c r="B73" s="55" t="s">
        <v>14</v>
      </c>
      <c r="C73" s="16" t="s">
        <v>24</v>
      </c>
      <c r="D73" s="17">
        <f>SUM(D61:D72)</f>
        <v>11364</v>
      </c>
      <c r="E73" s="18" t="s">
        <v>24</v>
      </c>
      <c r="F73" s="20">
        <f>SUM(F61:F72)</f>
        <v>11334</v>
      </c>
      <c r="G73" s="19">
        <f>SUM(G61:G72)</f>
        <v>0</v>
      </c>
      <c r="H73" s="16" t="s">
        <v>24</v>
      </c>
      <c r="I73" s="20">
        <f>SUM(I61:I72)</f>
        <v>11334</v>
      </c>
      <c r="J73" s="19">
        <f>SUM(J61:J72)</f>
        <v>11364</v>
      </c>
    </row>
    <row r="74" spans="2:10" ht="15.75" thickBot="1" x14ac:dyDescent="0.3"/>
    <row r="75" spans="2:10" ht="54" customHeight="1" thickBot="1" x14ac:dyDescent="0.3">
      <c r="B75" s="122" t="s">
        <v>26</v>
      </c>
      <c r="C75" s="175" t="s">
        <v>101</v>
      </c>
      <c r="D75" s="176"/>
      <c r="E75" s="176"/>
      <c r="F75" s="176"/>
      <c r="G75" s="176"/>
      <c r="H75" s="176"/>
      <c r="I75" s="176"/>
      <c r="J75" s="177"/>
    </row>
    <row r="76" spans="2:10" ht="15.75" thickBot="1" x14ac:dyDescent="0.3">
      <c r="B76" s="52">
        <v>1</v>
      </c>
      <c r="C76" s="53">
        <v>2</v>
      </c>
      <c r="D76" s="53">
        <v>3</v>
      </c>
      <c r="E76" s="53">
        <v>4</v>
      </c>
      <c r="F76" s="53">
        <v>5</v>
      </c>
      <c r="G76" s="53">
        <v>6</v>
      </c>
      <c r="H76" s="53">
        <v>7</v>
      </c>
      <c r="I76" s="53">
        <v>8</v>
      </c>
      <c r="J76" s="54">
        <v>9</v>
      </c>
    </row>
    <row r="77" spans="2:10" ht="15.75" thickBot="1" x14ac:dyDescent="0.3">
      <c r="B77" s="157" t="s">
        <v>1</v>
      </c>
      <c r="C77" s="159" t="s">
        <v>15</v>
      </c>
      <c r="D77" s="161" t="s">
        <v>22</v>
      </c>
      <c r="E77" s="161" t="s">
        <v>21</v>
      </c>
      <c r="F77" s="161" t="s">
        <v>20</v>
      </c>
      <c r="G77" s="135" t="s">
        <v>22</v>
      </c>
      <c r="H77" s="148" t="s">
        <v>17</v>
      </c>
      <c r="I77" s="149"/>
      <c r="J77" s="150"/>
    </row>
    <row r="78" spans="2:10" ht="15.75" thickBot="1" x14ac:dyDescent="0.3">
      <c r="B78" s="158"/>
      <c r="C78" s="160"/>
      <c r="D78" s="162"/>
      <c r="E78" s="162"/>
      <c r="F78" s="162"/>
      <c r="G78" s="136"/>
      <c r="H78" s="106" t="s">
        <v>18</v>
      </c>
      <c r="I78" s="107" t="s">
        <v>19</v>
      </c>
      <c r="J78" s="108" t="s">
        <v>23</v>
      </c>
    </row>
    <row r="79" spans="2:10" ht="15.75" x14ac:dyDescent="0.3">
      <c r="B79" s="47" t="s">
        <v>2</v>
      </c>
      <c r="C79" s="62"/>
      <c r="D79" s="73"/>
      <c r="E79" s="58"/>
      <c r="F79" s="73"/>
      <c r="G79" s="24"/>
      <c r="H79" s="25">
        <f t="shared" ref="H79:H90" si="12">C79+E79</f>
        <v>0</v>
      </c>
      <c r="I79" s="26">
        <f t="shared" ref="I79:I90" si="13">F79</f>
        <v>0</v>
      </c>
      <c r="J79" s="28">
        <f t="shared" ref="J79:J90" si="14">D79+G79</f>
        <v>0</v>
      </c>
    </row>
    <row r="80" spans="2:10" ht="15.75" x14ac:dyDescent="0.3">
      <c r="B80" s="48" t="s">
        <v>3</v>
      </c>
      <c r="C80" s="63"/>
      <c r="D80" s="74"/>
      <c r="E80" s="59"/>
      <c r="F80" s="74"/>
      <c r="G80" s="32"/>
      <c r="H80" s="33">
        <f t="shared" si="12"/>
        <v>0</v>
      </c>
      <c r="I80" s="34">
        <f t="shared" si="13"/>
        <v>0</v>
      </c>
      <c r="J80" s="36">
        <f t="shared" si="14"/>
        <v>0</v>
      </c>
    </row>
    <row r="81" spans="2:10" ht="15.75" x14ac:dyDescent="0.3">
      <c r="B81" s="48" t="s">
        <v>4</v>
      </c>
      <c r="C81" s="63"/>
      <c r="D81" s="74"/>
      <c r="E81" s="59"/>
      <c r="F81" s="74"/>
      <c r="G81" s="32"/>
      <c r="H81" s="33">
        <f t="shared" si="12"/>
        <v>0</v>
      </c>
      <c r="I81" s="34">
        <f t="shared" si="13"/>
        <v>0</v>
      </c>
      <c r="J81" s="36">
        <f t="shared" si="14"/>
        <v>0</v>
      </c>
    </row>
    <row r="82" spans="2:10" ht="15.75" x14ac:dyDescent="0.3">
      <c r="B82" s="48" t="s">
        <v>5</v>
      </c>
      <c r="C82" s="63"/>
      <c r="D82" s="74"/>
      <c r="E82" s="59"/>
      <c r="F82" s="74"/>
      <c r="G82" s="32"/>
      <c r="H82" s="33">
        <f t="shared" si="12"/>
        <v>0</v>
      </c>
      <c r="I82" s="34">
        <f t="shared" si="13"/>
        <v>0</v>
      </c>
      <c r="J82" s="36">
        <f t="shared" si="14"/>
        <v>0</v>
      </c>
    </row>
    <row r="83" spans="2:10" ht="15.75" x14ac:dyDescent="0.3">
      <c r="B83" s="48" t="s">
        <v>6</v>
      </c>
      <c r="C83" s="63">
        <v>3</v>
      </c>
      <c r="D83" s="74">
        <v>4149.0200000000004</v>
      </c>
      <c r="E83" s="59">
        <v>2</v>
      </c>
      <c r="F83" s="74">
        <v>2886.24</v>
      </c>
      <c r="G83" s="32"/>
      <c r="H83" s="33">
        <f t="shared" si="12"/>
        <v>5</v>
      </c>
      <c r="I83" s="34">
        <f t="shared" si="13"/>
        <v>2886.24</v>
      </c>
      <c r="J83" s="36">
        <f t="shared" si="14"/>
        <v>4149.0200000000004</v>
      </c>
    </row>
    <row r="84" spans="2:10" ht="15.75" x14ac:dyDescent="0.3">
      <c r="B84" s="48" t="s">
        <v>7</v>
      </c>
      <c r="C84" s="63">
        <v>3</v>
      </c>
      <c r="D84" s="74">
        <v>4149.0200000000004</v>
      </c>
      <c r="E84" s="59">
        <v>2</v>
      </c>
      <c r="F84" s="74">
        <v>2886.24</v>
      </c>
      <c r="G84" s="32"/>
      <c r="H84" s="33">
        <f t="shared" si="12"/>
        <v>5</v>
      </c>
      <c r="I84" s="34">
        <f t="shared" si="13"/>
        <v>2886.24</v>
      </c>
      <c r="J84" s="36">
        <f t="shared" si="14"/>
        <v>4149.0200000000004</v>
      </c>
    </row>
    <row r="85" spans="2:10" ht="15.75" x14ac:dyDescent="0.3">
      <c r="B85" s="49" t="s">
        <v>8</v>
      </c>
      <c r="C85" s="63"/>
      <c r="D85" s="74"/>
      <c r="E85" s="59"/>
      <c r="F85" s="74"/>
      <c r="G85" s="32"/>
      <c r="H85" s="33">
        <f t="shared" si="12"/>
        <v>0</v>
      </c>
      <c r="I85" s="34">
        <f t="shared" si="13"/>
        <v>0</v>
      </c>
      <c r="J85" s="36">
        <f t="shared" si="14"/>
        <v>0</v>
      </c>
    </row>
    <row r="86" spans="2:10" ht="15.75" x14ac:dyDescent="0.3">
      <c r="B86" s="48" t="s">
        <v>9</v>
      </c>
      <c r="C86" s="63"/>
      <c r="D86" s="74"/>
      <c r="E86" s="59"/>
      <c r="F86" s="74"/>
      <c r="G86" s="37"/>
      <c r="H86" s="33">
        <f t="shared" si="12"/>
        <v>0</v>
      </c>
      <c r="I86" s="34">
        <f t="shared" si="13"/>
        <v>0</v>
      </c>
      <c r="J86" s="36">
        <f t="shared" si="14"/>
        <v>0</v>
      </c>
    </row>
    <row r="87" spans="2:10" ht="15.75" x14ac:dyDescent="0.3">
      <c r="B87" s="48" t="s">
        <v>10</v>
      </c>
      <c r="C87" s="63">
        <v>3</v>
      </c>
      <c r="D87" s="74">
        <v>4149.0200000000004</v>
      </c>
      <c r="E87" s="59">
        <v>2</v>
      </c>
      <c r="F87" s="74">
        <v>2886.24</v>
      </c>
      <c r="G87" s="32"/>
      <c r="H87" s="33">
        <f t="shared" si="12"/>
        <v>5</v>
      </c>
      <c r="I87" s="34">
        <f t="shared" si="13"/>
        <v>2886.24</v>
      </c>
      <c r="J87" s="36">
        <f t="shared" si="14"/>
        <v>4149.0200000000004</v>
      </c>
    </row>
    <row r="88" spans="2:10" ht="15.75" x14ac:dyDescent="0.3">
      <c r="B88" s="48" t="s">
        <v>11</v>
      </c>
      <c r="C88" s="63"/>
      <c r="D88" s="74"/>
      <c r="E88" s="59"/>
      <c r="F88" s="74"/>
      <c r="G88" s="32"/>
      <c r="H88" s="33">
        <f t="shared" si="12"/>
        <v>0</v>
      </c>
      <c r="I88" s="34">
        <f t="shared" si="13"/>
        <v>0</v>
      </c>
      <c r="J88" s="36">
        <f t="shared" si="14"/>
        <v>0</v>
      </c>
    </row>
    <row r="89" spans="2:10" ht="15.75" x14ac:dyDescent="0.3">
      <c r="B89" s="48" t="s">
        <v>12</v>
      </c>
      <c r="C89" s="63"/>
      <c r="D89" s="74"/>
      <c r="E89" s="59"/>
      <c r="F89" s="74"/>
      <c r="G89" s="37"/>
      <c r="H89" s="33">
        <f t="shared" si="12"/>
        <v>0</v>
      </c>
      <c r="I89" s="34">
        <f t="shared" si="13"/>
        <v>0</v>
      </c>
      <c r="J89" s="36">
        <f t="shared" si="14"/>
        <v>0</v>
      </c>
    </row>
    <row r="90" spans="2:10" ht="16.5" thickBot="1" x14ac:dyDescent="0.35">
      <c r="B90" s="50" t="s">
        <v>13</v>
      </c>
      <c r="C90" s="63"/>
      <c r="D90" s="74"/>
      <c r="E90" s="59"/>
      <c r="F90" s="74"/>
      <c r="G90" s="42"/>
      <c r="H90" s="43">
        <f t="shared" si="12"/>
        <v>0</v>
      </c>
      <c r="I90" s="44">
        <f t="shared" si="13"/>
        <v>0</v>
      </c>
      <c r="J90" s="46">
        <f t="shared" si="14"/>
        <v>0</v>
      </c>
    </row>
    <row r="91" spans="2:10" ht="15.75" thickBot="1" x14ac:dyDescent="0.3">
      <c r="B91" s="55" t="s">
        <v>14</v>
      </c>
      <c r="C91" s="16" t="s">
        <v>24</v>
      </c>
      <c r="D91" s="17">
        <f>SUM(D79:D90)</f>
        <v>12447.060000000001</v>
      </c>
      <c r="E91" s="18" t="s">
        <v>24</v>
      </c>
      <c r="F91" s="20">
        <f>SUM(F79:F90)</f>
        <v>8658.7199999999993</v>
      </c>
      <c r="G91" s="19">
        <f>SUM(G79:G90)</f>
        <v>0</v>
      </c>
      <c r="H91" s="16" t="s">
        <v>24</v>
      </c>
      <c r="I91" s="20">
        <f>SUM(I79:I90)</f>
        <v>8658.7199999999993</v>
      </c>
      <c r="J91" s="19">
        <f>SUM(J79:J90)</f>
        <v>12447.060000000001</v>
      </c>
    </row>
    <row r="92" spans="2:10" ht="15.75" thickBot="1" x14ac:dyDescent="0.3"/>
    <row r="93" spans="2:10" ht="48.75" customHeight="1" thickBot="1" x14ac:dyDescent="0.3">
      <c r="B93" s="122" t="s">
        <v>26</v>
      </c>
      <c r="C93" s="175" t="s">
        <v>102</v>
      </c>
      <c r="D93" s="176"/>
      <c r="E93" s="176"/>
      <c r="F93" s="176"/>
      <c r="G93" s="176"/>
      <c r="H93" s="176"/>
      <c r="I93" s="176"/>
      <c r="J93" s="177"/>
    </row>
    <row r="94" spans="2:10" ht="15.75" thickBot="1" x14ac:dyDescent="0.3">
      <c r="B94" s="52">
        <v>1</v>
      </c>
      <c r="C94" s="53">
        <v>2</v>
      </c>
      <c r="D94" s="53">
        <v>3</v>
      </c>
      <c r="E94" s="53">
        <v>4</v>
      </c>
      <c r="F94" s="53">
        <v>5</v>
      </c>
      <c r="G94" s="53">
        <v>6</v>
      </c>
      <c r="H94" s="53">
        <v>7</v>
      </c>
      <c r="I94" s="53">
        <v>8</v>
      </c>
      <c r="J94" s="54">
        <v>9</v>
      </c>
    </row>
    <row r="95" spans="2:10" ht="15.75" thickBot="1" x14ac:dyDescent="0.3">
      <c r="B95" s="157" t="s">
        <v>1</v>
      </c>
      <c r="C95" s="159" t="s">
        <v>15</v>
      </c>
      <c r="D95" s="161" t="s">
        <v>22</v>
      </c>
      <c r="E95" s="161" t="s">
        <v>21</v>
      </c>
      <c r="F95" s="161" t="s">
        <v>20</v>
      </c>
      <c r="G95" s="135" t="s">
        <v>22</v>
      </c>
      <c r="H95" s="148" t="s">
        <v>17</v>
      </c>
      <c r="I95" s="149"/>
      <c r="J95" s="150"/>
    </row>
    <row r="96" spans="2:10" ht="15.75" thickBot="1" x14ac:dyDescent="0.3">
      <c r="B96" s="158"/>
      <c r="C96" s="160"/>
      <c r="D96" s="162"/>
      <c r="E96" s="162"/>
      <c r="F96" s="162"/>
      <c r="G96" s="136"/>
      <c r="H96" s="106" t="s">
        <v>18</v>
      </c>
      <c r="I96" s="107" t="s">
        <v>19</v>
      </c>
      <c r="J96" s="108" t="s">
        <v>23</v>
      </c>
    </row>
    <row r="97" spans="2:10" ht="15.75" x14ac:dyDescent="0.3">
      <c r="B97" s="47" t="s">
        <v>2</v>
      </c>
      <c r="C97" s="62"/>
      <c r="D97" s="73"/>
      <c r="E97" s="58"/>
      <c r="F97" s="73"/>
      <c r="G97" s="24"/>
      <c r="H97" s="25">
        <f t="shared" ref="H97:H108" si="15">C97+E97</f>
        <v>0</v>
      </c>
      <c r="I97" s="26">
        <f t="shared" ref="I97:I108" si="16">F97</f>
        <v>0</v>
      </c>
      <c r="J97" s="28">
        <f t="shared" ref="J97:J108" si="17">D97+G97</f>
        <v>0</v>
      </c>
    </row>
    <row r="98" spans="2:10" ht="15.75" x14ac:dyDescent="0.3">
      <c r="B98" s="48" t="s">
        <v>3</v>
      </c>
      <c r="C98" s="63"/>
      <c r="D98" s="74"/>
      <c r="E98" s="59"/>
      <c r="F98" s="74"/>
      <c r="G98" s="32"/>
      <c r="H98" s="33">
        <f t="shared" si="15"/>
        <v>0</v>
      </c>
      <c r="I98" s="34">
        <f t="shared" si="16"/>
        <v>0</v>
      </c>
      <c r="J98" s="36">
        <f t="shared" si="17"/>
        <v>0</v>
      </c>
    </row>
    <row r="99" spans="2:10" ht="15.75" x14ac:dyDescent="0.3">
      <c r="B99" s="48" t="s">
        <v>4</v>
      </c>
      <c r="C99" s="63"/>
      <c r="D99" s="74"/>
      <c r="E99" s="59"/>
      <c r="F99" s="74"/>
      <c r="G99" s="32"/>
      <c r="H99" s="33">
        <f t="shared" si="15"/>
        <v>0</v>
      </c>
      <c r="I99" s="34">
        <f t="shared" si="16"/>
        <v>0</v>
      </c>
      <c r="J99" s="36">
        <f t="shared" si="17"/>
        <v>0</v>
      </c>
    </row>
    <row r="100" spans="2:10" ht="15.75" x14ac:dyDescent="0.3">
      <c r="B100" s="48" t="s">
        <v>5</v>
      </c>
      <c r="C100" s="63"/>
      <c r="D100" s="74"/>
      <c r="E100" s="59"/>
      <c r="F100" s="74"/>
      <c r="G100" s="32"/>
      <c r="H100" s="33">
        <f t="shared" si="15"/>
        <v>0</v>
      </c>
      <c r="I100" s="34">
        <f t="shared" si="16"/>
        <v>0</v>
      </c>
      <c r="J100" s="36">
        <f t="shared" si="17"/>
        <v>0</v>
      </c>
    </row>
    <row r="101" spans="2:10" ht="15.75" x14ac:dyDescent="0.3">
      <c r="B101" s="48" t="s">
        <v>6</v>
      </c>
      <c r="C101" s="63">
        <v>2</v>
      </c>
      <c r="D101" s="74">
        <v>3343.23</v>
      </c>
      <c r="E101" s="63">
        <v>4</v>
      </c>
      <c r="F101" s="74">
        <v>7215.6</v>
      </c>
      <c r="G101" s="32"/>
      <c r="H101" s="33">
        <f t="shared" si="15"/>
        <v>6</v>
      </c>
      <c r="I101" s="34">
        <f t="shared" si="16"/>
        <v>7215.6</v>
      </c>
      <c r="J101" s="36">
        <f t="shared" si="17"/>
        <v>3343.23</v>
      </c>
    </row>
    <row r="102" spans="2:10" ht="15.75" x14ac:dyDescent="0.3">
      <c r="B102" s="48" t="s">
        <v>7</v>
      </c>
      <c r="C102" s="63">
        <v>2</v>
      </c>
      <c r="D102" s="74">
        <v>3343.23</v>
      </c>
      <c r="E102" s="63">
        <v>4</v>
      </c>
      <c r="F102" s="74">
        <v>7215.6</v>
      </c>
      <c r="G102" s="32"/>
      <c r="H102" s="33">
        <f t="shared" si="15"/>
        <v>6</v>
      </c>
      <c r="I102" s="34">
        <f t="shared" si="16"/>
        <v>7215.6</v>
      </c>
      <c r="J102" s="36">
        <f t="shared" si="17"/>
        <v>3343.23</v>
      </c>
    </row>
    <row r="103" spans="2:10" ht="15.75" x14ac:dyDescent="0.3">
      <c r="B103" s="49" t="s">
        <v>8</v>
      </c>
      <c r="C103" s="63"/>
      <c r="D103" s="74"/>
      <c r="E103" s="59"/>
      <c r="F103" s="74"/>
      <c r="G103" s="32"/>
      <c r="H103" s="33">
        <f t="shared" si="15"/>
        <v>0</v>
      </c>
      <c r="I103" s="34">
        <f t="shared" si="16"/>
        <v>0</v>
      </c>
      <c r="J103" s="36">
        <f t="shared" si="17"/>
        <v>0</v>
      </c>
    </row>
    <row r="104" spans="2:10" ht="15.75" x14ac:dyDescent="0.3">
      <c r="B104" s="48" t="s">
        <v>9</v>
      </c>
      <c r="C104" s="63"/>
      <c r="D104" s="74"/>
      <c r="E104" s="59"/>
      <c r="F104" s="74"/>
      <c r="G104" s="37"/>
      <c r="H104" s="33">
        <f t="shared" si="15"/>
        <v>0</v>
      </c>
      <c r="I104" s="34">
        <f t="shared" si="16"/>
        <v>0</v>
      </c>
      <c r="J104" s="36">
        <f t="shared" si="17"/>
        <v>0</v>
      </c>
    </row>
    <row r="105" spans="2:10" ht="15.75" x14ac:dyDescent="0.3">
      <c r="B105" s="48" t="s">
        <v>10</v>
      </c>
      <c r="C105" s="63">
        <v>2</v>
      </c>
      <c r="D105" s="74">
        <v>3343.23</v>
      </c>
      <c r="E105" s="59">
        <v>4</v>
      </c>
      <c r="F105" s="74">
        <v>7215.6</v>
      </c>
      <c r="G105" s="32"/>
      <c r="H105" s="33">
        <f t="shared" si="15"/>
        <v>6</v>
      </c>
      <c r="I105" s="34">
        <f t="shared" si="16"/>
        <v>7215.6</v>
      </c>
      <c r="J105" s="36">
        <f t="shared" si="17"/>
        <v>3343.23</v>
      </c>
    </row>
    <row r="106" spans="2:10" ht="15.75" x14ac:dyDescent="0.3">
      <c r="B106" s="48" t="s">
        <v>11</v>
      </c>
      <c r="C106" s="63"/>
      <c r="D106" s="74"/>
      <c r="E106" s="59"/>
      <c r="F106" s="74"/>
      <c r="G106" s="32"/>
      <c r="H106" s="33">
        <f t="shared" si="15"/>
        <v>0</v>
      </c>
      <c r="I106" s="34">
        <f t="shared" si="16"/>
        <v>0</v>
      </c>
      <c r="J106" s="36">
        <f t="shared" si="17"/>
        <v>0</v>
      </c>
    </row>
    <row r="107" spans="2:10" ht="15.75" x14ac:dyDescent="0.3">
      <c r="B107" s="48" t="s">
        <v>12</v>
      </c>
      <c r="C107" s="63"/>
      <c r="D107" s="74"/>
      <c r="E107" s="59"/>
      <c r="F107" s="74"/>
      <c r="G107" s="37"/>
      <c r="H107" s="33">
        <f t="shared" si="15"/>
        <v>0</v>
      </c>
      <c r="I107" s="34">
        <f t="shared" si="16"/>
        <v>0</v>
      </c>
      <c r="J107" s="36">
        <f t="shared" si="17"/>
        <v>0</v>
      </c>
    </row>
    <row r="108" spans="2:10" ht="16.5" thickBot="1" x14ac:dyDescent="0.35">
      <c r="B108" s="50" t="s">
        <v>13</v>
      </c>
      <c r="C108" s="63"/>
      <c r="D108" s="74"/>
      <c r="E108" s="59"/>
      <c r="F108" s="74"/>
      <c r="G108" s="42"/>
      <c r="H108" s="43">
        <f t="shared" si="15"/>
        <v>0</v>
      </c>
      <c r="I108" s="44">
        <f t="shared" si="16"/>
        <v>0</v>
      </c>
      <c r="J108" s="46">
        <f t="shared" si="17"/>
        <v>0</v>
      </c>
    </row>
    <row r="109" spans="2:10" ht="15.75" thickBot="1" x14ac:dyDescent="0.3">
      <c r="B109" s="55" t="s">
        <v>14</v>
      </c>
      <c r="C109" s="16" t="s">
        <v>24</v>
      </c>
      <c r="D109" s="17">
        <f>SUM(D97:D108)</f>
        <v>10029.69</v>
      </c>
      <c r="E109" s="18" t="s">
        <v>24</v>
      </c>
      <c r="F109" s="20">
        <f>SUM(F97:F108)</f>
        <v>21646.800000000003</v>
      </c>
      <c r="G109" s="19">
        <f>SUM(G97:G108)</f>
        <v>0</v>
      </c>
      <c r="H109" s="16" t="s">
        <v>24</v>
      </c>
      <c r="I109" s="20">
        <f>SUM(I97:I108)</f>
        <v>21646.800000000003</v>
      </c>
      <c r="J109" s="19">
        <f>SUM(J97:J108)</f>
        <v>10029.69</v>
      </c>
    </row>
    <row r="110" spans="2:10" ht="15.75" thickBot="1" x14ac:dyDescent="0.3"/>
    <row r="111" spans="2:10" ht="63.75" customHeight="1" thickBot="1" x14ac:dyDescent="0.3">
      <c r="B111" s="122" t="s">
        <v>26</v>
      </c>
      <c r="C111" s="175" t="s">
        <v>103</v>
      </c>
      <c r="D111" s="176"/>
      <c r="E111" s="176"/>
      <c r="F111" s="176"/>
      <c r="G111" s="176"/>
      <c r="H111" s="176"/>
      <c r="I111" s="176"/>
      <c r="J111" s="177"/>
    </row>
    <row r="112" spans="2:10" ht="15.75" thickBot="1" x14ac:dyDescent="0.3">
      <c r="B112" s="52">
        <v>1</v>
      </c>
      <c r="C112" s="53">
        <v>2</v>
      </c>
      <c r="D112" s="53">
        <v>3</v>
      </c>
      <c r="E112" s="53">
        <v>4</v>
      </c>
      <c r="F112" s="53">
        <v>5</v>
      </c>
      <c r="G112" s="53">
        <v>6</v>
      </c>
      <c r="H112" s="53">
        <v>7</v>
      </c>
      <c r="I112" s="53">
        <v>8</v>
      </c>
      <c r="J112" s="54">
        <v>9</v>
      </c>
    </row>
    <row r="113" spans="2:10" ht="15.75" thickBot="1" x14ac:dyDescent="0.3">
      <c r="B113" s="157" t="s">
        <v>1</v>
      </c>
      <c r="C113" s="159" t="s">
        <v>15</v>
      </c>
      <c r="D113" s="161" t="s">
        <v>22</v>
      </c>
      <c r="E113" s="161" t="s">
        <v>21</v>
      </c>
      <c r="F113" s="161" t="s">
        <v>20</v>
      </c>
      <c r="G113" s="135" t="s">
        <v>22</v>
      </c>
      <c r="H113" s="148" t="s">
        <v>17</v>
      </c>
      <c r="I113" s="149"/>
      <c r="J113" s="150"/>
    </row>
    <row r="114" spans="2:10" ht="15.75" thickBot="1" x14ac:dyDescent="0.3">
      <c r="B114" s="158"/>
      <c r="C114" s="160"/>
      <c r="D114" s="162"/>
      <c r="E114" s="162"/>
      <c r="F114" s="162"/>
      <c r="G114" s="136"/>
      <c r="H114" s="106" t="s">
        <v>18</v>
      </c>
      <c r="I114" s="107" t="s">
        <v>19</v>
      </c>
      <c r="J114" s="108" t="s">
        <v>23</v>
      </c>
    </row>
    <row r="115" spans="2:10" ht="15.75" x14ac:dyDescent="0.3">
      <c r="B115" s="47" t="s">
        <v>2</v>
      </c>
      <c r="C115" s="62"/>
      <c r="D115" s="73"/>
      <c r="E115" s="58"/>
      <c r="F115" s="73"/>
      <c r="G115" s="24"/>
      <c r="H115" s="25">
        <f t="shared" ref="H115:H126" si="18">C115+E115</f>
        <v>0</v>
      </c>
      <c r="I115" s="26">
        <f t="shared" ref="I115:I126" si="19">F115</f>
        <v>0</v>
      </c>
      <c r="J115" s="28">
        <f t="shared" ref="J115:J126" si="20">D115+G115</f>
        <v>0</v>
      </c>
    </row>
    <row r="116" spans="2:10" ht="15.75" x14ac:dyDescent="0.3">
      <c r="B116" s="48" t="s">
        <v>3</v>
      </c>
      <c r="C116" s="63"/>
      <c r="D116" s="74"/>
      <c r="E116" s="59"/>
      <c r="F116" s="74"/>
      <c r="G116" s="32"/>
      <c r="H116" s="33">
        <f t="shared" si="18"/>
        <v>0</v>
      </c>
      <c r="I116" s="34">
        <f t="shared" si="19"/>
        <v>0</v>
      </c>
      <c r="J116" s="36">
        <f t="shared" si="20"/>
        <v>0</v>
      </c>
    </row>
    <row r="117" spans="2:10" ht="15.75" x14ac:dyDescent="0.3">
      <c r="B117" s="48" t="s">
        <v>4</v>
      </c>
      <c r="C117" s="63"/>
      <c r="D117" s="74"/>
      <c r="E117" s="59"/>
      <c r="F117" s="74"/>
      <c r="G117" s="32"/>
      <c r="H117" s="33">
        <f t="shared" si="18"/>
        <v>0</v>
      </c>
      <c r="I117" s="34">
        <f t="shared" si="19"/>
        <v>0</v>
      </c>
      <c r="J117" s="36">
        <f t="shared" si="20"/>
        <v>0</v>
      </c>
    </row>
    <row r="118" spans="2:10" ht="15.75" x14ac:dyDescent="0.3">
      <c r="B118" s="48" t="s">
        <v>5</v>
      </c>
      <c r="C118" s="63"/>
      <c r="D118" s="74"/>
      <c r="E118" s="59"/>
      <c r="F118" s="74"/>
      <c r="G118" s="32"/>
      <c r="H118" s="33">
        <f t="shared" si="18"/>
        <v>0</v>
      </c>
      <c r="I118" s="34">
        <f t="shared" si="19"/>
        <v>0</v>
      </c>
      <c r="J118" s="36">
        <f t="shared" si="20"/>
        <v>0</v>
      </c>
    </row>
    <row r="119" spans="2:10" ht="15.75" x14ac:dyDescent="0.3">
      <c r="B119" s="48" t="s">
        <v>6</v>
      </c>
      <c r="C119" s="63">
        <v>7</v>
      </c>
      <c r="D119" s="74">
        <v>2779.16</v>
      </c>
      <c r="E119" s="63">
        <v>2</v>
      </c>
      <c r="F119" s="74">
        <v>473.54</v>
      </c>
      <c r="G119" s="32"/>
      <c r="H119" s="33">
        <f t="shared" si="18"/>
        <v>9</v>
      </c>
      <c r="I119" s="34">
        <f t="shared" si="19"/>
        <v>473.54</v>
      </c>
      <c r="J119" s="36">
        <f t="shared" si="20"/>
        <v>2779.16</v>
      </c>
    </row>
    <row r="120" spans="2:10" ht="15.75" x14ac:dyDescent="0.3">
      <c r="B120" s="48" t="s">
        <v>7</v>
      </c>
      <c r="C120" s="63">
        <v>7</v>
      </c>
      <c r="D120" s="74">
        <v>2779.16</v>
      </c>
      <c r="E120" s="59">
        <v>2</v>
      </c>
      <c r="F120" s="74">
        <v>473.54</v>
      </c>
      <c r="G120" s="32"/>
      <c r="H120" s="33">
        <f t="shared" si="18"/>
        <v>9</v>
      </c>
      <c r="I120" s="34">
        <f t="shared" si="19"/>
        <v>473.54</v>
      </c>
      <c r="J120" s="36">
        <f t="shared" si="20"/>
        <v>2779.16</v>
      </c>
    </row>
    <row r="121" spans="2:10" ht="15.75" x14ac:dyDescent="0.3">
      <c r="B121" s="49" t="s">
        <v>8</v>
      </c>
      <c r="C121" s="63"/>
      <c r="D121" s="74"/>
      <c r="E121" s="59"/>
      <c r="F121" s="74"/>
      <c r="G121" s="32"/>
      <c r="H121" s="33">
        <f t="shared" si="18"/>
        <v>0</v>
      </c>
      <c r="I121" s="34">
        <f t="shared" si="19"/>
        <v>0</v>
      </c>
      <c r="J121" s="36">
        <f t="shared" si="20"/>
        <v>0</v>
      </c>
    </row>
    <row r="122" spans="2:10" ht="15.75" x14ac:dyDescent="0.3">
      <c r="B122" s="48" t="s">
        <v>9</v>
      </c>
      <c r="C122" s="63"/>
      <c r="D122" s="74"/>
      <c r="E122" s="59"/>
      <c r="F122" s="74"/>
      <c r="G122" s="37"/>
      <c r="H122" s="33">
        <f t="shared" si="18"/>
        <v>0</v>
      </c>
      <c r="I122" s="34">
        <f t="shared" si="19"/>
        <v>0</v>
      </c>
      <c r="J122" s="36">
        <f t="shared" si="20"/>
        <v>0</v>
      </c>
    </row>
    <row r="123" spans="2:10" ht="15.75" x14ac:dyDescent="0.3">
      <c r="B123" s="48" t="s">
        <v>10</v>
      </c>
      <c r="C123" s="63">
        <v>7</v>
      </c>
      <c r="D123" s="74">
        <v>2779.16</v>
      </c>
      <c r="E123" s="59">
        <v>2</v>
      </c>
      <c r="F123" s="74">
        <v>473.54</v>
      </c>
      <c r="G123" s="32"/>
      <c r="H123" s="33">
        <f t="shared" si="18"/>
        <v>9</v>
      </c>
      <c r="I123" s="34">
        <f t="shared" si="19"/>
        <v>473.54</v>
      </c>
      <c r="J123" s="36">
        <f t="shared" si="20"/>
        <v>2779.16</v>
      </c>
    </row>
    <row r="124" spans="2:10" ht="15.75" x14ac:dyDescent="0.3">
      <c r="B124" s="48" t="s">
        <v>11</v>
      </c>
      <c r="C124" s="63"/>
      <c r="D124" s="74"/>
      <c r="E124" s="59"/>
      <c r="F124" s="74"/>
      <c r="G124" s="32"/>
      <c r="H124" s="33">
        <f t="shared" si="18"/>
        <v>0</v>
      </c>
      <c r="I124" s="34">
        <f t="shared" si="19"/>
        <v>0</v>
      </c>
      <c r="J124" s="36">
        <f t="shared" si="20"/>
        <v>0</v>
      </c>
    </row>
    <row r="125" spans="2:10" ht="15.75" x14ac:dyDescent="0.3">
      <c r="B125" s="48" t="s">
        <v>12</v>
      </c>
      <c r="C125" s="63"/>
      <c r="D125" s="74"/>
      <c r="E125" s="59"/>
      <c r="F125" s="74"/>
      <c r="G125" s="37"/>
      <c r="H125" s="33">
        <f t="shared" si="18"/>
        <v>0</v>
      </c>
      <c r="I125" s="34">
        <f t="shared" si="19"/>
        <v>0</v>
      </c>
      <c r="J125" s="36">
        <f t="shared" si="20"/>
        <v>0</v>
      </c>
    </row>
    <row r="126" spans="2:10" ht="16.5" thickBot="1" x14ac:dyDescent="0.35">
      <c r="B126" s="50" t="s">
        <v>13</v>
      </c>
      <c r="C126" s="63"/>
      <c r="D126" s="74"/>
      <c r="E126" s="59"/>
      <c r="F126" s="74"/>
      <c r="G126" s="42"/>
      <c r="H126" s="43">
        <f t="shared" si="18"/>
        <v>0</v>
      </c>
      <c r="I126" s="44">
        <f t="shared" si="19"/>
        <v>0</v>
      </c>
      <c r="J126" s="46">
        <f t="shared" si="20"/>
        <v>0</v>
      </c>
    </row>
    <row r="127" spans="2:10" ht="15.75" thickBot="1" x14ac:dyDescent="0.3">
      <c r="B127" s="55" t="s">
        <v>14</v>
      </c>
      <c r="C127" s="16" t="s">
        <v>24</v>
      </c>
      <c r="D127" s="17">
        <f>SUM(D115:D126)</f>
        <v>8337.48</v>
      </c>
      <c r="E127" s="18" t="s">
        <v>24</v>
      </c>
      <c r="F127" s="20">
        <f>SUM(F115:F126)</f>
        <v>1420.6200000000001</v>
      </c>
      <c r="G127" s="19">
        <f>SUM(G115:G126)</f>
        <v>0</v>
      </c>
      <c r="H127" s="16" t="s">
        <v>24</v>
      </c>
      <c r="I127" s="20">
        <f>SUM(I115:I126)</f>
        <v>1420.6200000000001</v>
      </c>
      <c r="J127" s="19">
        <f>SUM(J115:J126)</f>
        <v>8337.48</v>
      </c>
    </row>
    <row r="128" spans="2:10" ht="15.75" thickBot="1" x14ac:dyDescent="0.3"/>
    <row r="129" spans="2:10" ht="56.25" customHeight="1" thickBot="1" x14ac:dyDescent="0.3">
      <c r="B129" s="122" t="s">
        <v>26</v>
      </c>
      <c r="C129" s="175" t="s">
        <v>109</v>
      </c>
      <c r="D129" s="176"/>
      <c r="E129" s="176"/>
      <c r="F129" s="176"/>
      <c r="G129" s="176"/>
      <c r="H129" s="176"/>
      <c r="I129" s="176"/>
      <c r="J129" s="177"/>
    </row>
    <row r="130" spans="2:10" ht="15.75" thickBot="1" x14ac:dyDescent="0.3">
      <c r="B130" s="52">
        <v>1</v>
      </c>
      <c r="C130" s="53">
        <v>2</v>
      </c>
      <c r="D130" s="53">
        <v>3</v>
      </c>
      <c r="E130" s="53">
        <v>4</v>
      </c>
      <c r="F130" s="53">
        <v>5</v>
      </c>
      <c r="G130" s="53">
        <v>6</v>
      </c>
      <c r="H130" s="53">
        <v>7</v>
      </c>
      <c r="I130" s="53">
        <v>8</v>
      </c>
      <c r="J130" s="54">
        <v>9</v>
      </c>
    </row>
    <row r="131" spans="2:10" ht="15.75" thickBot="1" x14ac:dyDescent="0.3">
      <c r="B131" s="157" t="s">
        <v>1</v>
      </c>
      <c r="C131" s="159" t="s">
        <v>15</v>
      </c>
      <c r="D131" s="161" t="s">
        <v>22</v>
      </c>
      <c r="E131" s="161" t="s">
        <v>21</v>
      </c>
      <c r="F131" s="161" t="s">
        <v>20</v>
      </c>
      <c r="G131" s="135" t="s">
        <v>22</v>
      </c>
      <c r="H131" s="148" t="s">
        <v>17</v>
      </c>
      <c r="I131" s="149"/>
      <c r="J131" s="150"/>
    </row>
    <row r="132" spans="2:10" ht="15.75" thickBot="1" x14ac:dyDescent="0.3">
      <c r="B132" s="158"/>
      <c r="C132" s="160"/>
      <c r="D132" s="162"/>
      <c r="E132" s="162"/>
      <c r="F132" s="162"/>
      <c r="G132" s="136"/>
      <c r="H132" s="120" t="s">
        <v>18</v>
      </c>
      <c r="I132" s="121" t="s">
        <v>19</v>
      </c>
      <c r="J132" s="119" t="s">
        <v>23</v>
      </c>
    </row>
    <row r="133" spans="2:10" ht="15.75" x14ac:dyDescent="0.3">
      <c r="B133" s="47" t="s">
        <v>2</v>
      </c>
      <c r="C133" s="62"/>
      <c r="D133" s="73"/>
      <c r="E133" s="58"/>
      <c r="F133" s="73"/>
      <c r="G133" s="24"/>
      <c r="H133" s="25">
        <f t="shared" ref="H133:H144" si="21">C133+E133</f>
        <v>0</v>
      </c>
      <c r="I133" s="26">
        <f t="shared" ref="I133:I144" si="22">F133</f>
        <v>0</v>
      </c>
      <c r="J133" s="28">
        <f t="shared" ref="J133:J144" si="23">D133+G133</f>
        <v>0</v>
      </c>
    </row>
    <row r="134" spans="2:10" ht="15.75" x14ac:dyDescent="0.3">
      <c r="B134" s="48" t="s">
        <v>3</v>
      </c>
      <c r="C134" s="63"/>
      <c r="D134" s="74"/>
      <c r="E134" s="59"/>
      <c r="F134" s="74"/>
      <c r="G134" s="32"/>
      <c r="H134" s="33">
        <f t="shared" si="21"/>
        <v>0</v>
      </c>
      <c r="I134" s="34">
        <f t="shared" si="22"/>
        <v>0</v>
      </c>
      <c r="J134" s="36">
        <f t="shared" si="23"/>
        <v>0</v>
      </c>
    </row>
    <row r="135" spans="2:10" ht="15.75" x14ac:dyDescent="0.3">
      <c r="B135" s="48" t="s">
        <v>4</v>
      </c>
      <c r="C135" s="63"/>
      <c r="D135" s="74"/>
      <c r="E135" s="59"/>
      <c r="F135" s="74"/>
      <c r="G135" s="32"/>
      <c r="H135" s="33">
        <f t="shared" si="21"/>
        <v>0</v>
      </c>
      <c r="I135" s="34">
        <f t="shared" si="22"/>
        <v>0</v>
      </c>
      <c r="J135" s="36">
        <f t="shared" si="23"/>
        <v>0</v>
      </c>
    </row>
    <row r="136" spans="2:10" ht="15.75" x14ac:dyDescent="0.3">
      <c r="B136" s="48" t="s">
        <v>5</v>
      </c>
      <c r="C136" s="63"/>
      <c r="D136" s="74"/>
      <c r="E136" s="59"/>
      <c r="F136" s="74"/>
      <c r="G136" s="32"/>
      <c r="H136" s="33">
        <f t="shared" si="21"/>
        <v>0</v>
      </c>
      <c r="I136" s="34">
        <f t="shared" si="22"/>
        <v>0</v>
      </c>
      <c r="J136" s="36">
        <f t="shared" si="23"/>
        <v>0</v>
      </c>
    </row>
    <row r="137" spans="2:10" ht="15.75" x14ac:dyDescent="0.3">
      <c r="B137" s="48" t="s">
        <v>6</v>
      </c>
      <c r="C137" s="63"/>
      <c r="D137" s="74"/>
      <c r="E137" s="63"/>
      <c r="F137" s="74"/>
      <c r="G137" s="32"/>
      <c r="H137" s="33">
        <f t="shared" si="21"/>
        <v>0</v>
      </c>
      <c r="I137" s="34">
        <f t="shared" si="22"/>
        <v>0</v>
      </c>
      <c r="J137" s="36">
        <f t="shared" si="23"/>
        <v>0</v>
      </c>
    </row>
    <row r="138" spans="2:10" ht="15.75" x14ac:dyDescent="0.3">
      <c r="B138" s="48" t="s">
        <v>7</v>
      </c>
      <c r="C138" s="63">
        <v>20</v>
      </c>
      <c r="D138" s="74">
        <v>17536.560000000001</v>
      </c>
      <c r="E138" s="59"/>
      <c r="F138" s="74">
        <v>751.57</v>
      </c>
      <c r="G138" s="32"/>
      <c r="H138" s="33">
        <f t="shared" si="21"/>
        <v>20</v>
      </c>
      <c r="I138" s="34">
        <f t="shared" si="22"/>
        <v>751.57</v>
      </c>
      <c r="J138" s="36">
        <f t="shared" si="23"/>
        <v>17536.560000000001</v>
      </c>
    </row>
    <row r="139" spans="2:10" ht="15.75" x14ac:dyDescent="0.3">
      <c r="B139" s="49" t="s">
        <v>8</v>
      </c>
      <c r="C139" s="63"/>
      <c r="D139" s="74"/>
      <c r="E139" s="59"/>
      <c r="F139" s="74"/>
      <c r="G139" s="32"/>
      <c r="H139" s="33">
        <f t="shared" si="21"/>
        <v>0</v>
      </c>
      <c r="I139" s="34">
        <f t="shared" si="22"/>
        <v>0</v>
      </c>
      <c r="J139" s="36">
        <f t="shared" si="23"/>
        <v>0</v>
      </c>
    </row>
    <row r="140" spans="2:10" ht="15.75" x14ac:dyDescent="0.3">
      <c r="B140" s="48" t="s">
        <v>9</v>
      </c>
      <c r="C140" s="63"/>
      <c r="D140" s="74"/>
      <c r="E140" s="59"/>
      <c r="F140" s="74"/>
      <c r="G140" s="37"/>
      <c r="H140" s="33">
        <f t="shared" si="21"/>
        <v>0</v>
      </c>
      <c r="I140" s="34">
        <f t="shared" si="22"/>
        <v>0</v>
      </c>
      <c r="J140" s="36">
        <f t="shared" si="23"/>
        <v>0</v>
      </c>
    </row>
    <row r="141" spans="2:10" ht="15.75" x14ac:dyDescent="0.3">
      <c r="B141" s="48" t="s">
        <v>10</v>
      </c>
      <c r="C141" s="63">
        <v>20</v>
      </c>
      <c r="D141" s="74">
        <v>17536.560000000001</v>
      </c>
      <c r="E141" s="59"/>
      <c r="F141" s="74">
        <v>751.57</v>
      </c>
      <c r="G141" s="32"/>
      <c r="H141" s="33">
        <f t="shared" si="21"/>
        <v>20</v>
      </c>
      <c r="I141" s="34">
        <f t="shared" si="22"/>
        <v>751.57</v>
      </c>
      <c r="J141" s="36">
        <f t="shared" si="23"/>
        <v>17536.560000000001</v>
      </c>
    </row>
    <row r="142" spans="2:10" ht="15.75" x14ac:dyDescent="0.3">
      <c r="B142" s="48" t="s">
        <v>11</v>
      </c>
      <c r="C142" s="63"/>
      <c r="D142" s="74"/>
      <c r="E142" s="59"/>
      <c r="F142" s="74"/>
      <c r="G142" s="32"/>
      <c r="H142" s="33">
        <f t="shared" si="21"/>
        <v>0</v>
      </c>
      <c r="I142" s="34">
        <f t="shared" si="22"/>
        <v>0</v>
      </c>
      <c r="J142" s="36">
        <f t="shared" si="23"/>
        <v>0</v>
      </c>
    </row>
    <row r="143" spans="2:10" ht="15.75" x14ac:dyDescent="0.3">
      <c r="B143" s="48" t="s">
        <v>12</v>
      </c>
      <c r="C143" s="63"/>
      <c r="D143" s="74"/>
      <c r="E143" s="59"/>
      <c r="F143" s="74"/>
      <c r="G143" s="37"/>
      <c r="H143" s="33">
        <f t="shared" si="21"/>
        <v>0</v>
      </c>
      <c r="I143" s="34">
        <f t="shared" si="22"/>
        <v>0</v>
      </c>
      <c r="J143" s="36">
        <f t="shared" si="23"/>
        <v>0</v>
      </c>
    </row>
    <row r="144" spans="2:10" ht="16.5" thickBot="1" x14ac:dyDescent="0.35">
      <c r="B144" s="50" t="s">
        <v>13</v>
      </c>
      <c r="C144" s="63"/>
      <c r="D144" s="74"/>
      <c r="E144" s="59"/>
      <c r="F144" s="74"/>
      <c r="G144" s="42"/>
      <c r="H144" s="43">
        <f t="shared" si="21"/>
        <v>0</v>
      </c>
      <c r="I144" s="44">
        <f t="shared" si="22"/>
        <v>0</v>
      </c>
      <c r="J144" s="46">
        <f t="shared" si="23"/>
        <v>0</v>
      </c>
    </row>
    <row r="145" spans="2:10" ht="15.75" thickBot="1" x14ac:dyDescent="0.3">
      <c r="B145" s="55" t="s">
        <v>14</v>
      </c>
      <c r="C145" s="16" t="s">
        <v>24</v>
      </c>
      <c r="D145" s="17">
        <f>SUM(D133:D144)</f>
        <v>35073.120000000003</v>
      </c>
      <c r="E145" s="18" t="s">
        <v>24</v>
      </c>
      <c r="F145" s="20">
        <f>SUM(F133:F144)</f>
        <v>1503.14</v>
      </c>
      <c r="G145" s="19">
        <f>SUM(G133:G144)</f>
        <v>0</v>
      </c>
      <c r="H145" s="16" t="s">
        <v>24</v>
      </c>
      <c r="I145" s="20">
        <f>SUM(I133:I144)</f>
        <v>1503.14</v>
      </c>
      <c r="J145" s="19">
        <f>SUM(J133:J144)</f>
        <v>35073.120000000003</v>
      </c>
    </row>
    <row r="146" spans="2:10" ht="15.75" thickBot="1" x14ac:dyDescent="0.3"/>
    <row r="147" spans="2:10" ht="46.5" customHeight="1" thickBot="1" x14ac:dyDescent="0.3">
      <c r="B147" s="122" t="s">
        <v>26</v>
      </c>
      <c r="C147" s="175" t="s">
        <v>111</v>
      </c>
      <c r="D147" s="176"/>
      <c r="E147" s="176"/>
      <c r="F147" s="176"/>
      <c r="G147" s="176"/>
      <c r="H147" s="176"/>
      <c r="I147" s="176"/>
      <c r="J147" s="177"/>
    </row>
    <row r="148" spans="2:10" ht="15.75" thickBot="1" x14ac:dyDescent="0.3">
      <c r="B148" s="52">
        <v>1</v>
      </c>
      <c r="C148" s="53">
        <v>2</v>
      </c>
      <c r="D148" s="53">
        <v>3</v>
      </c>
      <c r="E148" s="53">
        <v>4</v>
      </c>
      <c r="F148" s="53">
        <v>5</v>
      </c>
      <c r="G148" s="53">
        <v>6</v>
      </c>
      <c r="H148" s="53">
        <v>7</v>
      </c>
      <c r="I148" s="53">
        <v>8</v>
      </c>
      <c r="J148" s="54">
        <v>9</v>
      </c>
    </row>
    <row r="149" spans="2:10" ht="15.75" thickBot="1" x14ac:dyDescent="0.3">
      <c r="B149" s="157" t="s">
        <v>1</v>
      </c>
      <c r="C149" s="159" t="s">
        <v>15</v>
      </c>
      <c r="D149" s="161" t="s">
        <v>22</v>
      </c>
      <c r="E149" s="161" t="s">
        <v>21</v>
      </c>
      <c r="F149" s="161" t="s">
        <v>20</v>
      </c>
      <c r="G149" s="135" t="s">
        <v>22</v>
      </c>
      <c r="H149" s="148" t="s">
        <v>17</v>
      </c>
      <c r="I149" s="149"/>
      <c r="J149" s="150"/>
    </row>
    <row r="150" spans="2:10" ht="15.75" thickBot="1" x14ac:dyDescent="0.3">
      <c r="B150" s="158"/>
      <c r="C150" s="160"/>
      <c r="D150" s="162"/>
      <c r="E150" s="162"/>
      <c r="F150" s="162"/>
      <c r="G150" s="136"/>
      <c r="H150" s="123" t="s">
        <v>18</v>
      </c>
      <c r="I150" s="124" t="s">
        <v>19</v>
      </c>
      <c r="J150" s="125" t="s">
        <v>23</v>
      </c>
    </row>
    <row r="151" spans="2:10" ht="15.75" x14ac:dyDescent="0.3">
      <c r="B151" s="47" t="s">
        <v>2</v>
      </c>
      <c r="C151" s="62"/>
      <c r="D151" s="73"/>
      <c r="E151" s="58"/>
      <c r="F151" s="73"/>
      <c r="G151" s="24"/>
      <c r="H151" s="25">
        <f t="shared" ref="H151:H162" si="24">C151+E151</f>
        <v>0</v>
      </c>
      <c r="I151" s="26">
        <f t="shared" ref="I151:I162" si="25">F151</f>
        <v>0</v>
      </c>
      <c r="J151" s="28">
        <f t="shared" ref="J151:J162" si="26">D151+G151</f>
        <v>0</v>
      </c>
    </row>
    <row r="152" spans="2:10" ht="15.75" x14ac:dyDescent="0.3">
      <c r="B152" s="48" t="s">
        <v>3</v>
      </c>
      <c r="C152" s="63"/>
      <c r="D152" s="74"/>
      <c r="E152" s="59"/>
      <c r="F152" s="74"/>
      <c r="G152" s="32"/>
      <c r="H152" s="33">
        <f t="shared" si="24"/>
        <v>0</v>
      </c>
      <c r="I152" s="34">
        <f t="shared" si="25"/>
        <v>0</v>
      </c>
      <c r="J152" s="36">
        <f t="shared" si="26"/>
        <v>0</v>
      </c>
    </row>
    <row r="153" spans="2:10" ht="15.75" x14ac:dyDescent="0.3">
      <c r="B153" s="48" t="s">
        <v>4</v>
      </c>
      <c r="C153" s="63"/>
      <c r="D153" s="74"/>
      <c r="E153" s="59"/>
      <c r="F153" s="74"/>
      <c r="G153" s="32"/>
      <c r="H153" s="33">
        <f t="shared" si="24"/>
        <v>0</v>
      </c>
      <c r="I153" s="34">
        <f t="shared" si="25"/>
        <v>0</v>
      </c>
      <c r="J153" s="36">
        <f t="shared" si="26"/>
        <v>0</v>
      </c>
    </row>
    <row r="154" spans="2:10" ht="15.75" x14ac:dyDescent="0.3">
      <c r="B154" s="48" t="s">
        <v>5</v>
      </c>
      <c r="C154" s="63"/>
      <c r="D154" s="74"/>
      <c r="E154" s="59"/>
      <c r="F154" s="74"/>
      <c r="G154" s="32"/>
      <c r="H154" s="33">
        <f t="shared" si="24"/>
        <v>0</v>
      </c>
      <c r="I154" s="34">
        <f t="shared" si="25"/>
        <v>0</v>
      </c>
      <c r="J154" s="36">
        <f t="shared" si="26"/>
        <v>0</v>
      </c>
    </row>
    <row r="155" spans="2:10" ht="15.75" x14ac:dyDescent="0.3">
      <c r="B155" s="48" t="s">
        <v>6</v>
      </c>
      <c r="C155" s="63"/>
      <c r="D155" s="74"/>
      <c r="E155" s="63"/>
      <c r="F155" s="74"/>
      <c r="G155" s="32"/>
      <c r="H155" s="33">
        <f t="shared" si="24"/>
        <v>0</v>
      </c>
      <c r="I155" s="34">
        <f t="shared" si="25"/>
        <v>0</v>
      </c>
      <c r="J155" s="36">
        <f t="shared" si="26"/>
        <v>0</v>
      </c>
    </row>
    <row r="156" spans="2:10" ht="15.75" x14ac:dyDescent="0.3">
      <c r="B156" s="48" t="s">
        <v>7</v>
      </c>
      <c r="C156" s="63"/>
      <c r="D156" s="74"/>
      <c r="E156" s="59"/>
      <c r="F156" s="74"/>
      <c r="G156" s="32"/>
      <c r="H156" s="33">
        <f t="shared" si="24"/>
        <v>0</v>
      </c>
      <c r="I156" s="34">
        <f t="shared" si="25"/>
        <v>0</v>
      </c>
      <c r="J156" s="36">
        <f t="shared" si="26"/>
        <v>0</v>
      </c>
    </row>
    <row r="157" spans="2:10" ht="15.75" x14ac:dyDescent="0.3">
      <c r="B157" s="49" t="s">
        <v>8</v>
      </c>
      <c r="C157" s="63">
        <v>11</v>
      </c>
      <c r="D157" s="74">
        <v>16803.509999999998</v>
      </c>
      <c r="E157" s="59"/>
      <c r="F157" s="74">
        <f>2348*2</f>
        <v>4696</v>
      </c>
      <c r="G157" s="32"/>
      <c r="H157" s="33">
        <f t="shared" si="24"/>
        <v>11</v>
      </c>
      <c r="I157" s="34">
        <f t="shared" si="25"/>
        <v>4696</v>
      </c>
      <c r="J157" s="36">
        <f t="shared" si="26"/>
        <v>16803.509999999998</v>
      </c>
    </row>
    <row r="158" spans="2:10" ht="15.75" x14ac:dyDescent="0.3">
      <c r="B158" s="48" t="s">
        <v>9</v>
      </c>
      <c r="C158" s="63"/>
      <c r="D158" s="74"/>
      <c r="E158" s="59"/>
      <c r="F158" s="74"/>
      <c r="G158" s="37"/>
      <c r="H158" s="33">
        <f t="shared" si="24"/>
        <v>0</v>
      </c>
      <c r="I158" s="34">
        <f t="shared" si="25"/>
        <v>0</v>
      </c>
      <c r="J158" s="36">
        <f t="shared" si="26"/>
        <v>0</v>
      </c>
    </row>
    <row r="159" spans="2:10" ht="15.75" x14ac:dyDescent="0.3">
      <c r="B159" s="48" t="s">
        <v>10</v>
      </c>
      <c r="C159" s="63">
        <v>11</v>
      </c>
      <c r="D159" s="74">
        <v>8401.7549999999992</v>
      </c>
      <c r="E159" s="59"/>
      <c r="F159" s="74">
        <v>2348</v>
      </c>
      <c r="G159" s="32"/>
      <c r="H159" s="33">
        <f t="shared" si="24"/>
        <v>11</v>
      </c>
      <c r="I159" s="34">
        <f t="shared" si="25"/>
        <v>2348</v>
      </c>
      <c r="J159" s="36">
        <f t="shared" si="26"/>
        <v>8401.7549999999992</v>
      </c>
    </row>
    <row r="160" spans="2:10" ht="15.75" x14ac:dyDescent="0.3">
      <c r="B160" s="48" t="s">
        <v>11</v>
      </c>
      <c r="C160" s="63"/>
      <c r="D160" s="74"/>
      <c r="E160" s="59"/>
      <c r="F160" s="74"/>
      <c r="G160" s="32"/>
      <c r="H160" s="33">
        <f t="shared" si="24"/>
        <v>0</v>
      </c>
      <c r="I160" s="34">
        <f t="shared" si="25"/>
        <v>0</v>
      </c>
      <c r="J160" s="36">
        <f t="shared" si="26"/>
        <v>0</v>
      </c>
    </row>
    <row r="161" spans="2:10" ht="15.75" x14ac:dyDescent="0.3">
      <c r="B161" s="48" t="s">
        <v>12</v>
      </c>
      <c r="C161" s="63"/>
      <c r="D161" s="74"/>
      <c r="E161" s="59"/>
      <c r="F161" s="74"/>
      <c r="G161" s="37"/>
      <c r="H161" s="33">
        <f t="shared" si="24"/>
        <v>0</v>
      </c>
      <c r="I161" s="34">
        <f t="shared" si="25"/>
        <v>0</v>
      </c>
      <c r="J161" s="36">
        <f t="shared" si="26"/>
        <v>0</v>
      </c>
    </row>
    <row r="162" spans="2:10" ht="16.5" thickBot="1" x14ac:dyDescent="0.35">
      <c r="B162" s="50" t="s">
        <v>13</v>
      </c>
      <c r="C162" s="63"/>
      <c r="D162" s="74"/>
      <c r="E162" s="59"/>
      <c r="F162" s="74"/>
      <c r="G162" s="42"/>
      <c r="H162" s="43">
        <f t="shared" si="24"/>
        <v>0</v>
      </c>
      <c r="I162" s="44">
        <f t="shared" si="25"/>
        <v>0</v>
      </c>
      <c r="J162" s="46">
        <f t="shared" si="26"/>
        <v>0</v>
      </c>
    </row>
    <row r="163" spans="2:10" ht="15.75" thickBot="1" x14ac:dyDescent="0.3">
      <c r="B163" s="55" t="s">
        <v>14</v>
      </c>
      <c r="C163" s="16" t="s">
        <v>24</v>
      </c>
      <c r="D163" s="17">
        <f>SUM(D151:D162)</f>
        <v>25205.264999999999</v>
      </c>
      <c r="E163" s="18" t="s">
        <v>24</v>
      </c>
      <c r="F163" s="20">
        <f>SUM(F151:F162)</f>
        <v>7044</v>
      </c>
      <c r="G163" s="19">
        <f>SUM(G151:G162)</f>
        <v>0</v>
      </c>
      <c r="H163" s="16" t="s">
        <v>24</v>
      </c>
      <c r="I163" s="20">
        <f>SUM(I151:I162)</f>
        <v>7044</v>
      </c>
      <c r="J163" s="19">
        <f>SUM(J151:J162)</f>
        <v>25205.264999999999</v>
      </c>
    </row>
    <row r="164" spans="2:10" ht="15.75" thickBot="1" x14ac:dyDescent="0.3"/>
    <row r="165" spans="2:10" ht="48.75" customHeight="1" thickBot="1" x14ac:dyDescent="0.3">
      <c r="B165" s="122" t="s">
        <v>26</v>
      </c>
      <c r="C165" s="175" t="s">
        <v>114</v>
      </c>
      <c r="D165" s="176"/>
      <c r="E165" s="176"/>
      <c r="F165" s="176"/>
      <c r="G165" s="176"/>
      <c r="H165" s="176"/>
      <c r="I165" s="176"/>
      <c r="J165" s="177"/>
    </row>
    <row r="166" spans="2:10" ht="15.75" thickBot="1" x14ac:dyDescent="0.3">
      <c r="B166" s="52">
        <v>1</v>
      </c>
      <c r="C166" s="53">
        <v>2</v>
      </c>
      <c r="D166" s="53">
        <v>3</v>
      </c>
      <c r="E166" s="53">
        <v>4</v>
      </c>
      <c r="F166" s="53">
        <v>5</v>
      </c>
      <c r="G166" s="53">
        <v>6</v>
      </c>
      <c r="H166" s="53">
        <v>7</v>
      </c>
      <c r="I166" s="53">
        <v>8</v>
      </c>
      <c r="J166" s="54">
        <v>9</v>
      </c>
    </row>
    <row r="167" spans="2:10" ht="15.75" thickBot="1" x14ac:dyDescent="0.3">
      <c r="B167" s="157" t="s">
        <v>1</v>
      </c>
      <c r="C167" s="159" t="s">
        <v>15</v>
      </c>
      <c r="D167" s="161" t="s">
        <v>22</v>
      </c>
      <c r="E167" s="161" t="s">
        <v>21</v>
      </c>
      <c r="F167" s="161" t="s">
        <v>20</v>
      </c>
      <c r="G167" s="135" t="s">
        <v>22</v>
      </c>
      <c r="H167" s="148" t="s">
        <v>17</v>
      </c>
      <c r="I167" s="149"/>
      <c r="J167" s="150"/>
    </row>
    <row r="168" spans="2:10" ht="15.75" thickBot="1" x14ac:dyDescent="0.3">
      <c r="B168" s="158"/>
      <c r="C168" s="160"/>
      <c r="D168" s="162"/>
      <c r="E168" s="162"/>
      <c r="F168" s="162"/>
      <c r="G168" s="136"/>
      <c r="H168" s="127" t="s">
        <v>18</v>
      </c>
      <c r="I168" s="128" t="s">
        <v>19</v>
      </c>
      <c r="J168" s="126" t="s">
        <v>23</v>
      </c>
    </row>
    <row r="169" spans="2:10" ht="15.75" x14ac:dyDescent="0.3">
      <c r="B169" s="47" t="s">
        <v>2</v>
      </c>
      <c r="C169" s="62"/>
      <c r="D169" s="73"/>
      <c r="E169" s="58"/>
      <c r="F169" s="73"/>
      <c r="G169" s="24"/>
      <c r="H169" s="25">
        <f t="shared" ref="H169:H180" si="27">C169+E169</f>
        <v>0</v>
      </c>
      <c r="I169" s="26">
        <f t="shared" ref="I169:I180" si="28">F169</f>
        <v>0</v>
      </c>
      <c r="J169" s="28">
        <f t="shared" ref="J169:J180" si="29">D169+G169</f>
        <v>0</v>
      </c>
    </row>
    <row r="170" spans="2:10" ht="15.75" x14ac:dyDescent="0.3">
      <c r="B170" s="48" t="s">
        <v>3</v>
      </c>
      <c r="C170" s="63"/>
      <c r="D170" s="74"/>
      <c r="E170" s="59"/>
      <c r="F170" s="74"/>
      <c r="G170" s="32"/>
      <c r="H170" s="33">
        <f t="shared" si="27"/>
        <v>0</v>
      </c>
      <c r="I170" s="34">
        <f t="shared" si="28"/>
        <v>0</v>
      </c>
      <c r="J170" s="36">
        <f t="shared" si="29"/>
        <v>0</v>
      </c>
    </row>
    <row r="171" spans="2:10" ht="15.75" x14ac:dyDescent="0.3">
      <c r="B171" s="48" t="s">
        <v>4</v>
      </c>
      <c r="C171" s="63"/>
      <c r="D171" s="74"/>
      <c r="E171" s="59"/>
      <c r="F171" s="74"/>
      <c r="G171" s="32"/>
      <c r="H171" s="33">
        <f t="shared" si="27"/>
        <v>0</v>
      </c>
      <c r="I171" s="34">
        <f t="shared" si="28"/>
        <v>0</v>
      </c>
      <c r="J171" s="36">
        <f t="shared" si="29"/>
        <v>0</v>
      </c>
    </row>
    <row r="172" spans="2:10" ht="15.75" x14ac:dyDescent="0.3">
      <c r="B172" s="48" t="s">
        <v>5</v>
      </c>
      <c r="C172" s="63"/>
      <c r="D172" s="74"/>
      <c r="E172" s="59"/>
      <c r="F172" s="74"/>
      <c r="G172" s="32"/>
      <c r="H172" s="33">
        <f t="shared" si="27"/>
        <v>0</v>
      </c>
      <c r="I172" s="34">
        <f t="shared" si="28"/>
        <v>0</v>
      </c>
      <c r="J172" s="36">
        <f t="shared" si="29"/>
        <v>0</v>
      </c>
    </row>
    <row r="173" spans="2:10" ht="15.75" x14ac:dyDescent="0.3">
      <c r="B173" s="48" t="s">
        <v>6</v>
      </c>
      <c r="C173" s="63"/>
      <c r="D173" s="74"/>
      <c r="E173" s="63"/>
      <c r="F173" s="74"/>
      <c r="G173" s="32"/>
      <c r="H173" s="33">
        <f t="shared" si="27"/>
        <v>0</v>
      </c>
      <c r="I173" s="34">
        <f t="shared" si="28"/>
        <v>0</v>
      </c>
      <c r="J173" s="36">
        <f t="shared" si="29"/>
        <v>0</v>
      </c>
    </row>
    <row r="174" spans="2:10" ht="15.75" x14ac:dyDescent="0.3">
      <c r="B174" s="48" t="s">
        <v>7</v>
      </c>
      <c r="C174" s="63"/>
      <c r="D174" s="74"/>
      <c r="E174" s="59"/>
      <c r="F174" s="74"/>
      <c r="G174" s="32"/>
      <c r="H174" s="33">
        <f t="shared" si="27"/>
        <v>0</v>
      </c>
      <c r="I174" s="34">
        <f t="shared" si="28"/>
        <v>0</v>
      </c>
      <c r="J174" s="36">
        <f t="shared" si="29"/>
        <v>0</v>
      </c>
    </row>
    <row r="175" spans="2:10" ht="15.75" x14ac:dyDescent="0.3">
      <c r="B175" s="49" t="s">
        <v>8</v>
      </c>
      <c r="C175" s="63"/>
      <c r="D175" s="74"/>
      <c r="E175" s="59"/>
      <c r="F175" s="74"/>
      <c r="G175" s="32"/>
      <c r="H175" s="33">
        <f t="shared" si="27"/>
        <v>0</v>
      </c>
      <c r="I175" s="34">
        <f t="shared" si="28"/>
        <v>0</v>
      </c>
      <c r="J175" s="36">
        <f t="shared" si="29"/>
        <v>0</v>
      </c>
    </row>
    <row r="176" spans="2:10" ht="15.75" x14ac:dyDescent="0.3">
      <c r="B176" s="48" t="s">
        <v>9</v>
      </c>
      <c r="C176" s="63">
        <v>4</v>
      </c>
      <c r="D176" s="74">
        <f>8445.82+2816.99</f>
        <v>11262.81</v>
      </c>
      <c r="E176" s="59"/>
      <c r="F176" s="74"/>
      <c r="G176" s="37"/>
      <c r="H176" s="33">
        <f t="shared" si="27"/>
        <v>4</v>
      </c>
      <c r="I176" s="34">
        <f t="shared" si="28"/>
        <v>0</v>
      </c>
      <c r="J176" s="36">
        <f t="shared" si="29"/>
        <v>11262.81</v>
      </c>
    </row>
    <row r="177" spans="2:10" ht="15.75" x14ac:dyDescent="0.3">
      <c r="B177" s="48" t="s">
        <v>10</v>
      </c>
      <c r="C177" s="63">
        <v>4</v>
      </c>
      <c r="D177" s="74">
        <v>2816.99</v>
      </c>
      <c r="E177" s="59"/>
      <c r="F177" s="74"/>
      <c r="G177" s="32"/>
      <c r="H177" s="33">
        <f t="shared" si="27"/>
        <v>4</v>
      </c>
      <c r="I177" s="34">
        <f t="shared" si="28"/>
        <v>0</v>
      </c>
      <c r="J177" s="36">
        <f t="shared" si="29"/>
        <v>2816.99</v>
      </c>
    </row>
    <row r="178" spans="2:10" ht="15.75" x14ac:dyDescent="0.3">
      <c r="B178" s="48" t="s">
        <v>11</v>
      </c>
      <c r="C178" s="63"/>
      <c r="D178" s="74"/>
      <c r="E178" s="59"/>
      <c r="F178" s="74"/>
      <c r="G178" s="32"/>
      <c r="H178" s="33">
        <f t="shared" si="27"/>
        <v>0</v>
      </c>
      <c r="I178" s="34">
        <f t="shared" si="28"/>
        <v>0</v>
      </c>
      <c r="J178" s="36">
        <f t="shared" si="29"/>
        <v>0</v>
      </c>
    </row>
    <row r="179" spans="2:10" ht="15.75" x14ac:dyDescent="0.3">
      <c r="B179" s="48" t="s">
        <v>12</v>
      </c>
      <c r="C179" s="63"/>
      <c r="D179" s="74"/>
      <c r="E179" s="59"/>
      <c r="F179" s="74"/>
      <c r="G179" s="37"/>
      <c r="H179" s="33">
        <f t="shared" si="27"/>
        <v>0</v>
      </c>
      <c r="I179" s="34">
        <f t="shared" si="28"/>
        <v>0</v>
      </c>
      <c r="J179" s="36">
        <f t="shared" si="29"/>
        <v>0</v>
      </c>
    </row>
    <row r="180" spans="2:10" ht="16.5" thickBot="1" x14ac:dyDescent="0.35">
      <c r="B180" s="50" t="s">
        <v>13</v>
      </c>
      <c r="C180" s="63"/>
      <c r="D180" s="74"/>
      <c r="E180" s="59"/>
      <c r="F180" s="74"/>
      <c r="G180" s="42"/>
      <c r="H180" s="43">
        <f t="shared" si="27"/>
        <v>0</v>
      </c>
      <c r="I180" s="44">
        <f t="shared" si="28"/>
        <v>0</v>
      </c>
      <c r="J180" s="46">
        <f t="shared" si="29"/>
        <v>0</v>
      </c>
    </row>
    <row r="181" spans="2:10" ht="15.75" thickBot="1" x14ac:dyDescent="0.3">
      <c r="B181" s="55" t="s">
        <v>14</v>
      </c>
      <c r="C181" s="16" t="s">
        <v>24</v>
      </c>
      <c r="D181" s="17">
        <f>SUM(D169:D180)</f>
        <v>14079.8</v>
      </c>
      <c r="E181" s="18" t="s">
        <v>24</v>
      </c>
      <c r="F181" s="20">
        <f>SUM(F169:F180)</f>
        <v>0</v>
      </c>
      <c r="G181" s="19">
        <f>SUM(G169:G180)</f>
        <v>0</v>
      </c>
      <c r="H181" s="16" t="s">
        <v>24</v>
      </c>
      <c r="I181" s="20">
        <f>SUM(I169:I180)</f>
        <v>0</v>
      </c>
      <c r="J181" s="19">
        <f>SUM(J169:J180)</f>
        <v>14079.8</v>
      </c>
    </row>
    <row r="182" spans="2:10" ht="15.75" thickBot="1" x14ac:dyDescent="0.3"/>
    <row r="183" spans="2:10" ht="54" customHeight="1" thickBot="1" x14ac:dyDescent="0.3">
      <c r="B183" s="122" t="s">
        <v>26</v>
      </c>
      <c r="C183" s="175" t="s">
        <v>115</v>
      </c>
      <c r="D183" s="176"/>
      <c r="E183" s="176"/>
      <c r="F183" s="176"/>
      <c r="G183" s="176"/>
      <c r="H183" s="176"/>
      <c r="I183" s="176"/>
      <c r="J183" s="177"/>
    </row>
    <row r="184" spans="2:10" ht="15.75" thickBot="1" x14ac:dyDescent="0.3">
      <c r="B184" s="52">
        <v>1</v>
      </c>
      <c r="C184" s="53">
        <v>2</v>
      </c>
      <c r="D184" s="53">
        <v>3</v>
      </c>
      <c r="E184" s="53">
        <v>4</v>
      </c>
      <c r="F184" s="53">
        <v>5</v>
      </c>
      <c r="G184" s="53">
        <v>6</v>
      </c>
      <c r="H184" s="53">
        <v>7</v>
      </c>
      <c r="I184" s="53">
        <v>8</v>
      </c>
      <c r="J184" s="54">
        <v>9</v>
      </c>
    </row>
    <row r="185" spans="2:10" ht="15.75" thickBot="1" x14ac:dyDescent="0.3">
      <c r="B185" s="157" t="s">
        <v>1</v>
      </c>
      <c r="C185" s="159" t="s">
        <v>15</v>
      </c>
      <c r="D185" s="161" t="s">
        <v>22</v>
      </c>
      <c r="E185" s="161" t="s">
        <v>21</v>
      </c>
      <c r="F185" s="161" t="s">
        <v>20</v>
      </c>
      <c r="G185" s="135" t="s">
        <v>22</v>
      </c>
      <c r="H185" s="148" t="s">
        <v>17</v>
      </c>
      <c r="I185" s="149"/>
      <c r="J185" s="150"/>
    </row>
    <row r="186" spans="2:10" ht="15.75" thickBot="1" x14ac:dyDescent="0.3">
      <c r="B186" s="158"/>
      <c r="C186" s="160"/>
      <c r="D186" s="162"/>
      <c r="E186" s="162"/>
      <c r="F186" s="162"/>
      <c r="G186" s="136"/>
      <c r="H186" s="127" t="s">
        <v>18</v>
      </c>
      <c r="I186" s="128" t="s">
        <v>19</v>
      </c>
      <c r="J186" s="126" t="s">
        <v>23</v>
      </c>
    </row>
    <row r="187" spans="2:10" ht="15.75" x14ac:dyDescent="0.3">
      <c r="B187" s="47" t="s">
        <v>2</v>
      </c>
      <c r="C187" s="62"/>
      <c r="D187" s="73"/>
      <c r="E187" s="58"/>
      <c r="F187" s="73"/>
      <c r="G187" s="24"/>
      <c r="H187" s="25">
        <f t="shared" ref="H187:H198" si="30">C187+E187</f>
        <v>0</v>
      </c>
      <c r="I187" s="26">
        <f t="shared" ref="I187:I198" si="31">F187</f>
        <v>0</v>
      </c>
      <c r="J187" s="28">
        <f t="shared" ref="J187:J198" si="32">D187+G187</f>
        <v>0</v>
      </c>
    </row>
    <row r="188" spans="2:10" ht="15.75" x14ac:dyDescent="0.3">
      <c r="B188" s="48" t="s">
        <v>3</v>
      </c>
      <c r="C188" s="63"/>
      <c r="D188" s="74"/>
      <c r="E188" s="59"/>
      <c r="F188" s="74"/>
      <c r="G188" s="32"/>
      <c r="H188" s="33">
        <f t="shared" si="30"/>
        <v>0</v>
      </c>
      <c r="I188" s="34">
        <f t="shared" si="31"/>
        <v>0</v>
      </c>
      <c r="J188" s="36">
        <f t="shared" si="32"/>
        <v>0</v>
      </c>
    </row>
    <row r="189" spans="2:10" ht="15.75" x14ac:dyDescent="0.3">
      <c r="B189" s="48" t="s">
        <v>4</v>
      </c>
      <c r="C189" s="63"/>
      <c r="D189" s="74"/>
      <c r="E189" s="59"/>
      <c r="F189" s="74"/>
      <c r="G189" s="32"/>
      <c r="H189" s="33">
        <f t="shared" si="30"/>
        <v>0</v>
      </c>
      <c r="I189" s="34">
        <f t="shared" si="31"/>
        <v>0</v>
      </c>
      <c r="J189" s="36">
        <f t="shared" si="32"/>
        <v>0</v>
      </c>
    </row>
    <row r="190" spans="2:10" ht="15.75" x14ac:dyDescent="0.3">
      <c r="B190" s="48" t="s">
        <v>5</v>
      </c>
      <c r="C190" s="63"/>
      <c r="D190" s="74"/>
      <c r="E190" s="59"/>
      <c r="F190" s="74"/>
      <c r="G190" s="32"/>
      <c r="H190" s="33">
        <f t="shared" si="30"/>
        <v>0</v>
      </c>
      <c r="I190" s="34">
        <f t="shared" si="31"/>
        <v>0</v>
      </c>
      <c r="J190" s="36">
        <f t="shared" si="32"/>
        <v>0</v>
      </c>
    </row>
    <row r="191" spans="2:10" ht="15.75" x14ac:dyDescent="0.3">
      <c r="B191" s="48" t="s">
        <v>6</v>
      </c>
      <c r="C191" s="63"/>
      <c r="D191" s="74"/>
      <c r="E191" s="63"/>
      <c r="F191" s="74"/>
      <c r="G191" s="32"/>
      <c r="H191" s="33">
        <f t="shared" si="30"/>
        <v>0</v>
      </c>
      <c r="I191" s="34">
        <f t="shared" si="31"/>
        <v>0</v>
      </c>
      <c r="J191" s="36">
        <f t="shared" si="32"/>
        <v>0</v>
      </c>
    </row>
    <row r="192" spans="2:10" ht="15.75" x14ac:dyDescent="0.3">
      <c r="B192" s="48" t="s">
        <v>7</v>
      </c>
      <c r="C192" s="63"/>
      <c r="D192" s="74"/>
      <c r="E192" s="59"/>
      <c r="F192" s="74"/>
      <c r="G192" s="32"/>
      <c r="H192" s="33">
        <f t="shared" si="30"/>
        <v>0</v>
      </c>
      <c r="I192" s="34">
        <f t="shared" si="31"/>
        <v>0</v>
      </c>
      <c r="J192" s="36">
        <f t="shared" si="32"/>
        <v>0</v>
      </c>
    </row>
    <row r="193" spans="2:10" ht="15.75" x14ac:dyDescent="0.3">
      <c r="B193" s="49" t="s">
        <v>8</v>
      </c>
      <c r="C193" s="63"/>
      <c r="D193" s="74"/>
      <c r="E193" s="59"/>
      <c r="F193" s="74"/>
      <c r="G193" s="32"/>
      <c r="H193" s="33">
        <f t="shared" si="30"/>
        <v>0</v>
      </c>
      <c r="I193" s="34">
        <f t="shared" si="31"/>
        <v>0</v>
      </c>
      <c r="J193" s="36">
        <f t="shared" si="32"/>
        <v>0</v>
      </c>
    </row>
    <row r="194" spans="2:10" ht="15.75" x14ac:dyDescent="0.3">
      <c r="B194" s="48" t="s">
        <v>9</v>
      </c>
      <c r="C194" s="63">
        <v>3</v>
      </c>
      <c r="D194" s="74">
        <v>2508.56</v>
      </c>
      <c r="E194" s="59"/>
      <c r="F194" s="74"/>
      <c r="G194" s="37"/>
      <c r="H194" s="33">
        <f t="shared" si="30"/>
        <v>3</v>
      </c>
      <c r="I194" s="34">
        <f t="shared" si="31"/>
        <v>0</v>
      </c>
      <c r="J194" s="36">
        <f t="shared" si="32"/>
        <v>2508.56</v>
      </c>
    </row>
    <row r="195" spans="2:10" ht="15.75" x14ac:dyDescent="0.3">
      <c r="B195" s="48" t="s">
        <v>10</v>
      </c>
      <c r="C195" s="63">
        <v>3</v>
      </c>
      <c r="D195" s="74">
        <v>2508.56</v>
      </c>
      <c r="E195" s="59"/>
      <c r="F195" s="74"/>
      <c r="G195" s="32"/>
      <c r="H195" s="33">
        <f t="shared" si="30"/>
        <v>3</v>
      </c>
      <c r="I195" s="34">
        <f t="shared" si="31"/>
        <v>0</v>
      </c>
      <c r="J195" s="36">
        <f t="shared" si="32"/>
        <v>2508.56</v>
      </c>
    </row>
    <row r="196" spans="2:10" ht="15.75" x14ac:dyDescent="0.3">
      <c r="B196" s="48" t="s">
        <v>11</v>
      </c>
      <c r="C196" s="63"/>
      <c r="D196" s="74"/>
      <c r="E196" s="59"/>
      <c r="F196" s="74"/>
      <c r="G196" s="32"/>
      <c r="H196" s="33">
        <f t="shared" si="30"/>
        <v>0</v>
      </c>
      <c r="I196" s="34">
        <f t="shared" si="31"/>
        <v>0</v>
      </c>
      <c r="J196" s="36">
        <f t="shared" si="32"/>
        <v>0</v>
      </c>
    </row>
    <row r="197" spans="2:10" ht="15.75" x14ac:dyDescent="0.3">
      <c r="B197" s="48" t="s">
        <v>12</v>
      </c>
      <c r="C197" s="63"/>
      <c r="D197" s="74"/>
      <c r="E197" s="59"/>
      <c r="F197" s="74"/>
      <c r="G197" s="37"/>
      <c r="H197" s="33">
        <f t="shared" si="30"/>
        <v>0</v>
      </c>
      <c r="I197" s="34">
        <f t="shared" si="31"/>
        <v>0</v>
      </c>
      <c r="J197" s="36">
        <f t="shared" si="32"/>
        <v>0</v>
      </c>
    </row>
    <row r="198" spans="2:10" ht="16.5" thickBot="1" x14ac:dyDescent="0.35">
      <c r="B198" s="50" t="s">
        <v>13</v>
      </c>
      <c r="C198" s="63"/>
      <c r="D198" s="74"/>
      <c r="E198" s="59"/>
      <c r="F198" s="74"/>
      <c r="G198" s="42"/>
      <c r="H198" s="43">
        <f t="shared" si="30"/>
        <v>0</v>
      </c>
      <c r="I198" s="44">
        <f t="shared" si="31"/>
        <v>0</v>
      </c>
      <c r="J198" s="46">
        <f t="shared" si="32"/>
        <v>0</v>
      </c>
    </row>
    <row r="199" spans="2:10" ht="15.75" thickBot="1" x14ac:dyDescent="0.3">
      <c r="B199" s="55" t="s">
        <v>14</v>
      </c>
      <c r="C199" s="16" t="s">
        <v>24</v>
      </c>
      <c r="D199" s="17">
        <f>SUM(D187:D198)</f>
        <v>5017.12</v>
      </c>
      <c r="E199" s="18" t="s">
        <v>24</v>
      </c>
      <c r="F199" s="20">
        <f>SUM(F187:F198)</f>
        <v>0</v>
      </c>
      <c r="G199" s="19">
        <f>SUM(G187:G198)</f>
        <v>0</v>
      </c>
      <c r="H199" s="16" t="s">
        <v>24</v>
      </c>
      <c r="I199" s="20">
        <f>SUM(I187:I198)</f>
        <v>0</v>
      </c>
      <c r="J199" s="19">
        <f>SUM(J187:J198)</f>
        <v>5017.12</v>
      </c>
    </row>
  </sheetData>
  <mergeCells count="89">
    <mergeCell ref="C147:J147"/>
    <mergeCell ref="B149:B150"/>
    <mergeCell ref="C149:C150"/>
    <mergeCell ref="D149:D150"/>
    <mergeCell ref="E149:E150"/>
    <mergeCell ref="F149:F150"/>
    <mergeCell ref="G149:G150"/>
    <mergeCell ref="H149:J149"/>
    <mergeCell ref="C111:J111"/>
    <mergeCell ref="B113:B114"/>
    <mergeCell ref="C113:C114"/>
    <mergeCell ref="D113:D114"/>
    <mergeCell ref="E113:E114"/>
    <mergeCell ref="F113:F114"/>
    <mergeCell ref="G113:G114"/>
    <mergeCell ref="H113:J113"/>
    <mergeCell ref="C93:J93"/>
    <mergeCell ref="B95:B96"/>
    <mergeCell ref="C95:C96"/>
    <mergeCell ref="D95:D96"/>
    <mergeCell ref="E95:E96"/>
    <mergeCell ref="F95:F96"/>
    <mergeCell ref="G95:G96"/>
    <mergeCell ref="H95:J95"/>
    <mergeCell ref="C75:J75"/>
    <mergeCell ref="B77:B78"/>
    <mergeCell ref="C77:C78"/>
    <mergeCell ref="D77:D78"/>
    <mergeCell ref="E77:E78"/>
    <mergeCell ref="F77:F78"/>
    <mergeCell ref="G77:G78"/>
    <mergeCell ref="H77:J77"/>
    <mergeCell ref="C57:J57"/>
    <mergeCell ref="B59:B60"/>
    <mergeCell ref="C59:C60"/>
    <mergeCell ref="D59:D60"/>
    <mergeCell ref="E59:E60"/>
    <mergeCell ref="F59:F60"/>
    <mergeCell ref="G59:G60"/>
    <mergeCell ref="H59:J59"/>
    <mergeCell ref="C21:J21"/>
    <mergeCell ref="B23:B24"/>
    <mergeCell ref="C23:C24"/>
    <mergeCell ref="D23:D24"/>
    <mergeCell ref="E23:E24"/>
    <mergeCell ref="F23:F24"/>
    <mergeCell ref="G23:G24"/>
    <mergeCell ref="H23:J23"/>
    <mergeCell ref="B2:J2"/>
    <mergeCell ref="C3:J3"/>
    <mergeCell ref="B5:B6"/>
    <mergeCell ref="C5:C6"/>
    <mergeCell ref="D5:D6"/>
    <mergeCell ref="E5:E6"/>
    <mergeCell ref="F5:F6"/>
    <mergeCell ref="G5:G6"/>
    <mergeCell ref="H5:J5"/>
    <mergeCell ref="C39:J39"/>
    <mergeCell ref="B41:B42"/>
    <mergeCell ref="C41:C42"/>
    <mergeCell ref="D41:D42"/>
    <mergeCell ref="E41:E42"/>
    <mergeCell ref="F41:F42"/>
    <mergeCell ref="G41:G42"/>
    <mergeCell ref="H41:J41"/>
    <mergeCell ref="C129:J129"/>
    <mergeCell ref="B131:B132"/>
    <mergeCell ref="C131:C132"/>
    <mergeCell ref="D131:D132"/>
    <mergeCell ref="E131:E132"/>
    <mergeCell ref="F131:F132"/>
    <mergeCell ref="G131:G132"/>
    <mergeCell ref="H131:J131"/>
    <mergeCell ref="C165:J165"/>
    <mergeCell ref="B167:B168"/>
    <mergeCell ref="C167:C168"/>
    <mergeCell ref="D167:D168"/>
    <mergeCell ref="E167:E168"/>
    <mergeCell ref="F167:F168"/>
    <mergeCell ref="G167:G168"/>
    <mergeCell ref="H167:J167"/>
    <mergeCell ref="C183:J183"/>
    <mergeCell ref="B185:B186"/>
    <mergeCell ref="C185:C186"/>
    <mergeCell ref="D185:D186"/>
    <mergeCell ref="E185:E186"/>
    <mergeCell ref="F185:F186"/>
    <mergeCell ref="G185:G186"/>
    <mergeCell ref="H185:J185"/>
  </mergeCells>
  <pageMargins left="0.7" right="0.7" top="0.75" bottom="0.75" header="0.3" footer="0.3"/>
  <pageSetup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20"/>
  <sheetViews>
    <sheetView view="pageBreakPreview" zoomScale="75" zoomScaleNormal="100" zoomScaleSheetLayoutView="75" workbookViewId="0">
      <selection activeCell="P26" sqref="P26"/>
    </sheetView>
  </sheetViews>
  <sheetFormatPr defaultRowHeight="15" x14ac:dyDescent="0.25"/>
  <cols>
    <col min="1" max="1" width="2.85546875" customWidth="1"/>
    <col min="2" max="2" width="28.42578125" customWidth="1"/>
    <col min="3" max="10" width="16.285156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1" spans="2:18" ht="5.25" customHeight="1" x14ac:dyDescent="0.25"/>
    <row r="2" spans="2:18" ht="10.5" customHeight="1" thickBot="1" x14ac:dyDescent="0.3">
      <c r="B2" s="153"/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5" t="s">
        <v>105</v>
      </c>
      <c r="D3" s="176"/>
      <c r="E3" s="176"/>
      <c r="F3" s="176"/>
      <c r="G3" s="176"/>
      <c r="H3" s="176"/>
      <c r="I3" s="176"/>
      <c r="J3" s="177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120" t="s">
        <v>18</v>
      </c>
      <c r="I6" s="121" t="s">
        <v>19</v>
      </c>
      <c r="J6" s="119" t="s">
        <v>23</v>
      </c>
    </row>
    <row r="7" spans="2:18" ht="15.75" x14ac:dyDescent="0.3">
      <c r="B7" s="47" t="s">
        <v>2</v>
      </c>
      <c r="C7" s="62"/>
      <c r="D7" s="73"/>
      <c r="E7" s="58"/>
      <c r="F7" s="73"/>
      <c r="G7" s="24"/>
      <c r="H7" s="25">
        <f t="shared" ref="H7:H18" si="0">C7+E7</f>
        <v>0</v>
      </c>
      <c r="I7" s="26">
        <f t="shared" ref="I7:I18" si="1">F7</f>
        <v>0</v>
      </c>
      <c r="J7" s="28">
        <f t="shared" ref="J7:J18" si="2">D7+G7</f>
        <v>0</v>
      </c>
    </row>
    <row r="8" spans="2:18" ht="15.75" x14ac:dyDescent="0.3">
      <c r="B8" s="48" t="s">
        <v>3</v>
      </c>
      <c r="C8" s="63"/>
      <c r="D8" s="74"/>
      <c r="E8" s="59"/>
      <c r="F8" s="74"/>
      <c r="G8" s="32"/>
      <c r="H8" s="33">
        <f t="shared" si="0"/>
        <v>0</v>
      </c>
      <c r="I8" s="34">
        <f t="shared" si="1"/>
        <v>0</v>
      </c>
      <c r="J8" s="36">
        <f t="shared" si="2"/>
        <v>0</v>
      </c>
    </row>
    <row r="9" spans="2:18" ht="15.75" x14ac:dyDescent="0.3">
      <c r="B9" s="48" t="s">
        <v>4</v>
      </c>
      <c r="C9" s="63"/>
      <c r="D9" s="74"/>
      <c r="E9" s="59"/>
      <c r="F9" s="74"/>
      <c r="G9" s="32"/>
      <c r="H9" s="33">
        <f t="shared" si="0"/>
        <v>0</v>
      </c>
      <c r="I9" s="34">
        <f t="shared" si="1"/>
        <v>0</v>
      </c>
      <c r="J9" s="36">
        <f t="shared" si="2"/>
        <v>0</v>
      </c>
    </row>
    <row r="10" spans="2:18" ht="15.75" x14ac:dyDescent="0.3">
      <c r="B10" s="48" t="s">
        <v>5</v>
      </c>
      <c r="C10" s="63"/>
      <c r="D10" s="74"/>
      <c r="E10" s="59"/>
      <c r="F10" s="74"/>
      <c r="G10" s="32"/>
      <c r="H10" s="33">
        <f t="shared" si="0"/>
        <v>0</v>
      </c>
      <c r="I10" s="34">
        <f t="shared" si="1"/>
        <v>0</v>
      </c>
      <c r="J10" s="36">
        <f t="shared" si="2"/>
        <v>0</v>
      </c>
    </row>
    <row r="11" spans="2:18" ht="15.75" x14ac:dyDescent="0.3">
      <c r="B11" s="48" t="s">
        <v>6</v>
      </c>
      <c r="C11" s="63">
        <v>12</v>
      </c>
      <c r="D11" s="74">
        <v>6535.65</v>
      </c>
      <c r="E11" s="59">
        <v>3</v>
      </c>
      <c r="F11" s="74">
        <v>1235.96</v>
      </c>
      <c r="G11" s="32"/>
      <c r="H11" s="33">
        <f t="shared" si="0"/>
        <v>15</v>
      </c>
      <c r="I11" s="34">
        <f t="shared" si="1"/>
        <v>1235.96</v>
      </c>
      <c r="J11" s="36">
        <f t="shared" si="2"/>
        <v>6535.65</v>
      </c>
    </row>
    <row r="12" spans="2:18" ht="15.75" x14ac:dyDescent="0.3">
      <c r="B12" s="48" t="s">
        <v>7</v>
      </c>
      <c r="C12" s="63">
        <v>12</v>
      </c>
      <c r="D12" s="74">
        <v>6535.65</v>
      </c>
      <c r="E12" s="59">
        <v>3</v>
      </c>
      <c r="F12" s="74">
        <v>1235.96</v>
      </c>
      <c r="G12" s="32"/>
      <c r="H12" s="33">
        <f t="shared" si="0"/>
        <v>15</v>
      </c>
      <c r="I12" s="34">
        <f t="shared" si="1"/>
        <v>1235.96</v>
      </c>
      <c r="J12" s="36">
        <f t="shared" si="2"/>
        <v>6535.65</v>
      </c>
    </row>
    <row r="13" spans="2:18" ht="15.75" x14ac:dyDescent="0.3">
      <c r="B13" s="49" t="s">
        <v>8</v>
      </c>
      <c r="C13" s="63">
        <v>12</v>
      </c>
      <c r="D13" s="74">
        <v>5055.92</v>
      </c>
      <c r="E13" s="59">
        <v>2</v>
      </c>
      <c r="F13" s="74">
        <v>738.06</v>
      </c>
      <c r="G13" s="32"/>
      <c r="H13" s="33">
        <f t="shared" si="0"/>
        <v>14</v>
      </c>
      <c r="I13" s="34">
        <f t="shared" si="1"/>
        <v>738.06</v>
      </c>
      <c r="J13" s="36">
        <f t="shared" si="2"/>
        <v>5055.92</v>
      </c>
    </row>
    <row r="14" spans="2:18" ht="15.75" x14ac:dyDescent="0.3">
      <c r="B14" s="48" t="s">
        <v>9</v>
      </c>
      <c r="C14" s="63">
        <v>12</v>
      </c>
      <c r="D14" s="74">
        <v>6307.59</v>
      </c>
      <c r="E14" s="59">
        <v>2</v>
      </c>
      <c r="F14" s="74">
        <v>738.06</v>
      </c>
      <c r="G14" s="37"/>
      <c r="H14" s="33">
        <f t="shared" si="0"/>
        <v>14</v>
      </c>
      <c r="I14" s="34">
        <f t="shared" si="1"/>
        <v>738.06</v>
      </c>
      <c r="J14" s="36">
        <f t="shared" si="2"/>
        <v>6307.59</v>
      </c>
    </row>
    <row r="15" spans="2:18" ht="15.75" x14ac:dyDescent="0.3">
      <c r="B15" s="48" t="s">
        <v>10</v>
      </c>
      <c r="C15" s="63">
        <v>12</v>
      </c>
      <c r="D15" s="74">
        <v>6535.65</v>
      </c>
      <c r="E15" s="59">
        <v>3</v>
      </c>
      <c r="F15" s="74">
        <v>1235.96</v>
      </c>
      <c r="G15" s="32"/>
      <c r="H15" s="33">
        <f t="shared" si="0"/>
        <v>15</v>
      </c>
      <c r="I15" s="34">
        <f t="shared" si="1"/>
        <v>1235.96</v>
      </c>
      <c r="J15" s="36">
        <f t="shared" si="2"/>
        <v>6535.65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30970.46</v>
      </c>
      <c r="E19" s="18" t="s">
        <v>24</v>
      </c>
      <c r="F19" s="20">
        <f>SUM(F7:F18)</f>
        <v>5184</v>
      </c>
      <c r="G19" s="19">
        <f>SUM(G7:G18)</f>
        <v>0</v>
      </c>
      <c r="H19" s="16" t="s">
        <v>24</v>
      </c>
      <c r="I19" s="20">
        <f>SUM(I7:I18)</f>
        <v>5184</v>
      </c>
      <c r="J19" s="19">
        <f>SUM(J7:J18)</f>
        <v>30970.46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20"/>
  <sheetViews>
    <sheetView tabSelected="1" view="pageBreakPreview" zoomScale="75" zoomScaleNormal="100" zoomScaleSheetLayoutView="75" workbookViewId="0">
      <selection activeCell="I35" sqref="I35"/>
    </sheetView>
  </sheetViews>
  <sheetFormatPr defaultRowHeight="15" x14ac:dyDescent="0.25"/>
  <cols>
    <col min="1" max="1" width="2.85546875" customWidth="1"/>
    <col min="2" max="2" width="28.42578125" customWidth="1"/>
    <col min="3" max="10" width="16.285156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1" spans="2:18" ht="5.25" customHeight="1" x14ac:dyDescent="0.25"/>
    <row r="2" spans="2:18" ht="10.5" customHeight="1" thickBot="1" x14ac:dyDescent="0.3">
      <c r="B2" s="153"/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5" t="s">
        <v>110</v>
      </c>
      <c r="D3" s="176"/>
      <c r="E3" s="176"/>
      <c r="F3" s="176"/>
      <c r="G3" s="176"/>
      <c r="H3" s="176"/>
      <c r="I3" s="176"/>
      <c r="J3" s="177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123" t="s">
        <v>18</v>
      </c>
      <c r="I6" s="124" t="s">
        <v>19</v>
      </c>
      <c r="J6" s="125" t="s">
        <v>23</v>
      </c>
    </row>
    <row r="7" spans="2:18" ht="15.75" x14ac:dyDescent="0.3">
      <c r="B7" s="47" t="s">
        <v>2</v>
      </c>
      <c r="C7" s="62"/>
      <c r="D7" s="73"/>
      <c r="E7" s="58"/>
      <c r="F7" s="73"/>
      <c r="G7" s="24"/>
      <c r="H7" s="25">
        <f t="shared" ref="H7:H18" si="0">C7+E7</f>
        <v>0</v>
      </c>
      <c r="I7" s="26">
        <f t="shared" ref="I7:I18" si="1">F7</f>
        <v>0</v>
      </c>
      <c r="J7" s="28">
        <f t="shared" ref="J7:J18" si="2">D7+G7</f>
        <v>0</v>
      </c>
    </row>
    <row r="8" spans="2:18" ht="15.75" x14ac:dyDescent="0.3">
      <c r="B8" s="48" t="s">
        <v>3</v>
      </c>
      <c r="C8" s="63"/>
      <c r="D8" s="74"/>
      <c r="E8" s="59"/>
      <c r="F8" s="74"/>
      <c r="G8" s="32"/>
      <c r="H8" s="33">
        <f t="shared" si="0"/>
        <v>0</v>
      </c>
      <c r="I8" s="34">
        <f t="shared" si="1"/>
        <v>0</v>
      </c>
      <c r="J8" s="36">
        <f t="shared" si="2"/>
        <v>0</v>
      </c>
    </row>
    <row r="9" spans="2:18" ht="15.75" x14ac:dyDescent="0.3">
      <c r="B9" s="48" t="s">
        <v>4</v>
      </c>
      <c r="C9" s="63"/>
      <c r="D9" s="74"/>
      <c r="E9" s="59"/>
      <c r="F9" s="74"/>
      <c r="G9" s="32"/>
      <c r="H9" s="33">
        <f t="shared" si="0"/>
        <v>0</v>
      </c>
      <c r="I9" s="34">
        <f t="shared" si="1"/>
        <v>0</v>
      </c>
      <c r="J9" s="36">
        <f t="shared" si="2"/>
        <v>0</v>
      </c>
    </row>
    <row r="10" spans="2:18" ht="15.75" x14ac:dyDescent="0.3">
      <c r="B10" s="48" t="s">
        <v>5</v>
      </c>
      <c r="C10" s="63"/>
      <c r="D10" s="74"/>
      <c r="E10" s="59"/>
      <c r="F10" s="74"/>
      <c r="G10" s="32"/>
      <c r="H10" s="33">
        <f t="shared" si="0"/>
        <v>0</v>
      </c>
      <c r="I10" s="34">
        <f t="shared" si="1"/>
        <v>0</v>
      </c>
      <c r="J10" s="36">
        <f t="shared" si="2"/>
        <v>0</v>
      </c>
    </row>
    <row r="11" spans="2:18" ht="15.75" x14ac:dyDescent="0.3">
      <c r="B11" s="48" t="s">
        <v>6</v>
      </c>
      <c r="C11" s="63"/>
      <c r="D11" s="74"/>
      <c r="E11" s="59"/>
      <c r="F11" s="74"/>
      <c r="G11" s="32"/>
      <c r="H11" s="33">
        <f t="shared" si="0"/>
        <v>0</v>
      </c>
      <c r="I11" s="34">
        <f t="shared" si="1"/>
        <v>0</v>
      </c>
      <c r="J11" s="36">
        <f t="shared" si="2"/>
        <v>0</v>
      </c>
    </row>
    <row r="12" spans="2:18" ht="15.75" x14ac:dyDescent="0.3">
      <c r="B12" s="48" t="s">
        <v>7</v>
      </c>
      <c r="C12" s="63"/>
      <c r="D12" s="74"/>
      <c r="E12" s="59"/>
      <c r="F12" s="74"/>
      <c r="G12" s="32"/>
      <c r="H12" s="33">
        <f t="shared" si="0"/>
        <v>0</v>
      </c>
      <c r="I12" s="34">
        <f t="shared" si="1"/>
        <v>0</v>
      </c>
      <c r="J12" s="36">
        <f t="shared" si="2"/>
        <v>0</v>
      </c>
    </row>
    <row r="13" spans="2:18" ht="15.75" x14ac:dyDescent="0.3">
      <c r="B13" s="49" t="s">
        <v>8</v>
      </c>
      <c r="C13" s="63">
        <v>17</v>
      </c>
      <c r="D13" s="74">
        <v>11735</v>
      </c>
      <c r="E13" s="59">
        <v>5</v>
      </c>
      <c r="F13" s="74">
        <v>2270</v>
      </c>
      <c r="G13" s="32"/>
      <c r="H13" s="33">
        <f t="shared" si="0"/>
        <v>22</v>
      </c>
      <c r="I13" s="34">
        <f t="shared" si="1"/>
        <v>2270</v>
      </c>
      <c r="J13" s="36">
        <f t="shared" si="2"/>
        <v>11735</v>
      </c>
    </row>
    <row r="14" spans="2:18" ht="15.75" x14ac:dyDescent="0.3">
      <c r="B14" s="48" t="s">
        <v>9</v>
      </c>
      <c r="C14" s="63"/>
      <c r="D14" s="74"/>
      <c r="E14" s="59"/>
      <c r="F14" s="74"/>
      <c r="G14" s="37"/>
      <c r="H14" s="33">
        <f t="shared" si="0"/>
        <v>0</v>
      </c>
      <c r="I14" s="34">
        <f t="shared" si="1"/>
        <v>0</v>
      </c>
      <c r="J14" s="36">
        <f t="shared" si="2"/>
        <v>0</v>
      </c>
    </row>
    <row r="15" spans="2:18" ht="15.75" x14ac:dyDescent="0.3">
      <c r="B15" s="48" t="s">
        <v>10</v>
      </c>
      <c r="C15" s="63">
        <v>17</v>
      </c>
      <c r="D15" s="74">
        <v>11735</v>
      </c>
      <c r="E15" s="59">
        <v>5</v>
      </c>
      <c r="F15" s="74">
        <v>2270</v>
      </c>
      <c r="G15" s="32"/>
      <c r="H15" s="33">
        <f t="shared" si="0"/>
        <v>22</v>
      </c>
      <c r="I15" s="34">
        <f t="shared" si="1"/>
        <v>2270</v>
      </c>
      <c r="J15" s="36">
        <f t="shared" si="2"/>
        <v>11735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23470</v>
      </c>
      <c r="E19" s="18" t="s">
        <v>24</v>
      </c>
      <c r="F19" s="20">
        <f>SUM(F7:F18)</f>
        <v>4540</v>
      </c>
      <c r="G19" s="19">
        <f>SUM(G7:G18)</f>
        <v>0</v>
      </c>
      <c r="H19" s="16" t="s">
        <v>24</v>
      </c>
      <c r="I19" s="20">
        <f>SUM(I7:I18)</f>
        <v>4540</v>
      </c>
      <c r="J19" s="19">
        <f>SUM(J7:J18)</f>
        <v>23470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S32" sqref="S32"/>
    </sheetView>
  </sheetViews>
  <sheetFormatPr defaultRowHeight="15" x14ac:dyDescent="0.25"/>
  <cols>
    <col min="1" max="1" width="2.85546875" customWidth="1"/>
    <col min="2" max="2" width="20.5703125" customWidth="1"/>
    <col min="3" max="10" width="23.7109375" customWidth="1"/>
    <col min="11" max="11" width="12.42578125" customWidth="1"/>
    <col min="12" max="12" width="9.85546875" customWidth="1"/>
    <col min="20" max="20" width="13.140625" bestFit="1" customWidth="1"/>
  </cols>
  <sheetData>
    <row r="2" spans="2:20" ht="61.5" customHeight="1" x14ac:dyDescent="0.25">
      <c r="B2" s="151" t="s">
        <v>38</v>
      </c>
      <c r="C2" s="152"/>
      <c r="D2" s="152"/>
      <c r="E2" s="152"/>
      <c r="F2" s="152"/>
      <c r="G2" s="152"/>
      <c r="H2" s="152"/>
      <c r="I2" s="152"/>
      <c r="J2" s="152"/>
      <c r="K2" s="15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 x14ac:dyDescent="0.3">
      <c r="B3" s="153" t="s">
        <v>46</v>
      </c>
      <c r="C3" s="153"/>
      <c r="D3" s="153"/>
      <c r="E3" s="153"/>
      <c r="F3" s="153"/>
      <c r="G3" s="153"/>
      <c r="H3" s="153"/>
      <c r="I3" s="153"/>
      <c r="J3" s="153"/>
      <c r="K3" s="14"/>
      <c r="L3" s="4"/>
      <c r="M3" s="1"/>
      <c r="N3" s="1"/>
      <c r="O3" s="1"/>
      <c r="P3" s="1"/>
      <c r="Q3" s="1"/>
      <c r="R3" s="1"/>
      <c r="S3" s="1"/>
    </row>
    <row r="4" spans="2:20" s="69" customFormat="1" ht="60" customHeight="1" thickBot="1" x14ac:dyDescent="0.3">
      <c r="B4" s="68" t="s">
        <v>39</v>
      </c>
      <c r="C4" s="154" t="s">
        <v>44</v>
      </c>
      <c r="D4" s="155"/>
      <c r="E4" s="155"/>
      <c r="F4" s="155"/>
      <c r="G4" s="155"/>
      <c r="H4" s="155"/>
      <c r="I4" s="155"/>
      <c r="J4" s="156"/>
    </row>
    <row r="5" spans="2:20" s="3" customFormat="1" ht="13.5" customHeight="1" thickBot="1" x14ac:dyDescent="0.3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3">
        <v>6</v>
      </c>
      <c r="H5" s="53">
        <v>7</v>
      </c>
      <c r="I5" s="53">
        <v>8</v>
      </c>
      <c r="J5" s="54">
        <v>9</v>
      </c>
      <c r="K5" s="8"/>
    </row>
    <row r="6" spans="2:20" ht="31.5" customHeight="1" thickBot="1" x14ac:dyDescent="0.3">
      <c r="B6" s="157" t="s">
        <v>1</v>
      </c>
      <c r="C6" s="159" t="s">
        <v>15</v>
      </c>
      <c r="D6" s="161" t="s">
        <v>22</v>
      </c>
      <c r="E6" s="161" t="s">
        <v>21</v>
      </c>
      <c r="F6" s="161" t="s">
        <v>20</v>
      </c>
      <c r="G6" s="135" t="s">
        <v>22</v>
      </c>
      <c r="H6" s="148" t="s">
        <v>17</v>
      </c>
      <c r="I6" s="149"/>
      <c r="J6" s="150"/>
      <c r="K6" s="9"/>
    </row>
    <row r="7" spans="2:20" ht="21" customHeight="1" thickBot="1" x14ac:dyDescent="0.3">
      <c r="B7" s="158"/>
      <c r="C7" s="160"/>
      <c r="D7" s="162"/>
      <c r="E7" s="162"/>
      <c r="F7" s="162"/>
      <c r="G7" s="136"/>
      <c r="H7" s="78" t="s">
        <v>18</v>
      </c>
      <c r="I7" s="79" t="s">
        <v>19</v>
      </c>
      <c r="J7" s="80" t="s">
        <v>23</v>
      </c>
      <c r="K7" s="9"/>
    </row>
    <row r="8" spans="2:20" s="2" customFormat="1" ht="15.75" x14ac:dyDescent="0.3">
      <c r="B8" s="47" t="s">
        <v>2</v>
      </c>
      <c r="C8" s="62">
        <v>4</v>
      </c>
      <c r="D8" s="73">
        <v>4215</v>
      </c>
      <c r="E8" s="58">
        <v>6</v>
      </c>
      <c r="F8" s="73">
        <v>20355</v>
      </c>
      <c r="G8" s="24"/>
      <c r="H8" s="25">
        <f t="shared" ref="H8:H19" si="0">C8+E8</f>
        <v>10</v>
      </c>
      <c r="I8" s="26">
        <f t="shared" ref="I8:I19" si="1">F8</f>
        <v>20355</v>
      </c>
      <c r="J8" s="28">
        <f t="shared" ref="J8:J19" si="2">D8+G8</f>
        <v>4215</v>
      </c>
      <c r="K8" s="10"/>
    </row>
    <row r="9" spans="2:20" s="2" customFormat="1" ht="15.75" x14ac:dyDescent="0.3">
      <c r="B9" s="48" t="s">
        <v>3</v>
      </c>
      <c r="C9" s="63">
        <v>4</v>
      </c>
      <c r="D9" s="74">
        <v>4215</v>
      </c>
      <c r="E9" s="59">
        <v>6</v>
      </c>
      <c r="F9" s="74">
        <v>20355</v>
      </c>
      <c r="G9" s="32"/>
      <c r="H9" s="33">
        <f t="shared" si="0"/>
        <v>10</v>
      </c>
      <c r="I9" s="34">
        <f t="shared" si="1"/>
        <v>20355</v>
      </c>
      <c r="J9" s="36">
        <f t="shared" si="2"/>
        <v>4215</v>
      </c>
      <c r="K9" s="10"/>
    </row>
    <row r="10" spans="2:20" s="2" customFormat="1" ht="15.75" x14ac:dyDescent="0.3">
      <c r="B10" s="48" t="s">
        <v>4</v>
      </c>
      <c r="C10" s="63">
        <v>4</v>
      </c>
      <c r="D10" s="74">
        <v>4215</v>
      </c>
      <c r="E10" s="59">
        <v>6</v>
      </c>
      <c r="F10" s="74">
        <v>20355</v>
      </c>
      <c r="G10" s="32"/>
      <c r="H10" s="33">
        <f t="shared" si="0"/>
        <v>10</v>
      </c>
      <c r="I10" s="34">
        <f t="shared" si="1"/>
        <v>20355</v>
      </c>
      <c r="J10" s="36">
        <f t="shared" si="2"/>
        <v>4215</v>
      </c>
      <c r="K10" s="10"/>
    </row>
    <row r="11" spans="2:20" s="2" customFormat="1" ht="15.75" x14ac:dyDescent="0.3">
      <c r="B11" s="48" t="s">
        <v>5</v>
      </c>
      <c r="C11" s="63">
        <v>4</v>
      </c>
      <c r="D11" s="74">
        <v>4215</v>
      </c>
      <c r="E11" s="59">
        <v>6</v>
      </c>
      <c r="F11" s="74">
        <v>20355</v>
      </c>
      <c r="G11" s="32"/>
      <c r="H11" s="33">
        <f t="shared" si="0"/>
        <v>10</v>
      </c>
      <c r="I11" s="34">
        <f t="shared" si="1"/>
        <v>20355</v>
      </c>
      <c r="J11" s="36">
        <f t="shared" si="2"/>
        <v>4215</v>
      </c>
      <c r="K11" s="10"/>
    </row>
    <row r="12" spans="2:20" s="2" customFormat="1" ht="15.75" x14ac:dyDescent="0.3">
      <c r="B12" s="48" t="s">
        <v>6</v>
      </c>
      <c r="C12" s="63">
        <v>4</v>
      </c>
      <c r="D12" s="74">
        <v>4215</v>
      </c>
      <c r="E12" s="59">
        <v>6</v>
      </c>
      <c r="F12" s="74">
        <v>20355</v>
      </c>
      <c r="G12" s="32"/>
      <c r="H12" s="33">
        <f t="shared" ref="H12" si="3">C12+E12</f>
        <v>10</v>
      </c>
      <c r="I12" s="34">
        <f t="shared" ref="I12" si="4">F12</f>
        <v>20355</v>
      </c>
      <c r="J12" s="36">
        <f t="shared" ref="J12" si="5">D12+G12</f>
        <v>4215</v>
      </c>
      <c r="K12" s="10"/>
    </row>
    <row r="13" spans="2:20" s="2" customFormat="1" ht="15.75" x14ac:dyDescent="0.3">
      <c r="B13" s="48" t="s">
        <v>7</v>
      </c>
      <c r="C13" s="63">
        <v>4</v>
      </c>
      <c r="D13" s="74">
        <v>4215</v>
      </c>
      <c r="E13" s="59">
        <v>6</v>
      </c>
      <c r="F13" s="74">
        <v>20355</v>
      </c>
      <c r="G13" s="32"/>
      <c r="H13" s="33">
        <f t="shared" si="0"/>
        <v>10</v>
      </c>
      <c r="I13" s="34">
        <f t="shared" si="1"/>
        <v>20355</v>
      </c>
      <c r="J13" s="36">
        <f t="shared" si="2"/>
        <v>4215</v>
      </c>
      <c r="K13" s="10"/>
    </row>
    <row r="14" spans="2:20" s="2" customFormat="1" ht="15.75" x14ac:dyDescent="0.3">
      <c r="B14" s="49" t="s">
        <v>8</v>
      </c>
      <c r="C14" s="63">
        <v>4</v>
      </c>
      <c r="D14" s="74">
        <v>4215</v>
      </c>
      <c r="E14" s="59">
        <v>6</v>
      </c>
      <c r="F14" s="74">
        <v>20355</v>
      </c>
      <c r="G14" s="32"/>
      <c r="H14" s="33">
        <f t="shared" si="0"/>
        <v>10</v>
      </c>
      <c r="I14" s="34">
        <f t="shared" si="1"/>
        <v>20355</v>
      </c>
      <c r="J14" s="36">
        <f t="shared" si="2"/>
        <v>4215</v>
      </c>
      <c r="K14" s="10"/>
    </row>
    <row r="15" spans="2:20" s="2" customFormat="1" ht="15.75" x14ac:dyDescent="0.3">
      <c r="B15" s="48" t="s">
        <v>9</v>
      </c>
      <c r="C15" s="63">
        <v>4</v>
      </c>
      <c r="D15" s="74">
        <v>4215</v>
      </c>
      <c r="E15" s="59">
        <v>6</v>
      </c>
      <c r="F15" s="74">
        <v>20355</v>
      </c>
      <c r="G15" s="37"/>
      <c r="H15" s="33">
        <f t="shared" si="0"/>
        <v>10</v>
      </c>
      <c r="I15" s="34">
        <f t="shared" si="1"/>
        <v>20355</v>
      </c>
      <c r="J15" s="36">
        <f t="shared" si="2"/>
        <v>4215</v>
      </c>
      <c r="K15" s="10"/>
    </row>
    <row r="16" spans="2:20" s="2" customFormat="1" ht="15.75" x14ac:dyDescent="0.3">
      <c r="B16" s="48" t="s">
        <v>10</v>
      </c>
      <c r="C16" s="63">
        <v>4</v>
      </c>
      <c r="D16" s="74">
        <v>4215</v>
      </c>
      <c r="E16" s="59">
        <v>6</v>
      </c>
      <c r="F16" s="74">
        <v>20355</v>
      </c>
      <c r="G16" s="32"/>
      <c r="H16" s="33">
        <f t="shared" si="0"/>
        <v>10</v>
      </c>
      <c r="I16" s="34">
        <f t="shared" si="1"/>
        <v>20355</v>
      </c>
      <c r="J16" s="36">
        <f t="shared" si="2"/>
        <v>4215</v>
      </c>
      <c r="K16" s="10"/>
    </row>
    <row r="17" spans="2:11" s="2" customFormat="1" ht="15.75" x14ac:dyDescent="0.3">
      <c r="B17" s="48" t="s">
        <v>11</v>
      </c>
      <c r="C17" s="63"/>
      <c r="D17" s="74"/>
      <c r="E17" s="59"/>
      <c r="F17" s="74"/>
      <c r="G17" s="32"/>
      <c r="H17" s="33">
        <f t="shared" si="0"/>
        <v>0</v>
      </c>
      <c r="I17" s="34">
        <f t="shared" si="1"/>
        <v>0</v>
      </c>
      <c r="J17" s="36">
        <f t="shared" si="2"/>
        <v>0</v>
      </c>
      <c r="K17" s="10"/>
    </row>
    <row r="18" spans="2:11" s="2" customFormat="1" ht="15.75" x14ac:dyDescent="0.3">
      <c r="B18" s="48" t="s">
        <v>12</v>
      </c>
      <c r="C18" s="63"/>
      <c r="D18" s="74"/>
      <c r="E18" s="59"/>
      <c r="F18" s="74"/>
      <c r="G18" s="37"/>
      <c r="H18" s="33">
        <f t="shared" si="0"/>
        <v>0</v>
      </c>
      <c r="I18" s="34">
        <f t="shared" si="1"/>
        <v>0</v>
      </c>
      <c r="J18" s="36">
        <f t="shared" si="2"/>
        <v>0</v>
      </c>
      <c r="K18" s="10"/>
    </row>
    <row r="19" spans="2:11" s="2" customFormat="1" ht="16.5" thickBot="1" x14ac:dyDescent="0.35">
      <c r="B19" s="50" t="s">
        <v>13</v>
      </c>
      <c r="C19" s="63"/>
      <c r="D19" s="74"/>
      <c r="E19" s="59"/>
      <c r="F19" s="74"/>
      <c r="G19" s="42"/>
      <c r="H19" s="43">
        <f t="shared" si="0"/>
        <v>0</v>
      </c>
      <c r="I19" s="44">
        <f t="shared" si="1"/>
        <v>0</v>
      </c>
      <c r="J19" s="46">
        <f t="shared" si="2"/>
        <v>0</v>
      </c>
      <c r="K19" s="10"/>
    </row>
    <row r="20" spans="2:11" ht="15.75" thickBot="1" x14ac:dyDescent="0.3">
      <c r="B20" s="55" t="s">
        <v>14</v>
      </c>
      <c r="C20" s="16" t="s">
        <v>24</v>
      </c>
      <c r="D20" s="17">
        <f>SUM(D8:D19)</f>
        <v>37935</v>
      </c>
      <c r="E20" s="18" t="s">
        <v>24</v>
      </c>
      <c r="F20" s="20">
        <f>SUM(F8:F19)</f>
        <v>183195</v>
      </c>
      <c r="G20" s="19">
        <f>SUM(G8:G19)</f>
        <v>0</v>
      </c>
      <c r="H20" s="16" t="s">
        <v>24</v>
      </c>
      <c r="I20" s="20">
        <f>SUM(I8:I19)</f>
        <v>183195</v>
      </c>
      <c r="J20" s="19">
        <f>SUM(J8:J19)</f>
        <v>37935</v>
      </c>
      <c r="K20" s="5"/>
    </row>
    <row r="21" spans="2:11" ht="10.5" customHeight="1" thickBot="1" x14ac:dyDescent="0.3">
      <c r="B21" s="56"/>
      <c r="C21" s="12"/>
      <c r="D21" s="13"/>
      <c r="E21" s="12"/>
      <c r="F21" s="57"/>
      <c r="G21" s="13"/>
      <c r="H21" s="12"/>
      <c r="I21" s="57"/>
      <c r="J21" s="13"/>
      <c r="K21" s="5"/>
    </row>
    <row r="22" spans="2:11" ht="27" hidden="1" customHeight="1" thickBot="1" x14ac:dyDescent="0.3">
      <c r="B22" s="153" t="s">
        <v>47</v>
      </c>
      <c r="C22" s="153"/>
      <c r="D22" s="153"/>
      <c r="E22" s="153"/>
      <c r="F22" s="153"/>
      <c r="G22" s="153"/>
      <c r="H22" s="153"/>
      <c r="I22" s="153"/>
      <c r="J22" s="153"/>
      <c r="K22" s="5"/>
    </row>
    <row r="23" spans="2:11" s="69" customFormat="1" ht="60" customHeight="1" thickBot="1" x14ac:dyDescent="0.3">
      <c r="B23" s="68" t="s">
        <v>43</v>
      </c>
      <c r="C23" s="154" t="s">
        <v>45</v>
      </c>
      <c r="D23" s="155"/>
      <c r="E23" s="155"/>
      <c r="F23" s="155"/>
      <c r="G23" s="155"/>
      <c r="H23" s="155"/>
      <c r="I23" s="155"/>
      <c r="J23" s="156"/>
    </row>
    <row r="24" spans="2:11" ht="12.75" customHeight="1" thickBot="1" x14ac:dyDescent="0.3">
      <c r="B24" s="52">
        <v>1</v>
      </c>
      <c r="C24" s="53">
        <v>2</v>
      </c>
      <c r="D24" s="53">
        <v>3</v>
      </c>
      <c r="E24" s="53">
        <v>4</v>
      </c>
      <c r="F24" s="53">
        <v>5</v>
      </c>
      <c r="G24" s="53">
        <v>6</v>
      </c>
      <c r="H24" s="53">
        <v>7</v>
      </c>
      <c r="I24" s="53">
        <v>8</v>
      </c>
      <c r="J24" s="54">
        <v>9</v>
      </c>
    </row>
    <row r="25" spans="2:11" ht="31.5" customHeight="1" thickBot="1" x14ac:dyDescent="0.3">
      <c r="B25" s="157" t="s">
        <v>1</v>
      </c>
      <c r="C25" s="159" t="s">
        <v>15</v>
      </c>
      <c r="D25" s="161" t="s">
        <v>22</v>
      </c>
      <c r="E25" s="161" t="s">
        <v>21</v>
      </c>
      <c r="F25" s="161" t="s">
        <v>20</v>
      </c>
      <c r="G25" s="135" t="s">
        <v>22</v>
      </c>
      <c r="H25" s="148" t="s">
        <v>17</v>
      </c>
      <c r="I25" s="149"/>
      <c r="J25" s="150"/>
    </row>
    <row r="26" spans="2:11" ht="30.75" thickBot="1" x14ac:dyDescent="0.3">
      <c r="B26" s="158"/>
      <c r="C26" s="160"/>
      <c r="D26" s="162"/>
      <c r="E26" s="162"/>
      <c r="F26" s="162"/>
      <c r="G26" s="136"/>
      <c r="H26" s="78" t="s">
        <v>18</v>
      </c>
      <c r="I26" s="79" t="s">
        <v>19</v>
      </c>
      <c r="J26" s="80" t="s">
        <v>23</v>
      </c>
    </row>
    <row r="27" spans="2:11" ht="15.75" x14ac:dyDescent="0.3">
      <c r="B27" s="47" t="s">
        <v>2</v>
      </c>
      <c r="C27" s="62">
        <v>4</v>
      </c>
      <c r="D27" s="73">
        <v>6885</v>
      </c>
      <c r="E27" s="58">
        <v>15</v>
      </c>
      <c r="F27" s="73">
        <v>49847</v>
      </c>
      <c r="G27" s="24"/>
      <c r="H27" s="25">
        <f t="shared" ref="H27:H38" si="6">C27+E27</f>
        <v>19</v>
      </c>
      <c r="I27" s="26">
        <f>F27</f>
        <v>49847</v>
      </c>
      <c r="J27" s="28">
        <f t="shared" ref="J27:J38" si="7">D27+G27</f>
        <v>6885</v>
      </c>
    </row>
    <row r="28" spans="2:11" ht="15.75" x14ac:dyDescent="0.3">
      <c r="B28" s="48" t="s">
        <v>3</v>
      </c>
      <c r="C28" s="63">
        <v>4</v>
      </c>
      <c r="D28" s="74">
        <v>6885</v>
      </c>
      <c r="E28" s="59">
        <v>15</v>
      </c>
      <c r="F28" s="74">
        <v>49847</v>
      </c>
      <c r="G28" s="32"/>
      <c r="H28" s="33">
        <f t="shared" si="6"/>
        <v>19</v>
      </c>
      <c r="I28" s="34">
        <f t="shared" ref="I28:I38" si="8">F28</f>
        <v>49847</v>
      </c>
      <c r="J28" s="36">
        <f t="shared" si="7"/>
        <v>6885</v>
      </c>
    </row>
    <row r="29" spans="2:11" ht="15.75" x14ac:dyDescent="0.3">
      <c r="B29" s="48" t="s">
        <v>4</v>
      </c>
      <c r="C29" s="63">
        <v>4</v>
      </c>
      <c r="D29" s="74">
        <v>6885</v>
      </c>
      <c r="E29" s="59">
        <v>15</v>
      </c>
      <c r="F29" s="74">
        <v>49847</v>
      </c>
      <c r="G29" s="32"/>
      <c r="H29" s="33">
        <f t="shared" si="6"/>
        <v>19</v>
      </c>
      <c r="I29" s="34">
        <f t="shared" si="8"/>
        <v>49847</v>
      </c>
      <c r="J29" s="36">
        <f t="shared" si="7"/>
        <v>6885</v>
      </c>
    </row>
    <row r="30" spans="2:11" ht="15.75" x14ac:dyDescent="0.3">
      <c r="B30" s="48" t="s">
        <v>5</v>
      </c>
      <c r="C30" s="63">
        <v>4</v>
      </c>
      <c r="D30" s="74">
        <v>6885</v>
      </c>
      <c r="E30" s="59">
        <v>15</v>
      </c>
      <c r="F30" s="74">
        <v>49847</v>
      </c>
      <c r="G30" s="32"/>
      <c r="H30" s="33">
        <f t="shared" si="6"/>
        <v>19</v>
      </c>
      <c r="I30" s="34">
        <f t="shared" si="8"/>
        <v>49847</v>
      </c>
      <c r="J30" s="36">
        <f t="shared" si="7"/>
        <v>6885</v>
      </c>
    </row>
    <row r="31" spans="2:11" ht="15.75" x14ac:dyDescent="0.3">
      <c r="B31" s="48" t="s">
        <v>6</v>
      </c>
      <c r="C31" s="63">
        <v>4</v>
      </c>
      <c r="D31" s="74">
        <v>6885</v>
      </c>
      <c r="E31" s="59">
        <v>15</v>
      </c>
      <c r="F31" s="74">
        <v>49847</v>
      </c>
      <c r="G31" s="32"/>
      <c r="H31" s="33">
        <f t="shared" ref="H31" si="9">C31+E31</f>
        <v>19</v>
      </c>
      <c r="I31" s="34">
        <f t="shared" ref="I31" si="10">F31</f>
        <v>49847</v>
      </c>
      <c r="J31" s="36">
        <f t="shared" ref="J31" si="11">D31+G31</f>
        <v>6885</v>
      </c>
    </row>
    <row r="32" spans="2:11" ht="15.75" x14ac:dyDescent="0.3">
      <c r="B32" s="48" t="s">
        <v>7</v>
      </c>
      <c r="C32" s="63">
        <v>4</v>
      </c>
      <c r="D32" s="74">
        <v>6885</v>
      </c>
      <c r="E32" s="59">
        <v>15</v>
      </c>
      <c r="F32" s="74">
        <v>49847</v>
      </c>
      <c r="G32" s="32"/>
      <c r="H32" s="33">
        <f t="shared" si="6"/>
        <v>19</v>
      </c>
      <c r="I32" s="34">
        <f t="shared" si="8"/>
        <v>49847</v>
      </c>
      <c r="J32" s="36">
        <f t="shared" si="7"/>
        <v>6885</v>
      </c>
    </row>
    <row r="33" spans="2:10" ht="15.75" x14ac:dyDescent="0.3">
      <c r="B33" s="49" t="s">
        <v>8</v>
      </c>
      <c r="C33" s="63">
        <v>4</v>
      </c>
      <c r="D33" s="74">
        <v>6885</v>
      </c>
      <c r="E33" s="59">
        <v>15</v>
      </c>
      <c r="F33" s="74">
        <v>49847</v>
      </c>
      <c r="G33" s="32"/>
      <c r="H33" s="33">
        <f t="shared" si="6"/>
        <v>19</v>
      </c>
      <c r="I33" s="34">
        <f t="shared" si="8"/>
        <v>49847</v>
      </c>
      <c r="J33" s="36">
        <f t="shared" si="7"/>
        <v>6885</v>
      </c>
    </row>
    <row r="34" spans="2:10" ht="15.75" x14ac:dyDescent="0.3">
      <c r="B34" s="48" t="s">
        <v>9</v>
      </c>
      <c r="C34" s="63">
        <v>4</v>
      </c>
      <c r="D34" s="74">
        <v>6885</v>
      </c>
      <c r="E34" s="59">
        <v>15</v>
      </c>
      <c r="F34" s="74">
        <v>49847</v>
      </c>
      <c r="G34" s="37"/>
      <c r="H34" s="33">
        <f t="shared" si="6"/>
        <v>19</v>
      </c>
      <c r="I34" s="34">
        <f t="shared" si="8"/>
        <v>49847</v>
      </c>
      <c r="J34" s="36">
        <f t="shared" si="7"/>
        <v>6885</v>
      </c>
    </row>
    <row r="35" spans="2:10" ht="15.75" x14ac:dyDescent="0.3">
      <c r="B35" s="48" t="s">
        <v>10</v>
      </c>
      <c r="C35" s="63">
        <v>4</v>
      </c>
      <c r="D35" s="74">
        <v>6885</v>
      </c>
      <c r="E35" s="59">
        <v>15</v>
      </c>
      <c r="F35" s="74">
        <v>49847</v>
      </c>
      <c r="G35" s="32"/>
      <c r="H35" s="33">
        <f t="shared" si="6"/>
        <v>19</v>
      </c>
      <c r="I35" s="34">
        <f t="shared" si="8"/>
        <v>49847</v>
      </c>
      <c r="J35" s="36">
        <f t="shared" si="7"/>
        <v>6885</v>
      </c>
    </row>
    <row r="36" spans="2:10" ht="15.75" x14ac:dyDescent="0.3">
      <c r="B36" s="48" t="s">
        <v>11</v>
      </c>
      <c r="C36" s="63"/>
      <c r="D36" s="74"/>
      <c r="E36" s="59"/>
      <c r="F36" s="74"/>
      <c r="G36" s="32"/>
      <c r="H36" s="33">
        <f t="shared" si="6"/>
        <v>0</v>
      </c>
      <c r="I36" s="34">
        <f t="shared" si="8"/>
        <v>0</v>
      </c>
      <c r="J36" s="36">
        <f t="shared" si="7"/>
        <v>0</v>
      </c>
    </row>
    <row r="37" spans="2:10" ht="15.75" x14ac:dyDescent="0.3">
      <c r="B37" s="48" t="s">
        <v>12</v>
      </c>
      <c r="C37" s="63"/>
      <c r="D37" s="74"/>
      <c r="E37" s="59"/>
      <c r="F37" s="74"/>
      <c r="G37" s="37"/>
      <c r="H37" s="33">
        <f t="shared" si="6"/>
        <v>0</v>
      </c>
      <c r="I37" s="34">
        <f t="shared" si="8"/>
        <v>0</v>
      </c>
      <c r="J37" s="36">
        <f t="shared" si="7"/>
        <v>0</v>
      </c>
    </row>
    <row r="38" spans="2:10" ht="16.5" thickBot="1" x14ac:dyDescent="0.35">
      <c r="B38" s="50" t="s">
        <v>13</v>
      </c>
      <c r="C38" s="63"/>
      <c r="D38" s="74"/>
      <c r="E38" s="59"/>
      <c r="F38" s="74"/>
      <c r="G38" s="42"/>
      <c r="H38" s="43">
        <f t="shared" si="6"/>
        <v>0</v>
      </c>
      <c r="I38" s="44">
        <f t="shared" si="8"/>
        <v>0</v>
      </c>
      <c r="J38" s="46">
        <f t="shared" si="7"/>
        <v>0</v>
      </c>
    </row>
    <row r="39" spans="2:10" ht="15.75" thickBot="1" x14ac:dyDescent="0.3">
      <c r="B39" s="55" t="s">
        <v>14</v>
      </c>
      <c r="C39" s="16" t="s">
        <v>24</v>
      </c>
      <c r="D39" s="17">
        <f>SUM(D27:D38)</f>
        <v>61965</v>
      </c>
      <c r="E39" s="18" t="s">
        <v>24</v>
      </c>
      <c r="F39" s="20">
        <f>SUM(F27:F38)</f>
        <v>448623</v>
      </c>
      <c r="G39" s="19">
        <f>SUM(G27:G38)</f>
        <v>0</v>
      </c>
      <c r="H39" s="16" t="s">
        <v>24</v>
      </c>
      <c r="I39" s="20">
        <f>SUM(I27:I38)</f>
        <v>448623</v>
      </c>
      <c r="J39" s="19">
        <f>SUM(J27:J38)</f>
        <v>61965</v>
      </c>
    </row>
  </sheetData>
  <mergeCells count="19"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</mergeCells>
  <pageMargins left="0" right="0" top="0" bottom="0" header="0" footer="0"/>
  <pageSetup paperSize="9"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B2:S113"/>
  <sheetViews>
    <sheetView view="pageBreakPreview" zoomScale="75" zoomScaleSheetLayoutView="75" workbookViewId="0">
      <selection activeCell="D103" sqref="D103"/>
    </sheetView>
  </sheetViews>
  <sheetFormatPr defaultRowHeight="15" x14ac:dyDescent="0.25"/>
  <cols>
    <col min="1" max="1" width="2.85546875" customWidth="1"/>
    <col min="2" max="2" width="20.5703125" customWidth="1"/>
    <col min="3" max="5" width="19.5703125" customWidth="1"/>
    <col min="6" max="6" width="21.42578125" customWidth="1"/>
    <col min="7" max="10" width="19.5703125" customWidth="1"/>
    <col min="11" max="11" width="12.42578125" style="67" customWidth="1"/>
    <col min="12" max="12" width="9.85546875" customWidth="1"/>
    <col min="13" max="14" width="10.42578125" bestFit="1" customWidth="1"/>
    <col min="16" max="16" width="9.28515625" bestFit="1" customWidth="1"/>
    <col min="20" max="20" width="13.140625" bestFit="1" customWidth="1"/>
  </cols>
  <sheetData>
    <row r="2" spans="2:19" ht="28.5" customHeight="1" thickBot="1" x14ac:dyDescent="0.3">
      <c r="B2" s="153" t="s">
        <v>49</v>
      </c>
      <c r="C2" s="153"/>
      <c r="D2" s="153"/>
      <c r="E2" s="153"/>
      <c r="F2" s="153"/>
      <c r="G2" s="153"/>
      <c r="H2" s="153"/>
      <c r="I2" s="153"/>
      <c r="J2" s="153"/>
      <c r="K2" s="66"/>
      <c r="L2" s="4"/>
      <c r="M2" s="1"/>
      <c r="N2" s="1"/>
      <c r="O2" s="1"/>
      <c r="P2" s="1"/>
      <c r="Q2" s="1"/>
      <c r="R2" s="1"/>
      <c r="S2" s="1"/>
    </row>
    <row r="3" spans="2:19" s="69" customFormat="1" ht="60" customHeight="1" thickBot="1" x14ac:dyDescent="0.3">
      <c r="B3" s="68" t="s">
        <v>26</v>
      </c>
      <c r="C3" s="163" t="s">
        <v>84</v>
      </c>
      <c r="D3" s="164"/>
      <c r="E3" s="164"/>
      <c r="F3" s="164"/>
      <c r="G3" s="164"/>
      <c r="H3" s="164"/>
      <c r="I3" s="164"/>
      <c r="J3" s="165"/>
    </row>
    <row r="4" spans="2:19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  <c r="K4"/>
    </row>
    <row r="5" spans="2:19" ht="30" customHeight="1" thickBot="1" x14ac:dyDescent="0.3">
      <c r="B5" s="140" t="s">
        <v>1</v>
      </c>
      <c r="C5" s="142" t="s">
        <v>15</v>
      </c>
      <c r="D5" s="144" t="s">
        <v>22</v>
      </c>
      <c r="E5" s="144" t="s">
        <v>21</v>
      </c>
      <c r="F5" s="144" t="s">
        <v>20</v>
      </c>
      <c r="G5" s="135" t="s">
        <v>22</v>
      </c>
      <c r="H5" s="148" t="s">
        <v>17</v>
      </c>
      <c r="I5" s="149"/>
      <c r="J5" s="150"/>
      <c r="K5"/>
    </row>
    <row r="6" spans="2:19" ht="30.75" thickBot="1" x14ac:dyDescent="0.3">
      <c r="B6" s="141"/>
      <c r="C6" s="143"/>
      <c r="D6" s="145"/>
      <c r="E6" s="145"/>
      <c r="F6" s="145"/>
      <c r="G6" s="136"/>
      <c r="H6" s="103" t="s">
        <v>18</v>
      </c>
      <c r="I6" s="104" t="s">
        <v>19</v>
      </c>
      <c r="J6" s="102" t="s">
        <v>23</v>
      </c>
      <c r="K6"/>
    </row>
    <row r="7" spans="2:19" ht="15.75" x14ac:dyDescent="0.3">
      <c r="B7" s="47" t="s">
        <v>2</v>
      </c>
      <c r="C7" s="62">
        <v>22</v>
      </c>
      <c r="D7" s="73">
        <v>11314.48</v>
      </c>
      <c r="E7" s="58">
        <v>7</v>
      </c>
      <c r="F7" s="73">
        <v>3020.64</v>
      </c>
      <c r="G7" s="24"/>
      <c r="H7" s="25">
        <f t="shared" ref="H7:H18" si="0">C7+E7</f>
        <v>29</v>
      </c>
      <c r="I7" s="26">
        <f t="shared" ref="I7:I18" si="1">F7</f>
        <v>3020.64</v>
      </c>
      <c r="J7" s="28">
        <f t="shared" ref="J7:J18" si="2">D7+G7</f>
        <v>11314.48</v>
      </c>
      <c r="K7"/>
    </row>
    <row r="8" spans="2:19" ht="15.75" x14ac:dyDescent="0.3">
      <c r="B8" s="48" t="s">
        <v>3</v>
      </c>
      <c r="C8" s="63">
        <v>22</v>
      </c>
      <c r="D8" s="74">
        <v>11525</v>
      </c>
      <c r="E8" s="59">
        <v>7</v>
      </c>
      <c r="F8" s="74">
        <v>3053.18</v>
      </c>
      <c r="G8" s="32"/>
      <c r="H8" s="33">
        <f t="shared" si="0"/>
        <v>29</v>
      </c>
      <c r="I8" s="34">
        <f t="shared" si="1"/>
        <v>3053.18</v>
      </c>
      <c r="J8" s="36">
        <f t="shared" si="2"/>
        <v>11525</v>
      </c>
      <c r="K8"/>
    </row>
    <row r="9" spans="2:19" ht="15.75" x14ac:dyDescent="0.3">
      <c r="B9" s="48" t="s">
        <v>4</v>
      </c>
      <c r="C9" s="63">
        <v>22</v>
      </c>
      <c r="D9" s="74">
        <v>13550</v>
      </c>
      <c r="E9" s="59">
        <v>7</v>
      </c>
      <c r="F9" s="74">
        <v>2290.6</v>
      </c>
      <c r="G9" s="32"/>
      <c r="H9" s="33">
        <f t="shared" si="0"/>
        <v>29</v>
      </c>
      <c r="I9" s="34">
        <f t="shared" si="1"/>
        <v>2290.6</v>
      </c>
      <c r="J9" s="36">
        <f t="shared" si="2"/>
        <v>13550</v>
      </c>
      <c r="K9"/>
    </row>
    <row r="10" spans="2:19" ht="15.75" x14ac:dyDescent="0.3">
      <c r="B10" s="48" t="s">
        <v>5</v>
      </c>
      <c r="C10" s="63">
        <v>22</v>
      </c>
      <c r="D10" s="74">
        <v>14000</v>
      </c>
      <c r="E10" s="59">
        <v>7</v>
      </c>
      <c r="F10" s="74">
        <v>3500</v>
      </c>
      <c r="G10" s="32"/>
      <c r="H10" s="33">
        <f t="shared" si="0"/>
        <v>29</v>
      </c>
      <c r="I10" s="34">
        <f t="shared" si="1"/>
        <v>3500</v>
      </c>
      <c r="J10" s="36">
        <f t="shared" si="2"/>
        <v>14000</v>
      </c>
      <c r="K10"/>
    </row>
    <row r="11" spans="2:19" ht="15.75" x14ac:dyDescent="0.3">
      <c r="B11" s="48" t="s">
        <v>6</v>
      </c>
      <c r="C11" s="63">
        <v>18</v>
      </c>
      <c r="D11" s="74">
        <v>11679.81</v>
      </c>
      <c r="E11" s="59">
        <v>7</v>
      </c>
      <c r="F11" s="74">
        <v>3218.31</v>
      </c>
      <c r="G11" s="32"/>
      <c r="H11" s="33">
        <f t="shared" ref="H11" si="3">C11+E11</f>
        <v>25</v>
      </c>
      <c r="I11" s="34">
        <f t="shared" ref="I11" si="4">F11</f>
        <v>3218.31</v>
      </c>
      <c r="J11" s="36">
        <f t="shared" ref="J11" si="5">D11+G11</f>
        <v>11679.81</v>
      </c>
      <c r="K11"/>
    </row>
    <row r="12" spans="2:19" ht="15.75" x14ac:dyDescent="0.3">
      <c r="B12" s="48" t="s">
        <v>7</v>
      </c>
      <c r="C12" s="63">
        <v>18</v>
      </c>
      <c r="D12" s="74">
        <v>11817.57</v>
      </c>
      <c r="E12" s="59">
        <v>7</v>
      </c>
      <c r="F12" s="74">
        <v>3257.3</v>
      </c>
      <c r="G12" s="32"/>
      <c r="H12" s="33">
        <f t="shared" si="0"/>
        <v>25</v>
      </c>
      <c r="I12" s="34">
        <f t="shared" si="1"/>
        <v>3257.3</v>
      </c>
      <c r="J12" s="36">
        <f t="shared" si="2"/>
        <v>11817.57</v>
      </c>
      <c r="K12"/>
    </row>
    <row r="13" spans="2:19" ht="15.75" x14ac:dyDescent="0.3">
      <c r="B13" s="49" t="s">
        <v>8</v>
      </c>
      <c r="C13" s="63">
        <v>18</v>
      </c>
      <c r="D13" s="74">
        <v>11764.01</v>
      </c>
      <c r="E13" s="59">
        <v>7</v>
      </c>
      <c r="F13" s="74">
        <v>3242.11</v>
      </c>
      <c r="G13" s="32"/>
      <c r="H13" s="33">
        <f t="shared" si="0"/>
        <v>25</v>
      </c>
      <c r="I13" s="34">
        <f t="shared" si="1"/>
        <v>3242.11</v>
      </c>
      <c r="J13" s="36">
        <f t="shared" si="2"/>
        <v>11764.01</v>
      </c>
      <c r="K13"/>
    </row>
    <row r="14" spans="2:19" ht="15.75" x14ac:dyDescent="0.3">
      <c r="B14" s="48" t="s">
        <v>9</v>
      </c>
      <c r="C14" s="63">
        <v>18</v>
      </c>
      <c r="D14" s="74">
        <v>13114.7</v>
      </c>
      <c r="E14" s="59">
        <v>7</v>
      </c>
      <c r="F14" s="74">
        <v>3412.35</v>
      </c>
      <c r="G14" s="37"/>
      <c r="H14" s="33">
        <f t="shared" si="0"/>
        <v>25</v>
      </c>
      <c r="I14" s="34">
        <f t="shared" si="1"/>
        <v>3412.35</v>
      </c>
      <c r="J14" s="36">
        <f t="shared" si="2"/>
        <v>13114.7</v>
      </c>
      <c r="K14"/>
    </row>
    <row r="15" spans="2:19" ht="15.75" x14ac:dyDescent="0.3">
      <c r="B15" s="48" t="s">
        <v>10</v>
      </c>
      <c r="C15" s="63">
        <v>18</v>
      </c>
      <c r="D15" s="74">
        <v>11817.57</v>
      </c>
      <c r="E15" s="59">
        <v>7</v>
      </c>
      <c r="F15" s="74">
        <v>3257.3</v>
      </c>
      <c r="G15" s="32"/>
      <c r="H15" s="33">
        <f t="shared" si="0"/>
        <v>25</v>
      </c>
      <c r="I15" s="34">
        <f t="shared" si="1"/>
        <v>3257.3</v>
      </c>
      <c r="J15" s="36">
        <f t="shared" si="2"/>
        <v>11817.57</v>
      </c>
      <c r="K15"/>
    </row>
    <row r="16" spans="2:19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  <c r="K16"/>
    </row>
    <row r="17" spans="2:11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  <c r="K17"/>
    </row>
    <row r="18" spans="2:11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  <c r="K18"/>
    </row>
    <row r="19" spans="2:11" ht="15.75" thickBot="1" x14ac:dyDescent="0.3">
      <c r="B19" s="55" t="s">
        <v>14</v>
      </c>
      <c r="C19" s="16" t="s">
        <v>24</v>
      </c>
      <c r="D19" s="17">
        <f>SUM(D7:D18)</f>
        <v>110583.13999999998</v>
      </c>
      <c r="E19" s="18" t="s">
        <v>24</v>
      </c>
      <c r="F19" s="20">
        <f>SUM(F7:F18)</f>
        <v>28251.789999999997</v>
      </c>
      <c r="G19" s="19">
        <f>SUM(G7:G18)</f>
        <v>0</v>
      </c>
      <c r="H19" s="16" t="s">
        <v>24</v>
      </c>
      <c r="I19" s="20">
        <f>SUM(I7:I18)</f>
        <v>28251.789999999997</v>
      </c>
      <c r="J19" s="19">
        <f>SUM(J7:J18)</f>
        <v>110583.13999999998</v>
      </c>
      <c r="K19"/>
    </row>
    <row r="20" spans="2:11" x14ac:dyDescent="0.25">
      <c r="B20" s="56"/>
      <c r="C20" s="12"/>
      <c r="D20" s="13"/>
      <c r="E20" s="12"/>
      <c r="F20" s="57"/>
      <c r="G20" s="13"/>
      <c r="H20" s="12"/>
      <c r="I20" s="57"/>
      <c r="J20" s="13"/>
      <c r="K20" s="5"/>
    </row>
    <row r="21" spans="2:11" ht="27" customHeight="1" thickBot="1" x14ac:dyDescent="0.3">
      <c r="B21" s="153" t="s">
        <v>50</v>
      </c>
      <c r="C21" s="153"/>
      <c r="D21" s="153"/>
      <c r="E21" s="153"/>
      <c r="F21" s="153"/>
      <c r="G21" s="153"/>
      <c r="H21" s="153"/>
      <c r="I21" s="153"/>
      <c r="J21" s="153"/>
      <c r="K21" s="5"/>
    </row>
    <row r="22" spans="2:11" s="69" customFormat="1" ht="60" customHeight="1" thickBot="1" x14ac:dyDescent="0.3">
      <c r="B22" s="68" t="s">
        <v>26</v>
      </c>
      <c r="C22" s="163" t="s">
        <v>83</v>
      </c>
      <c r="D22" s="164"/>
      <c r="E22" s="164"/>
      <c r="F22" s="164"/>
      <c r="G22" s="164"/>
      <c r="H22" s="164"/>
      <c r="I22" s="164"/>
      <c r="J22" s="165"/>
    </row>
    <row r="23" spans="2:11" ht="15.75" thickBot="1" x14ac:dyDescent="0.3">
      <c r="B23" s="52">
        <v>1</v>
      </c>
      <c r="C23" s="53">
        <v>2</v>
      </c>
      <c r="D23" s="53">
        <v>3</v>
      </c>
      <c r="E23" s="53">
        <v>4</v>
      </c>
      <c r="F23" s="53">
        <v>5</v>
      </c>
      <c r="G23" s="53">
        <v>6</v>
      </c>
      <c r="H23" s="53">
        <v>7</v>
      </c>
      <c r="I23" s="53">
        <v>8</v>
      </c>
      <c r="J23" s="54">
        <v>9</v>
      </c>
      <c r="K23"/>
    </row>
    <row r="24" spans="2:11" ht="30" customHeight="1" thickBot="1" x14ac:dyDescent="0.3">
      <c r="B24" s="140" t="s">
        <v>1</v>
      </c>
      <c r="C24" s="142" t="s">
        <v>15</v>
      </c>
      <c r="D24" s="144" t="s">
        <v>22</v>
      </c>
      <c r="E24" s="144" t="s">
        <v>21</v>
      </c>
      <c r="F24" s="144" t="s">
        <v>20</v>
      </c>
      <c r="G24" s="135" t="s">
        <v>22</v>
      </c>
      <c r="H24" s="148" t="s">
        <v>17</v>
      </c>
      <c r="I24" s="149"/>
      <c r="J24" s="150"/>
      <c r="K24"/>
    </row>
    <row r="25" spans="2:11" ht="30.75" thickBot="1" x14ac:dyDescent="0.3">
      <c r="B25" s="141"/>
      <c r="C25" s="143"/>
      <c r="D25" s="145"/>
      <c r="E25" s="145"/>
      <c r="F25" s="145"/>
      <c r="G25" s="136"/>
      <c r="H25" s="103" t="s">
        <v>18</v>
      </c>
      <c r="I25" s="104" t="s">
        <v>19</v>
      </c>
      <c r="J25" s="102" t="s">
        <v>23</v>
      </c>
      <c r="K25"/>
    </row>
    <row r="26" spans="2:11" ht="15.75" x14ac:dyDescent="0.3">
      <c r="B26" s="47" t="s">
        <v>2</v>
      </c>
      <c r="C26" s="62">
        <v>33</v>
      </c>
      <c r="D26" s="73">
        <v>32835</v>
      </c>
      <c r="E26" s="58">
        <v>5</v>
      </c>
      <c r="F26" s="73">
        <v>2171.6</v>
      </c>
      <c r="G26" s="24"/>
      <c r="H26" s="25">
        <f t="shared" ref="H26:H37" si="6">C26+E26</f>
        <v>38</v>
      </c>
      <c r="I26" s="26">
        <f>F26</f>
        <v>2171.6</v>
      </c>
      <c r="J26" s="28">
        <f t="shared" ref="J26:J37" si="7">D26+G26</f>
        <v>32835</v>
      </c>
      <c r="K26"/>
    </row>
    <row r="27" spans="2:11" ht="15.75" x14ac:dyDescent="0.3">
      <c r="B27" s="48" t="s">
        <v>3</v>
      </c>
      <c r="C27" s="63">
        <v>29</v>
      </c>
      <c r="D27" s="74">
        <v>30579</v>
      </c>
      <c r="E27" s="59">
        <v>5</v>
      </c>
      <c r="F27" s="74">
        <v>2171.6</v>
      </c>
      <c r="G27" s="32"/>
      <c r="H27" s="33">
        <f t="shared" si="6"/>
        <v>34</v>
      </c>
      <c r="I27" s="34">
        <f t="shared" ref="I27:I37" si="8">F27</f>
        <v>2171.6</v>
      </c>
      <c r="J27" s="36">
        <f t="shared" si="7"/>
        <v>30579</v>
      </c>
      <c r="K27"/>
    </row>
    <row r="28" spans="2:11" ht="15.75" x14ac:dyDescent="0.3">
      <c r="B28" s="48" t="s">
        <v>4</v>
      </c>
      <c r="C28" s="63">
        <v>29</v>
      </c>
      <c r="D28" s="74">
        <v>31089</v>
      </c>
      <c r="E28" s="59">
        <v>5</v>
      </c>
      <c r="F28" s="74">
        <v>2171.6</v>
      </c>
      <c r="G28" s="32"/>
      <c r="H28" s="33">
        <f t="shared" si="6"/>
        <v>34</v>
      </c>
      <c r="I28" s="34">
        <f t="shared" si="8"/>
        <v>2171.6</v>
      </c>
      <c r="J28" s="36">
        <f t="shared" si="7"/>
        <v>31089</v>
      </c>
      <c r="K28"/>
    </row>
    <row r="29" spans="2:11" ht="15.75" x14ac:dyDescent="0.3">
      <c r="B29" s="48" t="s">
        <v>5</v>
      </c>
      <c r="C29" s="63">
        <v>29</v>
      </c>
      <c r="D29" s="74">
        <v>32000</v>
      </c>
      <c r="E29" s="59">
        <v>5</v>
      </c>
      <c r="F29" s="74">
        <v>2171.6</v>
      </c>
      <c r="G29" s="32"/>
      <c r="H29" s="33">
        <f t="shared" si="6"/>
        <v>34</v>
      </c>
      <c r="I29" s="34">
        <f t="shared" si="8"/>
        <v>2171.6</v>
      </c>
      <c r="J29" s="36">
        <f t="shared" si="7"/>
        <v>32000</v>
      </c>
      <c r="K29"/>
    </row>
    <row r="30" spans="2:11" ht="15.75" x14ac:dyDescent="0.3">
      <c r="B30" s="48" t="s">
        <v>6</v>
      </c>
      <c r="C30" s="63">
        <v>29</v>
      </c>
      <c r="D30" s="74">
        <v>29899.759999999998</v>
      </c>
      <c r="E30" s="59">
        <v>5</v>
      </c>
      <c r="F30" s="74">
        <v>2171.6</v>
      </c>
      <c r="G30" s="32"/>
      <c r="H30" s="33">
        <f t="shared" ref="H30" si="9">C30+E30</f>
        <v>34</v>
      </c>
      <c r="I30" s="34">
        <f t="shared" ref="I30" si="10">F30</f>
        <v>2171.6</v>
      </c>
      <c r="J30" s="36">
        <f t="shared" ref="J30" si="11">D30+G30</f>
        <v>29899.759999999998</v>
      </c>
      <c r="K30"/>
    </row>
    <row r="31" spans="2:11" ht="15.75" x14ac:dyDescent="0.3">
      <c r="B31" s="48" t="s">
        <v>7</v>
      </c>
      <c r="C31" s="63">
        <v>29</v>
      </c>
      <c r="D31" s="74">
        <v>28179.13</v>
      </c>
      <c r="E31" s="59">
        <v>5</v>
      </c>
      <c r="F31" s="74">
        <v>2189.58</v>
      </c>
      <c r="G31" s="32"/>
      <c r="H31" s="33">
        <f t="shared" si="6"/>
        <v>34</v>
      </c>
      <c r="I31" s="34">
        <f t="shared" si="8"/>
        <v>2189.58</v>
      </c>
      <c r="J31" s="36">
        <f t="shared" si="7"/>
        <v>28179.13</v>
      </c>
      <c r="K31"/>
    </row>
    <row r="32" spans="2:11" ht="15.75" x14ac:dyDescent="0.3">
      <c r="B32" s="49" t="s">
        <v>8</v>
      </c>
      <c r="C32" s="63">
        <v>29</v>
      </c>
      <c r="D32" s="74">
        <v>28105.32</v>
      </c>
      <c r="E32" s="59">
        <v>2</v>
      </c>
      <c r="F32" s="74">
        <v>1328.51</v>
      </c>
      <c r="G32" s="32"/>
      <c r="H32" s="33">
        <f t="shared" si="6"/>
        <v>31</v>
      </c>
      <c r="I32" s="34">
        <f t="shared" si="8"/>
        <v>1328.51</v>
      </c>
      <c r="J32" s="36">
        <f t="shared" si="7"/>
        <v>28105.32</v>
      </c>
      <c r="K32"/>
    </row>
    <row r="33" spans="2:11" ht="15.75" x14ac:dyDescent="0.3">
      <c r="B33" s="48" t="s">
        <v>9</v>
      </c>
      <c r="C33" s="63">
        <v>29</v>
      </c>
      <c r="D33" s="74">
        <v>30841.09</v>
      </c>
      <c r="E33" s="59">
        <v>2</v>
      </c>
      <c r="F33" s="74">
        <v>1392.07</v>
      </c>
      <c r="G33" s="37"/>
      <c r="H33" s="33">
        <f t="shared" si="6"/>
        <v>31</v>
      </c>
      <c r="I33" s="34">
        <f t="shared" si="8"/>
        <v>1392.07</v>
      </c>
      <c r="J33" s="36">
        <f t="shared" si="7"/>
        <v>30841.09</v>
      </c>
      <c r="K33"/>
    </row>
    <row r="34" spans="2:11" ht="15.75" x14ac:dyDescent="0.3">
      <c r="B34" s="48" t="s">
        <v>10</v>
      </c>
      <c r="C34" s="63">
        <v>29</v>
      </c>
      <c r="D34" s="74">
        <v>28179.13</v>
      </c>
      <c r="E34" s="59">
        <v>5</v>
      </c>
      <c r="F34" s="74">
        <v>2189.58</v>
      </c>
      <c r="G34" s="32"/>
      <c r="H34" s="33">
        <f t="shared" si="6"/>
        <v>34</v>
      </c>
      <c r="I34" s="34">
        <f t="shared" si="8"/>
        <v>2189.58</v>
      </c>
      <c r="J34" s="36">
        <f t="shared" si="7"/>
        <v>28179.13</v>
      </c>
      <c r="K34"/>
    </row>
    <row r="35" spans="2:11" ht="15.75" x14ac:dyDescent="0.3">
      <c r="B35" s="48" t="s">
        <v>11</v>
      </c>
      <c r="C35" s="63"/>
      <c r="D35" s="74"/>
      <c r="E35" s="59"/>
      <c r="F35" s="74"/>
      <c r="G35" s="32"/>
      <c r="H35" s="33">
        <f t="shared" si="6"/>
        <v>0</v>
      </c>
      <c r="I35" s="34">
        <f t="shared" si="8"/>
        <v>0</v>
      </c>
      <c r="J35" s="36">
        <f t="shared" si="7"/>
        <v>0</v>
      </c>
      <c r="K35"/>
    </row>
    <row r="36" spans="2:11" ht="15.75" x14ac:dyDescent="0.3">
      <c r="B36" s="48" t="s">
        <v>12</v>
      </c>
      <c r="C36" s="63"/>
      <c r="D36" s="74"/>
      <c r="E36" s="59"/>
      <c r="F36" s="74"/>
      <c r="G36" s="37"/>
      <c r="H36" s="33">
        <f t="shared" si="6"/>
        <v>0</v>
      </c>
      <c r="I36" s="34">
        <f t="shared" si="8"/>
        <v>0</v>
      </c>
      <c r="J36" s="36">
        <f t="shared" si="7"/>
        <v>0</v>
      </c>
      <c r="K36"/>
    </row>
    <row r="37" spans="2:11" ht="16.5" thickBot="1" x14ac:dyDescent="0.35">
      <c r="B37" s="50" t="s">
        <v>13</v>
      </c>
      <c r="C37" s="63"/>
      <c r="D37" s="74"/>
      <c r="E37" s="59"/>
      <c r="F37" s="74"/>
      <c r="G37" s="42"/>
      <c r="H37" s="43">
        <f t="shared" si="6"/>
        <v>0</v>
      </c>
      <c r="I37" s="44">
        <f t="shared" si="8"/>
        <v>0</v>
      </c>
      <c r="J37" s="46">
        <f t="shared" si="7"/>
        <v>0</v>
      </c>
      <c r="K37"/>
    </row>
    <row r="38" spans="2:11" ht="15.75" thickBot="1" x14ac:dyDescent="0.3">
      <c r="B38" s="55" t="s">
        <v>14</v>
      </c>
      <c r="C38" s="16" t="s">
        <v>24</v>
      </c>
      <c r="D38" s="17">
        <f>SUM(D26:D37)</f>
        <v>271707.43</v>
      </c>
      <c r="E38" s="18" t="s">
        <v>24</v>
      </c>
      <c r="F38" s="20">
        <f>SUM(F26:F37)</f>
        <v>17957.739999999998</v>
      </c>
      <c r="G38" s="19">
        <f>SUM(G26:G37)</f>
        <v>0</v>
      </c>
      <c r="H38" s="16" t="s">
        <v>24</v>
      </c>
      <c r="I38" s="20">
        <f>SUM(I26:I37)</f>
        <v>17957.739999999998</v>
      </c>
      <c r="J38" s="19">
        <f>SUM(J26:J37)</f>
        <v>271707.43</v>
      </c>
      <c r="K38"/>
    </row>
    <row r="40" spans="2:11" ht="15.75" thickBot="1" x14ac:dyDescent="0.3">
      <c r="B40" s="153" t="s">
        <v>51</v>
      </c>
      <c r="C40" s="153"/>
      <c r="D40" s="153"/>
      <c r="E40" s="153"/>
      <c r="F40" s="153"/>
      <c r="G40" s="153"/>
      <c r="H40" s="153"/>
      <c r="I40" s="153"/>
      <c r="J40" s="153"/>
    </row>
    <row r="41" spans="2:11" s="69" customFormat="1" ht="60" customHeight="1" thickBot="1" x14ac:dyDescent="0.3">
      <c r="B41" s="68" t="s">
        <v>26</v>
      </c>
      <c r="C41" s="163" t="s">
        <v>65</v>
      </c>
      <c r="D41" s="164"/>
      <c r="E41" s="164"/>
      <c r="F41" s="164"/>
      <c r="G41" s="164"/>
      <c r="H41" s="164"/>
      <c r="I41" s="164"/>
      <c r="J41" s="165"/>
    </row>
    <row r="42" spans="2:11" ht="15.75" thickBot="1" x14ac:dyDescent="0.3">
      <c r="B42" s="52">
        <v>1</v>
      </c>
      <c r="C42" s="53">
        <v>2</v>
      </c>
      <c r="D42" s="53">
        <v>3</v>
      </c>
      <c r="E42" s="53">
        <v>4</v>
      </c>
      <c r="F42" s="53">
        <v>5</v>
      </c>
      <c r="G42" s="53">
        <v>6</v>
      </c>
      <c r="H42" s="53">
        <v>7</v>
      </c>
      <c r="I42" s="53">
        <v>8</v>
      </c>
      <c r="J42" s="54">
        <v>9</v>
      </c>
      <c r="K42"/>
    </row>
    <row r="43" spans="2:11" ht="30" customHeight="1" thickBot="1" x14ac:dyDescent="0.3">
      <c r="B43" s="140" t="s">
        <v>1</v>
      </c>
      <c r="C43" s="142" t="s">
        <v>15</v>
      </c>
      <c r="D43" s="144" t="s">
        <v>22</v>
      </c>
      <c r="E43" s="144" t="s">
        <v>21</v>
      </c>
      <c r="F43" s="144" t="s">
        <v>20</v>
      </c>
      <c r="G43" s="135" t="s">
        <v>22</v>
      </c>
      <c r="H43" s="148" t="s">
        <v>17</v>
      </c>
      <c r="I43" s="149"/>
      <c r="J43" s="150"/>
      <c r="K43"/>
    </row>
    <row r="44" spans="2:11" ht="30.75" thickBot="1" x14ac:dyDescent="0.3">
      <c r="B44" s="141"/>
      <c r="C44" s="143"/>
      <c r="D44" s="145"/>
      <c r="E44" s="145"/>
      <c r="F44" s="145"/>
      <c r="G44" s="136"/>
      <c r="H44" s="103" t="s">
        <v>18</v>
      </c>
      <c r="I44" s="104" t="s">
        <v>19</v>
      </c>
      <c r="J44" s="102" t="s">
        <v>23</v>
      </c>
      <c r="K44"/>
    </row>
    <row r="45" spans="2:11" ht="15.75" x14ac:dyDescent="0.3">
      <c r="B45" s="47" t="s">
        <v>2</v>
      </c>
      <c r="C45" s="62">
        <v>22</v>
      </c>
      <c r="D45" s="73">
        <v>11199.63</v>
      </c>
      <c r="E45" s="58">
        <v>2</v>
      </c>
      <c r="F45" s="73">
        <v>832.02</v>
      </c>
      <c r="G45" s="24"/>
      <c r="H45" s="25">
        <f t="shared" ref="H45:H56" si="12">C45+E45</f>
        <v>24</v>
      </c>
      <c r="I45" s="26">
        <f>F45</f>
        <v>832.02</v>
      </c>
      <c r="J45" s="28">
        <f t="shared" ref="J45:J56" si="13">D45+G45</f>
        <v>11199.63</v>
      </c>
      <c r="K45"/>
    </row>
    <row r="46" spans="2:11" ht="15.75" x14ac:dyDescent="0.3">
      <c r="B46" s="48" t="s">
        <v>3</v>
      </c>
      <c r="C46" s="63">
        <v>22</v>
      </c>
      <c r="D46" s="74">
        <f>11123.8+1797.31</f>
        <v>12921.109999999999</v>
      </c>
      <c r="E46" s="59">
        <v>2</v>
      </c>
      <c r="F46" s="74">
        <v>832.2</v>
      </c>
      <c r="G46" s="32"/>
      <c r="H46" s="33">
        <f t="shared" si="12"/>
        <v>24</v>
      </c>
      <c r="I46" s="34">
        <f t="shared" ref="I46:I56" si="14">F46</f>
        <v>832.2</v>
      </c>
      <c r="J46" s="36">
        <f t="shared" si="13"/>
        <v>12921.109999999999</v>
      </c>
      <c r="K46"/>
    </row>
    <row r="47" spans="2:11" ht="15.75" x14ac:dyDescent="0.3">
      <c r="B47" s="48" t="s">
        <v>4</v>
      </c>
      <c r="C47" s="63">
        <v>22</v>
      </c>
      <c r="D47" s="74">
        <f>11123.8+1797.31</f>
        <v>12921.109999999999</v>
      </c>
      <c r="E47" s="59">
        <v>2</v>
      </c>
      <c r="F47" s="74">
        <v>832.2</v>
      </c>
      <c r="G47" s="32"/>
      <c r="H47" s="33">
        <f t="shared" si="12"/>
        <v>24</v>
      </c>
      <c r="I47" s="34">
        <f t="shared" si="14"/>
        <v>832.2</v>
      </c>
      <c r="J47" s="36">
        <f t="shared" si="13"/>
        <v>12921.109999999999</v>
      </c>
      <c r="K47"/>
    </row>
    <row r="48" spans="2:11" ht="15.75" x14ac:dyDescent="0.3">
      <c r="B48" s="48" t="s">
        <v>5</v>
      </c>
      <c r="C48" s="63">
        <v>22</v>
      </c>
      <c r="D48" s="74">
        <v>15000</v>
      </c>
      <c r="E48" s="59">
        <v>2</v>
      </c>
      <c r="F48" s="74">
        <v>832.2</v>
      </c>
      <c r="G48" s="32"/>
      <c r="H48" s="33">
        <f t="shared" si="12"/>
        <v>24</v>
      </c>
      <c r="I48" s="34">
        <f t="shared" si="14"/>
        <v>832.2</v>
      </c>
      <c r="J48" s="36">
        <f t="shared" si="13"/>
        <v>15000</v>
      </c>
      <c r="K48"/>
    </row>
    <row r="49" spans="2:11" ht="15.75" x14ac:dyDescent="0.3">
      <c r="B49" s="48" t="s">
        <v>6</v>
      </c>
      <c r="C49" s="63">
        <v>23</v>
      </c>
      <c r="D49" s="74">
        <v>14444.58</v>
      </c>
      <c r="E49" s="59">
        <v>1</v>
      </c>
      <c r="F49" s="74">
        <v>732</v>
      </c>
      <c r="G49" s="32"/>
      <c r="H49" s="33">
        <f t="shared" ref="H49" si="15">C49+E49</f>
        <v>24</v>
      </c>
      <c r="I49" s="34">
        <f t="shared" ref="I49" si="16">F49</f>
        <v>732</v>
      </c>
      <c r="J49" s="36">
        <f t="shared" ref="J49" si="17">D49+G49</f>
        <v>14444.58</v>
      </c>
      <c r="K49"/>
    </row>
    <row r="50" spans="2:11" ht="15.75" x14ac:dyDescent="0.3">
      <c r="B50" s="48" t="s">
        <v>7</v>
      </c>
      <c r="C50" s="63">
        <v>23</v>
      </c>
      <c r="D50" s="74">
        <v>13711.36</v>
      </c>
      <c r="E50" s="59">
        <v>2</v>
      </c>
      <c r="F50" s="74">
        <v>806.98</v>
      </c>
      <c r="G50" s="32"/>
      <c r="H50" s="33">
        <f t="shared" si="12"/>
        <v>25</v>
      </c>
      <c r="I50" s="34">
        <f t="shared" si="14"/>
        <v>806.98</v>
      </c>
      <c r="J50" s="36">
        <f t="shared" si="13"/>
        <v>13711.36</v>
      </c>
      <c r="K50"/>
    </row>
    <row r="51" spans="2:11" ht="15.75" x14ac:dyDescent="0.3">
      <c r="B51" s="49" t="s">
        <v>8</v>
      </c>
      <c r="C51" s="63">
        <v>23</v>
      </c>
      <c r="D51" s="74">
        <v>14469.14</v>
      </c>
      <c r="E51" s="59">
        <v>2</v>
      </c>
      <c r="F51" s="74">
        <v>808.06</v>
      </c>
      <c r="G51" s="32"/>
      <c r="H51" s="33">
        <f t="shared" si="12"/>
        <v>25</v>
      </c>
      <c r="I51" s="34">
        <f t="shared" si="14"/>
        <v>808.06</v>
      </c>
      <c r="J51" s="36">
        <f t="shared" si="13"/>
        <v>14469.14</v>
      </c>
      <c r="K51"/>
    </row>
    <row r="52" spans="2:11" ht="15.75" x14ac:dyDescent="0.3">
      <c r="B52" s="48" t="s">
        <v>9</v>
      </c>
      <c r="C52" s="63"/>
      <c r="D52" s="74"/>
      <c r="E52" s="59"/>
      <c r="F52" s="74"/>
      <c r="G52" s="37"/>
      <c r="H52" s="33">
        <f t="shared" si="12"/>
        <v>0</v>
      </c>
      <c r="I52" s="34">
        <f t="shared" si="14"/>
        <v>0</v>
      </c>
      <c r="J52" s="36">
        <f t="shared" si="13"/>
        <v>0</v>
      </c>
      <c r="K52"/>
    </row>
    <row r="53" spans="2:11" ht="15.75" x14ac:dyDescent="0.3">
      <c r="B53" s="48" t="s">
        <v>10</v>
      </c>
      <c r="C53" s="63">
        <v>23</v>
      </c>
      <c r="D53" s="74">
        <v>14444.58</v>
      </c>
      <c r="E53" s="59">
        <v>2</v>
      </c>
      <c r="F53" s="74">
        <v>802.76</v>
      </c>
      <c r="G53" s="32"/>
      <c r="H53" s="33">
        <f t="shared" si="12"/>
        <v>25</v>
      </c>
      <c r="I53" s="34">
        <f t="shared" si="14"/>
        <v>802.76</v>
      </c>
      <c r="J53" s="36">
        <f t="shared" si="13"/>
        <v>14444.58</v>
      </c>
      <c r="K53"/>
    </row>
    <row r="54" spans="2:11" ht="15.75" x14ac:dyDescent="0.3">
      <c r="B54" s="48" t="s">
        <v>11</v>
      </c>
      <c r="C54" s="63"/>
      <c r="D54" s="74"/>
      <c r="E54" s="59"/>
      <c r="F54" s="74"/>
      <c r="G54" s="32"/>
      <c r="H54" s="33">
        <f t="shared" si="12"/>
        <v>0</v>
      </c>
      <c r="I54" s="34">
        <f t="shared" si="14"/>
        <v>0</v>
      </c>
      <c r="J54" s="36">
        <f t="shared" si="13"/>
        <v>0</v>
      </c>
      <c r="K54"/>
    </row>
    <row r="55" spans="2:11" ht="15.75" x14ac:dyDescent="0.3">
      <c r="B55" s="48" t="s">
        <v>12</v>
      </c>
      <c r="C55" s="63"/>
      <c r="D55" s="74"/>
      <c r="E55" s="59"/>
      <c r="F55" s="74"/>
      <c r="G55" s="37"/>
      <c r="H55" s="33">
        <f t="shared" si="12"/>
        <v>0</v>
      </c>
      <c r="I55" s="34">
        <f t="shared" si="14"/>
        <v>0</v>
      </c>
      <c r="J55" s="36">
        <f t="shared" si="13"/>
        <v>0</v>
      </c>
      <c r="K55"/>
    </row>
    <row r="56" spans="2:11" ht="16.5" thickBot="1" x14ac:dyDescent="0.35">
      <c r="B56" s="50" t="s">
        <v>13</v>
      </c>
      <c r="C56" s="63"/>
      <c r="D56" s="74"/>
      <c r="E56" s="59"/>
      <c r="F56" s="74"/>
      <c r="G56" s="42"/>
      <c r="H56" s="43">
        <f t="shared" si="12"/>
        <v>0</v>
      </c>
      <c r="I56" s="44">
        <f t="shared" si="14"/>
        <v>0</v>
      </c>
      <c r="J56" s="46">
        <f t="shared" si="13"/>
        <v>0</v>
      </c>
      <c r="K56"/>
    </row>
    <row r="57" spans="2:11" ht="15.75" thickBot="1" x14ac:dyDescent="0.3">
      <c r="B57" s="55" t="s">
        <v>14</v>
      </c>
      <c r="C57" s="16" t="s">
        <v>24</v>
      </c>
      <c r="D57" s="17">
        <f>SUM(D45:D56)</f>
        <v>109111.51</v>
      </c>
      <c r="E57" s="18" t="s">
        <v>24</v>
      </c>
      <c r="F57" s="20">
        <f>SUM(F45:F56)</f>
        <v>6478.42</v>
      </c>
      <c r="G57" s="19">
        <f>SUM(G45:G56)</f>
        <v>0</v>
      </c>
      <c r="H57" s="16" t="s">
        <v>24</v>
      </c>
      <c r="I57" s="20">
        <f>SUM(I45:I56)</f>
        <v>6478.42</v>
      </c>
      <c r="J57" s="19">
        <f>SUM(J45:J56)</f>
        <v>109111.51</v>
      </c>
      <c r="K57"/>
    </row>
    <row r="59" spans="2:11" ht="15.75" thickBot="1" x14ac:dyDescent="0.3"/>
    <row r="60" spans="2:11" s="69" customFormat="1" ht="60" customHeight="1" thickBot="1" x14ac:dyDescent="0.3">
      <c r="B60" s="68" t="s">
        <v>26</v>
      </c>
      <c r="C60" s="163" t="s">
        <v>72</v>
      </c>
      <c r="D60" s="164"/>
      <c r="E60" s="164"/>
      <c r="F60" s="164"/>
      <c r="G60" s="164"/>
      <c r="H60" s="164"/>
      <c r="I60" s="164"/>
      <c r="J60" s="165"/>
    </row>
    <row r="61" spans="2:11" ht="15.75" thickBot="1" x14ac:dyDescent="0.3">
      <c r="B61" s="52">
        <v>1</v>
      </c>
      <c r="C61" s="53">
        <v>2</v>
      </c>
      <c r="D61" s="53">
        <v>3</v>
      </c>
      <c r="E61" s="53">
        <v>4</v>
      </c>
      <c r="F61" s="53">
        <v>5</v>
      </c>
      <c r="G61" s="53">
        <v>6</v>
      </c>
      <c r="H61" s="53">
        <v>7</v>
      </c>
      <c r="I61" s="53">
        <v>8</v>
      </c>
      <c r="J61" s="54">
        <v>9</v>
      </c>
      <c r="K61"/>
    </row>
    <row r="62" spans="2:11" ht="30" customHeight="1" thickBot="1" x14ac:dyDescent="0.3">
      <c r="B62" s="140" t="s">
        <v>1</v>
      </c>
      <c r="C62" s="142" t="s">
        <v>15</v>
      </c>
      <c r="D62" s="144" t="s">
        <v>22</v>
      </c>
      <c r="E62" s="144" t="s">
        <v>21</v>
      </c>
      <c r="F62" s="144" t="s">
        <v>20</v>
      </c>
      <c r="G62" s="135" t="s">
        <v>22</v>
      </c>
      <c r="H62" s="148" t="s">
        <v>17</v>
      </c>
      <c r="I62" s="149"/>
      <c r="J62" s="150"/>
      <c r="K62"/>
    </row>
    <row r="63" spans="2:11" ht="30.75" thickBot="1" x14ac:dyDescent="0.3">
      <c r="B63" s="141"/>
      <c r="C63" s="143"/>
      <c r="D63" s="145"/>
      <c r="E63" s="145"/>
      <c r="F63" s="145"/>
      <c r="G63" s="136"/>
      <c r="H63" s="103" t="s">
        <v>18</v>
      </c>
      <c r="I63" s="104" t="s">
        <v>19</v>
      </c>
      <c r="J63" s="102" t="s">
        <v>23</v>
      </c>
      <c r="K63"/>
    </row>
    <row r="64" spans="2:11" ht="15.75" x14ac:dyDescent="0.3">
      <c r="B64" s="47" t="s">
        <v>2</v>
      </c>
      <c r="C64" s="62">
        <v>4</v>
      </c>
      <c r="D64" s="73">
        <v>4993.8</v>
      </c>
      <c r="E64" s="58"/>
      <c r="F64" s="73"/>
      <c r="G64" s="24"/>
      <c r="H64" s="25">
        <f t="shared" ref="H64:H75" si="18">C64+E64</f>
        <v>4</v>
      </c>
      <c r="I64" s="26">
        <f t="shared" ref="I64:I75" si="19">F64</f>
        <v>0</v>
      </c>
      <c r="J64" s="28">
        <f>D64+G64</f>
        <v>4993.8</v>
      </c>
      <c r="K64"/>
    </row>
    <row r="65" spans="2:12" ht="15.75" x14ac:dyDescent="0.3">
      <c r="B65" s="48" t="s">
        <v>3</v>
      </c>
      <c r="C65" s="63">
        <v>4</v>
      </c>
      <c r="D65" s="74">
        <v>2750</v>
      </c>
      <c r="E65" s="59"/>
      <c r="F65" s="74"/>
      <c r="G65" s="32"/>
      <c r="H65" s="33">
        <f t="shared" si="18"/>
        <v>4</v>
      </c>
      <c r="I65" s="34">
        <f t="shared" si="19"/>
        <v>0</v>
      </c>
      <c r="J65" s="36">
        <f t="shared" ref="J65:J71" si="20">D65+G65</f>
        <v>2750</v>
      </c>
      <c r="K65"/>
    </row>
    <row r="66" spans="2:12" ht="15.75" x14ac:dyDescent="0.3">
      <c r="B66" s="48" t="s">
        <v>4</v>
      </c>
      <c r="C66" s="63"/>
      <c r="D66" s="74"/>
      <c r="E66" s="59"/>
      <c r="F66" s="74"/>
      <c r="G66" s="32"/>
      <c r="H66" s="33">
        <f t="shared" si="18"/>
        <v>0</v>
      </c>
      <c r="I66" s="34">
        <f t="shared" si="19"/>
        <v>0</v>
      </c>
      <c r="J66" s="36">
        <f t="shared" si="20"/>
        <v>0</v>
      </c>
      <c r="K66"/>
    </row>
    <row r="67" spans="2:12" ht="15.75" x14ac:dyDescent="0.3">
      <c r="B67" s="48" t="s">
        <v>5</v>
      </c>
      <c r="C67" s="63">
        <v>4</v>
      </c>
      <c r="D67" s="74">
        <v>2750</v>
      </c>
      <c r="E67" s="59"/>
      <c r="F67" s="74"/>
      <c r="G67" s="32"/>
      <c r="H67" s="33">
        <f t="shared" si="18"/>
        <v>4</v>
      </c>
      <c r="I67" s="34">
        <f t="shared" si="19"/>
        <v>0</v>
      </c>
      <c r="J67" s="36">
        <f t="shared" si="20"/>
        <v>2750</v>
      </c>
      <c r="K67"/>
      <c r="L67">
        <v>1</v>
      </c>
    </row>
    <row r="68" spans="2:12" ht="15.75" x14ac:dyDescent="0.3">
      <c r="B68" s="48" t="s">
        <v>6</v>
      </c>
      <c r="C68" s="63">
        <v>4</v>
      </c>
      <c r="D68" s="74">
        <v>2750</v>
      </c>
      <c r="E68" s="59"/>
      <c r="F68" s="74"/>
      <c r="G68" s="32"/>
      <c r="H68" s="33">
        <f t="shared" si="18"/>
        <v>4</v>
      </c>
      <c r="I68" s="34">
        <f t="shared" si="19"/>
        <v>0</v>
      </c>
      <c r="J68" s="36">
        <f t="shared" si="20"/>
        <v>2750</v>
      </c>
      <c r="K68"/>
    </row>
    <row r="69" spans="2:12" ht="15.75" x14ac:dyDescent="0.3">
      <c r="B69" s="48" t="s">
        <v>7</v>
      </c>
      <c r="C69" s="63">
        <v>4</v>
      </c>
      <c r="D69" s="74">
        <v>2750</v>
      </c>
      <c r="E69" s="59"/>
      <c r="F69" s="74"/>
      <c r="G69" s="32"/>
      <c r="H69" s="33">
        <f t="shared" si="18"/>
        <v>4</v>
      </c>
      <c r="I69" s="34">
        <f t="shared" si="19"/>
        <v>0</v>
      </c>
      <c r="J69" s="36">
        <f t="shared" si="20"/>
        <v>2750</v>
      </c>
      <c r="K69"/>
    </row>
    <row r="70" spans="2:12" ht="15.75" x14ac:dyDescent="0.3">
      <c r="B70" s="49" t="s">
        <v>8</v>
      </c>
      <c r="C70" s="63"/>
      <c r="D70" s="74"/>
      <c r="E70" s="59"/>
      <c r="F70" s="74"/>
      <c r="G70" s="32"/>
      <c r="H70" s="33">
        <f t="shared" si="18"/>
        <v>0</v>
      </c>
      <c r="I70" s="34">
        <f t="shared" si="19"/>
        <v>0</v>
      </c>
      <c r="J70" s="36">
        <f t="shared" si="20"/>
        <v>0</v>
      </c>
      <c r="K70"/>
    </row>
    <row r="71" spans="2:12" ht="15.75" x14ac:dyDescent="0.3">
      <c r="B71" s="48" t="s">
        <v>9</v>
      </c>
      <c r="C71" s="63"/>
      <c r="D71" s="74"/>
      <c r="E71" s="59"/>
      <c r="F71" s="74"/>
      <c r="G71" s="37"/>
      <c r="H71" s="33">
        <f t="shared" si="18"/>
        <v>0</v>
      </c>
      <c r="I71" s="34">
        <f t="shared" si="19"/>
        <v>0</v>
      </c>
      <c r="J71" s="36">
        <f t="shared" si="20"/>
        <v>0</v>
      </c>
      <c r="K71"/>
    </row>
    <row r="72" spans="2:12" ht="15.75" x14ac:dyDescent="0.3">
      <c r="B72" s="48" t="s">
        <v>10</v>
      </c>
      <c r="C72" s="63">
        <v>4</v>
      </c>
      <c r="D72" s="74">
        <v>2750</v>
      </c>
      <c r="E72" s="59"/>
      <c r="F72" s="74"/>
      <c r="G72" s="32"/>
      <c r="H72" s="33">
        <f t="shared" si="18"/>
        <v>4</v>
      </c>
      <c r="I72" s="34">
        <f t="shared" si="19"/>
        <v>0</v>
      </c>
      <c r="J72" s="36">
        <f t="shared" ref="J72:J73" si="21">D71+G72</f>
        <v>0</v>
      </c>
      <c r="K72"/>
    </row>
    <row r="73" spans="2:12" ht="15.75" x14ac:dyDescent="0.3">
      <c r="B73" s="48" t="s">
        <v>11</v>
      </c>
      <c r="C73" s="63"/>
      <c r="D73" s="74"/>
      <c r="E73" s="59"/>
      <c r="F73" s="74"/>
      <c r="G73" s="32"/>
      <c r="H73" s="33">
        <f t="shared" si="18"/>
        <v>0</v>
      </c>
      <c r="I73" s="34">
        <f t="shared" si="19"/>
        <v>0</v>
      </c>
      <c r="J73" s="36">
        <f t="shared" si="21"/>
        <v>2750</v>
      </c>
      <c r="K73"/>
    </row>
    <row r="74" spans="2:12" ht="15.75" x14ac:dyDescent="0.3">
      <c r="B74" s="48" t="s">
        <v>12</v>
      </c>
      <c r="C74" s="63"/>
      <c r="D74" s="74"/>
      <c r="E74" s="59"/>
      <c r="F74" s="74"/>
      <c r="G74" s="37"/>
      <c r="H74" s="33">
        <f t="shared" si="18"/>
        <v>0</v>
      </c>
      <c r="I74" s="34">
        <f t="shared" si="19"/>
        <v>0</v>
      </c>
      <c r="J74" s="36">
        <f t="shared" ref="J74:J75" si="22">D74+G74</f>
        <v>0</v>
      </c>
      <c r="K74"/>
    </row>
    <row r="75" spans="2:12" ht="16.5" thickBot="1" x14ac:dyDescent="0.35">
      <c r="B75" s="50" t="s">
        <v>13</v>
      </c>
      <c r="C75" s="63"/>
      <c r="D75" s="74"/>
      <c r="E75" s="59"/>
      <c r="F75" s="74"/>
      <c r="G75" s="42"/>
      <c r="H75" s="43">
        <f t="shared" si="18"/>
        <v>0</v>
      </c>
      <c r="I75" s="44">
        <f t="shared" si="19"/>
        <v>0</v>
      </c>
      <c r="J75" s="46">
        <f t="shared" si="22"/>
        <v>0</v>
      </c>
      <c r="K75"/>
    </row>
    <row r="76" spans="2:12" ht="15.75" thickBot="1" x14ac:dyDescent="0.3">
      <c r="B76" s="55" t="s">
        <v>14</v>
      </c>
      <c r="C76" s="16" t="s">
        <v>24</v>
      </c>
      <c r="D76" s="17">
        <f>SUM(D64:D75)</f>
        <v>18743.8</v>
      </c>
      <c r="E76" s="18" t="s">
        <v>24</v>
      </c>
      <c r="F76" s="20">
        <f>SUM(F64:F75)</f>
        <v>0</v>
      </c>
      <c r="G76" s="19">
        <f>SUM(G64:G75)</f>
        <v>0</v>
      </c>
      <c r="H76" s="16" t="s">
        <v>24</v>
      </c>
      <c r="I76" s="20">
        <f>SUM(I64:I75)</f>
        <v>0</v>
      </c>
      <c r="J76" s="19">
        <f>SUM(J64:J75)</f>
        <v>18743.8</v>
      </c>
      <c r="K76"/>
    </row>
    <row r="78" spans="2:12" ht="15.75" thickBot="1" x14ac:dyDescent="0.3"/>
    <row r="79" spans="2:12" s="69" customFormat="1" ht="60" customHeight="1" thickBot="1" x14ac:dyDescent="0.3">
      <c r="B79" s="110" t="s">
        <v>26</v>
      </c>
      <c r="C79" s="166" t="s">
        <v>68</v>
      </c>
      <c r="D79" s="167"/>
      <c r="E79" s="167"/>
      <c r="F79" s="167"/>
      <c r="G79" s="167"/>
      <c r="H79" s="167"/>
      <c r="I79" s="167"/>
      <c r="J79" s="168"/>
    </row>
    <row r="80" spans="2:12" ht="15.75" thickBot="1" x14ac:dyDescent="0.3">
      <c r="B80" s="52">
        <v>1</v>
      </c>
      <c r="C80" s="53">
        <v>2</v>
      </c>
      <c r="D80" s="53">
        <v>3</v>
      </c>
      <c r="E80" s="53">
        <v>4</v>
      </c>
      <c r="F80" s="53">
        <v>5</v>
      </c>
      <c r="G80" s="53">
        <v>6</v>
      </c>
      <c r="H80" s="53">
        <v>7</v>
      </c>
      <c r="I80" s="53">
        <v>8</v>
      </c>
      <c r="J80" s="54">
        <v>9</v>
      </c>
      <c r="K80"/>
    </row>
    <row r="81" spans="2:11" ht="30" customHeight="1" thickBot="1" x14ac:dyDescent="0.3">
      <c r="B81" s="140" t="s">
        <v>1</v>
      </c>
      <c r="C81" s="142" t="s">
        <v>15</v>
      </c>
      <c r="D81" s="144" t="s">
        <v>22</v>
      </c>
      <c r="E81" s="144" t="s">
        <v>21</v>
      </c>
      <c r="F81" s="144" t="s">
        <v>20</v>
      </c>
      <c r="G81" s="135" t="s">
        <v>22</v>
      </c>
      <c r="H81" s="148" t="s">
        <v>17</v>
      </c>
      <c r="I81" s="149"/>
      <c r="J81" s="150"/>
      <c r="K81"/>
    </row>
    <row r="82" spans="2:11" ht="30.75" thickBot="1" x14ac:dyDescent="0.3">
      <c r="B82" s="141"/>
      <c r="C82" s="143"/>
      <c r="D82" s="145"/>
      <c r="E82" s="145"/>
      <c r="F82" s="145"/>
      <c r="G82" s="136"/>
      <c r="H82" s="103" t="s">
        <v>18</v>
      </c>
      <c r="I82" s="104" t="s">
        <v>19</v>
      </c>
      <c r="J82" s="102" t="s">
        <v>23</v>
      </c>
      <c r="K82"/>
    </row>
    <row r="83" spans="2:11" ht="15.75" x14ac:dyDescent="0.3">
      <c r="B83" s="47" t="s">
        <v>2</v>
      </c>
      <c r="C83" s="62"/>
      <c r="D83" s="73"/>
      <c r="E83" s="58">
        <v>1</v>
      </c>
      <c r="F83" s="73">
        <v>516.05999999999995</v>
      </c>
      <c r="G83" s="24"/>
      <c r="H83" s="25">
        <f t="shared" ref="H83:H94" si="23">C83+E83</f>
        <v>1</v>
      </c>
      <c r="I83" s="26">
        <f t="shared" ref="I83:I94" si="24">F83</f>
        <v>516.05999999999995</v>
      </c>
      <c r="J83" s="28">
        <f>D83+G83</f>
        <v>0</v>
      </c>
      <c r="K83"/>
    </row>
    <row r="84" spans="2:11" ht="15.75" x14ac:dyDescent="0.3">
      <c r="B84" s="48" t="s">
        <v>3</v>
      </c>
      <c r="C84" s="63"/>
      <c r="D84" s="74"/>
      <c r="E84" s="59"/>
      <c r="F84" s="74"/>
      <c r="G84" s="32"/>
      <c r="H84" s="33">
        <f t="shared" si="23"/>
        <v>0</v>
      </c>
      <c r="I84" s="34">
        <f t="shared" si="24"/>
        <v>0</v>
      </c>
      <c r="J84" s="36">
        <f t="shared" ref="J84:J94" si="25">D84+G84</f>
        <v>0</v>
      </c>
      <c r="K84"/>
    </row>
    <row r="85" spans="2:11" ht="15.75" x14ac:dyDescent="0.3">
      <c r="B85" s="48" t="s">
        <v>4</v>
      </c>
      <c r="C85" s="63"/>
      <c r="D85" s="74"/>
      <c r="E85" s="59"/>
      <c r="F85" s="74"/>
      <c r="G85" s="32"/>
      <c r="H85" s="33">
        <f t="shared" si="23"/>
        <v>0</v>
      </c>
      <c r="I85" s="34">
        <f t="shared" si="24"/>
        <v>0</v>
      </c>
      <c r="J85" s="36">
        <f t="shared" si="25"/>
        <v>0</v>
      </c>
      <c r="K85"/>
    </row>
    <row r="86" spans="2:11" ht="15.75" x14ac:dyDescent="0.3">
      <c r="B86" s="48" t="s">
        <v>5</v>
      </c>
      <c r="C86" s="63"/>
      <c r="D86" s="74"/>
      <c r="E86" s="59"/>
      <c r="F86" s="74"/>
      <c r="G86" s="32"/>
      <c r="H86" s="33">
        <f t="shared" si="23"/>
        <v>0</v>
      </c>
      <c r="I86" s="34">
        <f t="shared" si="24"/>
        <v>0</v>
      </c>
      <c r="J86" s="36">
        <f t="shared" si="25"/>
        <v>0</v>
      </c>
      <c r="K86"/>
    </row>
    <row r="87" spans="2:11" ht="15.75" x14ac:dyDescent="0.3">
      <c r="B87" s="48" t="s">
        <v>6</v>
      </c>
      <c r="C87" s="63"/>
      <c r="D87" s="74"/>
      <c r="E87" s="59"/>
      <c r="F87" s="74"/>
      <c r="G87" s="32"/>
      <c r="H87" s="33">
        <f t="shared" si="23"/>
        <v>0</v>
      </c>
      <c r="I87" s="34">
        <f t="shared" si="24"/>
        <v>0</v>
      </c>
      <c r="J87" s="36">
        <f t="shared" si="25"/>
        <v>0</v>
      </c>
      <c r="K87"/>
    </row>
    <row r="88" spans="2:11" ht="15.75" x14ac:dyDescent="0.3">
      <c r="B88" s="48" t="s">
        <v>7</v>
      </c>
      <c r="C88" s="63"/>
      <c r="D88" s="74"/>
      <c r="E88" s="59"/>
      <c r="F88" s="74"/>
      <c r="G88" s="32"/>
      <c r="H88" s="33">
        <f t="shared" si="23"/>
        <v>0</v>
      </c>
      <c r="I88" s="34">
        <f t="shared" si="24"/>
        <v>0</v>
      </c>
      <c r="J88" s="36">
        <f t="shared" si="25"/>
        <v>0</v>
      </c>
      <c r="K88"/>
    </row>
    <row r="89" spans="2:11" ht="15.75" x14ac:dyDescent="0.3">
      <c r="B89" s="49" t="s">
        <v>8</v>
      </c>
      <c r="C89" s="63"/>
      <c r="D89" s="74"/>
      <c r="E89" s="59"/>
      <c r="F89" s="74"/>
      <c r="G89" s="32"/>
      <c r="H89" s="33">
        <f t="shared" si="23"/>
        <v>0</v>
      </c>
      <c r="I89" s="34">
        <f t="shared" si="24"/>
        <v>0</v>
      </c>
      <c r="J89" s="36">
        <f t="shared" si="25"/>
        <v>0</v>
      </c>
      <c r="K89"/>
    </row>
    <row r="90" spans="2:11" ht="15.75" x14ac:dyDescent="0.3">
      <c r="B90" s="48" t="s">
        <v>9</v>
      </c>
      <c r="C90" s="63"/>
      <c r="D90" s="74"/>
      <c r="E90" s="59"/>
      <c r="F90" s="74"/>
      <c r="G90" s="37"/>
      <c r="H90" s="33">
        <f t="shared" si="23"/>
        <v>0</v>
      </c>
      <c r="I90" s="34">
        <f t="shared" si="24"/>
        <v>0</v>
      </c>
      <c r="J90" s="36">
        <f t="shared" si="25"/>
        <v>0</v>
      </c>
      <c r="K90"/>
    </row>
    <row r="91" spans="2:11" ht="15.75" x14ac:dyDescent="0.3">
      <c r="B91" s="48" t="s">
        <v>10</v>
      </c>
      <c r="C91" s="63"/>
      <c r="D91" s="74"/>
      <c r="E91" s="59"/>
      <c r="F91" s="74"/>
      <c r="G91" s="32"/>
      <c r="H91" s="33">
        <f t="shared" si="23"/>
        <v>0</v>
      </c>
      <c r="I91" s="34">
        <f t="shared" si="24"/>
        <v>0</v>
      </c>
      <c r="J91" s="36">
        <f t="shared" si="25"/>
        <v>0</v>
      </c>
      <c r="K91"/>
    </row>
    <row r="92" spans="2:11" ht="15.75" x14ac:dyDescent="0.3">
      <c r="B92" s="48" t="s">
        <v>11</v>
      </c>
      <c r="C92" s="63"/>
      <c r="D92" s="74"/>
      <c r="E92" s="59"/>
      <c r="F92" s="74"/>
      <c r="G92" s="32"/>
      <c r="H92" s="33">
        <f t="shared" si="23"/>
        <v>0</v>
      </c>
      <c r="I92" s="34">
        <f t="shared" si="24"/>
        <v>0</v>
      </c>
      <c r="J92" s="36">
        <f t="shared" si="25"/>
        <v>0</v>
      </c>
      <c r="K92"/>
    </row>
    <row r="93" spans="2:11" ht="15.75" x14ac:dyDescent="0.3">
      <c r="B93" s="48" t="s">
        <v>12</v>
      </c>
      <c r="C93" s="63"/>
      <c r="D93" s="74"/>
      <c r="E93" s="59"/>
      <c r="F93" s="74"/>
      <c r="G93" s="37"/>
      <c r="H93" s="33">
        <f t="shared" si="23"/>
        <v>0</v>
      </c>
      <c r="I93" s="34">
        <f t="shared" si="24"/>
        <v>0</v>
      </c>
      <c r="J93" s="36">
        <f t="shared" si="25"/>
        <v>0</v>
      </c>
      <c r="K93"/>
    </row>
    <row r="94" spans="2:11" ht="16.5" thickBot="1" x14ac:dyDescent="0.35">
      <c r="B94" s="50" t="s">
        <v>13</v>
      </c>
      <c r="C94" s="63"/>
      <c r="D94" s="74"/>
      <c r="E94" s="59"/>
      <c r="F94" s="74"/>
      <c r="G94" s="42"/>
      <c r="H94" s="43">
        <f t="shared" si="23"/>
        <v>0</v>
      </c>
      <c r="I94" s="44">
        <f t="shared" si="24"/>
        <v>0</v>
      </c>
      <c r="J94" s="46">
        <f t="shared" si="25"/>
        <v>0</v>
      </c>
      <c r="K94"/>
    </row>
    <row r="95" spans="2:11" ht="15.75" thickBot="1" x14ac:dyDescent="0.3">
      <c r="B95" s="55" t="s">
        <v>14</v>
      </c>
      <c r="C95" s="16" t="s">
        <v>24</v>
      </c>
      <c r="D95" s="17">
        <f>SUM(D83:D94)</f>
        <v>0</v>
      </c>
      <c r="E95" s="18" t="s">
        <v>24</v>
      </c>
      <c r="F95" s="20">
        <f>SUM(F83:F94)</f>
        <v>516.05999999999995</v>
      </c>
      <c r="G95" s="19">
        <f>SUM(G83:G94)</f>
        <v>0</v>
      </c>
      <c r="H95" s="16" t="s">
        <v>24</v>
      </c>
      <c r="I95" s="20">
        <f>SUM(I83:I94)</f>
        <v>516.05999999999995</v>
      </c>
      <c r="J95" s="19">
        <f>SUM(J83:J94)</f>
        <v>0</v>
      </c>
      <c r="K95"/>
    </row>
    <row r="96" spans="2:11" ht="15.75" thickBot="1" x14ac:dyDescent="0.3"/>
    <row r="97" spans="2:11" s="69" customFormat="1" ht="60" customHeight="1" thickBot="1" x14ac:dyDescent="0.3">
      <c r="B97" s="68" t="s">
        <v>26</v>
      </c>
      <c r="C97" s="163" t="s">
        <v>87</v>
      </c>
      <c r="D97" s="164"/>
      <c r="E97" s="164"/>
      <c r="F97" s="164"/>
      <c r="G97" s="164"/>
      <c r="H97" s="164"/>
      <c r="I97" s="164"/>
      <c r="J97" s="165"/>
    </row>
    <row r="98" spans="2:11" ht="15.75" thickBot="1" x14ac:dyDescent="0.3">
      <c r="B98" s="52">
        <v>1</v>
      </c>
      <c r="C98" s="53">
        <v>2</v>
      </c>
      <c r="D98" s="53">
        <v>3</v>
      </c>
      <c r="E98" s="53">
        <v>4</v>
      </c>
      <c r="F98" s="53">
        <v>5</v>
      </c>
      <c r="G98" s="53">
        <v>6</v>
      </c>
      <c r="H98" s="53">
        <v>7</v>
      </c>
      <c r="I98" s="53">
        <v>8</v>
      </c>
      <c r="J98" s="54">
        <v>9</v>
      </c>
      <c r="K98"/>
    </row>
    <row r="99" spans="2:11" ht="30" customHeight="1" thickBot="1" x14ac:dyDescent="0.3">
      <c r="B99" s="140" t="s">
        <v>1</v>
      </c>
      <c r="C99" s="142" t="s">
        <v>15</v>
      </c>
      <c r="D99" s="144" t="s">
        <v>22</v>
      </c>
      <c r="E99" s="144" t="s">
        <v>21</v>
      </c>
      <c r="F99" s="144" t="s">
        <v>20</v>
      </c>
      <c r="G99" s="135" t="s">
        <v>22</v>
      </c>
      <c r="H99" s="148" t="s">
        <v>17</v>
      </c>
      <c r="I99" s="149"/>
      <c r="J99" s="150"/>
      <c r="K99"/>
    </row>
    <row r="100" spans="2:11" ht="30.75" thickBot="1" x14ac:dyDescent="0.3">
      <c r="B100" s="141"/>
      <c r="C100" s="143"/>
      <c r="D100" s="145"/>
      <c r="E100" s="145"/>
      <c r="F100" s="145"/>
      <c r="G100" s="136"/>
      <c r="H100" s="103" t="s">
        <v>18</v>
      </c>
      <c r="I100" s="104" t="s">
        <v>19</v>
      </c>
      <c r="J100" s="102" t="s">
        <v>23</v>
      </c>
      <c r="K100"/>
    </row>
    <row r="101" spans="2:11" ht="15.75" x14ac:dyDescent="0.3">
      <c r="B101" s="47" t="s">
        <v>2</v>
      </c>
      <c r="C101" s="62">
        <v>17</v>
      </c>
      <c r="D101" s="73">
        <v>15543</v>
      </c>
      <c r="E101" s="58">
        <v>3</v>
      </c>
      <c r="F101" s="73">
        <v>1091.97</v>
      </c>
      <c r="G101" s="24"/>
      <c r="H101" s="25">
        <f t="shared" ref="H101:H112" si="26">C101+E101</f>
        <v>20</v>
      </c>
      <c r="I101" s="26">
        <f t="shared" ref="I101:I112" si="27">F101</f>
        <v>1091.97</v>
      </c>
      <c r="J101" s="28">
        <f>D101+G101</f>
        <v>15543</v>
      </c>
      <c r="K101"/>
    </row>
    <row r="102" spans="2:11" ht="15.75" x14ac:dyDescent="0.3">
      <c r="B102" s="48" t="s">
        <v>3</v>
      </c>
      <c r="C102" s="63">
        <v>16</v>
      </c>
      <c r="D102" s="74">
        <v>15300</v>
      </c>
      <c r="E102" s="59">
        <v>3</v>
      </c>
      <c r="F102" s="74">
        <v>1091.97</v>
      </c>
      <c r="G102" s="32"/>
      <c r="H102" s="33">
        <f t="shared" si="26"/>
        <v>19</v>
      </c>
      <c r="I102" s="34">
        <f t="shared" si="27"/>
        <v>1091.97</v>
      </c>
      <c r="J102" s="36">
        <f t="shared" ref="J102:J112" si="28">D102+G102</f>
        <v>15300</v>
      </c>
      <c r="K102"/>
    </row>
    <row r="103" spans="2:11" ht="15.75" x14ac:dyDescent="0.3">
      <c r="B103" s="48" t="s">
        <v>4</v>
      </c>
      <c r="C103" s="63">
        <v>16</v>
      </c>
      <c r="D103" s="74">
        <v>15300</v>
      </c>
      <c r="E103" s="59">
        <v>2</v>
      </c>
      <c r="F103" s="74">
        <v>727.98</v>
      </c>
      <c r="G103" s="32"/>
      <c r="H103" s="33">
        <f t="shared" si="26"/>
        <v>18</v>
      </c>
      <c r="I103" s="34">
        <f t="shared" si="27"/>
        <v>727.98</v>
      </c>
      <c r="J103" s="36">
        <f t="shared" si="28"/>
        <v>15300</v>
      </c>
      <c r="K103"/>
    </row>
    <row r="104" spans="2:11" ht="15.75" x14ac:dyDescent="0.3">
      <c r="B104" s="48" t="s">
        <v>5</v>
      </c>
      <c r="C104" s="63">
        <v>16</v>
      </c>
      <c r="D104" s="74">
        <v>15757</v>
      </c>
      <c r="E104" s="59">
        <v>3</v>
      </c>
      <c r="F104" s="74">
        <v>1091.97</v>
      </c>
      <c r="G104" s="32"/>
      <c r="H104" s="33">
        <f t="shared" si="26"/>
        <v>19</v>
      </c>
      <c r="I104" s="34">
        <f t="shared" si="27"/>
        <v>1091.97</v>
      </c>
      <c r="J104" s="36">
        <f t="shared" si="28"/>
        <v>15757</v>
      </c>
      <c r="K104"/>
    </row>
    <row r="105" spans="2:11" ht="15.75" x14ac:dyDescent="0.3">
      <c r="B105" s="48" t="s">
        <v>6</v>
      </c>
      <c r="C105" s="63">
        <v>16</v>
      </c>
      <c r="D105" s="74">
        <v>15757</v>
      </c>
      <c r="E105" s="59">
        <v>3</v>
      </c>
      <c r="F105" s="74">
        <v>3100</v>
      </c>
      <c r="G105" s="32"/>
      <c r="H105" s="33">
        <f t="shared" si="26"/>
        <v>19</v>
      </c>
      <c r="I105" s="34">
        <f t="shared" si="27"/>
        <v>3100</v>
      </c>
      <c r="J105" s="36">
        <f t="shared" si="28"/>
        <v>15757</v>
      </c>
      <c r="K105"/>
    </row>
    <row r="106" spans="2:11" ht="15.75" x14ac:dyDescent="0.3">
      <c r="B106" s="48" t="s">
        <v>7</v>
      </c>
      <c r="C106" s="63">
        <v>43</v>
      </c>
      <c r="D106" s="74">
        <f>15757+28649</f>
        <v>44406</v>
      </c>
      <c r="E106" s="59">
        <v>5</v>
      </c>
      <c r="F106" s="74">
        <f>2164.97+1230.1</f>
        <v>3395.0699999999997</v>
      </c>
      <c r="G106" s="32"/>
      <c r="H106" s="33">
        <f t="shared" si="26"/>
        <v>48</v>
      </c>
      <c r="I106" s="34">
        <f t="shared" si="27"/>
        <v>3395.0699999999997</v>
      </c>
      <c r="J106" s="36">
        <f t="shared" si="28"/>
        <v>44406</v>
      </c>
      <c r="K106"/>
    </row>
    <row r="107" spans="2:11" ht="15.75" x14ac:dyDescent="0.3">
      <c r="B107" s="49" t="s">
        <v>8</v>
      </c>
      <c r="C107" s="63"/>
      <c r="D107" s="74"/>
      <c r="E107" s="59"/>
      <c r="F107" s="74"/>
      <c r="G107" s="32"/>
      <c r="H107" s="33">
        <f t="shared" si="26"/>
        <v>0</v>
      </c>
      <c r="I107" s="34">
        <f t="shared" si="27"/>
        <v>0</v>
      </c>
      <c r="J107" s="36">
        <f t="shared" si="28"/>
        <v>0</v>
      </c>
      <c r="K107"/>
    </row>
    <row r="108" spans="2:11" ht="15.75" x14ac:dyDescent="0.3">
      <c r="B108" s="48" t="s">
        <v>9</v>
      </c>
      <c r="C108" s="63"/>
      <c r="D108" s="74"/>
      <c r="E108" s="59"/>
      <c r="F108" s="74"/>
      <c r="G108" s="37"/>
      <c r="H108" s="33">
        <f t="shared" si="26"/>
        <v>0</v>
      </c>
      <c r="I108" s="34">
        <f t="shared" si="27"/>
        <v>0</v>
      </c>
      <c r="J108" s="36">
        <f t="shared" si="28"/>
        <v>0</v>
      </c>
      <c r="K108"/>
    </row>
    <row r="109" spans="2:11" ht="15.75" x14ac:dyDescent="0.3">
      <c r="B109" s="48" t="s">
        <v>10</v>
      </c>
      <c r="C109" s="63">
        <v>16</v>
      </c>
      <c r="D109" s="74">
        <v>15757</v>
      </c>
      <c r="E109" s="59">
        <v>3</v>
      </c>
      <c r="F109" s="74">
        <v>3100</v>
      </c>
      <c r="G109" s="32"/>
      <c r="H109" s="33">
        <f t="shared" si="26"/>
        <v>19</v>
      </c>
      <c r="I109" s="34">
        <f t="shared" si="27"/>
        <v>3100</v>
      </c>
      <c r="J109" s="36">
        <f t="shared" si="28"/>
        <v>15757</v>
      </c>
      <c r="K109"/>
    </row>
    <row r="110" spans="2:11" ht="15.75" x14ac:dyDescent="0.3">
      <c r="B110" s="48" t="s">
        <v>11</v>
      </c>
      <c r="C110" s="63"/>
      <c r="D110" s="74"/>
      <c r="E110" s="59"/>
      <c r="F110" s="74"/>
      <c r="G110" s="32"/>
      <c r="H110" s="33">
        <f t="shared" si="26"/>
        <v>0</v>
      </c>
      <c r="I110" s="34">
        <f t="shared" si="27"/>
        <v>0</v>
      </c>
      <c r="J110" s="36">
        <f t="shared" si="28"/>
        <v>0</v>
      </c>
      <c r="K110"/>
    </row>
    <row r="111" spans="2:11" ht="15.75" x14ac:dyDescent="0.3">
      <c r="B111" s="48" t="s">
        <v>12</v>
      </c>
      <c r="C111" s="63"/>
      <c r="D111" s="74"/>
      <c r="E111" s="59"/>
      <c r="F111" s="74"/>
      <c r="G111" s="37"/>
      <c r="H111" s="33">
        <f t="shared" si="26"/>
        <v>0</v>
      </c>
      <c r="I111" s="34">
        <f t="shared" si="27"/>
        <v>0</v>
      </c>
      <c r="J111" s="36">
        <f t="shared" si="28"/>
        <v>0</v>
      </c>
      <c r="K111"/>
    </row>
    <row r="112" spans="2:11" ht="16.5" thickBot="1" x14ac:dyDescent="0.35">
      <c r="B112" s="50" t="s">
        <v>13</v>
      </c>
      <c r="C112" s="63"/>
      <c r="D112" s="74"/>
      <c r="E112" s="59"/>
      <c r="F112" s="74"/>
      <c r="G112" s="42"/>
      <c r="H112" s="43">
        <f t="shared" si="26"/>
        <v>0</v>
      </c>
      <c r="I112" s="44">
        <f t="shared" si="27"/>
        <v>0</v>
      </c>
      <c r="J112" s="46">
        <f t="shared" si="28"/>
        <v>0</v>
      </c>
      <c r="K112"/>
    </row>
    <row r="113" spans="2:11" ht="15.75" thickBot="1" x14ac:dyDescent="0.3">
      <c r="B113" s="55" t="s">
        <v>14</v>
      </c>
      <c r="C113" s="16" t="s">
        <v>24</v>
      </c>
      <c r="D113" s="17">
        <f>SUM(D101:D112)</f>
        <v>137820</v>
      </c>
      <c r="E113" s="18" t="s">
        <v>24</v>
      </c>
      <c r="F113" s="20">
        <f>SUM(F101:F112)</f>
        <v>13598.96</v>
      </c>
      <c r="G113" s="19">
        <f>SUM(G101:G112)</f>
        <v>0</v>
      </c>
      <c r="H113" s="16" t="s">
        <v>24</v>
      </c>
      <c r="I113" s="20">
        <f>SUM(I101:I112)</f>
        <v>13598.96</v>
      </c>
      <c r="J113" s="19">
        <f>SUM(J101:J112)</f>
        <v>137820</v>
      </c>
      <c r="K113"/>
    </row>
  </sheetData>
  <mergeCells count="51">
    <mergeCell ref="C79:J79"/>
    <mergeCell ref="B81:B82"/>
    <mergeCell ref="C81:C82"/>
    <mergeCell ref="D81:D82"/>
    <mergeCell ref="E81:E82"/>
    <mergeCell ref="F81:F82"/>
    <mergeCell ref="G81:G82"/>
    <mergeCell ref="H81:J81"/>
    <mergeCell ref="G62:G63"/>
    <mergeCell ref="H62:J62"/>
    <mergeCell ref="C60:J60"/>
    <mergeCell ref="B62:B63"/>
    <mergeCell ref="C62:C63"/>
    <mergeCell ref="D62:D63"/>
    <mergeCell ref="E62:E63"/>
    <mergeCell ref="F62:F63"/>
    <mergeCell ref="B40:J40"/>
    <mergeCell ref="C41:J41"/>
    <mergeCell ref="B43:B44"/>
    <mergeCell ref="C43:C44"/>
    <mergeCell ref="D43:D44"/>
    <mergeCell ref="E43:E44"/>
    <mergeCell ref="F43:F44"/>
    <mergeCell ref="G43:G44"/>
    <mergeCell ref="H43:J43"/>
    <mergeCell ref="B21:J21"/>
    <mergeCell ref="C22:J22"/>
    <mergeCell ref="B24:B25"/>
    <mergeCell ref="C24:C25"/>
    <mergeCell ref="D24:D25"/>
    <mergeCell ref="E24:E25"/>
    <mergeCell ref="F24:F25"/>
    <mergeCell ref="G24:G25"/>
    <mergeCell ref="H24:J24"/>
    <mergeCell ref="B2:J2"/>
    <mergeCell ref="C3:J3"/>
    <mergeCell ref="B5:B6"/>
    <mergeCell ref="C5:C6"/>
    <mergeCell ref="D5:D6"/>
    <mergeCell ref="E5:E6"/>
    <mergeCell ref="F5:F6"/>
    <mergeCell ref="G5:G6"/>
    <mergeCell ref="H5:J5"/>
    <mergeCell ref="C97:J97"/>
    <mergeCell ref="B99:B100"/>
    <mergeCell ref="C99:C100"/>
    <mergeCell ref="D99:D100"/>
    <mergeCell ref="E99:E100"/>
    <mergeCell ref="F99:F100"/>
    <mergeCell ref="G99:G100"/>
    <mergeCell ref="H99:J99"/>
  </mergeCells>
  <pageMargins left="0" right="0" top="0" bottom="0" header="0" footer="0"/>
  <pageSetup paperSize="9" scale="8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J353"/>
  <sheetViews>
    <sheetView view="pageBreakPreview" zoomScale="65" zoomScaleSheetLayoutView="65" workbookViewId="0">
      <selection activeCell="F240" sqref="F240"/>
    </sheetView>
  </sheetViews>
  <sheetFormatPr defaultRowHeight="15" x14ac:dyDescent="0.25"/>
  <cols>
    <col min="1" max="1" width="2.85546875" customWidth="1"/>
    <col min="2" max="2" width="20.5703125" customWidth="1"/>
    <col min="3" max="7" width="25.7109375" customWidth="1"/>
    <col min="8" max="10" width="14.42578125" customWidth="1"/>
  </cols>
  <sheetData>
    <row r="2" spans="2:10" ht="54" customHeight="1" x14ac:dyDescent="0.25">
      <c r="B2" s="133" t="s">
        <v>48</v>
      </c>
      <c r="C2" s="133"/>
      <c r="D2" s="133"/>
      <c r="E2" s="133"/>
      <c r="F2" s="133"/>
      <c r="G2" s="133"/>
      <c r="H2" s="133"/>
      <c r="I2" s="133"/>
      <c r="J2" s="133"/>
    </row>
    <row r="3" spans="2:10" ht="15.75" thickBot="1" x14ac:dyDescent="0.3">
      <c r="B3" s="153"/>
      <c r="C3" s="153"/>
      <c r="D3" s="153"/>
      <c r="E3" s="153"/>
      <c r="F3" s="153"/>
      <c r="G3" s="153"/>
      <c r="H3" s="153"/>
      <c r="I3" s="153"/>
      <c r="J3" s="153"/>
    </row>
    <row r="4" spans="2:10" s="69" customFormat="1" ht="60" customHeight="1" thickBot="1" x14ac:dyDescent="0.3">
      <c r="B4" s="84" t="s">
        <v>26</v>
      </c>
      <c r="C4" s="163" t="s">
        <v>67</v>
      </c>
      <c r="D4" s="164"/>
      <c r="E4" s="164"/>
      <c r="F4" s="164"/>
      <c r="G4" s="164"/>
      <c r="H4" s="164"/>
      <c r="I4" s="164"/>
      <c r="J4" s="165"/>
    </row>
    <row r="5" spans="2:10" ht="15.75" thickBot="1" x14ac:dyDescent="0.3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3">
        <v>6</v>
      </c>
      <c r="H5" s="53">
        <v>7</v>
      </c>
      <c r="I5" s="53">
        <v>8</v>
      </c>
      <c r="J5" s="54">
        <v>9</v>
      </c>
    </row>
    <row r="6" spans="2:10" ht="30" customHeight="1" thickBot="1" x14ac:dyDescent="0.3">
      <c r="B6" s="157" t="s">
        <v>1</v>
      </c>
      <c r="C6" s="159" t="s">
        <v>15</v>
      </c>
      <c r="D6" s="161" t="s">
        <v>22</v>
      </c>
      <c r="E6" s="161" t="s">
        <v>21</v>
      </c>
      <c r="F6" s="161" t="s">
        <v>20</v>
      </c>
      <c r="G6" s="135" t="s">
        <v>22</v>
      </c>
      <c r="H6" s="148" t="s">
        <v>17</v>
      </c>
      <c r="I6" s="149"/>
      <c r="J6" s="150"/>
    </row>
    <row r="7" spans="2:10" ht="30.75" thickBot="1" x14ac:dyDescent="0.3">
      <c r="B7" s="158"/>
      <c r="C7" s="160"/>
      <c r="D7" s="162"/>
      <c r="E7" s="162"/>
      <c r="F7" s="162"/>
      <c r="G7" s="136"/>
      <c r="H7" s="78" t="s">
        <v>18</v>
      </c>
      <c r="I7" s="79" t="s">
        <v>19</v>
      </c>
      <c r="J7" s="80" t="s">
        <v>23</v>
      </c>
    </row>
    <row r="8" spans="2:10" ht="15.75" x14ac:dyDescent="0.3">
      <c r="B8" s="47" t="s">
        <v>2</v>
      </c>
      <c r="C8" s="62">
        <v>6</v>
      </c>
      <c r="D8" s="73">
        <f>2250*2.55</f>
        <v>5737.5</v>
      </c>
      <c r="E8" s="58"/>
      <c r="F8" s="73"/>
      <c r="G8" s="24"/>
      <c r="H8" s="25">
        <f t="shared" ref="H8:H19" si="0">C8+E8</f>
        <v>6</v>
      </c>
      <c r="I8" s="26">
        <f>F8</f>
        <v>0</v>
      </c>
      <c r="J8" s="28">
        <f t="shared" ref="J8:J19" si="1">D8+G8</f>
        <v>5737.5</v>
      </c>
    </row>
    <row r="9" spans="2:10" ht="15.75" x14ac:dyDescent="0.3">
      <c r="B9" s="48" t="s">
        <v>3</v>
      </c>
      <c r="C9" s="63">
        <v>6</v>
      </c>
      <c r="D9" s="74">
        <v>5576.85</v>
      </c>
      <c r="E9" s="59"/>
      <c r="F9" s="74"/>
      <c r="G9" s="32"/>
      <c r="H9" s="33">
        <f t="shared" si="0"/>
        <v>6</v>
      </c>
      <c r="I9" s="34">
        <f t="shared" ref="I9:I19" si="2">F9</f>
        <v>0</v>
      </c>
      <c r="J9" s="36">
        <f t="shared" si="1"/>
        <v>5576.85</v>
      </c>
    </row>
    <row r="10" spans="2:10" ht="15.75" x14ac:dyDescent="0.3">
      <c r="B10" s="48" t="s">
        <v>4</v>
      </c>
      <c r="C10" s="63">
        <v>6</v>
      </c>
      <c r="D10" s="74">
        <v>5576.85</v>
      </c>
      <c r="E10" s="59"/>
      <c r="F10" s="74"/>
      <c r="G10" s="32"/>
      <c r="H10" s="33">
        <f t="shared" si="0"/>
        <v>6</v>
      </c>
      <c r="I10" s="34">
        <f t="shared" si="2"/>
        <v>0</v>
      </c>
      <c r="J10" s="36">
        <f t="shared" si="1"/>
        <v>5576.85</v>
      </c>
    </row>
    <row r="11" spans="2:10" ht="15.75" x14ac:dyDescent="0.3">
      <c r="B11" s="48" t="s">
        <v>5</v>
      </c>
      <c r="C11" s="63">
        <v>6</v>
      </c>
      <c r="D11" s="74">
        <v>5576.85</v>
      </c>
      <c r="E11" s="59"/>
      <c r="F11" s="74"/>
      <c r="G11" s="32"/>
      <c r="H11" s="33">
        <f t="shared" si="0"/>
        <v>6</v>
      </c>
      <c r="I11" s="34">
        <f t="shared" si="2"/>
        <v>0</v>
      </c>
      <c r="J11" s="36">
        <f t="shared" si="1"/>
        <v>5576.85</v>
      </c>
    </row>
    <row r="12" spans="2:10" ht="15.75" x14ac:dyDescent="0.3">
      <c r="B12" s="48" t="s">
        <v>6</v>
      </c>
      <c r="C12" s="63">
        <v>6</v>
      </c>
      <c r="D12" s="74">
        <v>4310.84</v>
      </c>
      <c r="E12" s="59"/>
      <c r="F12" s="74"/>
      <c r="G12" s="32"/>
      <c r="H12" s="33">
        <f t="shared" ref="H12" si="3">C12+E12</f>
        <v>6</v>
      </c>
      <c r="I12" s="34">
        <f t="shared" ref="I12" si="4">F12</f>
        <v>0</v>
      </c>
      <c r="J12" s="36">
        <f t="shared" ref="J12" si="5">D12+G12</f>
        <v>4310.84</v>
      </c>
    </row>
    <row r="13" spans="2:10" ht="15.75" x14ac:dyDescent="0.3">
      <c r="B13" s="48" t="s">
        <v>7</v>
      </c>
      <c r="C13" s="63">
        <v>6</v>
      </c>
      <c r="D13" s="74">
        <v>4190.55</v>
      </c>
      <c r="E13" s="59"/>
      <c r="F13" s="74"/>
      <c r="G13" s="32"/>
      <c r="H13" s="33">
        <f t="shared" si="0"/>
        <v>6</v>
      </c>
      <c r="I13" s="34">
        <f t="shared" si="2"/>
        <v>0</v>
      </c>
      <c r="J13" s="36">
        <f t="shared" si="1"/>
        <v>4190.55</v>
      </c>
    </row>
    <row r="14" spans="2:10" ht="15.75" x14ac:dyDescent="0.3">
      <c r="B14" s="49" t="s">
        <v>8</v>
      </c>
      <c r="C14" s="63">
        <v>6</v>
      </c>
      <c r="D14" s="74">
        <v>2394.6</v>
      </c>
      <c r="E14" s="59"/>
      <c r="F14" s="74"/>
      <c r="G14" s="32"/>
      <c r="H14" s="33">
        <f t="shared" si="0"/>
        <v>6</v>
      </c>
      <c r="I14" s="34">
        <f t="shared" si="2"/>
        <v>0</v>
      </c>
      <c r="J14" s="36">
        <f t="shared" si="1"/>
        <v>2394.6</v>
      </c>
    </row>
    <row r="15" spans="2:10" ht="15.75" x14ac:dyDescent="0.3">
      <c r="B15" s="48" t="s">
        <v>9</v>
      </c>
      <c r="C15" s="63"/>
      <c r="D15" s="74"/>
      <c r="E15" s="59"/>
      <c r="F15" s="74"/>
      <c r="G15" s="37"/>
      <c r="H15" s="33">
        <f t="shared" si="0"/>
        <v>0</v>
      </c>
      <c r="I15" s="34">
        <f t="shared" si="2"/>
        <v>0</v>
      </c>
      <c r="J15" s="36">
        <f t="shared" si="1"/>
        <v>0</v>
      </c>
    </row>
    <row r="16" spans="2:10" ht="15.75" x14ac:dyDescent="0.3">
      <c r="B16" s="48" t="s">
        <v>10</v>
      </c>
      <c r="C16" s="63">
        <v>6</v>
      </c>
      <c r="D16" s="74">
        <v>2394.6</v>
      </c>
      <c r="E16" s="59"/>
      <c r="F16" s="74"/>
      <c r="G16" s="32"/>
      <c r="H16" s="33">
        <f t="shared" si="0"/>
        <v>6</v>
      </c>
      <c r="I16" s="34">
        <f t="shared" si="2"/>
        <v>0</v>
      </c>
      <c r="J16" s="36">
        <f t="shared" si="1"/>
        <v>2394.6</v>
      </c>
    </row>
    <row r="17" spans="2:10" ht="15.75" x14ac:dyDescent="0.3">
      <c r="B17" s="48" t="s">
        <v>11</v>
      </c>
      <c r="C17" s="63"/>
      <c r="D17" s="74"/>
      <c r="E17" s="59"/>
      <c r="F17" s="74"/>
      <c r="G17" s="32"/>
      <c r="H17" s="33">
        <f t="shared" si="0"/>
        <v>0</v>
      </c>
      <c r="I17" s="34">
        <f t="shared" si="2"/>
        <v>0</v>
      </c>
      <c r="J17" s="36">
        <f t="shared" si="1"/>
        <v>0</v>
      </c>
    </row>
    <row r="18" spans="2:10" ht="15.75" x14ac:dyDescent="0.3">
      <c r="B18" s="48" t="s">
        <v>12</v>
      </c>
      <c r="C18" s="63"/>
      <c r="D18" s="74"/>
      <c r="E18" s="59"/>
      <c r="F18" s="74"/>
      <c r="G18" s="37"/>
      <c r="H18" s="33">
        <f t="shared" si="0"/>
        <v>0</v>
      </c>
      <c r="I18" s="34">
        <f t="shared" si="2"/>
        <v>0</v>
      </c>
      <c r="J18" s="36">
        <f t="shared" si="1"/>
        <v>0</v>
      </c>
    </row>
    <row r="19" spans="2:10" ht="16.5" thickBot="1" x14ac:dyDescent="0.35">
      <c r="B19" s="50" t="s">
        <v>13</v>
      </c>
      <c r="C19" s="63"/>
      <c r="D19" s="74"/>
      <c r="E19" s="59"/>
      <c r="F19" s="74"/>
      <c r="G19" s="42"/>
      <c r="H19" s="43">
        <f t="shared" si="0"/>
        <v>0</v>
      </c>
      <c r="I19" s="44">
        <f t="shared" si="2"/>
        <v>0</v>
      </c>
      <c r="J19" s="46">
        <f t="shared" si="1"/>
        <v>0</v>
      </c>
    </row>
    <row r="20" spans="2:10" ht="15.75" thickBot="1" x14ac:dyDescent="0.3">
      <c r="B20" s="55" t="s">
        <v>14</v>
      </c>
      <c r="C20" s="16" t="s">
        <v>24</v>
      </c>
      <c r="D20" s="17">
        <f>SUM(D8:D19)</f>
        <v>35758.639999999999</v>
      </c>
      <c r="E20" s="18" t="s">
        <v>24</v>
      </c>
      <c r="F20" s="20">
        <f>SUM(F8:F19)</f>
        <v>0</v>
      </c>
      <c r="G20" s="19">
        <f>SUM(G8:G19)</f>
        <v>0</v>
      </c>
      <c r="H20" s="16" t="s">
        <v>24</v>
      </c>
      <c r="I20" s="20">
        <f>SUM(I8:I19)</f>
        <v>0</v>
      </c>
      <c r="J20" s="19">
        <f>SUM(J8:J19)</f>
        <v>35758.639999999999</v>
      </c>
    </row>
    <row r="22" spans="2:10" ht="15.75" thickBot="1" x14ac:dyDescent="0.3">
      <c r="B22" s="153"/>
      <c r="C22" s="153"/>
      <c r="D22" s="153"/>
      <c r="E22" s="153"/>
      <c r="F22" s="153"/>
      <c r="G22" s="153"/>
      <c r="H22" s="153"/>
      <c r="I22" s="153"/>
      <c r="J22" s="153"/>
    </row>
    <row r="23" spans="2:10" ht="39.75" customHeight="1" thickBot="1" x14ac:dyDescent="0.3">
      <c r="B23" s="68" t="s">
        <v>26</v>
      </c>
      <c r="C23" s="163" t="s">
        <v>64</v>
      </c>
      <c r="D23" s="164"/>
      <c r="E23" s="164"/>
      <c r="F23" s="164"/>
      <c r="G23" s="164"/>
      <c r="H23" s="164"/>
      <c r="I23" s="164"/>
      <c r="J23" s="165"/>
    </row>
    <row r="24" spans="2:10" ht="15.75" thickBot="1" x14ac:dyDescent="0.3">
      <c r="B24" s="52">
        <v>1</v>
      </c>
      <c r="C24" s="53">
        <v>2</v>
      </c>
      <c r="D24" s="53">
        <v>3</v>
      </c>
      <c r="E24" s="53">
        <v>4</v>
      </c>
      <c r="F24" s="53">
        <v>5</v>
      </c>
      <c r="G24" s="53">
        <v>6</v>
      </c>
      <c r="H24" s="53">
        <v>7</v>
      </c>
      <c r="I24" s="53">
        <v>8</v>
      </c>
      <c r="J24" s="54">
        <v>9</v>
      </c>
    </row>
    <row r="25" spans="2:10" ht="15.75" customHeight="1" thickBot="1" x14ac:dyDescent="0.3">
      <c r="B25" s="157" t="s">
        <v>1</v>
      </c>
      <c r="C25" s="159" t="s">
        <v>15</v>
      </c>
      <c r="D25" s="161" t="s">
        <v>22</v>
      </c>
      <c r="E25" s="161" t="s">
        <v>21</v>
      </c>
      <c r="F25" s="161" t="s">
        <v>20</v>
      </c>
      <c r="G25" s="135" t="s">
        <v>22</v>
      </c>
      <c r="H25" s="148" t="s">
        <v>17</v>
      </c>
      <c r="I25" s="149"/>
      <c r="J25" s="150"/>
    </row>
    <row r="26" spans="2:10" ht="45.75" customHeight="1" thickBot="1" x14ac:dyDescent="0.3">
      <c r="B26" s="158"/>
      <c r="C26" s="160"/>
      <c r="D26" s="162"/>
      <c r="E26" s="162"/>
      <c r="F26" s="162"/>
      <c r="G26" s="136"/>
      <c r="H26" s="78" t="s">
        <v>18</v>
      </c>
      <c r="I26" s="79" t="s">
        <v>19</v>
      </c>
      <c r="J26" s="80" t="s">
        <v>23</v>
      </c>
    </row>
    <row r="27" spans="2:10" ht="15.75" x14ac:dyDescent="0.3">
      <c r="B27" s="47" t="s">
        <v>2</v>
      </c>
      <c r="C27" s="62">
        <v>3</v>
      </c>
      <c r="D27" s="73">
        <v>884.81</v>
      </c>
      <c r="E27" s="58">
        <v>2</v>
      </c>
      <c r="F27" s="73">
        <v>811.07</v>
      </c>
      <c r="G27" s="24"/>
      <c r="H27" s="25">
        <f t="shared" ref="H27:H38" si="6">C27+E27</f>
        <v>5</v>
      </c>
      <c r="I27" s="26">
        <f>F27</f>
        <v>811.07</v>
      </c>
      <c r="J27" s="28">
        <f t="shared" ref="J27:J38" si="7">D27+G27</f>
        <v>884.81</v>
      </c>
    </row>
    <row r="28" spans="2:10" ht="15.75" x14ac:dyDescent="0.3">
      <c r="B28" s="48" t="s">
        <v>3</v>
      </c>
      <c r="C28" s="63">
        <v>3</v>
      </c>
      <c r="D28" s="74">
        <v>884.81</v>
      </c>
      <c r="E28" s="59">
        <v>2</v>
      </c>
      <c r="F28" s="74">
        <v>811.07</v>
      </c>
      <c r="G28" s="32"/>
      <c r="H28" s="33">
        <f t="shared" si="6"/>
        <v>5</v>
      </c>
      <c r="I28" s="34">
        <f t="shared" ref="I28:I38" si="8">F28</f>
        <v>811.07</v>
      </c>
      <c r="J28" s="36">
        <f t="shared" si="7"/>
        <v>884.81</v>
      </c>
    </row>
    <row r="29" spans="2:10" ht="15.75" x14ac:dyDescent="0.3">
      <c r="B29" s="48" t="s">
        <v>4</v>
      </c>
      <c r="C29" s="63">
        <v>3</v>
      </c>
      <c r="D29" s="74">
        <v>879.77</v>
      </c>
      <c r="E29" s="59">
        <v>2</v>
      </c>
      <c r="F29" s="74">
        <v>806.46</v>
      </c>
      <c r="G29" s="32"/>
      <c r="H29" s="33">
        <f t="shared" si="6"/>
        <v>5</v>
      </c>
      <c r="I29" s="34">
        <f t="shared" si="8"/>
        <v>806.46</v>
      </c>
      <c r="J29" s="36">
        <f t="shared" si="7"/>
        <v>879.77</v>
      </c>
    </row>
    <row r="30" spans="2:10" ht="15.75" x14ac:dyDescent="0.3">
      <c r="B30" s="48" t="s">
        <v>5</v>
      </c>
      <c r="C30" s="63">
        <v>3</v>
      </c>
      <c r="D30" s="74">
        <v>879.77</v>
      </c>
      <c r="E30" s="59">
        <v>2</v>
      </c>
      <c r="F30" s="74">
        <v>811.07</v>
      </c>
      <c r="G30" s="32"/>
      <c r="H30" s="33">
        <f t="shared" si="6"/>
        <v>5</v>
      </c>
      <c r="I30" s="34">
        <f t="shared" si="8"/>
        <v>811.07</v>
      </c>
      <c r="J30" s="36">
        <f t="shared" si="7"/>
        <v>879.77</v>
      </c>
    </row>
    <row r="31" spans="2:10" ht="15.75" x14ac:dyDescent="0.3">
      <c r="B31" s="48" t="s">
        <v>6</v>
      </c>
      <c r="C31" s="63">
        <v>3</v>
      </c>
      <c r="D31" s="74">
        <v>882.44</v>
      </c>
      <c r="E31" s="59">
        <v>2</v>
      </c>
      <c r="F31" s="74">
        <v>806.55</v>
      </c>
      <c r="G31" s="32"/>
      <c r="H31" s="33">
        <f t="shared" ref="H31" si="9">C31+E31</f>
        <v>5</v>
      </c>
      <c r="I31" s="34">
        <f t="shared" ref="I31" si="10">F31</f>
        <v>806.55</v>
      </c>
      <c r="J31" s="36">
        <f t="shared" ref="J31" si="11">D31+G31</f>
        <v>882.44</v>
      </c>
    </row>
    <row r="32" spans="2:10" ht="15.75" x14ac:dyDescent="0.3">
      <c r="B32" s="48" t="s">
        <v>7</v>
      </c>
      <c r="C32" s="63">
        <v>3</v>
      </c>
      <c r="D32" s="74">
        <v>882.44</v>
      </c>
      <c r="E32" s="59">
        <v>2</v>
      </c>
      <c r="F32" s="74">
        <v>806.55</v>
      </c>
      <c r="G32" s="32"/>
      <c r="H32" s="33">
        <f t="shared" si="6"/>
        <v>5</v>
      </c>
      <c r="I32" s="34">
        <f t="shared" si="8"/>
        <v>806.55</v>
      </c>
      <c r="J32" s="36">
        <f t="shared" si="7"/>
        <v>882.44</v>
      </c>
    </row>
    <row r="33" spans="2:10" ht="15.75" x14ac:dyDescent="0.3">
      <c r="B33" s="49" t="s">
        <v>8</v>
      </c>
      <c r="C33" s="63"/>
      <c r="D33" s="74"/>
      <c r="E33" s="59"/>
      <c r="F33" s="74"/>
      <c r="G33" s="32"/>
      <c r="H33" s="33">
        <f t="shared" si="6"/>
        <v>0</v>
      </c>
      <c r="I33" s="34">
        <f t="shared" si="8"/>
        <v>0</v>
      </c>
      <c r="J33" s="36">
        <f t="shared" si="7"/>
        <v>0</v>
      </c>
    </row>
    <row r="34" spans="2:10" ht="15.75" x14ac:dyDescent="0.3">
      <c r="B34" s="48" t="s">
        <v>9</v>
      </c>
      <c r="C34" s="63"/>
      <c r="D34" s="74"/>
      <c r="E34" s="59"/>
      <c r="F34" s="74"/>
      <c r="G34" s="37"/>
      <c r="H34" s="33">
        <f t="shared" si="6"/>
        <v>0</v>
      </c>
      <c r="I34" s="34">
        <f t="shared" si="8"/>
        <v>0</v>
      </c>
      <c r="J34" s="36">
        <f t="shared" si="7"/>
        <v>0</v>
      </c>
    </row>
    <row r="35" spans="2:10" ht="15.75" x14ac:dyDescent="0.3">
      <c r="B35" s="48" t="s">
        <v>10</v>
      </c>
      <c r="C35" s="63"/>
      <c r="D35" s="74"/>
      <c r="E35" s="59"/>
      <c r="F35" s="74"/>
      <c r="G35" s="32"/>
      <c r="H35" s="33">
        <f t="shared" si="6"/>
        <v>0</v>
      </c>
      <c r="I35" s="34">
        <f t="shared" si="8"/>
        <v>0</v>
      </c>
      <c r="J35" s="36">
        <f t="shared" si="7"/>
        <v>0</v>
      </c>
    </row>
    <row r="36" spans="2:10" ht="15.75" x14ac:dyDescent="0.3">
      <c r="B36" s="48" t="s">
        <v>11</v>
      </c>
      <c r="C36" s="63"/>
      <c r="D36" s="74"/>
      <c r="E36" s="59"/>
      <c r="F36" s="74"/>
      <c r="G36" s="32"/>
      <c r="H36" s="33">
        <f t="shared" si="6"/>
        <v>0</v>
      </c>
      <c r="I36" s="34">
        <f t="shared" si="8"/>
        <v>0</v>
      </c>
      <c r="J36" s="36">
        <f t="shared" si="7"/>
        <v>0</v>
      </c>
    </row>
    <row r="37" spans="2:10" ht="15.75" x14ac:dyDescent="0.3">
      <c r="B37" s="48" t="s">
        <v>12</v>
      </c>
      <c r="C37" s="63"/>
      <c r="D37" s="74"/>
      <c r="E37" s="59"/>
      <c r="F37" s="74"/>
      <c r="G37" s="37"/>
      <c r="H37" s="33">
        <f t="shared" si="6"/>
        <v>0</v>
      </c>
      <c r="I37" s="34">
        <f t="shared" si="8"/>
        <v>0</v>
      </c>
      <c r="J37" s="36">
        <f t="shared" si="7"/>
        <v>0</v>
      </c>
    </row>
    <row r="38" spans="2:10" ht="16.5" thickBot="1" x14ac:dyDescent="0.35">
      <c r="B38" s="50" t="s">
        <v>13</v>
      </c>
      <c r="C38" s="63"/>
      <c r="D38" s="74"/>
      <c r="E38" s="59"/>
      <c r="F38" s="74"/>
      <c r="G38" s="42"/>
      <c r="H38" s="43">
        <f t="shared" si="6"/>
        <v>0</v>
      </c>
      <c r="I38" s="44">
        <f t="shared" si="8"/>
        <v>0</v>
      </c>
      <c r="J38" s="46">
        <f t="shared" si="7"/>
        <v>0</v>
      </c>
    </row>
    <row r="39" spans="2:10" ht="15.75" thickBot="1" x14ac:dyDescent="0.3">
      <c r="B39" s="55" t="s">
        <v>14</v>
      </c>
      <c r="C39" s="16" t="s">
        <v>24</v>
      </c>
      <c r="D39" s="17">
        <f>SUM(D27:D38)</f>
        <v>5294.0400000000009</v>
      </c>
      <c r="E39" s="18" t="s">
        <v>24</v>
      </c>
      <c r="F39" s="20">
        <f>SUM(F27:F38)</f>
        <v>4852.7700000000004</v>
      </c>
      <c r="G39" s="19">
        <f>SUM(G27:G38)</f>
        <v>0</v>
      </c>
      <c r="H39" s="16" t="s">
        <v>24</v>
      </c>
      <c r="I39" s="20">
        <f>SUM(I27:I38)</f>
        <v>4852.7700000000004</v>
      </c>
      <c r="J39" s="19">
        <f>SUM(J27:J38)</f>
        <v>5294.0400000000009</v>
      </c>
    </row>
    <row r="40" spans="2:10" ht="17.25" customHeight="1" x14ac:dyDescent="0.25"/>
    <row r="41" spans="2:10" ht="27" customHeight="1" thickBot="1" x14ac:dyDescent="0.3">
      <c r="B41" s="153"/>
      <c r="C41" s="153"/>
      <c r="D41" s="153"/>
      <c r="E41" s="153"/>
      <c r="F41" s="153"/>
      <c r="G41" s="153"/>
      <c r="H41" s="153"/>
      <c r="I41" s="153"/>
      <c r="J41" s="153"/>
    </row>
    <row r="42" spans="2:10" ht="57" customHeight="1" thickBot="1" x14ac:dyDescent="0.3">
      <c r="B42" s="110" t="s">
        <v>26</v>
      </c>
      <c r="C42" s="166" t="s">
        <v>59</v>
      </c>
      <c r="D42" s="167"/>
      <c r="E42" s="167"/>
      <c r="F42" s="167"/>
      <c r="G42" s="167"/>
      <c r="H42" s="167"/>
      <c r="I42" s="167"/>
      <c r="J42" s="168"/>
    </row>
    <row r="43" spans="2:10" ht="18" customHeight="1" thickBot="1" x14ac:dyDescent="0.3">
      <c r="B43" s="52">
        <v>1</v>
      </c>
      <c r="C43" s="53">
        <v>2</v>
      </c>
      <c r="D43" s="53">
        <v>3</v>
      </c>
      <c r="E43" s="53">
        <v>4</v>
      </c>
      <c r="F43" s="53">
        <v>5</v>
      </c>
      <c r="G43" s="53">
        <v>6</v>
      </c>
      <c r="H43" s="53">
        <v>7</v>
      </c>
      <c r="I43" s="53">
        <v>8</v>
      </c>
      <c r="J43" s="54">
        <v>9</v>
      </c>
    </row>
    <row r="44" spans="2:10" ht="15.75" customHeight="1" thickBot="1" x14ac:dyDescent="0.3">
      <c r="B44" s="157" t="s">
        <v>1</v>
      </c>
      <c r="C44" s="159" t="s">
        <v>15</v>
      </c>
      <c r="D44" s="161" t="s">
        <v>22</v>
      </c>
      <c r="E44" s="161" t="s">
        <v>21</v>
      </c>
      <c r="F44" s="161" t="s">
        <v>20</v>
      </c>
      <c r="G44" s="135" t="s">
        <v>22</v>
      </c>
      <c r="H44" s="148" t="s">
        <v>17</v>
      </c>
      <c r="I44" s="149"/>
      <c r="J44" s="150"/>
    </row>
    <row r="45" spans="2:10" ht="30.75" thickBot="1" x14ac:dyDescent="0.3">
      <c r="B45" s="158"/>
      <c r="C45" s="160"/>
      <c r="D45" s="162"/>
      <c r="E45" s="162"/>
      <c r="F45" s="162"/>
      <c r="G45" s="136"/>
      <c r="H45" s="78" t="s">
        <v>18</v>
      </c>
      <c r="I45" s="79" t="s">
        <v>19</v>
      </c>
      <c r="J45" s="80" t="s">
        <v>23</v>
      </c>
    </row>
    <row r="46" spans="2:10" ht="15.75" x14ac:dyDescent="0.3">
      <c r="B46" s="47" t="s">
        <v>2</v>
      </c>
      <c r="C46" s="62">
        <v>4</v>
      </c>
      <c r="D46" s="73">
        <v>2150.58</v>
      </c>
      <c r="E46" s="58">
        <v>1</v>
      </c>
      <c r="F46" s="74">
        <v>305.74</v>
      </c>
      <c r="G46" s="24"/>
      <c r="H46" s="25">
        <f t="shared" ref="H46:H57" si="12">C46+E46</f>
        <v>5</v>
      </c>
      <c r="I46" s="26">
        <f>F46</f>
        <v>305.74</v>
      </c>
      <c r="J46" s="28">
        <f t="shared" ref="J46:J57" si="13">D46+G46</f>
        <v>2150.58</v>
      </c>
    </row>
    <row r="47" spans="2:10" ht="15.75" x14ac:dyDescent="0.3">
      <c r="B47" s="48" t="s">
        <v>3</v>
      </c>
      <c r="C47" s="63">
        <v>4</v>
      </c>
      <c r="D47" s="74">
        <v>2150.58</v>
      </c>
      <c r="E47" s="59">
        <v>1</v>
      </c>
      <c r="F47" s="74">
        <v>305.74</v>
      </c>
      <c r="G47" s="32"/>
      <c r="H47" s="33">
        <f t="shared" si="12"/>
        <v>5</v>
      </c>
      <c r="I47" s="34">
        <f t="shared" ref="I47:I57" si="14">F47</f>
        <v>305.74</v>
      </c>
      <c r="J47" s="36">
        <f t="shared" si="13"/>
        <v>2150.58</v>
      </c>
    </row>
    <row r="48" spans="2:10" ht="15.75" x14ac:dyDescent="0.3">
      <c r="B48" s="48" t="s">
        <v>4</v>
      </c>
      <c r="C48" s="63">
        <v>4</v>
      </c>
      <c r="D48" s="74">
        <v>2140.16</v>
      </c>
      <c r="E48" s="59">
        <v>1</v>
      </c>
      <c r="F48" s="74">
        <v>305.74</v>
      </c>
      <c r="G48" s="32"/>
      <c r="H48" s="33">
        <f t="shared" si="12"/>
        <v>5</v>
      </c>
      <c r="I48" s="34">
        <f t="shared" si="14"/>
        <v>305.74</v>
      </c>
      <c r="J48" s="36">
        <f t="shared" si="13"/>
        <v>2140.16</v>
      </c>
    </row>
    <row r="49" spans="2:10" ht="15.75" x14ac:dyDescent="0.3">
      <c r="B49" s="48" t="s">
        <v>5</v>
      </c>
      <c r="C49" s="63">
        <v>4</v>
      </c>
      <c r="D49" s="74">
        <v>2150.58</v>
      </c>
      <c r="E49" s="59">
        <v>1</v>
      </c>
      <c r="F49" s="74">
        <v>305.74</v>
      </c>
      <c r="G49" s="32"/>
      <c r="H49" s="33">
        <f t="shared" si="12"/>
        <v>5</v>
      </c>
      <c r="I49" s="34">
        <f t="shared" si="14"/>
        <v>305.74</v>
      </c>
      <c r="J49" s="36">
        <f t="shared" si="13"/>
        <v>2150.58</v>
      </c>
    </row>
    <row r="50" spans="2:10" ht="15.75" x14ac:dyDescent="0.3">
      <c r="B50" s="48" t="s">
        <v>6</v>
      </c>
      <c r="C50" s="63">
        <v>4</v>
      </c>
      <c r="D50" s="74">
        <v>2144.8000000000002</v>
      </c>
      <c r="E50" s="59">
        <v>1</v>
      </c>
      <c r="F50" s="74">
        <v>318.23</v>
      </c>
      <c r="G50" s="32"/>
      <c r="H50" s="33">
        <f t="shared" ref="H50" si="15">C50+E50</f>
        <v>5</v>
      </c>
      <c r="I50" s="34">
        <f t="shared" ref="I50" si="16">F50</f>
        <v>318.23</v>
      </c>
      <c r="J50" s="36">
        <f t="shared" ref="J50" si="17">D50+G50</f>
        <v>2144.8000000000002</v>
      </c>
    </row>
    <row r="51" spans="2:10" ht="15.75" x14ac:dyDescent="0.3">
      <c r="B51" s="48" t="s">
        <v>7</v>
      </c>
      <c r="C51" s="63">
        <v>4</v>
      </c>
      <c r="D51" s="74">
        <v>2144.8000000000002</v>
      </c>
      <c r="E51" s="59">
        <v>1</v>
      </c>
      <c r="F51" s="74">
        <v>318.26</v>
      </c>
      <c r="G51" s="32"/>
      <c r="H51" s="33">
        <f t="shared" si="12"/>
        <v>5</v>
      </c>
      <c r="I51" s="34">
        <f t="shared" si="14"/>
        <v>318.26</v>
      </c>
      <c r="J51" s="36">
        <f t="shared" si="13"/>
        <v>2144.8000000000002</v>
      </c>
    </row>
    <row r="52" spans="2:10" ht="15.75" x14ac:dyDescent="0.3">
      <c r="B52" s="49" t="s">
        <v>8</v>
      </c>
      <c r="C52" s="63"/>
      <c r="D52" s="74"/>
      <c r="E52" s="59"/>
      <c r="F52" s="74"/>
      <c r="G52" s="32"/>
      <c r="H52" s="33">
        <f t="shared" si="12"/>
        <v>0</v>
      </c>
      <c r="I52" s="34">
        <f t="shared" si="14"/>
        <v>0</v>
      </c>
      <c r="J52" s="36">
        <f t="shared" si="13"/>
        <v>0</v>
      </c>
    </row>
    <row r="53" spans="2:10" ht="15.75" x14ac:dyDescent="0.3">
      <c r="B53" s="48" t="s">
        <v>9</v>
      </c>
      <c r="C53" s="63"/>
      <c r="D53" s="74"/>
      <c r="E53" s="59"/>
      <c r="F53" s="74"/>
      <c r="G53" s="37"/>
      <c r="H53" s="33">
        <f t="shared" si="12"/>
        <v>0</v>
      </c>
      <c r="I53" s="34">
        <f t="shared" si="14"/>
        <v>0</v>
      </c>
      <c r="J53" s="36">
        <f t="shared" si="13"/>
        <v>0</v>
      </c>
    </row>
    <row r="54" spans="2:10" ht="15.75" x14ac:dyDescent="0.3">
      <c r="B54" s="48" t="s">
        <v>10</v>
      </c>
      <c r="C54" s="63"/>
      <c r="D54" s="74"/>
      <c r="E54" s="59"/>
      <c r="F54" s="74"/>
      <c r="G54" s="32"/>
      <c r="H54" s="33">
        <f t="shared" si="12"/>
        <v>0</v>
      </c>
      <c r="I54" s="34">
        <f t="shared" si="14"/>
        <v>0</v>
      </c>
      <c r="J54" s="36">
        <f t="shared" si="13"/>
        <v>0</v>
      </c>
    </row>
    <row r="55" spans="2:10" ht="15.75" x14ac:dyDescent="0.3">
      <c r="B55" s="48" t="s">
        <v>11</v>
      </c>
      <c r="C55" s="63"/>
      <c r="D55" s="74"/>
      <c r="E55" s="59"/>
      <c r="F55" s="74"/>
      <c r="G55" s="32"/>
      <c r="H55" s="33">
        <f t="shared" si="12"/>
        <v>0</v>
      </c>
      <c r="I55" s="34">
        <f t="shared" si="14"/>
        <v>0</v>
      </c>
      <c r="J55" s="36">
        <f t="shared" si="13"/>
        <v>0</v>
      </c>
    </row>
    <row r="56" spans="2:10" ht="15.75" x14ac:dyDescent="0.3">
      <c r="B56" s="48" t="s">
        <v>12</v>
      </c>
      <c r="C56" s="63"/>
      <c r="D56" s="74"/>
      <c r="E56" s="59"/>
      <c r="F56" s="74"/>
      <c r="G56" s="37"/>
      <c r="H56" s="33">
        <f t="shared" si="12"/>
        <v>0</v>
      </c>
      <c r="I56" s="34">
        <f t="shared" si="14"/>
        <v>0</v>
      </c>
      <c r="J56" s="36">
        <f t="shared" si="13"/>
        <v>0</v>
      </c>
    </row>
    <row r="57" spans="2:10" ht="16.5" thickBot="1" x14ac:dyDescent="0.35">
      <c r="B57" s="50" t="s">
        <v>13</v>
      </c>
      <c r="C57" s="63"/>
      <c r="D57" s="74"/>
      <c r="E57" s="59"/>
      <c r="F57" s="74"/>
      <c r="G57" s="42"/>
      <c r="H57" s="43">
        <f t="shared" si="12"/>
        <v>0</v>
      </c>
      <c r="I57" s="44">
        <f t="shared" si="14"/>
        <v>0</v>
      </c>
      <c r="J57" s="46">
        <f t="shared" si="13"/>
        <v>0</v>
      </c>
    </row>
    <row r="58" spans="2:10" ht="15.75" thickBot="1" x14ac:dyDescent="0.3">
      <c r="B58" s="55" t="s">
        <v>14</v>
      </c>
      <c r="C58" s="16" t="s">
        <v>24</v>
      </c>
      <c r="D58" s="17">
        <f>SUM(D46:D57)</f>
        <v>12881.5</v>
      </c>
      <c r="E58" s="18" t="s">
        <v>24</v>
      </c>
      <c r="F58" s="20">
        <f>SUM(F46:F57)</f>
        <v>1859.45</v>
      </c>
      <c r="G58" s="19">
        <f>SUM(G46:G57)</f>
        <v>0</v>
      </c>
      <c r="H58" s="16" t="s">
        <v>24</v>
      </c>
      <c r="I58" s="20">
        <f>SUM(I46:I57)</f>
        <v>1859.45</v>
      </c>
      <c r="J58" s="19">
        <f>SUM(J46:J57)</f>
        <v>12881.5</v>
      </c>
    </row>
    <row r="60" spans="2:10" ht="15.75" thickBot="1" x14ac:dyDescent="0.3">
      <c r="B60" s="153"/>
      <c r="C60" s="153"/>
      <c r="D60" s="153"/>
      <c r="E60" s="153"/>
      <c r="F60" s="153"/>
      <c r="G60" s="153"/>
      <c r="H60" s="153"/>
      <c r="I60" s="153"/>
      <c r="J60" s="153"/>
    </row>
    <row r="61" spans="2:10" ht="44.25" customHeight="1" thickBot="1" x14ac:dyDescent="0.3">
      <c r="B61" s="68" t="s">
        <v>26</v>
      </c>
      <c r="C61" s="163" t="s">
        <v>60</v>
      </c>
      <c r="D61" s="164"/>
      <c r="E61" s="164"/>
      <c r="F61" s="164"/>
      <c r="G61" s="164"/>
      <c r="H61" s="164"/>
      <c r="I61" s="164"/>
      <c r="J61" s="165"/>
    </row>
    <row r="62" spans="2:10" ht="15.75" thickBot="1" x14ac:dyDescent="0.3">
      <c r="B62" s="52">
        <v>1</v>
      </c>
      <c r="C62" s="53">
        <v>2</v>
      </c>
      <c r="D62" s="53">
        <v>3</v>
      </c>
      <c r="E62" s="53">
        <v>4</v>
      </c>
      <c r="F62" s="53">
        <v>5</v>
      </c>
      <c r="G62" s="53">
        <v>6</v>
      </c>
      <c r="H62" s="53">
        <v>7</v>
      </c>
      <c r="I62" s="53">
        <v>8</v>
      </c>
      <c r="J62" s="54">
        <v>9</v>
      </c>
    </row>
    <row r="63" spans="2:10" ht="15.75" customHeight="1" thickBot="1" x14ac:dyDescent="0.3">
      <c r="B63" s="157" t="s">
        <v>1</v>
      </c>
      <c r="C63" s="159" t="s">
        <v>15</v>
      </c>
      <c r="D63" s="161" t="s">
        <v>22</v>
      </c>
      <c r="E63" s="161" t="s">
        <v>21</v>
      </c>
      <c r="F63" s="161" t="s">
        <v>20</v>
      </c>
      <c r="G63" s="135" t="s">
        <v>22</v>
      </c>
      <c r="H63" s="148" t="s">
        <v>17</v>
      </c>
      <c r="I63" s="149"/>
      <c r="J63" s="150"/>
    </row>
    <row r="64" spans="2:10" ht="58.5" customHeight="1" thickBot="1" x14ac:dyDescent="0.3">
      <c r="B64" s="158"/>
      <c r="C64" s="160"/>
      <c r="D64" s="162"/>
      <c r="E64" s="162"/>
      <c r="F64" s="162"/>
      <c r="G64" s="136"/>
      <c r="H64" s="78" t="s">
        <v>18</v>
      </c>
      <c r="I64" s="79" t="s">
        <v>19</v>
      </c>
      <c r="J64" s="80" t="s">
        <v>23</v>
      </c>
    </row>
    <row r="65" spans="2:10" ht="15.75" x14ac:dyDescent="0.3">
      <c r="B65" s="47" t="s">
        <v>2</v>
      </c>
      <c r="C65" s="62">
        <v>9</v>
      </c>
      <c r="D65" s="73">
        <v>5014.59</v>
      </c>
      <c r="E65" s="58">
        <v>1</v>
      </c>
      <c r="F65" s="73">
        <v>250</v>
      </c>
      <c r="G65" s="24"/>
      <c r="H65" s="25">
        <f t="shared" ref="H65:H76" si="18">C65+E65</f>
        <v>10</v>
      </c>
      <c r="I65" s="26">
        <f>F65</f>
        <v>250</v>
      </c>
      <c r="J65" s="28">
        <f t="shared" ref="J65:J76" si="19">D65+G65</f>
        <v>5014.59</v>
      </c>
    </row>
    <row r="66" spans="2:10" ht="15.75" x14ac:dyDescent="0.3">
      <c r="B66" s="48" t="s">
        <v>3</v>
      </c>
      <c r="C66" s="63">
        <v>9</v>
      </c>
      <c r="D66" s="74">
        <v>4923.2700000000004</v>
      </c>
      <c r="E66" s="59">
        <v>1</v>
      </c>
      <c r="F66" s="74">
        <v>246.41</v>
      </c>
      <c r="G66" s="32"/>
      <c r="H66" s="33">
        <f t="shared" si="18"/>
        <v>10</v>
      </c>
      <c r="I66" s="34">
        <f t="shared" ref="I66:I76" si="20">F66</f>
        <v>246.41</v>
      </c>
      <c r="J66" s="36">
        <f t="shared" si="19"/>
        <v>4923.2700000000004</v>
      </c>
    </row>
    <row r="67" spans="2:10" ht="15.75" x14ac:dyDescent="0.3">
      <c r="B67" s="48" t="s">
        <v>4</v>
      </c>
      <c r="C67" s="63">
        <v>9</v>
      </c>
      <c r="D67" s="74">
        <v>4875.12</v>
      </c>
      <c r="E67" s="59">
        <v>1</v>
      </c>
      <c r="F67" s="74">
        <v>244</v>
      </c>
      <c r="G67" s="32"/>
      <c r="H67" s="33">
        <f t="shared" si="18"/>
        <v>10</v>
      </c>
      <c r="I67" s="34">
        <f t="shared" si="20"/>
        <v>244</v>
      </c>
      <c r="J67" s="36">
        <f t="shared" si="19"/>
        <v>4875.12</v>
      </c>
    </row>
    <row r="68" spans="2:10" ht="15.75" x14ac:dyDescent="0.3">
      <c r="B68" s="48" t="s">
        <v>5</v>
      </c>
      <c r="C68" s="63">
        <v>9</v>
      </c>
      <c r="D68" s="74">
        <v>4923.2700000000004</v>
      </c>
      <c r="E68" s="59">
        <v>1</v>
      </c>
      <c r="F68" s="74">
        <v>246.41</v>
      </c>
      <c r="G68" s="32"/>
      <c r="H68" s="33">
        <f t="shared" si="18"/>
        <v>10</v>
      </c>
      <c r="I68" s="34">
        <f t="shared" si="20"/>
        <v>246.41</v>
      </c>
      <c r="J68" s="36">
        <f t="shared" si="19"/>
        <v>4923.2700000000004</v>
      </c>
    </row>
    <row r="69" spans="2:10" ht="15.75" x14ac:dyDescent="0.3">
      <c r="B69" s="48" t="s">
        <v>6</v>
      </c>
      <c r="C69" s="63">
        <v>3</v>
      </c>
      <c r="D69" s="74">
        <v>1080.3599999999999</v>
      </c>
      <c r="E69" s="59"/>
      <c r="F69" s="74"/>
      <c r="G69" s="32"/>
      <c r="H69" s="33">
        <f t="shared" si="18"/>
        <v>3</v>
      </c>
      <c r="I69" s="34">
        <f t="shared" si="20"/>
        <v>0</v>
      </c>
      <c r="J69" s="36">
        <f t="shared" si="19"/>
        <v>1080.3599999999999</v>
      </c>
    </row>
    <row r="70" spans="2:10" ht="15.75" x14ac:dyDescent="0.3">
      <c r="B70" s="48" t="s">
        <v>7</v>
      </c>
      <c r="C70" s="63">
        <v>10</v>
      </c>
      <c r="D70" s="74">
        <v>5917.12</v>
      </c>
      <c r="E70" s="59"/>
      <c r="F70" s="74"/>
      <c r="G70" s="32"/>
      <c r="H70" s="33">
        <f t="shared" si="18"/>
        <v>10</v>
      </c>
      <c r="I70" s="34">
        <f t="shared" si="20"/>
        <v>0</v>
      </c>
      <c r="J70" s="36">
        <f t="shared" si="19"/>
        <v>5917.12</v>
      </c>
    </row>
    <row r="71" spans="2:10" ht="15.75" x14ac:dyDescent="0.3">
      <c r="B71" s="49" t="s">
        <v>8</v>
      </c>
      <c r="C71" s="63">
        <v>13</v>
      </c>
      <c r="D71" s="74">
        <v>7012.63</v>
      </c>
      <c r="E71" s="59">
        <v>2</v>
      </c>
      <c r="F71" s="74">
        <f>1629.64*2</f>
        <v>3259.28</v>
      </c>
      <c r="G71" s="32"/>
      <c r="H71" s="33">
        <f t="shared" si="18"/>
        <v>15</v>
      </c>
      <c r="I71" s="34">
        <f t="shared" si="20"/>
        <v>3259.28</v>
      </c>
      <c r="J71" s="36">
        <f t="shared" si="19"/>
        <v>7012.63</v>
      </c>
    </row>
    <row r="72" spans="2:10" ht="15.75" x14ac:dyDescent="0.3">
      <c r="B72" s="48" t="s">
        <v>9</v>
      </c>
      <c r="C72" s="63">
        <v>10</v>
      </c>
      <c r="D72" s="74">
        <v>5528.59</v>
      </c>
      <c r="E72" s="59">
        <v>2</v>
      </c>
      <c r="F72" s="74">
        <v>1629.64</v>
      </c>
      <c r="G72" s="37"/>
      <c r="H72" s="33">
        <f t="shared" si="18"/>
        <v>12</v>
      </c>
      <c r="I72" s="34">
        <f t="shared" si="20"/>
        <v>1629.64</v>
      </c>
      <c r="J72" s="36">
        <f t="shared" si="19"/>
        <v>5528.59</v>
      </c>
    </row>
    <row r="73" spans="2:10" ht="15.75" x14ac:dyDescent="0.3">
      <c r="B73" s="48" t="s">
        <v>10</v>
      </c>
      <c r="C73" s="63">
        <v>13</v>
      </c>
      <c r="D73" s="74">
        <v>7012.63</v>
      </c>
      <c r="E73" s="59">
        <v>2</v>
      </c>
      <c r="F73" s="74">
        <v>3259.28</v>
      </c>
      <c r="G73" s="32"/>
      <c r="H73" s="33">
        <f t="shared" si="18"/>
        <v>15</v>
      </c>
      <c r="I73" s="34">
        <f t="shared" si="20"/>
        <v>3259.28</v>
      </c>
      <c r="J73" s="36">
        <f t="shared" si="19"/>
        <v>7012.63</v>
      </c>
    </row>
    <row r="74" spans="2:10" ht="15.75" x14ac:dyDescent="0.3">
      <c r="B74" s="48" t="s">
        <v>11</v>
      </c>
      <c r="C74" s="63"/>
      <c r="D74" s="74"/>
      <c r="E74" s="59"/>
      <c r="F74" s="74"/>
      <c r="G74" s="32"/>
      <c r="H74" s="33">
        <f t="shared" si="18"/>
        <v>0</v>
      </c>
      <c r="I74" s="34">
        <f t="shared" si="20"/>
        <v>0</v>
      </c>
      <c r="J74" s="36">
        <f t="shared" si="19"/>
        <v>0</v>
      </c>
    </row>
    <row r="75" spans="2:10" ht="15.75" x14ac:dyDescent="0.3">
      <c r="B75" s="48" t="s">
        <v>12</v>
      </c>
      <c r="C75" s="63"/>
      <c r="D75" s="74"/>
      <c r="E75" s="59"/>
      <c r="F75" s="74"/>
      <c r="G75" s="37"/>
      <c r="H75" s="33">
        <f t="shared" si="18"/>
        <v>0</v>
      </c>
      <c r="I75" s="34">
        <f t="shared" si="20"/>
        <v>0</v>
      </c>
      <c r="J75" s="36">
        <f t="shared" si="19"/>
        <v>0</v>
      </c>
    </row>
    <row r="76" spans="2:10" ht="16.5" thickBot="1" x14ac:dyDescent="0.35">
      <c r="B76" s="50" t="s">
        <v>13</v>
      </c>
      <c r="C76" s="63"/>
      <c r="D76" s="74"/>
      <c r="E76" s="59"/>
      <c r="F76" s="74"/>
      <c r="G76" s="42"/>
      <c r="H76" s="43">
        <f t="shared" si="18"/>
        <v>0</v>
      </c>
      <c r="I76" s="44">
        <f t="shared" si="20"/>
        <v>0</v>
      </c>
      <c r="J76" s="46">
        <f t="shared" si="19"/>
        <v>0</v>
      </c>
    </row>
    <row r="77" spans="2:10" ht="15.75" thickBot="1" x14ac:dyDescent="0.3">
      <c r="B77" s="55" t="s">
        <v>14</v>
      </c>
      <c r="C77" s="16" t="s">
        <v>24</v>
      </c>
      <c r="D77" s="17">
        <f>SUM(D65:D76)</f>
        <v>46287.579999999994</v>
      </c>
      <c r="E77" s="18" t="s">
        <v>24</v>
      </c>
      <c r="F77" s="20">
        <f>SUM(F65:F76)</f>
        <v>9135.02</v>
      </c>
      <c r="G77" s="19">
        <f>SUM(G65:G76)</f>
        <v>0</v>
      </c>
      <c r="H77" s="16" t="s">
        <v>24</v>
      </c>
      <c r="I77" s="20">
        <f>SUM(I65:I76)</f>
        <v>9135.02</v>
      </c>
      <c r="J77" s="19">
        <f>SUM(J65:J76)</f>
        <v>46287.579999999994</v>
      </c>
    </row>
    <row r="79" spans="2:10" ht="15.75" thickBot="1" x14ac:dyDescent="0.3">
      <c r="B79" s="153"/>
      <c r="C79" s="153"/>
      <c r="D79" s="153"/>
      <c r="E79" s="153"/>
      <c r="F79" s="153"/>
      <c r="G79" s="153"/>
      <c r="H79" s="153"/>
      <c r="I79" s="153"/>
      <c r="J79" s="153"/>
    </row>
    <row r="80" spans="2:10" ht="57" customHeight="1" thickBot="1" x14ac:dyDescent="0.3">
      <c r="B80" s="68" t="s">
        <v>26</v>
      </c>
      <c r="C80" s="163" t="s">
        <v>61</v>
      </c>
      <c r="D80" s="164"/>
      <c r="E80" s="164"/>
      <c r="F80" s="164"/>
      <c r="G80" s="164"/>
      <c r="H80" s="164"/>
      <c r="I80" s="164"/>
      <c r="J80" s="165"/>
    </row>
    <row r="81" spans="2:10" ht="15.75" thickBot="1" x14ac:dyDescent="0.3">
      <c r="B81" s="52">
        <v>1</v>
      </c>
      <c r="C81" s="53">
        <v>2</v>
      </c>
      <c r="D81" s="53">
        <v>3</v>
      </c>
      <c r="E81" s="53">
        <v>4</v>
      </c>
      <c r="F81" s="53">
        <v>5</v>
      </c>
      <c r="G81" s="53">
        <v>6</v>
      </c>
      <c r="H81" s="53">
        <v>7</v>
      </c>
      <c r="I81" s="53">
        <v>8</v>
      </c>
      <c r="J81" s="54">
        <v>9</v>
      </c>
    </row>
    <row r="82" spans="2:10" ht="15.75" customHeight="1" thickBot="1" x14ac:dyDescent="0.3">
      <c r="B82" s="157" t="s">
        <v>1</v>
      </c>
      <c r="C82" s="159" t="s">
        <v>15</v>
      </c>
      <c r="D82" s="161" t="s">
        <v>22</v>
      </c>
      <c r="E82" s="161" t="s">
        <v>21</v>
      </c>
      <c r="F82" s="161" t="s">
        <v>20</v>
      </c>
      <c r="G82" s="135" t="s">
        <v>22</v>
      </c>
      <c r="H82" s="148" t="s">
        <v>17</v>
      </c>
      <c r="I82" s="149"/>
      <c r="J82" s="150"/>
    </row>
    <row r="83" spans="2:10" ht="30.75" thickBot="1" x14ac:dyDescent="0.3">
      <c r="B83" s="158"/>
      <c r="C83" s="160"/>
      <c r="D83" s="162"/>
      <c r="E83" s="162"/>
      <c r="F83" s="162"/>
      <c r="G83" s="136"/>
      <c r="H83" s="78" t="s">
        <v>18</v>
      </c>
      <c r="I83" s="79" t="s">
        <v>19</v>
      </c>
      <c r="J83" s="80" t="s">
        <v>23</v>
      </c>
    </row>
    <row r="84" spans="2:10" ht="15.75" x14ac:dyDescent="0.3">
      <c r="B84" s="47" t="s">
        <v>2</v>
      </c>
      <c r="C84" s="62">
        <v>5</v>
      </c>
      <c r="D84" s="73">
        <v>2278.88</v>
      </c>
      <c r="E84" s="58">
        <v>3</v>
      </c>
      <c r="F84" s="73">
        <v>1500</v>
      </c>
      <c r="G84" s="24"/>
      <c r="H84" s="25">
        <f t="shared" ref="H84:H95" si="21">C84+E84</f>
        <v>8</v>
      </c>
      <c r="I84" s="26">
        <f>F84</f>
        <v>1500</v>
      </c>
      <c r="J84" s="28">
        <f t="shared" ref="J84:J95" si="22">D84+G84</f>
        <v>2278.88</v>
      </c>
    </row>
    <row r="85" spans="2:10" ht="15.75" x14ac:dyDescent="0.3">
      <c r="B85" s="48" t="s">
        <v>3</v>
      </c>
      <c r="C85" s="63">
        <v>5</v>
      </c>
      <c r="D85" s="74">
        <v>2232.48</v>
      </c>
      <c r="E85" s="59">
        <v>3</v>
      </c>
      <c r="F85" s="74">
        <v>1256.26</v>
      </c>
      <c r="G85" s="32"/>
      <c r="H85" s="33">
        <f t="shared" si="21"/>
        <v>8</v>
      </c>
      <c r="I85" s="34">
        <f t="shared" ref="I85:I95" si="23">F85</f>
        <v>1256.26</v>
      </c>
      <c r="J85" s="36">
        <f t="shared" si="22"/>
        <v>2232.48</v>
      </c>
    </row>
    <row r="86" spans="2:10" ht="15.75" x14ac:dyDescent="0.3">
      <c r="B86" s="48" t="s">
        <v>4</v>
      </c>
      <c r="C86" s="63">
        <v>5</v>
      </c>
      <c r="D86" s="74">
        <v>2211</v>
      </c>
      <c r="E86" s="59">
        <v>3</v>
      </c>
      <c r="F86" s="74">
        <v>1342.56</v>
      </c>
      <c r="G86" s="32"/>
      <c r="H86" s="33">
        <f t="shared" si="21"/>
        <v>8</v>
      </c>
      <c r="I86" s="34">
        <f t="shared" si="23"/>
        <v>1342.56</v>
      </c>
      <c r="J86" s="36">
        <f t="shared" si="22"/>
        <v>2211</v>
      </c>
    </row>
    <row r="87" spans="2:10" ht="15.75" x14ac:dyDescent="0.3">
      <c r="B87" s="48" t="s">
        <v>5</v>
      </c>
      <c r="C87" s="63">
        <v>5</v>
      </c>
      <c r="D87" s="74">
        <v>2232.48</v>
      </c>
      <c r="E87" s="59">
        <v>3</v>
      </c>
      <c r="F87" s="74">
        <v>1256.26</v>
      </c>
      <c r="G87" s="32"/>
      <c r="H87" s="33">
        <f t="shared" si="21"/>
        <v>8</v>
      </c>
      <c r="I87" s="34">
        <f t="shared" si="23"/>
        <v>1256.26</v>
      </c>
      <c r="J87" s="36">
        <f t="shared" si="22"/>
        <v>2232.48</v>
      </c>
    </row>
    <row r="88" spans="2:10" ht="15.75" x14ac:dyDescent="0.3">
      <c r="B88" s="48" t="s">
        <v>6</v>
      </c>
      <c r="C88" s="63">
        <v>2</v>
      </c>
      <c r="D88" s="74">
        <v>1320.44</v>
      </c>
      <c r="E88" s="59">
        <v>2</v>
      </c>
      <c r="F88" s="74">
        <v>1200.4000000000001</v>
      </c>
      <c r="G88" s="32"/>
      <c r="H88" s="33">
        <f t="shared" si="21"/>
        <v>4</v>
      </c>
      <c r="I88" s="34">
        <f t="shared" si="23"/>
        <v>1200.4000000000001</v>
      </c>
      <c r="J88" s="36">
        <f t="shared" si="22"/>
        <v>1320.44</v>
      </c>
    </row>
    <row r="89" spans="2:10" ht="15.75" x14ac:dyDescent="0.3">
      <c r="B89" s="48" t="s">
        <v>7</v>
      </c>
      <c r="C89" s="63">
        <v>5</v>
      </c>
      <c r="D89" s="74">
        <v>2455.1799999999998</v>
      </c>
      <c r="E89" s="59">
        <v>2</v>
      </c>
      <c r="F89" s="74">
        <v>1200.4000000000001</v>
      </c>
      <c r="G89" s="32"/>
      <c r="H89" s="33">
        <f t="shared" si="21"/>
        <v>7</v>
      </c>
      <c r="I89" s="34">
        <f t="shared" si="23"/>
        <v>1200.4000000000001</v>
      </c>
      <c r="J89" s="36">
        <f t="shared" si="22"/>
        <v>2455.1799999999998</v>
      </c>
    </row>
    <row r="90" spans="2:10" ht="15.75" x14ac:dyDescent="0.3">
      <c r="B90" s="49" t="s">
        <v>8</v>
      </c>
      <c r="C90" s="63">
        <v>6</v>
      </c>
      <c r="D90" s="74">
        <v>2477.08</v>
      </c>
      <c r="E90" s="59">
        <v>2</v>
      </c>
      <c r="F90" s="74">
        <v>1231.1500000000001</v>
      </c>
      <c r="G90" s="32"/>
      <c r="H90" s="33">
        <f t="shared" si="21"/>
        <v>8</v>
      </c>
      <c r="I90" s="34">
        <f t="shared" si="23"/>
        <v>1231.1500000000001</v>
      </c>
      <c r="J90" s="36">
        <f t="shared" si="22"/>
        <v>2477.08</v>
      </c>
    </row>
    <row r="91" spans="2:10" ht="15.75" x14ac:dyDescent="0.3">
      <c r="B91" s="48" t="s">
        <v>9</v>
      </c>
      <c r="C91" s="63">
        <v>2</v>
      </c>
      <c r="D91" s="74">
        <v>2227.9499999999998</v>
      </c>
      <c r="E91" s="59">
        <v>2</v>
      </c>
      <c r="F91" s="74">
        <v>1229.77</v>
      </c>
      <c r="G91" s="37"/>
      <c r="H91" s="33">
        <f t="shared" si="21"/>
        <v>4</v>
      </c>
      <c r="I91" s="34">
        <f t="shared" si="23"/>
        <v>1229.77</v>
      </c>
      <c r="J91" s="36">
        <f t="shared" si="22"/>
        <v>2227.9499999999998</v>
      </c>
    </row>
    <row r="92" spans="2:10" ht="15.75" x14ac:dyDescent="0.3">
      <c r="B92" s="48" t="s">
        <v>10</v>
      </c>
      <c r="C92" s="63">
        <v>6</v>
      </c>
      <c r="D92" s="74">
        <v>2477.08</v>
      </c>
      <c r="E92" s="59">
        <v>2</v>
      </c>
      <c r="F92" s="74">
        <v>1231.1500000000001</v>
      </c>
      <c r="G92" s="32"/>
      <c r="H92" s="33">
        <f t="shared" si="21"/>
        <v>8</v>
      </c>
      <c r="I92" s="34">
        <f t="shared" si="23"/>
        <v>1231.1500000000001</v>
      </c>
      <c r="J92" s="36">
        <f t="shared" si="22"/>
        <v>2477.08</v>
      </c>
    </row>
    <row r="93" spans="2:10" ht="15.75" x14ac:dyDescent="0.3">
      <c r="B93" s="48" t="s">
        <v>11</v>
      </c>
      <c r="C93" s="63"/>
      <c r="D93" s="74"/>
      <c r="E93" s="59"/>
      <c r="F93" s="74"/>
      <c r="G93" s="32"/>
      <c r="H93" s="33">
        <f t="shared" si="21"/>
        <v>0</v>
      </c>
      <c r="I93" s="34">
        <f t="shared" si="23"/>
        <v>0</v>
      </c>
      <c r="J93" s="36">
        <f t="shared" si="22"/>
        <v>0</v>
      </c>
    </row>
    <row r="94" spans="2:10" ht="15.75" x14ac:dyDescent="0.3">
      <c r="B94" s="48" t="s">
        <v>12</v>
      </c>
      <c r="C94" s="63"/>
      <c r="D94" s="74"/>
      <c r="E94" s="59"/>
      <c r="F94" s="74"/>
      <c r="G94" s="37"/>
      <c r="H94" s="33">
        <f t="shared" si="21"/>
        <v>0</v>
      </c>
      <c r="I94" s="34">
        <f t="shared" si="23"/>
        <v>0</v>
      </c>
      <c r="J94" s="36">
        <f t="shared" si="22"/>
        <v>0</v>
      </c>
    </row>
    <row r="95" spans="2:10" ht="16.5" thickBot="1" x14ac:dyDescent="0.35">
      <c r="B95" s="50" t="s">
        <v>13</v>
      </c>
      <c r="C95" s="63"/>
      <c r="D95" s="74"/>
      <c r="E95" s="59"/>
      <c r="F95" s="74"/>
      <c r="G95" s="42"/>
      <c r="H95" s="43">
        <f t="shared" si="21"/>
        <v>0</v>
      </c>
      <c r="I95" s="44">
        <f t="shared" si="23"/>
        <v>0</v>
      </c>
      <c r="J95" s="46">
        <f t="shared" si="22"/>
        <v>0</v>
      </c>
    </row>
    <row r="96" spans="2:10" ht="15.75" thickBot="1" x14ac:dyDescent="0.3">
      <c r="B96" s="55" t="s">
        <v>14</v>
      </c>
      <c r="C96" s="16" t="s">
        <v>24</v>
      </c>
      <c r="D96" s="17">
        <f>SUM(D84:D95)</f>
        <v>19912.57</v>
      </c>
      <c r="E96" s="18" t="s">
        <v>24</v>
      </c>
      <c r="F96" s="20">
        <f>SUM(F84:F95)</f>
        <v>11447.949999999999</v>
      </c>
      <c r="G96" s="19">
        <f>SUM(G84:G95)</f>
        <v>0</v>
      </c>
      <c r="H96" s="16" t="s">
        <v>24</v>
      </c>
      <c r="I96" s="20">
        <f>SUM(I84:I95)</f>
        <v>11447.949999999999</v>
      </c>
      <c r="J96" s="19">
        <f>SUM(J84:J95)</f>
        <v>19912.57</v>
      </c>
    </row>
    <row r="97" spans="2:10" ht="15.75" thickBot="1" x14ac:dyDescent="0.3"/>
    <row r="98" spans="2:10" ht="63" customHeight="1" thickBot="1" x14ac:dyDescent="0.3">
      <c r="B98" s="84" t="s">
        <v>26</v>
      </c>
      <c r="C98" s="163" t="s">
        <v>80</v>
      </c>
      <c r="D98" s="164"/>
      <c r="E98" s="164"/>
      <c r="F98" s="164"/>
      <c r="G98" s="164"/>
      <c r="H98" s="164"/>
      <c r="I98" s="164"/>
      <c r="J98" s="165"/>
    </row>
    <row r="99" spans="2:10" ht="15.75" thickBot="1" x14ac:dyDescent="0.3">
      <c r="B99" s="52">
        <v>1</v>
      </c>
      <c r="C99" s="53">
        <v>2</v>
      </c>
      <c r="D99" s="53">
        <v>3</v>
      </c>
      <c r="E99" s="53">
        <v>4</v>
      </c>
      <c r="F99" s="53">
        <v>5</v>
      </c>
      <c r="G99" s="53">
        <v>6</v>
      </c>
      <c r="H99" s="53">
        <v>7</v>
      </c>
      <c r="I99" s="53">
        <v>8</v>
      </c>
      <c r="J99" s="54">
        <v>9</v>
      </c>
    </row>
    <row r="100" spans="2:10" ht="15.75" customHeight="1" thickBot="1" x14ac:dyDescent="0.3">
      <c r="B100" s="157" t="s">
        <v>1</v>
      </c>
      <c r="C100" s="159" t="s">
        <v>15</v>
      </c>
      <c r="D100" s="161" t="s">
        <v>22</v>
      </c>
      <c r="E100" s="161" t="s">
        <v>21</v>
      </c>
      <c r="F100" s="161" t="s">
        <v>20</v>
      </c>
      <c r="G100" s="135" t="s">
        <v>22</v>
      </c>
      <c r="H100" s="148" t="s">
        <v>17</v>
      </c>
      <c r="I100" s="149"/>
      <c r="J100" s="150"/>
    </row>
    <row r="101" spans="2:10" ht="30.75" thickBot="1" x14ac:dyDescent="0.3">
      <c r="B101" s="158"/>
      <c r="C101" s="160"/>
      <c r="D101" s="162"/>
      <c r="E101" s="162"/>
      <c r="F101" s="162"/>
      <c r="G101" s="136"/>
      <c r="H101" s="78" t="s">
        <v>18</v>
      </c>
      <c r="I101" s="79" t="s">
        <v>19</v>
      </c>
      <c r="J101" s="80" t="s">
        <v>23</v>
      </c>
    </row>
    <row r="102" spans="2:10" ht="15.75" x14ac:dyDescent="0.3">
      <c r="B102" s="47" t="s">
        <v>2</v>
      </c>
      <c r="C102" s="62">
        <v>18</v>
      </c>
      <c r="D102" s="73">
        <v>18168.14</v>
      </c>
      <c r="E102" s="58"/>
      <c r="F102" s="73"/>
      <c r="G102" s="24"/>
      <c r="H102" s="25">
        <f t="shared" ref="H102:H113" si="24">C102+E102</f>
        <v>18</v>
      </c>
      <c r="I102" s="26">
        <f>F102</f>
        <v>0</v>
      </c>
      <c r="J102" s="28">
        <f t="shared" ref="J102:J113" si="25">D102+G102</f>
        <v>18168.14</v>
      </c>
    </row>
    <row r="103" spans="2:10" ht="15.75" x14ac:dyDescent="0.3">
      <c r="B103" s="48" t="s">
        <v>3</v>
      </c>
      <c r="C103" s="63">
        <v>18</v>
      </c>
      <c r="D103" s="74">
        <v>18501.849999999999</v>
      </c>
      <c r="E103" s="59"/>
      <c r="F103" s="74"/>
      <c r="G103" s="32"/>
      <c r="H103" s="33">
        <f t="shared" si="24"/>
        <v>18</v>
      </c>
      <c r="I103" s="34">
        <f t="shared" ref="I103:I113" si="26">F103</f>
        <v>0</v>
      </c>
      <c r="J103" s="36">
        <f t="shared" si="25"/>
        <v>18501.849999999999</v>
      </c>
    </row>
    <row r="104" spans="2:10" ht="15.75" x14ac:dyDescent="0.3">
      <c r="B104" s="48" t="s">
        <v>4</v>
      </c>
      <c r="C104" s="63">
        <v>18</v>
      </c>
      <c r="D104" s="74">
        <f>18154+7059+485.34</f>
        <v>25698.34</v>
      </c>
      <c r="E104" s="59"/>
      <c r="F104" s="74"/>
      <c r="G104" s="32"/>
      <c r="H104" s="33">
        <f t="shared" si="24"/>
        <v>18</v>
      </c>
      <c r="I104" s="34">
        <f t="shared" si="26"/>
        <v>0</v>
      </c>
      <c r="J104" s="36">
        <f t="shared" si="25"/>
        <v>25698.34</v>
      </c>
    </row>
    <row r="105" spans="2:10" ht="15.75" x14ac:dyDescent="0.3">
      <c r="B105" s="48" t="s">
        <v>5</v>
      </c>
      <c r="C105" s="63">
        <v>18</v>
      </c>
      <c r="D105" s="74">
        <v>18501.849999999999</v>
      </c>
      <c r="E105" s="59"/>
      <c r="F105" s="74"/>
      <c r="G105" s="32"/>
      <c r="H105" s="33">
        <f t="shared" si="24"/>
        <v>18</v>
      </c>
      <c r="I105" s="34">
        <f t="shared" si="26"/>
        <v>0</v>
      </c>
      <c r="J105" s="36">
        <f t="shared" si="25"/>
        <v>18501.849999999999</v>
      </c>
    </row>
    <row r="106" spans="2:10" ht="15.75" x14ac:dyDescent="0.3">
      <c r="B106" s="48" t="s">
        <v>6</v>
      </c>
      <c r="C106" s="63">
        <v>14</v>
      </c>
      <c r="D106" s="74">
        <v>14686.8</v>
      </c>
      <c r="E106" s="59"/>
      <c r="F106" s="74"/>
      <c r="G106" s="32"/>
      <c r="H106" s="33">
        <f t="shared" si="24"/>
        <v>14</v>
      </c>
      <c r="I106" s="34">
        <f t="shared" si="26"/>
        <v>0</v>
      </c>
      <c r="J106" s="36">
        <f t="shared" si="25"/>
        <v>14686.8</v>
      </c>
    </row>
    <row r="107" spans="2:10" ht="15.75" x14ac:dyDescent="0.3">
      <c r="B107" s="48" t="s">
        <v>7</v>
      </c>
      <c r="C107" s="63">
        <v>14</v>
      </c>
      <c r="D107" s="74">
        <v>14406.01</v>
      </c>
      <c r="E107" s="59"/>
      <c r="F107" s="74"/>
      <c r="G107" s="32"/>
      <c r="H107" s="33">
        <f t="shared" si="24"/>
        <v>14</v>
      </c>
      <c r="I107" s="34">
        <f t="shared" si="26"/>
        <v>0</v>
      </c>
      <c r="J107" s="36">
        <f t="shared" si="25"/>
        <v>14406.01</v>
      </c>
    </row>
    <row r="108" spans="2:10" ht="15.75" x14ac:dyDescent="0.3">
      <c r="B108" s="49" t="s">
        <v>8</v>
      </c>
      <c r="C108" s="63">
        <v>18</v>
      </c>
      <c r="D108" s="74">
        <v>18221</v>
      </c>
      <c r="E108" s="59">
        <v>1</v>
      </c>
      <c r="F108" s="74">
        <v>1222.01</v>
      </c>
      <c r="G108" s="32"/>
      <c r="H108" s="33">
        <f t="shared" si="24"/>
        <v>19</v>
      </c>
      <c r="I108" s="34">
        <f t="shared" si="26"/>
        <v>1222.01</v>
      </c>
      <c r="J108" s="36">
        <f t="shared" si="25"/>
        <v>18221</v>
      </c>
    </row>
    <row r="109" spans="2:10" ht="15.75" x14ac:dyDescent="0.3">
      <c r="B109" s="48" t="s">
        <v>9</v>
      </c>
      <c r="C109" s="63">
        <v>19</v>
      </c>
      <c r="D109" s="74">
        <v>22265.5</v>
      </c>
      <c r="E109" s="59">
        <v>1</v>
      </c>
      <c r="F109" s="74">
        <v>1288.55</v>
      </c>
      <c r="G109" s="37"/>
      <c r="H109" s="33">
        <f t="shared" si="24"/>
        <v>20</v>
      </c>
      <c r="I109" s="34">
        <f t="shared" si="26"/>
        <v>1288.55</v>
      </c>
      <c r="J109" s="36">
        <f t="shared" si="25"/>
        <v>22265.5</v>
      </c>
    </row>
    <row r="110" spans="2:10" ht="15.75" x14ac:dyDescent="0.3">
      <c r="B110" s="48" t="s">
        <v>10</v>
      </c>
      <c r="C110" s="63">
        <v>18</v>
      </c>
      <c r="D110" s="74">
        <v>18221</v>
      </c>
      <c r="E110" s="59">
        <v>1</v>
      </c>
      <c r="F110" s="74">
        <v>1222.01</v>
      </c>
      <c r="G110" s="32"/>
      <c r="H110" s="33">
        <f t="shared" si="24"/>
        <v>19</v>
      </c>
      <c r="I110" s="34">
        <f t="shared" si="26"/>
        <v>1222.01</v>
      </c>
      <c r="J110" s="36">
        <f t="shared" si="25"/>
        <v>18221</v>
      </c>
    </row>
    <row r="111" spans="2:10" ht="15.75" x14ac:dyDescent="0.3">
      <c r="B111" s="48" t="s">
        <v>11</v>
      </c>
      <c r="C111" s="63"/>
      <c r="D111" s="74"/>
      <c r="E111" s="59"/>
      <c r="F111" s="74"/>
      <c r="G111" s="32"/>
      <c r="H111" s="33">
        <f t="shared" si="24"/>
        <v>0</v>
      </c>
      <c r="I111" s="34">
        <f t="shared" si="26"/>
        <v>0</v>
      </c>
      <c r="J111" s="36">
        <f t="shared" si="25"/>
        <v>0</v>
      </c>
    </row>
    <row r="112" spans="2:10" ht="15.75" x14ac:dyDescent="0.3">
      <c r="B112" s="48" t="s">
        <v>12</v>
      </c>
      <c r="C112" s="63"/>
      <c r="D112" s="74"/>
      <c r="E112" s="59"/>
      <c r="F112" s="74"/>
      <c r="G112" s="37"/>
      <c r="H112" s="33">
        <f t="shared" si="24"/>
        <v>0</v>
      </c>
      <c r="I112" s="34">
        <f t="shared" si="26"/>
        <v>0</v>
      </c>
      <c r="J112" s="36">
        <f t="shared" si="25"/>
        <v>0</v>
      </c>
    </row>
    <row r="113" spans="2:10" ht="16.5" thickBot="1" x14ac:dyDescent="0.35">
      <c r="B113" s="50" t="s">
        <v>13</v>
      </c>
      <c r="C113" s="63"/>
      <c r="D113" s="74"/>
      <c r="E113" s="59"/>
      <c r="F113" s="74"/>
      <c r="G113" s="42"/>
      <c r="H113" s="43">
        <f t="shared" si="24"/>
        <v>0</v>
      </c>
      <c r="I113" s="44">
        <f t="shared" si="26"/>
        <v>0</v>
      </c>
      <c r="J113" s="46">
        <f t="shared" si="25"/>
        <v>0</v>
      </c>
    </row>
    <row r="114" spans="2:10" ht="15.75" thickBot="1" x14ac:dyDescent="0.3">
      <c r="B114" s="55" t="s">
        <v>14</v>
      </c>
      <c r="C114" s="16" t="s">
        <v>24</v>
      </c>
      <c r="D114" s="17">
        <f>SUM(D102:D113)</f>
        <v>168670.49</v>
      </c>
      <c r="E114" s="18" t="s">
        <v>24</v>
      </c>
      <c r="F114" s="20">
        <f>SUM(F102:F113)</f>
        <v>3732.5699999999997</v>
      </c>
      <c r="G114" s="19">
        <f>SUM(G102:G113)</f>
        <v>0</v>
      </c>
      <c r="H114" s="16" t="s">
        <v>24</v>
      </c>
      <c r="I114" s="20">
        <f>SUM(I102:I113)</f>
        <v>3732.5699999999997</v>
      </c>
      <c r="J114" s="19">
        <f>SUM(J102:J113)</f>
        <v>168670.49</v>
      </c>
    </row>
    <row r="115" spans="2:10" ht="15.75" thickBot="1" x14ac:dyDescent="0.3"/>
    <row r="116" spans="2:10" ht="45" customHeight="1" thickBot="1" x14ac:dyDescent="0.3">
      <c r="B116" s="111" t="s">
        <v>26</v>
      </c>
      <c r="C116" s="166" t="s">
        <v>92</v>
      </c>
      <c r="D116" s="167"/>
      <c r="E116" s="167"/>
      <c r="F116" s="167"/>
      <c r="G116" s="167"/>
      <c r="H116" s="167"/>
      <c r="I116" s="167"/>
      <c r="J116" s="168"/>
    </row>
    <row r="117" spans="2:10" ht="15.75" thickBot="1" x14ac:dyDescent="0.3">
      <c r="B117" s="52">
        <v>1</v>
      </c>
      <c r="C117" s="53">
        <v>2</v>
      </c>
      <c r="D117" s="53">
        <v>3</v>
      </c>
      <c r="E117" s="53">
        <v>4</v>
      </c>
      <c r="F117" s="53">
        <v>5</v>
      </c>
      <c r="G117" s="53">
        <v>6</v>
      </c>
      <c r="H117" s="53">
        <v>7</v>
      </c>
      <c r="I117" s="53">
        <v>8</v>
      </c>
      <c r="J117" s="54">
        <v>9</v>
      </c>
    </row>
    <row r="118" spans="2:10" ht="15.75" thickBot="1" x14ac:dyDescent="0.3">
      <c r="B118" s="157" t="s">
        <v>1</v>
      </c>
      <c r="C118" s="159" t="s">
        <v>15</v>
      </c>
      <c r="D118" s="161" t="s">
        <v>22</v>
      </c>
      <c r="E118" s="161" t="s">
        <v>21</v>
      </c>
      <c r="F118" s="161" t="s">
        <v>20</v>
      </c>
      <c r="G118" s="135" t="s">
        <v>22</v>
      </c>
      <c r="H118" s="148" t="s">
        <v>17</v>
      </c>
      <c r="I118" s="149"/>
      <c r="J118" s="150"/>
    </row>
    <row r="119" spans="2:10" ht="30.75" thickBot="1" x14ac:dyDescent="0.3">
      <c r="B119" s="158"/>
      <c r="C119" s="160"/>
      <c r="D119" s="162"/>
      <c r="E119" s="162"/>
      <c r="F119" s="162"/>
      <c r="G119" s="136"/>
      <c r="H119" s="78" t="s">
        <v>18</v>
      </c>
      <c r="I119" s="79" t="s">
        <v>19</v>
      </c>
      <c r="J119" s="80" t="s">
        <v>23</v>
      </c>
    </row>
    <row r="120" spans="2:10" ht="15.75" x14ac:dyDescent="0.3">
      <c r="B120" s="47" t="s">
        <v>2</v>
      </c>
      <c r="C120" s="62"/>
      <c r="D120" s="73"/>
      <c r="E120" s="58">
        <v>2</v>
      </c>
      <c r="F120" s="73">
        <v>9951.1200000000008</v>
      </c>
      <c r="G120" s="24"/>
      <c r="H120" s="25">
        <f t="shared" ref="H120:H131" si="27">C120+E120</f>
        <v>2</v>
      </c>
      <c r="I120" s="26">
        <f>F120</f>
        <v>9951.1200000000008</v>
      </c>
      <c r="J120" s="28">
        <f t="shared" ref="J120:J131" si="28">D120+G120</f>
        <v>0</v>
      </c>
    </row>
    <row r="121" spans="2:10" ht="15.75" x14ac:dyDescent="0.3">
      <c r="B121" s="48" t="s">
        <v>3</v>
      </c>
      <c r="C121" s="63"/>
      <c r="D121" s="74"/>
      <c r="E121" s="59">
        <v>2</v>
      </c>
      <c r="F121" s="74">
        <v>9572.44</v>
      </c>
      <c r="G121" s="32"/>
      <c r="H121" s="33">
        <f t="shared" si="27"/>
        <v>2</v>
      </c>
      <c r="I121" s="34">
        <f t="shared" ref="I121:I131" si="29">F121</f>
        <v>9572.44</v>
      </c>
      <c r="J121" s="36">
        <f t="shared" si="28"/>
        <v>0</v>
      </c>
    </row>
    <row r="122" spans="2:10" ht="15.75" x14ac:dyDescent="0.3">
      <c r="B122" s="48" t="s">
        <v>4</v>
      </c>
      <c r="C122" s="63"/>
      <c r="D122" s="74"/>
      <c r="E122" s="59">
        <v>2</v>
      </c>
      <c r="F122" s="74">
        <v>9572.44</v>
      </c>
      <c r="G122" s="32"/>
      <c r="H122" s="33">
        <f t="shared" si="27"/>
        <v>2</v>
      </c>
      <c r="I122" s="34">
        <f t="shared" si="29"/>
        <v>9572.44</v>
      </c>
      <c r="J122" s="36">
        <f t="shared" si="28"/>
        <v>0</v>
      </c>
    </row>
    <row r="123" spans="2:10" ht="15.75" x14ac:dyDescent="0.3">
      <c r="B123" s="48" t="s">
        <v>5</v>
      </c>
      <c r="C123" s="63"/>
      <c r="D123" s="74"/>
      <c r="E123" s="59">
        <v>2</v>
      </c>
      <c r="F123" s="74">
        <v>12194</v>
      </c>
      <c r="G123" s="32"/>
      <c r="H123" s="33">
        <f t="shared" si="27"/>
        <v>2</v>
      </c>
      <c r="I123" s="34">
        <f t="shared" si="29"/>
        <v>12194</v>
      </c>
      <c r="J123" s="36">
        <f t="shared" si="28"/>
        <v>0</v>
      </c>
    </row>
    <row r="124" spans="2:10" ht="15.75" x14ac:dyDescent="0.3">
      <c r="B124" s="48" t="s">
        <v>6</v>
      </c>
      <c r="C124" s="63"/>
      <c r="D124" s="74"/>
      <c r="E124" s="59">
        <v>2</v>
      </c>
      <c r="F124" s="74">
        <v>12194</v>
      </c>
      <c r="G124" s="32"/>
      <c r="H124" s="33">
        <f t="shared" si="27"/>
        <v>2</v>
      </c>
      <c r="I124" s="34">
        <f t="shared" si="29"/>
        <v>12194</v>
      </c>
      <c r="J124" s="36">
        <f t="shared" si="28"/>
        <v>0</v>
      </c>
    </row>
    <row r="125" spans="2:10" ht="15.75" x14ac:dyDescent="0.3">
      <c r="B125" s="48" t="s">
        <v>7</v>
      </c>
      <c r="C125" s="63">
        <v>1</v>
      </c>
      <c r="D125" s="74">
        <v>738.06</v>
      </c>
      <c r="E125" s="59">
        <v>2</v>
      </c>
      <c r="F125" s="74">
        <v>12885.3</v>
      </c>
      <c r="G125" s="32"/>
      <c r="H125" s="33">
        <f t="shared" si="27"/>
        <v>3</v>
      </c>
      <c r="I125" s="34">
        <f t="shared" si="29"/>
        <v>12885.3</v>
      </c>
      <c r="J125" s="36">
        <f t="shared" si="28"/>
        <v>738.06</v>
      </c>
    </row>
    <row r="126" spans="2:10" ht="15.75" x14ac:dyDescent="0.3">
      <c r="B126" s="49" t="s">
        <v>8</v>
      </c>
      <c r="C126" s="63">
        <v>8</v>
      </c>
      <c r="D126" s="74">
        <f>1592.29+5724.88</f>
        <v>7317.17</v>
      </c>
      <c r="E126" s="59">
        <v>2</v>
      </c>
      <c r="F126" s="74">
        <v>1670.7</v>
      </c>
      <c r="G126" s="32"/>
      <c r="H126" s="33">
        <f t="shared" si="27"/>
        <v>10</v>
      </c>
      <c r="I126" s="34">
        <f t="shared" si="29"/>
        <v>1670.7</v>
      </c>
      <c r="J126" s="36">
        <f t="shared" si="28"/>
        <v>7317.17</v>
      </c>
    </row>
    <row r="127" spans="2:10" ht="15.75" x14ac:dyDescent="0.3">
      <c r="B127" s="48" t="s">
        <v>9</v>
      </c>
      <c r="C127" s="63">
        <v>3</v>
      </c>
      <c r="D127" s="74">
        <v>12761.32</v>
      </c>
      <c r="E127" s="59">
        <v>2</v>
      </c>
      <c r="F127" s="74">
        <v>1830.64</v>
      </c>
      <c r="G127" s="37"/>
      <c r="H127" s="33">
        <f t="shared" si="27"/>
        <v>5</v>
      </c>
      <c r="I127" s="34">
        <f t="shared" si="29"/>
        <v>1830.64</v>
      </c>
      <c r="J127" s="36">
        <f t="shared" si="28"/>
        <v>12761.32</v>
      </c>
    </row>
    <row r="128" spans="2:10" ht="15.75" x14ac:dyDescent="0.3">
      <c r="B128" s="48" t="s">
        <v>10</v>
      </c>
      <c r="C128" s="63">
        <v>8</v>
      </c>
      <c r="D128" s="74">
        <v>7317.17</v>
      </c>
      <c r="E128" s="59">
        <v>2</v>
      </c>
      <c r="F128" s="74">
        <v>1670.7</v>
      </c>
      <c r="G128" s="32"/>
      <c r="H128" s="33">
        <f t="shared" si="27"/>
        <v>10</v>
      </c>
      <c r="I128" s="34">
        <f t="shared" si="29"/>
        <v>1670.7</v>
      </c>
      <c r="J128" s="36">
        <f t="shared" si="28"/>
        <v>7317.17</v>
      </c>
    </row>
    <row r="129" spans="2:10" ht="15.75" x14ac:dyDescent="0.3">
      <c r="B129" s="48" t="s">
        <v>11</v>
      </c>
      <c r="C129" s="63"/>
      <c r="D129" s="74"/>
      <c r="E129" s="59"/>
      <c r="F129" s="74"/>
      <c r="G129" s="32"/>
      <c r="H129" s="33">
        <f t="shared" si="27"/>
        <v>0</v>
      </c>
      <c r="I129" s="34">
        <f t="shared" si="29"/>
        <v>0</v>
      </c>
      <c r="J129" s="36">
        <f t="shared" si="28"/>
        <v>0</v>
      </c>
    </row>
    <row r="130" spans="2:10" ht="15.75" x14ac:dyDescent="0.3">
      <c r="B130" s="48" t="s">
        <v>12</v>
      </c>
      <c r="C130" s="63"/>
      <c r="D130" s="74"/>
      <c r="E130" s="59"/>
      <c r="F130" s="74"/>
      <c r="G130" s="37"/>
      <c r="H130" s="33">
        <f t="shared" si="27"/>
        <v>0</v>
      </c>
      <c r="I130" s="34">
        <f t="shared" si="29"/>
        <v>0</v>
      </c>
      <c r="J130" s="36">
        <f t="shared" si="28"/>
        <v>0</v>
      </c>
    </row>
    <row r="131" spans="2:10" ht="16.5" thickBot="1" x14ac:dyDescent="0.35">
      <c r="B131" s="50" t="s">
        <v>13</v>
      </c>
      <c r="C131" s="63"/>
      <c r="D131" s="74"/>
      <c r="E131" s="59"/>
      <c r="F131" s="74"/>
      <c r="G131" s="42"/>
      <c r="H131" s="43">
        <f t="shared" si="27"/>
        <v>0</v>
      </c>
      <c r="I131" s="44">
        <f t="shared" si="29"/>
        <v>0</v>
      </c>
      <c r="J131" s="46">
        <f t="shared" si="28"/>
        <v>0</v>
      </c>
    </row>
    <row r="132" spans="2:10" ht="15.75" thickBot="1" x14ac:dyDescent="0.3">
      <c r="B132" s="55" t="s">
        <v>14</v>
      </c>
      <c r="C132" s="16" t="s">
        <v>24</v>
      </c>
      <c r="D132" s="17">
        <f>SUM(D120:D131)</f>
        <v>28133.72</v>
      </c>
      <c r="E132" s="18" t="s">
        <v>24</v>
      </c>
      <c r="F132" s="20">
        <f>SUM(F120:F131)</f>
        <v>71541.34</v>
      </c>
      <c r="G132" s="19">
        <f>SUM(G120:G131)</f>
        <v>0</v>
      </c>
      <c r="H132" s="16" t="s">
        <v>24</v>
      </c>
      <c r="I132" s="20">
        <f>SUM(I120:I131)</f>
        <v>71541.34</v>
      </c>
      <c r="J132" s="19">
        <f>SUM(J120:J131)</f>
        <v>28133.72</v>
      </c>
    </row>
    <row r="134" spans="2:10" ht="15.75" thickBot="1" x14ac:dyDescent="0.3"/>
    <row r="135" spans="2:10" ht="53.25" customHeight="1" thickBot="1" x14ac:dyDescent="0.3">
      <c r="B135" s="111" t="s">
        <v>26</v>
      </c>
      <c r="C135" s="166" t="s">
        <v>74</v>
      </c>
      <c r="D135" s="167"/>
      <c r="E135" s="167"/>
      <c r="F135" s="167"/>
      <c r="G135" s="167"/>
      <c r="H135" s="167"/>
      <c r="I135" s="167"/>
      <c r="J135" s="168"/>
    </row>
    <row r="136" spans="2:10" ht="15.75" thickBot="1" x14ac:dyDescent="0.3">
      <c r="B136" s="52">
        <v>1</v>
      </c>
      <c r="C136" s="53">
        <v>2</v>
      </c>
      <c r="D136" s="53">
        <v>3</v>
      </c>
      <c r="E136" s="53">
        <v>4</v>
      </c>
      <c r="F136" s="53">
        <v>5</v>
      </c>
      <c r="G136" s="53">
        <v>6</v>
      </c>
      <c r="H136" s="53">
        <v>7</v>
      </c>
      <c r="I136" s="53">
        <v>8</v>
      </c>
      <c r="J136" s="54">
        <v>9</v>
      </c>
    </row>
    <row r="137" spans="2:10" ht="15.75" thickBot="1" x14ac:dyDescent="0.3">
      <c r="B137" s="157" t="s">
        <v>1</v>
      </c>
      <c r="C137" s="159" t="s">
        <v>15</v>
      </c>
      <c r="D137" s="161" t="s">
        <v>22</v>
      </c>
      <c r="E137" s="161" t="s">
        <v>21</v>
      </c>
      <c r="F137" s="161" t="s">
        <v>20</v>
      </c>
      <c r="G137" s="135" t="s">
        <v>22</v>
      </c>
      <c r="H137" s="148" t="s">
        <v>17</v>
      </c>
      <c r="I137" s="149"/>
      <c r="J137" s="150"/>
    </row>
    <row r="138" spans="2:10" ht="30.75" thickBot="1" x14ac:dyDescent="0.3">
      <c r="B138" s="158"/>
      <c r="C138" s="160"/>
      <c r="D138" s="162"/>
      <c r="E138" s="162"/>
      <c r="F138" s="162"/>
      <c r="G138" s="136"/>
      <c r="H138" s="88" t="s">
        <v>18</v>
      </c>
      <c r="I138" s="89" t="s">
        <v>19</v>
      </c>
      <c r="J138" s="90" t="s">
        <v>23</v>
      </c>
    </row>
    <row r="139" spans="2:10" ht="15.75" x14ac:dyDescent="0.3">
      <c r="B139" s="47" t="s">
        <v>2</v>
      </c>
      <c r="C139" s="62"/>
      <c r="D139" s="73"/>
      <c r="E139" s="58"/>
      <c r="F139" s="73"/>
      <c r="G139" s="24"/>
      <c r="H139" s="25">
        <f t="shared" ref="H139:H150" si="30">C139+E139</f>
        <v>0</v>
      </c>
      <c r="I139" s="26">
        <f>F139</f>
        <v>0</v>
      </c>
      <c r="J139" s="28">
        <f t="shared" ref="J139:J150" si="31">D139+G139</f>
        <v>0</v>
      </c>
    </row>
    <row r="140" spans="2:10" ht="15.75" x14ac:dyDescent="0.3">
      <c r="B140" s="48" t="s">
        <v>3</v>
      </c>
      <c r="C140" s="63">
        <v>1</v>
      </c>
      <c r="D140" s="74">
        <v>500</v>
      </c>
      <c r="E140" s="59"/>
      <c r="F140" s="74"/>
      <c r="G140" s="32"/>
      <c r="H140" s="33">
        <f t="shared" si="30"/>
        <v>1</v>
      </c>
      <c r="I140" s="34">
        <f t="shared" ref="I140:I150" si="32">F140</f>
        <v>0</v>
      </c>
      <c r="J140" s="36">
        <f t="shared" si="31"/>
        <v>500</v>
      </c>
    </row>
    <row r="141" spans="2:10" ht="15.75" x14ac:dyDescent="0.3">
      <c r="B141" s="48" t="s">
        <v>4</v>
      </c>
      <c r="C141" s="63">
        <v>1</v>
      </c>
      <c r="D141" s="74">
        <v>500</v>
      </c>
      <c r="E141" s="59"/>
      <c r="F141" s="74"/>
      <c r="G141" s="32"/>
      <c r="H141" s="33">
        <f t="shared" si="30"/>
        <v>1</v>
      </c>
      <c r="I141" s="34">
        <f t="shared" si="32"/>
        <v>0</v>
      </c>
      <c r="J141" s="36">
        <f t="shared" si="31"/>
        <v>500</v>
      </c>
    </row>
    <row r="142" spans="2:10" ht="15.75" x14ac:dyDescent="0.3">
      <c r="B142" s="48" t="s">
        <v>5</v>
      </c>
      <c r="C142" s="63"/>
      <c r="D142" s="74"/>
      <c r="E142" s="59"/>
      <c r="F142" s="74"/>
      <c r="G142" s="32"/>
      <c r="H142" s="33">
        <f t="shared" si="30"/>
        <v>0</v>
      </c>
      <c r="I142" s="34">
        <f t="shared" si="32"/>
        <v>0</v>
      </c>
      <c r="J142" s="36">
        <f t="shared" si="31"/>
        <v>0</v>
      </c>
    </row>
    <row r="143" spans="2:10" ht="15.75" x14ac:dyDescent="0.3">
      <c r="B143" s="48" t="s">
        <v>6</v>
      </c>
      <c r="C143" s="63"/>
      <c r="D143" s="74"/>
      <c r="E143" s="59"/>
      <c r="F143" s="74"/>
      <c r="G143" s="32"/>
      <c r="H143" s="33">
        <f t="shared" si="30"/>
        <v>0</v>
      </c>
      <c r="I143" s="34">
        <f t="shared" si="32"/>
        <v>0</v>
      </c>
      <c r="J143" s="36">
        <f t="shared" si="31"/>
        <v>0</v>
      </c>
    </row>
    <row r="144" spans="2:10" ht="15.75" x14ac:dyDescent="0.3">
      <c r="B144" s="48" t="s">
        <v>7</v>
      </c>
      <c r="C144" s="63"/>
      <c r="D144" s="74"/>
      <c r="E144" s="59"/>
      <c r="F144" s="74"/>
      <c r="G144" s="32"/>
      <c r="H144" s="33">
        <f t="shared" si="30"/>
        <v>0</v>
      </c>
      <c r="I144" s="34">
        <f t="shared" si="32"/>
        <v>0</v>
      </c>
      <c r="J144" s="36">
        <f t="shared" si="31"/>
        <v>0</v>
      </c>
    </row>
    <row r="145" spans="2:10" ht="15.75" x14ac:dyDescent="0.3">
      <c r="B145" s="49" t="s">
        <v>8</v>
      </c>
      <c r="C145" s="63"/>
      <c r="D145" s="74"/>
      <c r="E145" s="59"/>
      <c r="F145" s="74"/>
      <c r="G145" s="32"/>
      <c r="H145" s="33">
        <f t="shared" si="30"/>
        <v>0</v>
      </c>
      <c r="I145" s="34">
        <f t="shared" si="32"/>
        <v>0</v>
      </c>
      <c r="J145" s="36">
        <f t="shared" si="31"/>
        <v>0</v>
      </c>
    </row>
    <row r="146" spans="2:10" ht="15.75" x14ac:dyDescent="0.3">
      <c r="B146" s="48" t="s">
        <v>9</v>
      </c>
      <c r="C146" s="63"/>
      <c r="D146" s="74"/>
      <c r="E146" s="59"/>
      <c r="F146" s="74"/>
      <c r="G146" s="37"/>
      <c r="H146" s="33">
        <f t="shared" si="30"/>
        <v>0</v>
      </c>
      <c r="I146" s="34">
        <f t="shared" si="32"/>
        <v>0</v>
      </c>
      <c r="J146" s="36">
        <f t="shared" si="31"/>
        <v>0</v>
      </c>
    </row>
    <row r="147" spans="2:10" ht="15.75" x14ac:dyDescent="0.3">
      <c r="B147" s="48" t="s">
        <v>10</v>
      </c>
      <c r="C147" s="63"/>
      <c r="D147" s="74"/>
      <c r="E147" s="59"/>
      <c r="F147" s="74"/>
      <c r="G147" s="32"/>
      <c r="H147" s="33">
        <f t="shared" si="30"/>
        <v>0</v>
      </c>
      <c r="I147" s="34">
        <f t="shared" si="32"/>
        <v>0</v>
      </c>
      <c r="J147" s="36">
        <f t="shared" si="31"/>
        <v>0</v>
      </c>
    </row>
    <row r="148" spans="2:10" ht="15.75" x14ac:dyDescent="0.3">
      <c r="B148" s="48" t="s">
        <v>11</v>
      </c>
      <c r="C148" s="63"/>
      <c r="D148" s="74"/>
      <c r="E148" s="59"/>
      <c r="F148" s="74"/>
      <c r="G148" s="32"/>
      <c r="H148" s="33">
        <f t="shared" si="30"/>
        <v>0</v>
      </c>
      <c r="I148" s="34">
        <f t="shared" si="32"/>
        <v>0</v>
      </c>
      <c r="J148" s="36">
        <f t="shared" si="31"/>
        <v>0</v>
      </c>
    </row>
    <row r="149" spans="2:10" ht="15.75" x14ac:dyDescent="0.3">
      <c r="B149" s="48" t="s">
        <v>12</v>
      </c>
      <c r="C149" s="63"/>
      <c r="D149" s="74"/>
      <c r="E149" s="59"/>
      <c r="F149" s="74"/>
      <c r="G149" s="37"/>
      <c r="H149" s="33">
        <f t="shared" si="30"/>
        <v>0</v>
      </c>
      <c r="I149" s="34">
        <f t="shared" si="32"/>
        <v>0</v>
      </c>
      <c r="J149" s="36">
        <f t="shared" si="31"/>
        <v>0</v>
      </c>
    </row>
    <row r="150" spans="2:10" ht="16.5" thickBot="1" x14ac:dyDescent="0.35">
      <c r="B150" s="50" t="s">
        <v>13</v>
      </c>
      <c r="C150" s="63"/>
      <c r="D150" s="74"/>
      <c r="E150" s="59"/>
      <c r="F150" s="74"/>
      <c r="G150" s="42"/>
      <c r="H150" s="43">
        <f t="shared" si="30"/>
        <v>0</v>
      </c>
      <c r="I150" s="44">
        <f t="shared" si="32"/>
        <v>0</v>
      </c>
      <c r="J150" s="46">
        <f t="shared" si="31"/>
        <v>0</v>
      </c>
    </row>
    <row r="151" spans="2:10" ht="15.75" thickBot="1" x14ac:dyDescent="0.3">
      <c r="B151" s="55" t="s">
        <v>14</v>
      </c>
      <c r="C151" s="16" t="s">
        <v>24</v>
      </c>
      <c r="D151" s="17">
        <f>SUM(D139:D150)</f>
        <v>1000</v>
      </c>
      <c r="E151" s="18" t="s">
        <v>24</v>
      </c>
      <c r="F151" s="20">
        <f>SUM(F139:F150)</f>
        <v>0</v>
      </c>
      <c r="G151" s="19">
        <f>SUM(G139:G150)</f>
        <v>0</v>
      </c>
      <c r="H151" s="16" t="s">
        <v>24</v>
      </c>
      <c r="I151" s="20">
        <f>SUM(I139:I150)</f>
        <v>0</v>
      </c>
      <c r="J151" s="19">
        <f>SUM(J139:J150)</f>
        <v>1000</v>
      </c>
    </row>
    <row r="152" spans="2:10" ht="15.75" thickBot="1" x14ac:dyDescent="0.3"/>
    <row r="153" spans="2:10" ht="40.5" customHeight="1" thickBot="1" x14ac:dyDescent="0.3">
      <c r="B153" s="84" t="s">
        <v>26</v>
      </c>
      <c r="C153" s="163" t="s">
        <v>85</v>
      </c>
      <c r="D153" s="164"/>
      <c r="E153" s="164"/>
      <c r="F153" s="164"/>
      <c r="G153" s="164"/>
      <c r="H153" s="164"/>
      <c r="I153" s="164"/>
      <c r="J153" s="165"/>
    </row>
    <row r="154" spans="2:10" ht="15.75" thickBot="1" x14ac:dyDescent="0.3">
      <c r="B154" s="52">
        <v>1</v>
      </c>
      <c r="C154" s="53">
        <v>2</v>
      </c>
      <c r="D154" s="53">
        <v>3</v>
      </c>
      <c r="E154" s="53">
        <v>4</v>
      </c>
      <c r="F154" s="53">
        <v>5</v>
      </c>
      <c r="G154" s="53">
        <v>6</v>
      </c>
      <c r="H154" s="53">
        <v>7</v>
      </c>
      <c r="I154" s="53">
        <v>8</v>
      </c>
      <c r="J154" s="54">
        <v>9</v>
      </c>
    </row>
    <row r="155" spans="2:10" ht="15.75" thickBot="1" x14ac:dyDescent="0.3">
      <c r="B155" s="157" t="s">
        <v>1</v>
      </c>
      <c r="C155" s="159" t="s">
        <v>15</v>
      </c>
      <c r="D155" s="161" t="s">
        <v>22</v>
      </c>
      <c r="E155" s="161" t="s">
        <v>21</v>
      </c>
      <c r="F155" s="161" t="s">
        <v>20</v>
      </c>
      <c r="G155" s="135" t="s">
        <v>22</v>
      </c>
      <c r="H155" s="148" t="s">
        <v>17</v>
      </c>
      <c r="I155" s="149"/>
      <c r="J155" s="150"/>
    </row>
    <row r="156" spans="2:10" ht="30.75" thickBot="1" x14ac:dyDescent="0.3">
      <c r="B156" s="158"/>
      <c r="C156" s="160"/>
      <c r="D156" s="162"/>
      <c r="E156" s="162"/>
      <c r="F156" s="162"/>
      <c r="G156" s="136"/>
      <c r="H156" s="95" t="s">
        <v>18</v>
      </c>
      <c r="I156" s="96" t="s">
        <v>19</v>
      </c>
      <c r="J156" s="94" t="s">
        <v>23</v>
      </c>
    </row>
    <row r="157" spans="2:10" ht="15.75" x14ac:dyDescent="0.3">
      <c r="B157" s="47" t="s">
        <v>2</v>
      </c>
      <c r="C157" s="62">
        <v>2</v>
      </c>
      <c r="D157" s="73">
        <v>1300</v>
      </c>
      <c r="E157" s="58"/>
      <c r="F157" s="73"/>
      <c r="G157" s="24"/>
      <c r="H157" s="25">
        <f t="shared" ref="H157:H168" si="33">C157+E157</f>
        <v>2</v>
      </c>
      <c r="I157" s="26">
        <f>F157</f>
        <v>0</v>
      </c>
      <c r="J157" s="28">
        <f t="shared" ref="J157:J168" si="34">D157+G157</f>
        <v>1300</v>
      </c>
    </row>
    <row r="158" spans="2:10" ht="15.75" x14ac:dyDescent="0.3">
      <c r="B158" s="48" t="s">
        <v>3</v>
      </c>
      <c r="C158" s="63">
        <v>2</v>
      </c>
      <c r="D158" s="74">
        <v>1300</v>
      </c>
      <c r="E158" s="59"/>
      <c r="F158" s="74"/>
      <c r="G158" s="32"/>
      <c r="H158" s="33">
        <f t="shared" si="33"/>
        <v>2</v>
      </c>
      <c r="I158" s="34">
        <f t="shared" ref="I158:I168" si="35">F158</f>
        <v>0</v>
      </c>
      <c r="J158" s="36">
        <f t="shared" si="34"/>
        <v>1300</v>
      </c>
    </row>
    <row r="159" spans="2:10" ht="15.75" x14ac:dyDescent="0.3">
      <c r="B159" s="48" t="s">
        <v>4</v>
      </c>
      <c r="C159" s="63">
        <v>2</v>
      </c>
      <c r="D159" s="74">
        <v>1304</v>
      </c>
      <c r="E159" s="59"/>
      <c r="F159" s="74"/>
      <c r="G159" s="32"/>
      <c r="H159" s="33">
        <f t="shared" si="33"/>
        <v>2</v>
      </c>
      <c r="I159" s="34">
        <f t="shared" si="35"/>
        <v>0</v>
      </c>
      <c r="J159" s="36">
        <f t="shared" si="34"/>
        <v>1304</v>
      </c>
    </row>
    <row r="160" spans="2:10" ht="15.75" x14ac:dyDescent="0.3">
      <c r="B160" s="48" t="s">
        <v>5</v>
      </c>
      <c r="C160" s="63">
        <v>2</v>
      </c>
      <c r="D160" s="74">
        <v>1304</v>
      </c>
      <c r="E160" s="59"/>
      <c r="F160" s="74"/>
      <c r="G160" s="32"/>
      <c r="H160" s="33">
        <f t="shared" si="33"/>
        <v>2</v>
      </c>
      <c r="I160" s="34">
        <f t="shared" si="35"/>
        <v>0</v>
      </c>
      <c r="J160" s="36">
        <f t="shared" si="34"/>
        <v>1304</v>
      </c>
    </row>
    <row r="161" spans="2:10" ht="15.75" x14ac:dyDescent="0.3">
      <c r="B161" s="48" t="s">
        <v>6</v>
      </c>
      <c r="C161" s="63">
        <v>1</v>
      </c>
      <c r="D161" s="74">
        <v>684.03</v>
      </c>
      <c r="E161" s="59"/>
      <c r="F161" s="74"/>
      <c r="G161" s="32"/>
      <c r="H161" s="33">
        <f t="shared" si="33"/>
        <v>1</v>
      </c>
      <c r="I161" s="34">
        <f t="shared" si="35"/>
        <v>0</v>
      </c>
      <c r="J161" s="36">
        <f t="shared" si="34"/>
        <v>684.03</v>
      </c>
    </row>
    <row r="162" spans="2:10" ht="15.75" x14ac:dyDescent="0.3">
      <c r="B162" s="48" t="s">
        <v>7</v>
      </c>
      <c r="C162" s="63">
        <v>1</v>
      </c>
      <c r="D162" s="74">
        <v>684.09</v>
      </c>
      <c r="E162" s="59"/>
      <c r="F162" s="74"/>
      <c r="G162" s="32"/>
      <c r="H162" s="33">
        <f t="shared" si="33"/>
        <v>1</v>
      </c>
      <c r="I162" s="34">
        <f t="shared" si="35"/>
        <v>0</v>
      </c>
      <c r="J162" s="36">
        <f t="shared" si="34"/>
        <v>684.09</v>
      </c>
    </row>
    <row r="163" spans="2:10" ht="15.75" x14ac:dyDescent="0.3">
      <c r="B163" s="49" t="s">
        <v>8</v>
      </c>
      <c r="C163" s="63">
        <v>1</v>
      </c>
      <c r="D163" s="74">
        <v>684.09</v>
      </c>
      <c r="E163" s="59"/>
      <c r="F163" s="74"/>
      <c r="G163" s="32"/>
      <c r="H163" s="33">
        <f t="shared" si="33"/>
        <v>1</v>
      </c>
      <c r="I163" s="34">
        <f t="shared" si="35"/>
        <v>0</v>
      </c>
      <c r="J163" s="36">
        <f t="shared" si="34"/>
        <v>684.09</v>
      </c>
    </row>
    <row r="164" spans="2:10" ht="15.75" x14ac:dyDescent="0.3">
      <c r="B164" s="48" t="s">
        <v>9</v>
      </c>
      <c r="C164" s="63"/>
      <c r="D164" s="74"/>
      <c r="E164" s="59"/>
      <c r="F164" s="74"/>
      <c r="G164" s="37"/>
      <c r="H164" s="33">
        <f t="shared" si="33"/>
        <v>0</v>
      </c>
      <c r="I164" s="34">
        <f t="shared" si="35"/>
        <v>0</v>
      </c>
      <c r="J164" s="36">
        <f t="shared" si="34"/>
        <v>0</v>
      </c>
    </row>
    <row r="165" spans="2:10" ht="15.75" x14ac:dyDescent="0.3">
      <c r="B165" s="48" t="s">
        <v>10</v>
      </c>
      <c r="C165" s="63">
        <v>1</v>
      </c>
      <c r="D165" s="74">
        <v>684.09</v>
      </c>
      <c r="E165" s="59"/>
      <c r="F165" s="74"/>
      <c r="G165" s="32"/>
      <c r="H165" s="33">
        <f t="shared" si="33"/>
        <v>1</v>
      </c>
      <c r="I165" s="34">
        <f t="shared" si="35"/>
        <v>0</v>
      </c>
      <c r="J165" s="36">
        <f t="shared" si="34"/>
        <v>684.09</v>
      </c>
    </row>
    <row r="166" spans="2:10" ht="15.75" x14ac:dyDescent="0.3">
      <c r="B166" s="48" t="s">
        <v>11</v>
      </c>
      <c r="C166" s="63"/>
      <c r="D166" s="74"/>
      <c r="E166" s="59"/>
      <c r="F166" s="74"/>
      <c r="G166" s="32"/>
      <c r="H166" s="33">
        <f t="shared" si="33"/>
        <v>0</v>
      </c>
      <c r="I166" s="34">
        <f t="shared" si="35"/>
        <v>0</v>
      </c>
      <c r="J166" s="36">
        <f t="shared" si="34"/>
        <v>0</v>
      </c>
    </row>
    <row r="167" spans="2:10" ht="15.75" x14ac:dyDescent="0.3">
      <c r="B167" s="48" t="s">
        <v>12</v>
      </c>
      <c r="C167" s="63"/>
      <c r="D167" s="74"/>
      <c r="E167" s="59"/>
      <c r="F167" s="74"/>
      <c r="G167" s="37"/>
      <c r="H167" s="33">
        <f t="shared" si="33"/>
        <v>0</v>
      </c>
      <c r="I167" s="34">
        <f t="shared" si="35"/>
        <v>0</v>
      </c>
      <c r="J167" s="36">
        <f t="shared" si="34"/>
        <v>0</v>
      </c>
    </row>
    <row r="168" spans="2:10" ht="16.5" thickBot="1" x14ac:dyDescent="0.35">
      <c r="B168" s="50" t="s">
        <v>13</v>
      </c>
      <c r="C168" s="63"/>
      <c r="D168" s="74"/>
      <c r="E168" s="59"/>
      <c r="F168" s="74"/>
      <c r="G168" s="42"/>
      <c r="H168" s="43">
        <f t="shared" si="33"/>
        <v>0</v>
      </c>
      <c r="I168" s="44">
        <f t="shared" si="35"/>
        <v>0</v>
      </c>
      <c r="J168" s="46">
        <f t="shared" si="34"/>
        <v>0</v>
      </c>
    </row>
    <row r="169" spans="2:10" ht="15.75" thickBot="1" x14ac:dyDescent="0.3">
      <c r="B169" s="55" t="s">
        <v>14</v>
      </c>
      <c r="C169" s="16" t="s">
        <v>24</v>
      </c>
      <c r="D169" s="17">
        <f>SUM(D157:D168)</f>
        <v>7944.3</v>
      </c>
      <c r="E169" s="18" t="s">
        <v>24</v>
      </c>
      <c r="F169" s="20">
        <f>SUM(F157:F168)</f>
        <v>0</v>
      </c>
      <c r="G169" s="19">
        <f>SUM(G157:G168)</f>
        <v>0</v>
      </c>
      <c r="H169" s="16" t="s">
        <v>24</v>
      </c>
      <c r="I169" s="20">
        <f>SUM(I157:I168)</f>
        <v>0</v>
      </c>
      <c r="J169" s="19">
        <f>SUM(J157:J168)</f>
        <v>7944.3</v>
      </c>
    </row>
    <row r="172" spans="2:10" ht="15.75" thickBot="1" x14ac:dyDescent="0.3"/>
    <row r="173" spans="2:10" ht="60" customHeight="1" thickBot="1" x14ac:dyDescent="0.3">
      <c r="B173" s="84" t="s">
        <v>26</v>
      </c>
      <c r="C173" s="163" t="s">
        <v>93</v>
      </c>
      <c r="D173" s="164"/>
      <c r="E173" s="164"/>
      <c r="F173" s="164"/>
      <c r="G173" s="164"/>
      <c r="H173" s="164"/>
      <c r="I173" s="164"/>
      <c r="J173" s="165"/>
    </row>
    <row r="174" spans="2:10" ht="15.75" thickBot="1" x14ac:dyDescent="0.3">
      <c r="B174" s="52">
        <v>1</v>
      </c>
      <c r="C174" s="53">
        <v>2</v>
      </c>
      <c r="D174" s="53">
        <v>3</v>
      </c>
      <c r="E174" s="53">
        <v>4</v>
      </c>
      <c r="F174" s="53">
        <v>5</v>
      </c>
      <c r="G174" s="53">
        <v>6</v>
      </c>
      <c r="H174" s="53">
        <v>7</v>
      </c>
      <c r="I174" s="53">
        <v>8</v>
      </c>
      <c r="J174" s="54">
        <v>9</v>
      </c>
    </row>
    <row r="175" spans="2:10" ht="15.75" customHeight="1" thickBot="1" x14ac:dyDescent="0.3">
      <c r="B175" s="157" t="s">
        <v>1</v>
      </c>
      <c r="C175" s="159" t="s">
        <v>15</v>
      </c>
      <c r="D175" s="161" t="s">
        <v>22</v>
      </c>
      <c r="E175" s="161" t="s">
        <v>21</v>
      </c>
      <c r="F175" s="161" t="s">
        <v>20</v>
      </c>
      <c r="G175" s="135" t="s">
        <v>22</v>
      </c>
      <c r="H175" s="148" t="s">
        <v>17</v>
      </c>
      <c r="I175" s="149"/>
      <c r="J175" s="150"/>
    </row>
    <row r="176" spans="2:10" ht="51.75" customHeight="1" thickBot="1" x14ac:dyDescent="0.3">
      <c r="B176" s="158"/>
      <c r="C176" s="160"/>
      <c r="D176" s="162"/>
      <c r="E176" s="162"/>
      <c r="F176" s="162"/>
      <c r="G176" s="136"/>
      <c r="H176" s="103" t="s">
        <v>18</v>
      </c>
      <c r="I176" s="104" t="s">
        <v>19</v>
      </c>
      <c r="J176" s="102" t="s">
        <v>23</v>
      </c>
    </row>
    <row r="177" spans="2:10" ht="15.75" x14ac:dyDescent="0.3">
      <c r="B177" s="47" t="s">
        <v>2</v>
      </c>
      <c r="C177" s="62">
        <v>12</v>
      </c>
      <c r="D177" s="73">
        <v>11974</v>
      </c>
      <c r="E177" s="58">
        <v>1</v>
      </c>
      <c r="F177" s="73">
        <v>994</v>
      </c>
      <c r="G177" s="24"/>
      <c r="H177" s="25">
        <f t="shared" ref="H177:H188" si="36">C177+E177</f>
        <v>13</v>
      </c>
      <c r="I177" s="26">
        <f>F177</f>
        <v>994</v>
      </c>
      <c r="J177" s="28">
        <f t="shared" ref="J177:J188" si="37">D177+G177</f>
        <v>11974</v>
      </c>
    </row>
    <row r="178" spans="2:10" ht="15.75" x14ac:dyDescent="0.3">
      <c r="B178" s="48" t="s">
        <v>3</v>
      </c>
      <c r="C178" s="63">
        <v>12</v>
      </c>
      <c r="D178" s="74">
        <v>11974</v>
      </c>
      <c r="E178" s="59">
        <v>1</v>
      </c>
      <c r="F178" s="74">
        <v>994</v>
      </c>
      <c r="G178" s="32"/>
      <c r="H178" s="33">
        <f t="shared" si="36"/>
        <v>13</v>
      </c>
      <c r="I178" s="34">
        <f t="shared" ref="I178:I188" si="38">F178</f>
        <v>994</v>
      </c>
      <c r="J178" s="36">
        <f t="shared" si="37"/>
        <v>11974</v>
      </c>
    </row>
    <row r="179" spans="2:10" ht="15.75" x14ac:dyDescent="0.3">
      <c r="B179" s="48" t="s">
        <v>4</v>
      </c>
      <c r="C179" s="63">
        <v>12</v>
      </c>
      <c r="D179" s="74">
        <v>11974</v>
      </c>
      <c r="E179" s="59">
        <v>1</v>
      </c>
      <c r="F179" s="74">
        <v>994</v>
      </c>
      <c r="G179" s="32"/>
      <c r="H179" s="33">
        <f t="shared" si="36"/>
        <v>13</v>
      </c>
      <c r="I179" s="34">
        <f t="shared" si="38"/>
        <v>994</v>
      </c>
      <c r="J179" s="36">
        <f t="shared" si="37"/>
        <v>11974</v>
      </c>
    </row>
    <row r="180" spans="2:10" ht="15.75" x14ac:dyDescent="0.3">
      <c r="B180" s="48" t="s">
        <v>5</v>
      </c>
      <c r="C180" s="63">
        <v>13</v>
      </c>
      <c r="D180" s="74">
        <v>13190</v>
      </c>
      <c r="E180" s="59"/>
      <c r="F180" s="74"/>
      <c r="G180" s="32"/>
      <c r="H180" s="33">
        <f t="shared" si="36"/>
        <v>13</v>
      </c>
      <c r="I180" s="34">
        <f t="shared" si="38"/>
        <v>0</v>
      </c>
      <c r="J180" s="36">
        <f t="shared" si="37"/>
        <v>13190</v>
      </c>
    </row>
    <row r="181" spans="2:10" ht="15.75" x14ac:dyDescent="0.3">
      <c r="B181" s="48" t="s">
        <v>6</v>
      </c>
      <c r="C181" s="63">
        <v>13</v>
      </c>
      <c r="D181" s="74">
        <v>13151.69</v>
      </c>
      <c r="E181" s="59"/>
      <c r="F181" s="74"/>
      <c r="G181" s="32"/>
      <c r="H181" s="33">
        <f t="shared" si="36"/>
        <v>13</v>
      </c>
      <c r="I181" s="34">
        <f t="shared" si="38"/>
        <v>0</v>
      </c>
      <c r="J181" s="36">
        <f t="shared" si="37"/>
        <v>13151.69</v>
      </c>
    </row>
    <row r="182" spans="2:10" ht="15.75" x14ac:dyDescent="0.3">
      <c r="B182" s="48" t="s">
        <v>7</v>
      </c>
      <c r="C182" s="63">
        <v>13</v>
      </c>
      <c r="D182" s="74">
        <v>13198.31</v>
      </c>
      <c r="E182" s="59"/>
      <c r="F182" s="74"/>
      <c r="G182" s="32"/>
      <c r="H182" s="33">
        <f t="shared" si="36"/>
        <v>13</v>
      </c>
      <c r="I182" s="34">
        <f t="shared" si="38"/>
        <v>0</v>
      </c>
      <c r="J182" s="36">
        <f t="shared" si="37"/>
        <v>13198.31</v>
      </c>
    </row>
    <row r="183" spans="2:10" ht="15.75" x14ac:dyDescent="0.3">
      <c r="B183" s="49" t="s">
        <v>8</v>
      </c>
      <c r="C183" s="63">
        <v>13</v>
      </c>
      <c r="D183" s="74">
        <v>13229.07</v>
      </c>
      <c r="E183" s="59"/>
      <c r="F183" s="74"/>
      <c r="G183" s="32"/>
      <c r="H183" s="33">
        <f t="shared" si="36"/>
        <v>13</v>
      </c>
      <c r="I183" s="34">
        <f t="shared" si="38"/>
        <v>0</v>
      </c>
      <c r="J183" s="36">
        <f t="shared" si="37"/>
        <v>13229.07</v>
      </c>
    </row>
    <row r="184" spans="2:10" ht="15.75" x14ac:dyDescent="0.3">
      <c r="B184" s="48" t="s">
        <v>9</v>
      </c>
      <c r="C184" s="63">
        <v>13</v>
      </c>
      <c r="D184" s="74">
        <v>13853.34</v>
      </c>
      <c r="E184" s="59"/>
      <c r="F184" s="74"/>
      <c r="G184" s="37"/>
      <c r="H184" s="33">
        <f t="shared" si="36"/>
        <v>13</v>
      </c>
      <c r="I184" s="34">
        <f t="shared" si="38"/>
        <v>0</v>
      </c>
      <c r="J184" s="36">
        <f t="shared" si="37"/>
        <v>13853.34</v>
      </c>
    </row>
    <row r="185" spans="2:10" ht="15.75" x14ac:dyDescent="0.3">
      <c r="B185" s="48" t="s">
        <v>10</v>
      </c>
      <c r="C185" s="63">
        <v>13</v>
      </c>
      <c r="D185" s="74">
        <v>13198.31</v>
      </c>
      <c r="E185" s="59"/>
      <c r="F185" s="74"/>
      <c r="G185" s="32"/>
      <c r="H185" s="33">
        <f t="shared" si="36"/>
        <v>13</v>
      </c>
      <c r="I185" s="34">
        <f t="shared" si="38"/>
        <v>0</v>
      </c>
      <c r="J185" s="36">
        <f t="shared" si="37"/>
        <v>13198.31</v>
      </c>
    </row>
    <row r="186" spans="2:10" ht="15.75" x14ac:dyDescent="0.3">
      <c r="B186" s="48" t="s">
        <v>11</v>
      </c>
      <c r="C186" s="63"/>
      <c r="D186" s="74"/>
      <c r="E186" s="59"/>
      <c r="F186" s="74"/>
      <c r="G186" s="32"/>
      <c r="H186" s="33">
        <f t="shared" si="36"/>
        <v>0</v>
      </c>
      <c r="I186" s="34">
        <f t="shared" si="38"/>
        <v>0</v>
      </c>
      <c r="J186" s="36">
        <f t="shared" si="37"/>
        <v>0</v>
      </c>
    </row>
    <row r="187" spans="2:10" ht="15.75" x14ac:dyDescent="0.3">
      <c r="B187" s="48" t="s">
        <v>12</v>
      </c>
      <c r="C187" s="63"/>
      <c r="D187" s="74"/>
      <c r="E187" s="59"/>
      <c r="F187" s="74"/>
      <c r="G187" s="37"/>
      <c r="H187" s="33">
        <f t="shared" si="36"/>
        <v>0</v>
      </c>
      <c r="I187" s="34">
        <f t="shared" si="38"/>
        <v>0</v>
      </c>
      <c r="J187" s="36">
        <f t="shared" si="37"/>
        <v>0</v>
      </c>
    </row>
    <row r="188" spans="2:10" ht="16.5" thickBot="1" x14ac:dyDescent="0.35">
      <c r="B188" s="50" t="s">
        <v>13</v>
      </c>
      <c r="C188" s="63"/>
      <c r="D188" s="74"/>
      <c r="E188" s="59"/>
      <c r="F188" s="74"/>
      <c r="G188" s="42"/>
      <c r="H188" s="43">
        <f t="shared" si="36"/>
        <v>0</v>
      </c>
      <c r="I188" s="44">
        <f t="shared" si="38"/>
        <v>0</v>
      </c>
      <c r="J188" s="46">
        <f t="shared" si="37"/>
        <v>0</v>
      </c>
    </row>
    <row r="189" spans="2:10" ht="15.75" thickBot="1" x14ac:dyDescent="0.3">
      <c r="B189" s="55" t="s">
        <v>14</v>
      </c>
      <c r="C189" s="16" t="s">
        <v>24</v>
      </c>
      <c r="D189" s="17">
        <f>SUM(D177:D188)</f>
        <v>115742.72</v>
      </c>
      <c r="E189" s="18" t="s">
        <v>24</v>
      </c>
      <c r="F189" s="20">
        <f>SUM(F177:F188)</f>
        <v>2982</v>
      </c>
      <c r="G189" s="19">
        <f>SUM(G177:G188)</f>
        <v>0</v>
      </c>
      <c r="H189" s="16" t="s">
        <v>24</v>
      </c>
      <c r="I189" s="20">
        <f>SUM(I177:I188)</f>
        <v>2982</v>
      </c>
      <c r="J189" s="19">
        <f>SUM(J177:J188)</f>
        <v>115742.72</v>
      </c>
    </row>
    <row r="191" spans="2:10" ht="15.75" thickBot="1" x14ac:dyDescent="0.3"/>
    <row r="192" spans="2:10" ht="57.75" customHeight="1" thickBot="1" x14ac:dyDescent="0.3">
      <c r="B192" s="111" t="s">
        <v>26</v>
      </c>
      <c r="C192" s="166" t="s">
        <v>94</v>
      </c>
      <c r="D192" s="167"/>
      <c r="E192" s="167"/>
      <c r="F192" s="167"/>
      <c r="G192" s="167"/>
      <c r="H192" s="167"/>
      <c r="I192" s="167"/>
      <c r="J192" s="168"/>
    </row>
    <row r="193" spans="2:10" ht="15.75" thickBot="1" x14ac:dyDescent="0.3">
      <c r="B193" s="52">
        <v>1</v>
      </c>
      <c r="C193" s="53">
        <v>2</v>
      </c>
      <c r="D193" s="53">
        <v>3</v>
      </c>
      <c r="E193" s="53">
        <v>4</v>
      </c>
      <c r="F193" s="53">
        <v>5</v>
      </c>
      <c r="G193" s="53">
        <v>6</v>
      </c>
      <c r="H193" s="53">
        <v>7</v>
      </c>
      <c r="I193" s="53">
        <v>8</v>
      </c>
      <c r="J193" s="54">
        <v>9</v>
      </c>
    </row>
    <row r="194" spans="2:10" ht="15.75" customHeight="1" thickBot="1" x14ac:dyDescent="0.3">
      <c r="B194" s="157" t="s">
        <v>1</v>
      </c>
      <c r="C194" s="159" t="s">
        <v>15</v>
      </c>
      <c r="D194" s="161" t="s">
        <v>22</v>
      </c>
      <c r="E194" s="161" t="s">
        <v>21</v>
      </c>
      <c r="F194" s="161" t="s">
        <v>20</v>
      </c>
      <c r="G194" s="135" t="s">
        <v>22</v>
      </c>
      <c r="H194" s="148" t="s">
        <v>17</v>
      </c>
      <c r="I194" s="149"/>
      <c r="J194" s="150"/>
    </row>
    <row r="195" spans="2:10" ht="30.75" thickBot="1" x14ac:dyDescent="0.3">
      <c r="B195" s="158"/>
      <c r="C195" s="160"/>
      <c r="D195" s="162"/>
      <c r="E195" s="162"/>
      <c r="F195" s="162"/>
      <c r="G195" s="136"/>
      <c r="H195" s="103" t="s">
        <v>18</v>
      </c>
      <c r="I195" s="104" t="s">
        <v>19</v>
      </c>
      <c r="J195" s="102" t="s">
        <v>23</v>
      </c>
    </row>
    <row r="196" spans="2:10" ht="15.75" x14ac:dyDescent="0.3">
      <c r="B196" s="47" t="s">
        <v>2</v>
      </c>
      <c r="C196" s="112">
        <v>3</v>
      </c>
      <c r="D196" s="116">
        <v>3884.28</v>
      </c>
      <c r="E196" s="114"/>
      <c r="F196" s="73"/>
      <c r="G196" s="24"/>
      <c r="H196" s="25">
        <f t="shared" ref="H196:H207" si="39">C196+E196</f>
        <v>3</v>
      </c>
      <c r="I196" s="26">
        <f>F196</f>
        <v>0</v>
      </c>
      <c r="J196" s="28">
        <f t="shared" ref="J196:J207" si="40">D196+G196</f>
        <v>3884.28</v>
      </c>
    </row>
    <row r="197" spans="2:10" ht="15.75" x14ac:dyDescent="0.3">
      <c r="B197" s="48" t="s">
        <v>3</v>
      </c>
      <c r="C197" s="113">
        <v>3</v>
      </c>
      <c r="D197" s="117">
        <v>3884.28</v>
      </c>
      <c r="E197" s="115"/>
      <c r="F197" s="74"/>
      <c r="G197" s="32"/>
      <c r="H197" s="33">
        <f t="shared" si="39"/>
        <v>3</v>
      </c>
      <c r="I197" s="34">
        <f t="shared" ref="I197:I207" si="41">F197</f>
        <v>0</v>
      </c>
      <c r="J197" s="36">
        <f t="shared" si="40"/>
        <v>3884.28</v>
      </c>
    </row>
    <row r="198" spans="2:10" ht="15.75" x14ac:dyDescent="0.3">
      <c r="B198" s="48" t="s">
        <v>4</v>
      </c>
      <c r="C198" s="113">
        <v>3</v>
      </c>
      <c r="D198" s="117">
        <v>3884.28</v>
      </c>
      <c r="E198" s="115"/>
      <c r="F198" s="74"/>
      <c r="G198" s="32"/>
      <c r="H198" s="33">
        <f t="shared" si="39"/>
        <v>3</v>
      </c>
      <c r="I198" s="34">
        <f t="shared" si="41"/>
        <v>0</v>
      </c>
      <c r="J198" s="36">
        <f t="shared" si="40"/>
        <v>3884.28</v>
      </c>
    </row>
    <row r="199" spans="2:10" ht="15.75" x14ac:dyDescent="0.3">
      <c r="B199" s="48" t="s">
        <v>5</v>
      </c>
      <c r="C199" s="113">
        <v>3</v>
      </c>
      <c r="D199" s="117">
        <v>3884.28</v>
      </c>
      <c r="E199" s="115"/>
      <c r="F199" s="74"/>
      <c r="G199" s="32"/>
      <c r="H199" s="33">
        <f t="shared" si="39"/>
        <v>3</v>
      </c>
      <c r="I199" s="34">
        <f t="shared" si="41"/>
        <v>0</v>
      </c>
      <c r="J199" s="36">
        <f t="shared" si="40"/>
        <v>3884.28</v>
      </c>
    </row>
    <row r="200" spans="2:10" ht="15.75" x14ac:dyDescent="0.3">
      <c r="B200" s="48" t="s">
        <v>6</v>
      </c>
      <c r="C200" s="113">
        <v>3</v>
      </c>
      <c r="D200" s="117">
        <v>3884.28</v>
      </c>
      <c r="E200" s="115"/>
      <c r="F200" s="74"/>
      <c r="G200" s="32"/>
      <c r="H200" s="33">
        <f t="shared" si="39"/>
        <v>3</v>
      </c>
      <c r="I200" s="34">
        <f t="shared" si="41"/>
        <v>0</v>
      </c>
      <c r="J200" s="36">
        <f t="shared" si="40"/>
        <v>3884.28</v>
      </c>
    </row>
    <row r="201" spans="2:10" ht="15.75" x14ac:dyDescent="0.3">
      <c r="B201" s="48" t="s">
        <v>7</v>
      </c>
      <c r="C201" s="113">
        <v>3</v>
      </c>
      <c r="D201" s="117">
        <v>4174.96</v>
      </c>
      <c r="E201" s="115"/>
      <c r="F201" s="74"/>
      <c r="G201" s="32"/>
      <c r="H201" s="33">
        <f t="shared" si="39"/>
        <v>3</v>
      </c>
      <c r="I201" s="34">
        <f t="shared" si="41"/>
        <v>0</v>
      </c>
      <c r="J201" s="36">
        <f t="shared" si="40"/>
        <v>4174.96</v>
      </c>
    </row>
    <row r="202" spans="2:10" ht="15.75" x14ac:dyDescent="0.3">
      <c r="B202" s="49" t="s">
        <v>8</v>
      </c>
      <c r="C202" s="113">
        <v>12</v>
      </c>
      <c r="D202" s="117">
        <v>5427.2</v>
      </c>
      <c r="E202" s="115"/>
      <c r="F202" s="74"/>
      <c r="G202" s="32"/>
      <c r="H202" s="33">
        <f t="shared" si="39"/>
        <v>12</v>
      </c>
      <c r="I202" s="34">
        <f t="shared" si="41"/>
        <v>0</v>
      </c>
      <c r="J202" s="36">
        <f t="shared" si="40"/>
        <v>5427.2</v>
      </c>
    </row>
    <row r="203" spans="2:10" ht="15.75" x14ac:dyDescent="0.3">
      <c r="B203" s="48" t="s">
        <v>9</v>
      </c>
      <c r="C203" s="113">
        <v>10</v>
      </c>
      <c r="D203" s="117">
        <v>4547.32</v>
      </c>
      <c r="E203" s="115"/>
      <c r="F203" s="74"/>
      <c r="G203" s="37"/>
      <c r="H203" s="33">
        <f t="shared" si="39"/>
        <v>10</v>
      </c>
      <c r="I203" s="34">
        <f t="shared" si="41"/>
        <v>0</v>
      </c>
      <c r="J203" s="36">
        <f t="shared" si="40"/>
        <v>4547.32</v>
      </c>
    </row>
    <row r="204" spans="2:10" ht="15.75" x14ac:dyDescent="0.3">
      <c r="B204" s="48" t="s">
        <v>10</v>
      </c>
      <c r="C204" s="113">
        <v>3</v>
      </c>
      <c r="D204" s="117">
        <v>4174.96</v>
      </c>
      <c r="E204" s="115"/>
      <c r="F204" s="74"/>
      <c r="G204" s="32"/>
      <c r="H204" s="33">
        <f t="shared" si="39"/>
        <v>3</v>
      </c>
      <c r="I204" s="34">
        <f t="shared" si="41"/>
        <v>0</v>
      </c>
      <c r="J204" s="36">
        <f t="shared" si="40"/>
        <v>4174.96</v>
      </c>
    </row>
    <row r="205" spans="2:10" ht="15.75" x14ac:dyDescent="0.3">
      <c r="B205" s="48" t="s">
        <v>11</v>
      </c>
      <c r="C205" s="113"/>
      <c r="D205" s="117"/>
      <c r="E205" s="115"/>
      <c r="F205" s="74"/>
      <c r="G205" s="32"/>
      <c r="H205" s="33">
        <f t="shared" si="39"/>
        <v>0</v>
      </c>
      <c r="I205" s="34">
        <f t="shared" si="41"/>
        <v>0</v>
      </c>
      <c r="J205" s="36">
        <f t="shared" si="40"/>
        <v>0</v>
      </c>
    </row>
    <row r="206" spans="2:10" ht="15.75" x14ac:dyDescent="0.3">
      <c r="B206" s="48" t="s">
        <v>12</v>
      </c>
      <c r="C206" s="113"/>
      <c r="D206" s="117"/>
      <c r="E206" s="115"/>
      <c r="F206" s="74"/>
      <c r="G206" s="37"/>
      <c r="H206" s="33">
        <f t="shared" si="39"/>
        <v>0</v>
      </c>
      <c r="I206" s="34">
        <f t="shared" si="41"/>
        <v>0</v>
      </c>
      <c r="J206" s="36">
        <f t="shared" si="40"/>
        <v>0</v>
      </c>
    </row>
    <row r="207" spans="2:10" ht="16.5" thickBot="1" x14ac:dyDescent="0.35">
      <c r="B207" s="50" t="s">
        <v>13</v>
      </c>
      <c r="C207" s="113"/>
      <c r="D207" s="118"/>
      <c r="E207" s="115"/>
      <c r="F207" s="74"/>
      <c r="G207" s="42"/>
      <c r="H207" s="43">
        <f t="shared" si="39"/>
        <v>0</v>
      </c>
      <c r="I207" s="44">
        <f t="shared" si="41"/>
        <v>0</v>
      </c>
      <c r="J207" s="46">
        <f t="shared" si="40"/>
        <v>0</v>
      </c>
    </row>
    <row r="208" spans="2:10" ht="15.75" thickBot="1" x14ac:dyDescent="0.3">
      <c r="B208" s="55" t="s">
        <v>14</v>
      </c>
      <c r="C208" s="16" t="s">
        <v>24</v>
      </c>
      <c r="D208" s="17">
        <f>SUM(D196:D207)</f>
        <v>37745.840000000004</v>
      </c>
      <c r="E208" s="18" t="s">
        <v>24</v>
      </c>
      <c r="F208" s="20">
        <f>SUM(F196:F207)</f>
        <v>0</v>
      </c>
      <c r="G208" s="19">
        <f>SUM(G196:G207)</f>
        <v>0</v>
      </c>
      <c r="H208" s="16" t="s">
        <v>24</v>
      </c>
      <c r="I208" s="20">
        <f>SUM(I196:I207)</f>
        <v>0</v>
      </c>
      <c r="J208" s="19">
        <f>SUM(J196:J207)</f>
        <v>37745.840000000004</v>
      </c>
    </row>
    <row r="209" spans="2:10" ht="15.75" thickBot="1" x14ac:dyDescent="0.3"/>
    <row r="210" spans="2:10" ht="50.25" customHeight="1" thickBot="1" x14ac:dyDescent="0.3">
      <c r="B210" s="84" t="s">
        <v>26</v>
      </c>
      <c r="C210" s="163" t="s">
        <v>95</v>
      </c>
      <c r="D210" s="164"/>
      <c r="E210" s="164"/>
      <c r="F210" s="164"/>
      <c r="G210" s="164"/>
      <c r="H210" s="164"/>
      <c r="I210" s="164"/>
      <c r="J210" s="165"/>
    </row>
    <row r="211" spans="2:10" ht="15.75" thickBot="1" x14ac:dyDescent="0.3">
      <c r="B211" s="52">
        <v>1</v>
      </c>
      <c r="C211" s="53">
        <v>2</v>
      </c>
      <c r="D211" s="53">
        <v>3</v>
      </c>
      <c r="E211" s="53">
        <v>4</v>
      </c>
      <c r="F211" s="53">
        <v>5</v>
      </c>
      <c r="G211" s="53">
        <v>6</v>
      </c>
      <c r="H211" s="53">
        <v>7</v>
      </c>
      <c r="I211" s="53">
        <v>8</v>
      </c>
      <c r="J211" s="54">
        <v>9</v>
      </c>
    </row>
    <row r="212" spans="2:10" ht="15.75" customHeight="1" thickBot="1" x14ac:dyDescent="0.3">
      <c r="B212" s="157" t="s">
        <v>1</v>
      </c>
      <c r="C212" s="159" t="s">
        <v>15</v>
      </c>
      <c r="D212" s="161" t="s">
        <v>22</v>
      </c>
      <c r="E212" s="161" t="s">
        <v>21</v>
      </c>
      <c r="F212" s="161" t="s">
        <v>20</v>
      </c>
      <c r="G212" s="135" t="s">
        <v>22</v>
      </c>
      <c r="H212" s="148" t="s">
        <v>17</v>
      </c>
      <c r="I212" s="149"/>
      <c r="J212" s="150"/>
    </row>
    <row r="213" spans="2:10" ht="30.75" thickBot="1" x14ac:dyDescent="0.3">
      <c r="B213" s="158"/>
      <c r="C213" s="160"/>
      <c r="D213" s="162"/>
      <c r="E213" s="162"/>
      <c r="F213" s="162"/>
      <c r="G213" s="136"/>
      <c r="H213" s="103" t="s">
        <v>18</v>
      </c>
      <c r="I213" s="104" t="s">
        <v>19</v>
      </c>
      <c r="J213" s="102" t="s">
        <v>23</v>
      </c>
    </row>
    <row r="214" spans="2:10" ht="15.75" x14ac:dyDescent="0.3">
      <c r="B214" s="47" t="s">
        <v>2</v>
      </c>
      <c r="C214" s="62">
        <v>9</v>
      </c>
      <c r="D214" s="73">
        <v>12610</v>
      </c>
      <c r="E214" s="58"/>
      <c r="F214" s="73"/>
      <c r="G214" s="24"/>
      <c r="H214" s="25">
        <f t="shared" ref="H214:H225" si="42">C214+E214</f>
        <v>9</v>
      </c>
      <c r="I214" s="26">
        <f>F214</f>
        <v>0</v>
      </c>
      <c r="J214" s="28">
        <f t="shared" ref="J214:J225" si="43">D214+G214</f>
        <v>12610</v>
      </c>
    </row>
    <row r="215" spans="2:10" ht="15.75" x14ac:dyDescent="0.3">
      <c r="B215" s="48" t="s">
        <v>3</v>
      </c>
      <c r="C215" s="63">
        <v>9</v>
      </c>
      <c r="D215" s="74">
        <v>12610</v>
      </c>
      <c r="E215" s="59"/>
      <c r="F215" s="74"/>
      <c r="G215" s="32"/>
      <c r="H215" s="33">
        <f t="shared" si="42"/>
        <v>9</v>
      </c>
      <c r="I215" s="34">
        <f t="shared" ref="I215:I225" si="44">F215</f>
        <v>0</v>
      </c>
      <c r="J215" s="36">
        <f t="shared" si="43"/>
        <v>12610</v>
      </c>
    </row>
    <row r="216" spans="2:10" ht="15.75" x14ac:dyDescent="0.3">
      <c r="B216" s="48" t="s">
        <v>4</v>
      </c>
      <c r="C216" s="63">
        <v>9</v>
      </c>
      <c r="D216" s="74">
        <v>12610</v>
      </c>
      <c r="E216" s="59"/>
      <c r="F216" s="74"/>
      <c r="G216" s="32"/>
      <c r="H216" s="33">
        <f t="shared" si="42"/>
        <v>9</v>
      </c>
      <c r="I216" s="34">
        <f t="shared" si="44"/>
        <v>0</v>
      </c>
      <c r="J216" s="36">
        <f t="shared" si="43"/>
        <v>12610</v>
      </c>
    </row>
    <row r="217" spans="2:10" ht="15.75" x14ac:dyDescent="0.3">
      <c r="B217" s="48" t="s">
        <v>5</v>
      </c>
      <c r="C217" s="63">
        <v>9</v>
      </c>
      <c r="D217" s="74">
        <v>10991</v>
      </c>
      <c r="E217" s="59"/>
      <c r="F217" s="74"/>
      <c r="G217" s="32"/>
      <c r="H217" s="33">
        <f t="shared" si="42"/>
        <v>9</v>
      </c>
      <c r="I217" s="34">
        <f t="shared" si="44"/>
        <v>0</v>
      </c>
      <c r="J217" s="36">
        <f t="shared" si="43"/>
        <v>10991</v>
      </c>
    </row>
    <row r="218" spans="2:10" ht="15.75" x14ac:dyDescent="0.3">
      <c r="B218" s="48" t="s">
        <v>6</v>
      </c>
      <c r="C218" s="63">
        <v>9</v>
      </c>
      <c r="D218" s="74">
        <v>10991</v>
      </c>
      <c r="E218" s="59"/>
      <c r="F218" s="74"/>
      <c r="G218" s="32"/>
      <c r="H218" s="33">
        <f t="shared" si="42"/>
        <v>9</v>
      </c>
      <c r="I218" s="34">
        <f t="shared" si="44"/>
        <v>0</v>
      </c>
      <c r="J218" s="36">
        <f t="shared" si="43"/>
        <v>10991</v>
      </c>
    </row>
    <row r="219" spans="2:10" ht="15.75" x14ac:dyDescent="0.3">
      <c r="B219" s="48" t="s">
        <v>7</v>
      </c>
      <c r="C219" s="63">
        <v>9</v>
      </c>
      <c r="D219" s="74">
        <f>3269.61+6770.47</f>
        <v>10040.08</v>
      </c>
      <c r="E219" s="59"/>
      <c r="F219" s="74"/>
      <c r="G219" s="32"/>
      <c r="H219" s="33">
        <f t="shared" si="42"/>
        <v>9</v>
      </c>
      <c r="I219" s="34">
        <f t="shared" si="44"/>
        <v>0</v>
      </c>
      <c r="J219" s="36">
        <f t="shared" si="43"/>
        <v>10040.08</v>
      </c>
    </row>
    <row r="220" spans="2:10" ht="15.75" x14ac:dyDescent="0.3">
      <c r="B220" s="49" t="s">
        <v>8</v>
      </c>
      <c r="C220" s="113">
        <v>6</v>
      </c>
      <c r="D220" s="117">
        <v>16972.93</v>
      </c>
      <c r="E220" s="59"/>
      <c r="F220" s="74"/>
      <c r="G220" s="32"/>
      <c r="H220" s="33">
        <f t="shared" si="42"/>
        <v>6</v>
      </c>
      <c r="I220" s="34">
        <f t="shared" si="44"/>
        <v>0</v>
      </c>
      <c r="J220" s="36">
        <f t="shared" si="43"/>
        <v>16972.93</v>
      </c>
    </row>
    <row r="221" spans="2:10" ht="15.75" x14ac:dyDescent="0.3">
      <c r="B221" s="48" t="s">
        <v>9</v>
      </c>
      <c r="C221" s="63">
        <v>6</v>
      </c>
      <c r="D221" s="74">
        <v>17750.490000000002</v>
      </c>
      <c r="E221" s="59"/>
      <c r="F221" s="74"/>
      <c r="G221" s="37"/>
      <c r="H221" s="33">
        <f t="shared" si="42"/>
        <v>6</v>
      </c>
      <c r="I221" s="34">
        <f t="shared" si="44"/>
        <v>0</v>
      </c>
      <c r="J221" s="36">
        <f t="shared" si="43"/>
        <v>17750.490000000002</v>
      </c>
    </row>
    <row r="222" spans="2:10" ht="15.75" x14ac:dyDescent="0.3">
      <c r="B222" s="48" t="s">
        <v>10</v>
      </c>
      <c r="C222" s="63">
        <v>9</v>
      </c>
      <c r="D222" s="74">
        <v>10040.08</v>
      </c>
      <c r="E222" s="59"/>
      <c r="F222" s="74"/>
      <c r="G222" s="32"/>
      <c r="H222" s="33">
        <f t="shared" si="42"/>
        <v>9</v>
      </c>
      <c r="I222" s="34">
        <f t="shared" si="44"/>
        <v>0</v>
      </c>
      <c r="J222" s="36">
        <f t="shared" si="43"/>
        <v>10040.08</v>
      </c>
    </row>
    <row r="223" spans="2:10" ht="15.75" x14ac:dyDescent="0.3">
      <c r="B223" s="48" t="s">
        <v>11</v>
      </c>
      <c r="C223" s="63"/>
      <c r="D223" s="74"/>
      <c r="E223" s="59"/>
      <c r="F223" s="74"/>
      <c r="G223" s="32"/>
      <c r="H223" s="33">
        <f t="shared" si="42"/>
        <v>0</v>
      </c>
      <c r="I223" s="34">
        <f t="shared" si="44"/>
        <v>0</v>
      </c>
      <c r="J223" s="36">
        <f t="shared" si="43"/>
        <v>0</v>
      </c>
    </row>
    <row r="224" spans="2:10" ht="15.75" x14ac:dyDescent="0.3">
      <c r="B224" s="48" t="s">
        <v>12</v>
      </c>
      <c r="C224" s="63"/>
      <c r="D224" s="74"/>
      <c r="E224" s="59"/>
      <c r="F224" s="74"/>
      <c r="G224" s="37"/>
      <c r="H224" s="33">
        <f t="shared" si="42"/>
        <v>0</v>
      </c>
      <c r="I224" s="34">
        <f t="shared" si="44"/>
        <v>0</v>
      </c>
      <c r="J224" s="36">
        <f t="shared" si="43"/>
        <v>0</v>
      </c>
    </row>
    <row r="225" spans="2:10" ht="16.5" thickBot="1" x14ac:dyDescent="0.35">
      <c r="B225" s="50" t="s">
        <v>13</v>
      </c>
      <c r="C225" s="63"/>
      <c r="D225" s="74"/>
      <c r="E225" s="59"/>
      <c r="F225" s="74"/>
      <c r="G225" s="42"/>
      <c r="H225" s="43">
        <f t="shared" si="42"/>
        <v>0</v>
      </c>
      <c r="I225" s="44">
        <f t="shared" si="44"/>
        <v>0</v>
      </c>
      <c r="J225" s="46">
        <f t="shared" si="43"/>
        <v>0</v>
      </c>
    </row>
    <row r="226" spans="2:10" ht="15.75" thickBot="1" x14ac:dyDescent="0.3">
      <c r="B226" s="55" t="s">
        <v>14</v>
      </c>
      <c r="C226" s="16" t="s">
        <v>24</v>
      </c>
      <c r="D226" s="17">
        <f>SUM(D214:D225)</f>
        <v>114615.58000000002</v>
      </c>
      <c r="E226" s="18" t="s">
        <v>24</v>
      </c>
      <c r="F226" s="20">
        <f>SUM(F214:F225)</f>
        <v>0</v>
      </c>
      <c r="G226" s="19">
        <f>SUM(G214:G225)</f>
        <v>0</v>
      </c>
      <c r="H226" s="16" t="s">
        <v>24</v>
      </c>
      <c r="I226" s="20">
        <f>SUM(I214:I225)</f>
        <v>0</v>
      </c>
      <c r="J226" s="19">
        <f>SUM(J214:J225)</f>
        <v>114615.58000000002</v>
      </c>
    </row>
    <row r="227" spans="2:10" ht="15.75" thickBot="1" x14ac:dyDescent="0.3"/>
    <row r="228" spans="2:10" ht="63.75" customHeight="1" thickBot="1" x14ac:dyDescent="0.3">
      <c r="B228" s="111" t="s">
        <v>26</v>
      </c>
      <c r="C228" s="166" t="s">
        <v>96</v>
      </c>
      <c r="D228" s="167"/>
      <c r="E228" s="167"/>
      <c r="F228" s="167"/>
      <c r="G228" s="167"/>
      <c r="H228" s="167"/>
      <c r="I228" s="167"/>
      <c r="J228" s="168"/>
    </row>
    <row r="229" spans="2:10" ht="15.75" thickBot="1" x14ac:dyDescent="0.3">
      <c r="B229" s="52">
        <v>1</v>
      </c>
      <c r="C229" s="53">
        <v>2</v>
      </c>
      <c r="D229" s="53">
        <v>3</v>
      </c>
      <c r="E229" s="53">
        <v>4</v>
      </c>
      <c r="F229" s="53">
        <v>5</v>
      </c>
      <c r="G229" s="53">
        <v>6</v>
      </c>
      <c r="H229" s="53">
        <v>7</v>
      </c>
      <c r="I229" s="53">
        <v>8</v>
      </c>
      <c r="J229" s="54">
        <v>9</v>
      </c>
    </row>
    <row r="230" spans="2:10" ht="29.25" customHeight="1" thickBot="1" x14ac:dyDescent="0.3">
      <c r="B230" s="157" t="s">
        <v>1</v>
      </c>
      <c r="C230" s="159" t="s">
        <v>15</v>
      </c>
      <c r="D230" s="161" t="s">
        <v>22</v>
      </c>
      <c r="E230" s="161" t="s">
        <v>21</v>
      </c>
      <c r="F230" s="161" t="s">
        <v>20</v>
      </c>
      <c r="G230" s="135" t="s">
        <v>22</v>
      </c>
      <c r="H230" s="148" t="s">
        <v>17</v>
      </c>
      <c r="I230" s="149"/>
      <c r="J230" s="150"/>
    </row>
    <row r="231" spans="2:10" ht="41.25" customHeight="1" thickBot="1" x14ac:dyDescent="0.3">
      <c r="B231" s="158"/>
      <c r="C231" s="160"/>
      <c r="D231" s="162"/>
      <c r="E231" s="162"/>
      <c r="F231" s="162"/>
      <c r="G231" s="136"/>
      <c r="H231" s="103" t="s">
        <v>18</v>
      </c>
      <c r="I231" s="104" t="s">
        <v>19</v>
      </c>
      <c r="J231" s="102" t="s">
        <v>23</v>
      </c>
    </row>
    <row r="232" spans="2:10" ht="15.75" x14ac:dyDescent="0.3">
      <c r="B232" s="47" t="s">
        <v>2</v>
      </c>
      <c r="C232" s="62">
        <v>16</v>
      </c>
      <c r="D232" s="73">
        <v>10991</v>
      </c>
      <c r="E232" s="58">
        <v>1</v>
      </c>
      <c r="F232" s="73">
        <v>761</v>
      </c>
      <c r="G232" s="24"/>
      <c r="H232" s="25">
        <f t="shared" ref="H232:H243" si="45">C232+E232</f>
        <v>17</v>
      </c>
      <c r="I232" s="26">
        <f>F232</f>
        <v>761</v>
      </c>
      <c r="J232" s="28">
        <f t="shared" ref="J232:J243" si="46">D232+G232</f>
        <v>10991</v>
      </c>
    </row>
    <row r="233" spans="2:10" ht="15.75" x14ac:dyDescent="0.3">
      <c r="B233" s="48" t="s">
        <v>3</v>
      </c>
      <c r="C233" s="63">
        <v>17</v>
      </c>
      <c r="D233" s="74">
        <v>11483</v>
      </c>
      <c r="E233" s="59">
        <v>1</v>
      </c>
      <c r="F233" s="74">
        <v>761</v>
      </c>
      <c r="G233" s="32"/>
      <c r="H233" s="33">
        <f t="shared" si="45"/>
        <v>18</v>
      </c>
      <c r="I233" s="34">
        <f t="shared" ref="I233:I243" si="47">F233</f>
        <v>761</v>
      </c>
      <c r="J233" s="36">
        <f t="shared" si="46"/>
        <v>11483</v>
      </c>
    </row>
    <row r="234" spans="2:10" ht="15.75" x14ac:dyDescent="0.3">
      <c r="B234" s="48" t="s">
        <v>4</v>
      </c>
      <c r="C234" s="63">
        <v>17</v>
      </c>
      <c r="D234" s="74">
        <v>12085</v>
      </c>
      <c r="E234" s="59">
        <v>1</v>
      </c>
      <c r="F234" s="74">
        <v>761</v>
      </c>
      <c r="G234" s="32"/>
      <c r="H234" s="33">
        <f t="shared" si="45"/>
        <v>18</v>
      </c>
      <c r="I234" s="34">
        <f t="shared" si="47"/>
        <v>761</v>
      </c>
      <c r="J234" s="36">
        <f t="shared" si="46"/>
        <v>12085</v>
      </c>
    </row>
    <row r="235" spans="2:10" ht="15.75" x14ac:dyDescent="0.3">
      <c r="B235" s="48" t="s">
        <v>5</v>
      </c>
      <c r="C235" s="63">
        <v>17</v>
      </c>
      <c r="D235" s="74">
        <v>12085</v>
      </c>
      <c r="E235" s="59">
        <v>3</v>
      </c>
      <c r="F235" s="74">
        <v>3070</v>
      </c>
      <c r="G235" s="32"/>
      <c r="H235" s="33">
        <f t="shared" si="45"/>
        <v>20</v>
      </c>
      <c r="I235" s="34">
        <f t="shared" si="47"/>
        <v>3070</v>
      </c>
      <c r="J235" s="36">
        <f t="shared" si="46"/>
        <v>12085</v>
      </c>
    </row>
    <row r="236" spans="2:10" ht="15.75" x14ac:dyDescent="0.3">
      <c r="B236" s="48" t="s">
        <v>6</v>
      </c>
      <c r="C236" s="63">
        <v>7</v>
      </c>
      <c r="D236" s="74">
        <v>7474.65</v>
      </c>
      <c r="E236" s="59">
        <v>2</v>
      </c>
      <c r="F236" s="74">
        <v>1502.31</v>
      </c>
      <c r="G236" s="32"/>
      <c r="H236" s="33">
        <f t="shared" si="45"/>
        <v>9</v>
      </c>
      <c r="I236" s="34">
        <f t="shared" si="47"/>
        <v>1502.31</v>
      </c>
      <c r="J236" s="36">
        <f t="shared" si="46"/>
        <v>7474.65</v>
      </c>
    </row>
    <row r="237" spans="2:10" ht="15.75" x14ac:dyDescent="0.3">
      <c r="B237" s="48" t="s">
        <v>7</v>
      </c>
      <c r="C237" s="63">
        <v>17</v>
      </c>
      <c r="D237" s="74">
        <f>10591.78+3504.96</f>
        <v>14096.740000000002</v>
      </c>
      <c r="E237" s="59">
        <v>2</v>
      </c>
      <c r="F237" s="74">
        <v>1502.31</v>
      </c>
      <c r="G237" s="32"/>
      <c r="H237" s="33">
        <f t="shared" si="45"/>
        <v>19</v>
      </c>
      <c r="I237" s="34">
        <f t="shared" si="47"/>
        <v>1502.31</v>
      </c>
      <c r="J237" s="36">
        <f t="shared" si="46"/>
        <v>14096.740000000002</v>
      </c>
    </row>
    <row r="238" spans="2:10" ht="15.75" x14ac:dyDescent="0.3">
      <c r="B238" s="49" t="s">
        <v>8</v>
      </c>
      <c r="C238" s="63">
        <v>14</v>
      </c>
      <c r="D238" s="74">
        <v>10968.67</v>
      </c>
      <c r="E238" s="59">
        <v>2</v>
      </c>
      <c r="F238" s="74">
        <v>1493.77</v>
      </c>
      <c r="G238" s="32"/>
      <c r="H238" s="33">
        <f t="shared" si="45"/>
        <v>16</v>
      </c>
      <c r="I238" s="34">
        <f t="shared" si="47"/>
        <v>1493.77</v>
      </c>
      <c r="J238" s="36">
        <f t="shared" si="46"/>
        <v>10968.67</v>
      </c>
    </row>
    <row r="239" spans="2:10" ht="15.75" x14ac:dyDescent="0.3">
      <c r="B239" s="48" t="s">
        <v>9</v>
      </c>
      <c r="C239" s="63">
        <v>14</v>
      </c>
      <c r="D239" s="74">
        <v>11612.87</v>
      </c>
      <c r="E239" s="59">
        <v>2</v>
      </c>
      <c r="F239" s="74">
        <v>1567.88</v>
      </c>
      <c r="G239" s="37"/>
      <c r="H239" s="33">
        <f t="shared" si="45"/>
        <v>16</v>
      </c>
      <c r="I239" s="34">
        <f t="shared" si="47"/>
        <v>1567.88</v>
      </c>
      <c r="J239" s="36">
        <f t="shared" si="46"/>
        <v>11612.87</v>
      </c>
    </row>
    <row r="240" spans="2:10" ht="15.75" x14ac:dyDescent="0.3">
      <c r="B240" s="48" t="s">
        <v>10</v>
      </c>
      <c r="C240" s="63">
        <v>17</v>
      </c>
      <c r="D240" s="74">
        <v>14096.740000000002</v>
      </c>
      <c r="E240" s="59">
        <v>2</v>
      </c>
      <c r="F240" s="74">
        <v>1502.31</v>
      </c>
      <c r="G240" s="32"/>
      <c r="H240" s="33">
        <f t="shared" si="45"/>
        <v>19</v>
      </c>
      <c r="I240" s="34">
        <f t="shared" si="47"/>
        <v>1502.31</v>
      </c>
      <c r="J240" s="36">
        <f t="shared" si="46"/>
        <v>14096.740000000002</v>
      </c>
    </row>
    <row r="241" spans="2:10" ht="15.75" x14ac:dyDescent="0.3">
      <c r="B241" s="48" t="s">
        <v>11</v>
      </c>
      <c r="C241" s="63"/>
      <c r="D241" s="74"/>
      <c r="E241" s="59"/>
      <c r="F241" s="74"/>
      <c r="G241" s="32"/>
      <c r="H241" s="33">
        <f t="shared" si="45"/>
        <v>0</v>
      </c>
      <c r="I241" s="34">
        <f t="shared" si="47"/>
        <v>0</v>
      </c>
      <c r="J241" s="36">
        <f t="shared" si="46"/>
        <v>0</v>
      </c>
    </row>
    <row r="242" spans="2:10" ht="15.75" x14ac:dyDescent="0.3">
      <c r="B242" s="48" t="s">
        <v>12</v>
      </c>
      <c r="C242" s="63"/>
      <c r="D242" s="74"/>
      <c r="E242" s="59"/>
      <c r="F242" s="74"/>
      <c r="G242" s="37"/>
      <c r="H242" s="33">
        <f t="shared" si="45"/>
        <v>0</v>
      </c>
      <c r="I242" s="34">
        <f t="shared" si="47"/>
        <v>0</v>
      </c>
      <c r="J242" s="36">
        <f t="shared" si="46"/>
        <v>0</v>
      </c>
    </row>
    <row r="243" spans="2:10" ht="16.5" thickBot="1" x14ac:dyDescent="0.35">
      <c r="B243" s="50" t="s">
        <v>13</v>
      </c>
      <c r="C243" s="63"/>
      <c r="D243" s="74"/>
      <c r="E243" s="59"/>
      <c r="F243" s="74"/>
      <c r="G243" s="42"/>
      <c r="H243" s="43">
        <f t="shared" si="45"/>
        <v>0</v>
      </c>
      <c r="I243" s="44">
        <f t="shared" si="47"/>
        <v>0</v>
      </c>
      <c r="J243" s="46">
        <f t="shared" si="46"/>
        <v>0</v>
      </c>
    </row>
    <row r="244" spans="2:10" ht="15.75" thickBot="1" x14ac:dyDescent="0.3">
      <c r="B244" s="55" t="s">
        <v>14</v>
      </c>
      <c r="C244" s="16" t="s">
        <v>24</v>
      </c>
      <c r="D244" s="17">
        <f>SUM(D232:D243)</f>
        <v>104893.67</v>
      </c>
      <c r="E244" s="18" t="s">
        <v>24</v>
      </c>
      <c r="F244" s="20">
        <f>SUM(F232:F243)</f>
        <v>12921.58</v>
      </c>
      <c r="G244" s="19">
        <f>SUM(G232:G243)</f>
        <v>0</v>
      </c>
      <c r="H244" s="16" t="s">
        <v>24</v>
      </c>
      <c r="I244" s="20">
        <f>SUM(I232:I243)</f>
        <v>12921.58</v>
      </c>
      <c r="J244" s="19">
        <f>SUM(J232:J243)</f>
        <v>104893.67</v>
      </c>
    </row>
    <row r="245" spans="2:10" ht="15.75" thickBot="1" x14ac:dyDescent="0.3"/>
    <row r="246" spans="2:10" ht="63.75" customHeight="1" thickBot="1" x14ac:dyDescent="0.3">
      <c r="B246" s="111" t="s">
        <v>26</v>
      </c>
      <c r="C246" s="166" t="s">
        <v>97</v>
      </c>
      <c r="D246" s="167"/>
      <c r="E246" s="167"/>
      <c r="F246" s="167"/>
      <c r="G246" s="167"/>
      <c r="H246" s="167"/>
      <c r="I246" s="167"/>
      <c r="J246" s="168"/>
    </row>
    <row r="247" spans="2:10" ht="15.75" thickBot="1" x14ac:dyDescent="0.3">
      <c r="B247" s="52">
        <v>1</v>
      </c>
      <c r="C247" s="53">
        <v>2</v>
      </c>
      <c r="D247" s="53">
        <v>3</v>
      </c>
      <c r="E247" s="53">
        <v>4</v>
      </c>
      <c r="F247" s="53">
        <v>5</v>
      </c>
      <c r="G247" s="53">
        <v>6</v>
      </c>
      <c r="H247" s="53">
        <v>7</v>
      </c>
      <c r="I247" s="53">
        <v>8</v>
      </c>
      <c r="J247" s="54">
        <v>9</v>
      </c>
    </row>
    <row r="248" spans="2:10" ht="29.25" customHeight="1" thickBot="1" x14ac:dyDescent="0.3">
      <c r="B248" s="157" t="s">
        <v>1</v>
      </c>
      <c r="C248" s="159" t="s">
        <v>15</v>
      </c>
      <c r="D248" s="161" t="s">
        <v>22</v>
      </c>
      <c r="E248" s="161" t="s">
        <v>21</v>
      </c>
      <c r="F248" s="161" t="s">
        <v>20</v>
      </c>
      <c r="G248" s="135" t="s">
        <v>22</v>
      </c>
      <c r="H248" s="148" t="s">
        <v>17</v>
      </c>
      <c r="I248" s="149"/>
      <c r="J248" s="150"/>
    </row>
    <row r="249" spans="2:10" ht="41.25" customHeight="1" thickBot="1" x14ac:dyDescent="0.3">
      <c r="B249" s="158"/>
      <c r="C249" s="160"/>
      <c r="D249" s="162"/>
      <c r="E249" s="162"/>
      <c r="F249" s="162"/>
      <c r="G249" s="136"/>
      <c r="H249" s="103" t="s">
        <v>18</v>
      </c>
      <c r="I249" s="104" t="s">
        <v>19</v>
      </c>
      <c r="J249" s="102" t="s">
        <v>23</v>
      </c>
    </row>
    <row r="250" spans="2:10" ht="15.75" x14ac:dyDescent="0.3">
      <c r="B250" s="47" t="s">
        <v>2</v>
      </c>
      <c r="C250" s="62">
        <v>7</v>
      </c>
      <c r="D250" s="73">
        <v>4205</v>
      </c>
      <c r="E250" s="58"/>
      <c r="F250" s="73"/>
      <c r="G250" s="24"/>
      <c r="H250" s="25">
        <f t="shared" ref="H250:H261" si="48">C250+E250</f>
        <v>7</v>
      </c>
      <c r="I250" s="26">
        <f>F250</f>
        <v>0</v>
      </c>
      <c r="J250" s="28">
        <f t="shared" ref="J250:J261" si="49">D250+G250</f>
        <v>4205</v>
      </c>
    </row>
    <row r="251" spans="2:10" ht="15.75" x14ac:dyDescent="0.3">
      <c r="B251" s="48" t="s">
        <v>3</v>
      </c>
      <c r="C251" s="63">
        <v>7</v>
      </c>
      <c r="D251" s="74">
        <v>4205</v>
      </c>
      <c r="E251" s="59"/>
      <c r="F251" s="74"/>
      <c r="G251" s="32"/>
      <c r="H251" s="33">
        <f t="shared" si="48"/>
        <v>7</v>
      </c>
      <c r="I251" s="34">
        <f t="shared" ref="I251:I261" si="50">F251</f>
        <v>0</v>
      </c>
      <c r="J251" s="36">
        <f t="shared" si="49"/>
        <v>4205</v>
      </c>
    </row>
    <row r="252" spans="2:10" ht="15.75" x14ac:dyDescent="0.3">
      <c r="B252" s="48" t="s">
        <v>4</v>
      </c>
      <c r="C252" s="63">
        <v>7</v>
      </c>
      <c r="D252" s="74">
        <v>4215</v>
      </c>
      <c r="E252" s="59"/>
      <c r="F252" s="74"/>
      <c r="G252" s="32"/>
      <c r="H252" s="33">
        <f t="shared" si="48"/>
        <v>7</v>
      </c>
      <c r="I252" s="34">
        <f t="shared" si="50"/>
        <v>0</v>
      </c>
      <c r="J252" s="36">
        <f t="shared" si="49"/>
        <v>4215</v>
      </c>
    </row>
    <row r="253" spans="2:10" ht="15.75" x14ac:dyDescent="0.3">
      <c r="B253" s="48" t="s">
        <v>5</v>
      </c>
      <c r="C253" s="63">
        <v>7</v>
      </c>
      <c r="D253" s="74">
        <v>4224</v>
      </c>
      <c r="E253" s="59"/>
      <c r="F253" s="74"/>
      <c r="G253" s="32"/>
      <c r="H253" s="33">
        <f t="shared" si="48"/>
        <v>7</v>
      </c>
      <c r="I253" s="34">
        <f t="shared" si="50"/>
        <v>0</v>
      </c>
      <c r="J253" s="36">
        <f t="shared" si="49"/>
        <v>4224</v>
      </c>
    </row>
    <row r="254" spans="2:10" ht="15.75" x14ac:dyDescent="0.3">
      <c r="B254" s="48" t="s">
        <v>6</v>
      </c>
      <c r="C254" s="63">
        <v>7</v>
      </c>
      <c r="D254" s="74">
        <v>5050.04</v>
      </c>
      <c r="E254" s="59">
        <v>2</v>
      </c>
      <c r="F254" s="74">
        <v>293.89999999999998</v>
      </c>
      <c r="G254" s="32"/>
      <c r="H254" s="33">
        <f t="shared" si="48"/>
        <v>9</v>
      </c>
      <c r="I254" s="34">
        <f t="shared" si="50"/>
        <v>293.89999999999998</v>
      </c>
      <c r="J254" s="36">
        <f t="shared" si="49"/>
        <v>5050.04</v>
      </c>
    </row>
    <row r="255" spans="2:10" ht="15.75" x14ac:dyDescent="0.3">
      <c r="B255" s="48" t="s">
        <v>7</v>
      </c>
      <c r="C255" s="63">
        <v>7</v>
      </c>
      <c r="D255" s="74">
        <v>4954.1499999999996</v>
      </c>
      <c r="E255" s="59">
        <v>1</v>
      </c>
      <c r="F255" s="74">
        <v>295.48</v>
      </c>
      <c r="G255" s="32"/>
      <c r="H255" s="33">
        <f t="shared" si="48"/>
        <v>8</v>
      </c>
      <c r="I255" s="34">
        <f t="shared" si="50"/>
        <v>295.48</v>
      </c>
      <c r="J255" s="36">
        <f t="shared" si="49"/>
        <v>4954.1499999999996</v>
      </c>
    </row>
    <row r="256" spans="2:10" ht="15.75" x14ac:dyDescent="0.3">
      <c r="B256" s="49" t="s">
        <v>8</v>
      </c>
      <c r="C256" s="63">
        <v>7</v>
      </c>
      <c r="D256" s="74">
        <v>4215.46</v>
      </c>
      <c r="E256" s="59">
        <v>1</v>
      </c>
      <c r="F256" s="74">
        <v>295.48</v>
      </c>
      <c r="G256" s="32"/>
      <c r="H256" s="33">
        <f t="shared" si="48"/>
        <v>8</v>
      </c>
      <c r="I256" s="34">
        <f t="shared" si="50"/>
        <v>295.48</v>
      </c>
      <c r="J256" s="36">
        <f t="shared" si="49"/>
        <v>4215.46</v>
      </c>
    </row>
    <row r="257" spans="2:10" ht="15.75" x14ac:dyDescent="0.3">
      <c r="B257" s="48" t="s">
        <v>9</v>
      </c>
      <c r="C257" s="63">
        <v>7</v>
      </c>
      <c r="D257" s="74">
        <v>4400.3500000000004</v>
      </c>
      <c r="E257" s="59">
        <v>1</v>
      </c>
      <c r="F257" s="74">
        <v>308.44</v>
      </c>
      <c r="G257" s="37"/>
      <c r="H257" s="33">
        <f t="shared" si="48"/>
        <v>8</v>
      </c>
      <c r="I257" s="34">
        <f t="shared" si="50"/>
        <v>308.44</v>
      </c>
      <c r="J257" s="36">
        <f t="shared" si="49"/>
        <v>4400.3500000000004</v>
      </c>
    </row>
    <row r="258" spans="2:10" ht="15.75" x14ac:dyDescent="0.3">
      <c r="B258" s="48" t="s">
        <v>10</v>
      </c>
      <c r="C258" s="63">
        <v>7</v>
      </c>
      <c r="D258" s="74">
        <v>4954.1499999999996</v>
      </c>
      <c r="E258" s="59">
        <v>1</v>
      </c>
      <c r="F258" s="74">
        <v>295.48</v>
      </c>
      <c r="G258" s="32"/>
      <c r="H258" s="33">
        <f t="shared" si="48"/>
        <v>8</v>
      </c>
      <c r="I258" s="34">
        <f t="shared" si="50"/>
        <v>295.48</v>
      </c>
      <c r="J258" s="36">
        <f t="shared" si="49"/>
        <v>4954.1499999999996</v>
      </c>
    </row>
    <row r="259" spans="2:10" ht="15.75" x14ac:dyDescent="0.3">
      <c r="B259" s="48" t="s">
        <v>11</v>
      </c>
      <c r="C259" s="63"/>
      <c r="D259" s="74"/>
      <c r="E259" s="59"/>
      <c r="F259" s="74"/>
      <c r="G259" s="32"/>
      <c r="H259" s="33">
        <f t="shared" si="48"/>
        <v>0</v>
      </c>
      <c r="I259" s="34">
        <f t="shared" si="50"/>
        <v>0</v>
      </c>
      <c r="J259" s="36">
        <f t="shared" si="49"/>
        <v>0</v>
      </c>
    </row>
    <row r="260" spans="2:10" ht="15.75" x14ac:dyDescent="0.3">
      <c r="B260" s="48" t="s">
        <v>12</v>
      </c>
      <c r="C260" s="63"/>
      <c r="D260" s="74"/>
      <c r="E260" s="59"/>
      <c r="F260" s="74"/>
      <c r="G260" s="37"/>
      <c r="H260" s="33">
        <f t="shared" si="48"/>
        <v>0</v>
      </c>
      <c r="I260" s="34">
        <f t="shared" si="50"/>
        <v>0</v>
      </c>
      <c r="J260" s="36">
        <f t="shared" si="49"/>
        <v>0</v>
      </c>
    </row>
    <row r="261" spans="2:10" ht="16.5" thickBot="1" x14ac:dyDescent="0.35">
      <c r="B261" s="50" t="s">
        <v>13</v>
      </c>
      <c r="C261" s="63"/>
      <c r="D261" s="74"/>
      <c r="E261" s="59"/>
      <c r="F261" s="74"/>
      <c r="G261" s="42"/>
      <c r="H261" s="43">
        <f t="shared" si="48"/>
        <v>0</v>
      </c>
      <c r="I261" s="44">
        <f t="shared" si="50"/>
        <v>0</v>
      </c>
      <c r="J261" s="46">
        <f t="shared" si="49"/>
        <v>0</v>
      </c>
    </row>
    <row r="262" spans="2:10" ht="15.75" thickBot="1" x14ac:dyDescent="0.3">
      <c r="B262" s="55" t="s">
        <v>14</v>
      </c>
      <c r="C262" s="16" t="s">
        <v>24</v>
      </c>
      <c r="D262" s="17">
        <f>SUM(D250:D261)</f>
        <v>40423.15</v>
      </c>
      <c r="E262" s="18" t="s">
        <v>24</v>
      </c>
      <c r="F262" s="20">
        <f>SUM(F250:F261)</f>
        <v>1488.78</v>
      </c>
      <c r="G262" s="19">
        <f>SUM(G250:G261)</f>
        <v>0</v>
      </c>
      <c r="H262" s="16" t="s">
        <v>24</v>
      </c>
      <c r="I262" s="20">
        <f>SUM(I250:I261)</f>
        <v>1488.78</v>
      </c>
      <c r="J262" s="19">
        <f>SUM(J250:J261)</f>
        <v>40423.15</v>
      </c>
    </row>
    <row r="264" spans="2:10" ht="15.75" thickBot="1" x14ac:dyDescent="0.3"/>
    <row r="265" spans="2:10" ht="51" customHeight="1" thickBot="1" x14ac:dyDescent="0.3">
      <c r="B265" s="111" t="s">
        <v>26</v>
      </c>
      <c r="C265" s="166" t="s">
        <v>98</v>
      </c>
      <c r="D265" s="167"/>
      <c r="E265" s="167"/>
      <c r="F265" s="167"/>
      <c r="G265" s="167"/>
      <c r="H265" s="167"/>
      <c r="I265" s="167"/>
      <c r="J265" s="168"/>
    </row>
    <row r="266" spans="2:10" ht="15.75" thickBot="1" x14ac:dyDescent="0.3">
      <c r="B266" s="52">
        <v>1</v>
      </c>
      <c r="C266" s="53">
        <v>2</v>
      </c>
      <c r="D266" s="53">
        <v>3</v>
      </c>
      <c r="E266" s="53">
        <v>4</v>
      </c>
      <c r="F266" s="53">
        <v>5</v>
      </c>
      <c r="G266" s="53">
        <v>6</v>
      </c>
      <c r="H266" s="53">
        <v>7</v>
      </c>
      <c r="I266" s="53">
        <v>8</v>
      </c>
      <c r="J266" s="54">
        <v>9</v>
      </c>
    </row>
    <row r="267" spans="2:10" ht="15.75" customHeight="1" thickBot="1" x14ac:dyDescent="0.3">
      <c r="B267" s="157" t="s">
        <v>1</v>
      </c>
      <c r="C267" s="159" t="s">
        <v>15</v>
      </c>
      <c r="D267" s="161" t="s">
        <v>22</v>
      </c>
      <c r="E267" s="161" t="s">
        <v>21</v>
      </c>
      <c r="F267" s="161" t="s">
        <v>20</v>
      </c>
      <c r="G267" s="135" t="s">
        <v>22</v>
      </c>
      <c r="H267" s="148" t="s">
        <v>17</v>
      </c>
      <c r="I267" s="149"/>
      <c r="J267" s="150"/>
    </row>
    <row r="268" spans="2:10" ht="30.75" thickBot="1" x14ac:dyDescent="0.3">
      <c r="B268" s="158"/>
      <c r="C268" s="160"/>
      <c r="D268" s="162"/>
      <c r="E268" s="162"/>
      <c r="F268" s="162"/>
      <c r="G268" s="136"/>
      <c r="H268" s="103" t="s">
        <v>18</v>
      </c>
      <c r="I268" s="104" t="s">
        <v>19</v>
      </c>
      <c r="J268" s="102" t="s">
        <v>23</v>
      </c>
    </row>
    <row r="269" spans="2:10" ht="15.75" x14ac:dyDescent="0.3">
      <c r="B269" s="47" t="s">
        <v>2</v>
      </c>
      <c r="C269" s="62">
        <v>4</v>
      </c>
      <c r="D269" s="73">
        <v>4551</v>
      </c>
      <c r="E269" s="58"/>
      <c r="F269" s="73"/>
      <c r="G269" s="24"/>
      <c r="H269" s="25">
        <f t="shared" ref="H269:H280" si="51">C269+E269</f>
        <v>4</v>
      </c>
      <c r="I269" s="26">
        <f>F269</f>
        <v>0</v>
      </c>
      <c r="J269" s="28">
        <f t="shared" ref="J269:J280" si="52">D269+G269</f>
        <v>4551</v>
      </c>
    </row>
    <row r="270" spans="2:10" ht="15.75" x14ac:dyDescent="0.3">
      <c r="B270" s="48" t="s">
        <v>3</v>
      </c>
      <c r="C270" s="63">
        <v>5</v>
      </c>
      <c r="D270" s="74">
        <v>4551</v>
      </c>
      <c r="E270" s="59"/>
      <c r="F270" s="74"/>
      <c r="G270" s="32"/>
      <c r="H270" s="33">
        <f t="shared" si="51"/>
        <v>5</v>
      </c>
      <c r="I270" s="34">
        <f t="shared" ref="I270:I280" si="53">F270</f>
        <v>0</v>
      </c>
      <c r="J270" s="36">
        <f t="shared" si="52"/>
        <v>4551</v>
      </c>
    </row>
    <row r="271" spans="2:10" ht="15.75" x14ac:dyDescent="0.3">
      <c r="B271" s="48" t="s">
        <v>4</v>
      </c>
      <c r="C271" s="63">
        <v>5</v>
      </c>
      <c r="D271" s="74">
        <v>5273</v>
      </c>
      <c r="E271" s="59"/>
      <c r="F271" s="74"/>
      <c r="G271" s="32"/>
      <c r="H271" s="33">
        <f t="shared" si="51"/>
        <v>5</v>
      </c>
      <c r="I271" s="34">
        <f t="shared" si="53"/>
        <v>0</v>
      </c>
      <c r="J271" s="36">
        <f t="shared" si="52"/>
        <v>5273</v>
      </c>
    </row>
    <row r="272" spans="2:10" ht="15.75" x14ac:dyDescent="0.3">
      <c r="B272" s="48" t="s">
        <v>5</v>
      </c>
      <c r="C272" s="63">
        <v>6</v>
      </c>
      <c r="D272" s="74">
        <v>5715</v>
      </c>
      <c r="E272" s="59">
        <v>2</v>
      </c>
      <c r="F272" s="74">
        <v>1537</v>
      </c>
      <c r="G272" s="32"/>
      <c r="H272" s="33">
        <f t="shared" si="51"/>
        <v>8</v>
      </c>
      <c r="I272" s="34">
        <f t="shared" si="53"/>
        <v>1537</v>
      </c>
      <c r="J272" s="36">
        <f t="shared" si="52"/>
        <v>5715</v>
      </c>
    </row>
    <row r="273" spans="2:10" ht="15.75" x14ac:dyDescent="0.3">
      <c r="B273" s="48" t="s">
        <v>6</v>
      </c>
      <c r="C273" s="63">
        <v>6</v>
      </c>
      <c r="D273" s="74">
        <v>5699.06</v>
      </c>
      <c r="E273" s="59">
        <v>2</v>
      </c>
      <c r="F273" s="74">
        <v>1528.25</v>
      </c>
      <c r="G273" s="32"/>
      <c r="H273" s="33">
        <f t="shared" si="51"/>
        <v>8</v>
      </c>
      <c r="I273" s="34">
        <f t="shared" si="53"/>
        <v>1528.25</v>
      </c>
      <c r="J273" s="36">
        <f t="shared" si="52"/>
        <v>5699.06</v>
      </c>
    </row>
    <row r="274" spans="2:10" ht="15.75" x14ac:dyDescent="0.3">
      <c r="B274" s="48" t="s">
        <v>7</v>
      </c>
      <c r="C274" s="63">
        <v>6</v>
      </c>
      <c r="D274" s="74">
        <v>5724.89</v>
      </c>
      <c r="E274" s="59">
        <v>2</v>
      </c>
      <c r="F274" s="74">
        <v>1536.16</v>
      </c>
      <c r="G274" s="32"/>
      <c r="H274" s="33">
        <f t="shared" si="51"/>
        <v>8</v>
      </c>
      <c r="I274" s="34">
        <f t="shared" si="53"/>
        <v>1536.16</v>
      </c>
      <c r="J274" s="36">
        <f t="shared" si="52"/>
        <v>5724.89</v>
      </c>
    </row>
    <row r="275" spans="2:10" ht="15.75" x14ac:dyDescent="0.3">
      <c r="B275" s="49" t="s">
        <v>8</v>
      </c>
      <c r="C275" s="63"/>
      <c r="D275" s="74"/>
      <c r="E275" s="59"/>
      <c r="F275" s="74"/>
      <c r="G275" s="32"/>
      <c r="H275" s="33">
        <f t="shared" si="51"/>
        <v>0</v>
      </c>
      <c r="I275" s="34">
        <f t="shared" si="53"/>
        <v>0</v>
      </c>
      <c r="J275" s="36">
        <f t="shared" si="52"/>
        <v>0</v>
      </c>
    </row>
    <row r="276" spans="2:10" ht="15.75" x14ac:dyDescent="0.3">
      <c r="B276" s="48" t="s">
        <v>9</v>
      </c>
      <c r="C276" s="63">
        <v>5</v>
      </c>
      <c r="D276" s="74">
        <v>5775.46</v>
      </c>
      <c r="E276" s="59">
        <v>2</v>
      </c>
      <c r="F276" s="74">
        <v>1603.87</v>
      </c>
      <c r="G276" s="37"/>
      <c r="H276" s="33">
        <f t="shared" si="51"/>
        <v>7</v>
      </c>
      <c r="I276" s="34">
        <f t="shared" si="53"/>
        <v>1603.87</v>
      </c>
      <c r="J276" s="36">
        <f t="shared" si="52"/>
        <v>5775.46</v>
      </c>
    </row>
    <row r="277" spans="2:10" ht="15.75" x14ac:dyDescent="0.3">
      <c r="B277" s="48" t="s">
        <v>10</v>
      </c>
      <c r="C277" s="63">
        <v>5</v>
      </c>
      <c r="D277" s="74">
        <v>5724.89</v>
      </c>
      <c r="E277" s="59">
        <v>2</v>
      </c>
      <c r="F277" s="74">
        <v>1536.16</v>
      </c>
      <c r="G277" s="32"/>
      <c r="H277" s="33">
        <f t="shared" si="51"/>
        <v>7</v>
      </c>
      <c r="I277" s="34">
        <f t="shared" si="53"/>
        <v>1536.16</v>
      </c>
      <c r="J277" s="36">
        <f t="shared" si="52"/>
        <v>5724.89</v>
      </c>
    </row>
    <row r="278" spans="2:10" ht="15.75" x14ac:dyDescent="0.3">
      <c r="B278" s="48" t="s">
        <v>11</v>
      </c>
      <c r="C278" s="63"/>
      <c r="D278" s="74"/>
      <c r="E278" s="59"/>
      <c r="F278" s="74"/>
      <c r="G278" s="32"/>
      <c r="H278" s="33">
        <f t="shared" si="51"/>
        <v>0</v>
      </c>
      <c r="I278" s="34">
        <f t="shared" si="53"/>
        <v>0</v>
      </c>
      <c r="J278" s="36">
        <f t="shared" si="52"/>
        <v>0</v>
      </c>
    </row>
    <row r="279" spans="2:10" ht="15.75" x14ac:dyDescent="0.3">
      <c r="B279" s="48" t="s">
        <v>12</v>
      </c>
      <c r="C279" s="63"/>
      <c r="D279" s="74"/>
      <c r="E279" s="59"/>
      <c r="F279" s="74"/>
      <c r="G279" s="37"/>
      <c r="H279" s="33">
        <f t="shared" si="51"/>
        <v>0</v>
      </c>
      <c r="I279" s="34">
        <f t="shared" si="53"/>
        <v>0</v>
      </c>
      <c r="J279" s="36">
        <f t="shared" si="52"/>
        <v>0</v>
      </c>
    </row>
    <row r="280" spans="2:10" ht="16.5" thickBot="1" x14ac:dyDescent="0.35">
      <c r="B280" s="50" t="s">
        <v>13</v>
      </c>
      <c r="C280" s="63"/>
      <c r="D280" s="74"/>
      <c r="E280" s="59"/>
      <c r="F280" s="74"/>
      <c r="G280" s="42"/>
      <c r="H280" s="43">
        <f t="shared" si="51"/>
        <v>0</v>
      </c>
      <c r="I280" s="44">
        <f t="shared" si="53"/>
        <v>0</v>
      </c>
      <c r="J280" s="46">
        <f t="shared" si="52"/>
        <v>0</v>
      </c>
    </row>
    <row r="281" spans="2:10" ht="15.75" thickBot="1" x14ac:dyDescent="0.3">
      <c r="B281" s="55" t="s">
        <v>14</v>
      </c>
      <c r="C281" s="16" t="s">
        <v>24</v>
      </c>
      <c r="D281" s="17">
        <f>SUM(D269:D280)</f>
        <v>43014.3</v>
      </c>
      <c r="E281" s="18" t="s">
        <v>24</v>
      </c>
      <c r="F281" s="20">
        <f>SUM(F269:F280)</f>
        <v>7741.44</v>
      </c>
      <c r="G281" s="19">
        <f>SUM(G269:G280)</f>
        <v>0</v>
      </c>
      <c r="H281" s="16" t="s">
        <v>24</v>
      </c>
      <c r="I281" s="20">
        <f>SUM(I269:I280)</f>
        <v>7741.44</v>
      </c>
      <c r="J281" s="19">
        <f>SUM(J269:J280)</f>
        <v>43014.3</v>
      </c>
    </row>
    <row r="282" spans="2:10" ht="15.75" thickBot="1" x14ac:dyDescent="0.3"/>
    <row r="283" spans="2:10" ht="60" customHeight="1" thickBot="1" x14ac:dyDescent="0.3">
      <c r="B283" s="84" t="s">
        <v>26</v>
      </c>
      <c r="C283" s="163" t="s">
        <v>99</v>
      </c>
      <c r="D283" s="164"/>
      <c r="E283" s="164"/>
      <c r="F283" s="164"/>
      <c r="G283" s="164"/>
      <c r="H283" s="164"/>
      <c r="I283" s="164"/>
      <c r="J283" s="165"/>
    </row>
    <row r="284" spans="2:10" ht="15.75" thickBot="1" x14ac:dyDescent="0.3">
      <c r="B284" s="52">
        <v>1</v>
      </c>
      <c r="C284" s="53">
        <v>2</v>
      </c>
      <c r="D284" s="53">
        <v>3</v>
      </c>
      <c r="E284" s="53">
        <v>4</v>
      </c>
      <c r="F284" s="53">
        <v>5</v>
      </c>
      <c r="G284" s="53">
        <v>6</v>
      </c>
      <c r="H284" s="53">
        <v>7</v>
      </c>
      <c r="I284" s="53">
        <v>8</v>
      </c>
      <c r="J284" s="54">
        <v>9</v>
      </c>
    </row>
    <row r="285" spans="2:10" ht="15.75" customHeight="1" thickBot="1" x14ac:dyDescent="0.3">
      <c r="B285" s="157" t="s">
        <v>1</v>
      </c>
      <c r="C285" s="159" t="s">
        <v>15</v>
      </c>
      <c r="D285" s="161"/>
      <c r="E285" s="161"/>
      <c r="F285" s="161"/>
      <c r="G285" s="135" t="s">
        <v>22</v>
      </c>
      <c r="H285" s="148" t="s">
        <v>17</v>
      </c>
      <c r="I285" s="149"/>
      <c r="J285" s="150"/>
    </row>
    <row r="286" spans="2:10" ht="30.75" thickBot="1" x14ac:dyDescent="0.3">
      <c r="B286" s="158"/>
      <c r="C286" s="160"/>
      <c r="D286" s="162"/>
      <c r="E286" s="162"/>
      <c r="F286" s="162"/>
      <c r="G286" s="136"/>
      <c r="H286" s="103" t="s">
        <v>18</v>
      </c>
      <c r="I286" s="104" t="s">
        <v>19</v>
      </c>
      <c r="J286" s="102" t="s">
        <v>23</v>
      </c>
    </row>
    <row r="287" spans="2:10" ht="15.75" x14ac:dyDescent="0.3">
      <c r="B287" s="47" t="s">
        <v>2</v>
      </c>
      <c r="C287" s="62">
        <v>8</v>
      </c>
      <c r="D287" s="73">
        <v>9088</v>
      </c>
      <c r="E287" s="58"/>
      <c r="F287" s="73"/>
      <c r="G287" s="24"/>
      <c r="H287" s="25">
        <f t="shared" ref="H287:H298" si="54">C287+E287</f>
        <v>8</v>
      </c>
      <c r="I287" s="26">
        <f>F287</f>
        <v>0</v>
      </c>
      <c r="J287" s="28">
        <f t="shared" ref="J287:J298" si="55">D287+G287</f>
        <v>9088</v>
      </c>
    </row>
    <row r="288" spans="2:10" ht="15.75" x14ac:dyDescent="0.3">
      <c r="B288" s="48" t="s">
        <v>3</v>
      </c>
      <c r="C288" s="63">
        <v>8</v>
      </c>
      <c r="D288" s="74">
        <v>9088</v>
      </c>
      <c r="E288" s="59"/>
      <c r="F288" s="74"/>
      <c r="G288" s="32"/>
      <c r="H288" s="33">
        <f t="shared" si="54"/>
        <v>8</v>
      </c>
      <c r="I288" s="34">
        <f t="shared" ref="I288:I298" si="56">F288</f>
        <v>0</v>
      </c>
      <c r="J288" s="36">
        <f t="shared" si="55"/>
        <v>9088</v>
      </c>
    </row>
    <row r="289" spans="2:10" ht="15.75" x14ac:dyDescent="0.3">
      <c r="B289" s="48" t="s">
        <v>4</v>
      </c>
      <c r="C289" s="63">
        <v>14</v>
      </c>
      <c r="D289" s="74">
        <v>13607</v>
      </c>
      <c r="E289" s="59">
        <v>1</v>
      </c>
      <c r="F289" s="74">
        <v>1375</v>
      </c>
      <c r="G289" s="32"/>
      <c r="H289" s="33">
        <f t="shared" si="54"/>
        <v>15</v>
      </c>
      <c r="I289" s="34">
        <f t="shared" si="56"/>
        <v>1375</v>
      </c>
      <c r="J289" s="36">
        <f t="shared" si="55"/>
        <v>13607</v>
      </c>
    </row>
    <row r="290" spans="2:10" ht="15.75" x14ac:dyDescent="0.3">
      <c r="B290" s="48" t="s">
        <v>5</v>
      </c>
      <c r="C290" s="63">
        <v>10</v>
      </c>
      <c r="D290" s="74">
        <v>10562</v>
      </c>
      <c r="E290" s="59">
        <v>1</v>
      </c>
      <c r="F290" s="74">
        <v>1375</v>
      </c>
      <c r="G290" s="32"/>
      <c r="H290" s="33">
        <f t="shared" si="54"/>
        <v>11</v>
      </c>
      <c r="I290" s="34">
        <f t="shared" si="56"/>
        <v>1375</v>
      </c>
      <c r="J290" s="36">
        <f t="shared" si="55"/>
        <v>10562</v>
      </c>
    </row>
    <row r="291" spans="2:10" ht="15.75" x14ac:dyDescent="0.3">
      <c r="B291" s="48" t="s">
        <v>6</v>
      </c>
      <c r="C291" s="63">
        <v>12</v>
      </c>
      <c r="D291" s="74">
        <v>12759.81</v>
      </c>
      <c r="E291" s="59">
        <v>1</v>
      </c>
      <c r="F291" s="74">
        <v>1371.5</v>
      </c>
      <c r="G291" s="32"/>
      <c r="H291" s="33">
        <f t="shared" si="54"/>
        <v>13</v>
      </c>
      <c r="I291" s="34">
        <f t="shared" si="56"/>
        <v>1371.5</v>
      </c>
      <c r="J291" s="36">
        <f t="shared" si="55"/>
        <v>12759.81</v>
      </c>
    </row>
    <row r="292" spans="2:10" ht="15.75" x14ac:dyDescent="0.3">
      <c r="B292" s="48" t="s">
        <v>7</v>
      </c>
      <c r="C292" s="63">
        <v>15</v>
      </c>
      <c r="D292" s="74">
        <v>14539.78</v>
      </c>
      <c r="E292" s="59">
        <v>1</v>
      </c>
      <c r="F292" s="74">
        <v>1377.78</v>
      </c>
      <c r="G292" s="32"/>
      <c r="H292" s="33">
        <f t="shared" si="54"/>
        <v>16</v>
      </c>
      <c r="I292" s="34">
        <f t="shared" si="56"/>
        <v>1377.78</v>
      </c>
      <c r="J292" s="36">
        <f t="shared" si="55"/>
        <v>14539.78</v>
      </c>
    </row>
    <row r="293" spans="2:10" ht="15.75" x14ac:dyDescent="0.3">
      <c r="B293" s="49" t="s">
        <v>8</v>
      </c>
      <c r="C293" s="63">
        <v>15</v>
      </c>
      <c r="D293" s="74">
        <v>14539.78</v>
      </c>
      <c r="E293" s="59">
        <v>1</v>
      </c>
      <c r="F293" s="74">
        <v>1377.78</v>
      </c>
      <c r="G293" s="32"/>
      <c r="H293" s="33">
        <f t="shared" si="54"/>
        <v>16</v>
      </c>
      <c r="I293" s="34">
        <f t="shared" si="56"/>
        <v>1377.78</v>
      </c>
      <c r="J293" s="36">
        <f t="shared" si="55"/>
        <v>14539.78</v>
      </c>
    </row>
    <row r="294" spans="2:10" ht="15.75" x14ac:dyDescent="0.3">
      <c r="B294" s="48" t="s">
        <v>9</v>
      </c>
      <c r="C294" s="63">
        <v>12</v>
      </c>
      <c r="D294" s="74">
        <v>13057.12</v>
      </c>
      <c r="E294" s="59">
        <v>1</v>
      </c>
      <c r="F294" s="74">
        <v>1457.39</v>
      </c>
      <c r="G294" s="37"/>
      <c r="H294" s="33">
        <f t="shared" si="54"/>
        <v>13</v>
      </c>
      <c r="I294" s="34">
        <f t="shared" si="56"/>
        <v>1457.39</v>
      </c>
      <c r="J294" s="36">
        <f t="shared" si="55"/>
        <v>13057.12</v>
      </c>
    </row>
    <row r="295" spans="2:10" ht="15.75" x14ac:dyDescent="0.3">
      <c r="B295" s="48" t="s">
        <v>10</v>
      </c>
      <c r="C295" s="63">
        <v>15</v>
      </c>
      <c r="D295" s="74">
        <v>14539.78</v>
      </c>
      <c r="E295" s="59">
        <v>1</v>
      </c>
      <c r="F295" s="74">
        <v>1377.78</v>
      </c>
      <c r="G295" s="32"/>
      <c r="H295" s="33">
        <f t="shared" si="54"/>
        <v>16</v>
      </c>
      <c r="I295" s="34">
        <f t="shared" si="56"/>
        <v>1377.78</v>
      </c>
      <c r="J295" s="36">
        <f t="shared" si="55"/>
        <v>14539.78</v>
      </c>
    </row>
    <row r="296" spans="2:10" ht="15.75" x14ac:dyDescent="0.3">
      <c r="B296" s="48" t="s">
        <v>11</v>
      </c>
      <c r="C296" s="63"/>
      <c r="D296" s="74"/>
      <c r="E296" s="59"/>
      <c r="F296" s="74"/>
      <c r="G296" s="32"/>
      <c r="H296" s="33">
        <f t="shared" si="54"/>
        <v>0</v>
      </c>
      <c r="I296" s="34">
        <f t="shared" si="56"/>
        <v>0</v>
      </c>
      <c r="J296" s="36">
        <f t="shared" si="55"/>
        <v>0</v>
      </c>
    </row>
    <row r="297" spans="2:10" ht="15.75" x14ac:dyDescent="0.3">
      <c r="B297" s="48" t="s">
        <v>12</v>
      </c>
      <c r="C297" s="63"/>
      <c r="D297" s="74"/>
      <c r="E297" s="59"/>
      <c r="F297" s="74"/>
      <c r="G297" s="37"/>
      <c r="H297" s="33">
        <f t="shared" si="54"/>
        <v>0</v>
      </c>
      <c r="I297" s="34">
        <f t="shared" si="56"/>
        <v>0</v>
      </c>
      <c r="J297" s="36">
        <f t="shared" si="55"/>
        <v>0</v>
      </c>
    </row>
    <row r="298" spans="2:10" ht="16.5" thickBot="1" x14ac:dyDescent="0.35">
      <c r="B298" s="50" t="s">
        <v>13</v>
      </c>
      <c r="C298" s="63"/>
      <c r="D298" s="74"/>
      <c r="E298" s="59"/>
      <c r="F298" s="74"/>
      <c r="G298" s="42"/>
      <c r="H298" s="43">
        <f t="shared" si="54"/>
        <v>0</v>
      </c>
      <c r="I298" s="44">
        <f t="shared" si="56"/>
        <v>0</v>
      </c>
      <c r="J298" s="46">
        <f t="shared" si="55"/>
        <v>0</v>
      </c>
    </row>
    <row r="299" spans="2:10" ht="15.75" thickBot="1" x14ac:dyDescent="0.3">
      <c r="B299" s="55" t="s">
        <v>14</v>
      </c>
      <c r="C299" s="16" t="s">
        <v>24</v>
      </c>
      <c r="D299" s="17">
        <f>SUM(D287:D298)</f>
        <v>111781.26999999999</v>
      </c>
      <c r="E299" s="18" t="s">
        <v>24</v>
      </c>
      <c r="F299" s="20">
        <f>SUM(F287:F298)</f>
        <v>9712.23</v>
      </c>
      <c r="G299" s="19">
        <f>SUM(G287:G298)</f>
        <v>0</v>
      </c>
      <c r="H299" s="16" t="s">
        <v>24</v>
      </c>
      <c r="I299" s="20">
        <f>SUM(I287:I298)</f>
        <v>9712.23</v>
      </c>
      <c r="J299" s="19">
        <f>SUM(J287:J298)</f>
        <v>111781.26999999999</v>
      </c>
    </row>
    <row r="300" spans="2:10" ht="15.75" thickBot="1" x14ac:dyDescent="0.3"/>
    <row r="301" spans="2:10" ht="66" customHeight="1" thickBot="1" x14ac:dyDescent="0.3">
      <c r="B301" s="84" t="s">
        <v>26</v>
      </c>
      <c r="C301" s="163" t="s">
        <v>106</v>
      </c>
      <c r="D301" s="164"/>
      <c r="E301" s="164"/>
      <c r="F301" s="164"/>
      <c r="G301" s="164"/>
      <c r="H301" s="164"/>
      <c r="I301" s="164"/>
      <c r="J301" s="165"/>
    </row>
    <row r="302" spans="2:10" ht="15.75" thickBot="1" x14ac:dyDescent="0.3">
      <c r="B302" s="52">
        <v>1</v>
      </c>
      <c r="C302" s="53">
        <v>2</v>
      </c>
      <c r="D302" s="53">
        <v>3</v>
      </c>
      <c r="E302" s="53">
        <v>4</v>
      </c>
      <c r="F302" s="53">
        <v>5</v>
      </c>
      <c r="G302" s="53">
        <v>6</v>
      </c>
      <c r="H302" s="53">
        <v>7</v>
      </c>
      <c r="I302" s="53">
        <v>8</v>
      </c>
      <c r="J302" s="54">
        <v>9</v>
      </c>
    </row>
    <row r="303" spans="2:10" ht="15.75" thickBot="1" x14ac:dyDescent="0.3">
      <c r="B303" s="157" t="s">
        <v>1</v>
      </c>
      <c r="C303" s="159" t="s">
        <v>15</v>
      </c>
      <c r="D303" s="161"/>
      <c r="E303" s="161"/>
      <c r="F303" s="161"/>
      <c r="G303" s="135" t="s">
        <v>22</v>
      </c>
      <c r="H303" s="148" t="s">
        <v>17</v>
      </c>
      <c r="I303" s="149"/>
      <c r="J303" s="150"/>
    </row>
    <row r="304" spans="2:10" ht="30.75" thickBot="1" x14ac:dyDescent="0.3">
      <c r="B304" s="158"/>
      <c r="C304" s="160"/>
      <c r="D304" s="162"/>
      <c r="E304" s="162"/>
      <c r="F304" s="162"/>
      <c r="G304" s="136"/>
      <c r="H304" s="120" t="s">
        <v>18</v>
      </c>
      <c r="I304" s="121" t="s">
        <v>19</v>
      </c>
      <c r="J304" s="119" t="s">
        <v>23</v>
      </c>
    </row>
    <row r="305" spans="2:10" ht="15.75" x14ac:dyDescent="0.3">
      <c r="B305" s="47" t="s">
        <v>2</v>
      </c>
      <c r="C305" s="62"/>
      <c r="D305" s="73"/>
      <c r="E305" s="58"/>
      <c r="F305" s="73"/>
      <c r="G305" s="24"/>
      <c r="H305" s="25">
        <f t="shared" ref="H305:H316" si="57">C305+E305</f>
        <v>0</v>
      </c>
      <c r="I305" s="26">
        <f>F305</f>
        <v>0</v>
      </c>
      <c r="J305" s="28">
        <f t="shared" ref="J305:J316" si="58">D305+G305</f>
        <v>0</v>
      </c>
    </row>
    <row r="306" spans="2:10" ht="15.75" x14ac:dyDescent="0.3">
      <c r="B306" s="48" t="s">
        <v>3</v>
      </c>
      <c r="C306" s="63"/>
      <c r="D306" s="74"/>
      <c r="E306" s="59"/>
      <c r="F306" s="74"/>
      <c r="G306" s="32"/>
      <c r="H306" s="33">
        <f t="shared" si="57"/>
        <v>0</v>
      </c>
      <c r="I306" s="34">
        <f t="shared" ref="I306:I316" si="59">F306</f>
        <v>0</v>
      </c>
      <c r="J306" s="36">
        <f t="shared" si="58"/>
        <v>0</v>
      </c>
    </row>
    <row r="307" spans="2:10" ht="15.75" x14ac:dyDescent="0.3">
      <c r="B307" s="48" t="s">
        <v>4</v>
      </c>
      <c r="C307" s="63"/>
      <c r="D307" s="74"/>
      <c r="E307" s="59"/>
      <c r="F307" s="74"/>
      <c r="G307" s="32"/>
      <c r="H307" s="33">
        <f t="shared" si="57"/>
        <v>0</v>
      </c>
      <c r="I307" s="34">
        <f t="shared" si="59"/>
        <v>0</v>
      </c>
      <c r="J307" s="36">
        <f t="shared" si="58"/>
        <v>0</v>
      </c>
    </row>
    <row r="308" spans="2:10" ht="15.75" x14ac:dyDescent="0.3">
      <c r="B308" s="48" t="s">
        <v>5</v>
      </c>
      <c r="C308" s="63"/>
      <c r="D308" s="74"/>
      <c r="E308" s="59"/>
      <c r="F308" s="74"/>
      <c r="G308" s="32"/>
      <c r="H308" s="33">
        <f t="shared" si="57"/>
        <v>0</v>
      </c>
      <c r="I308" s="34">
        <f t="shared" si="59"/>
        <v>0</v>
      </c>
      <c r="J308" s="36">
        <f t="shared" si="58"/>
        <v>0</v>
      </c>
    </row>
    <row r="309" spans="2:10" ht="15.75" x14ac:dyDescent="0.3">
      <c r="B309" s="48" t="s">
        <v>6</v>
      </c>
      <c r="C309" s="63"/>
      <c r="D309" s="74"/>
      <c r="E309" s="59"/>
      <c r="F309" s="74"/>
      <c r="G309" s="32"/>
      <c r="H309" s="33">
        <f t="shared" si="57"/>
        <v>0</v>
      </c>
      <c r="I309" s="34">
        <f t="shared" si="59"/>
        <v>0</v>
      </c>
      <c r="J309" s="36">
        <f t="shared" si="58"/>
        <v>0</v>
      </c>
    </row>
    <row r="310" spans="2:10" ht="15.75" x14ac:dyDescent="0.3">
      <c r="B310" s="48" t="s">
        <v>7</v>
      </c>
      <c r="C310" s="63">
        <v>7</v>
      </c>
      <c r="D310" s="74">
        <v>1543.35</v>
      </c>
      <c r="E310" s="59">
        <v>1</v>
      </c>
      <c r="F310" s="74">
        <v>365.75</v>
      </c>
      <c r="G310" s="32"/>
      <c r="H310" s="33">
        <f t="shared" si="57"/>
        <v>8</v>
      </c>
      <c r="I310" s="34">
        <f t="shared" si="59"/>
        <v>365.75</v>
      </c>
      <c r="J310" s="36">
        <f t="shared" si="58"/>
        <v>1543.35</v>
      </c>
    </row>
    <row r="311" spans="2:10" ht="15.75" x14ac:dyDescent="0.3">
      <c r="B311" s="49" t="s">
        <v>8</v>
      </c>
      <c r="C311" s="63"/>
      <c r="D311" s="74"/>
      <c r="E311" s="59"/>
      <c r="F311" s="74"/>
      <c r="G311" s="32"/>
      <c r="H311" s="33">
        <f t="shared" si="57"/>
        <v>0</v>
      </c>
      <c r="I311" s="34">
        <f t="shared" si="59"/>
        <v>0</v>
      </c>
      <c r="J311" s="36">
        <f t="shared" si="58"/>
        <v>0</v>
      </c>
    </row>
    <row r="312" spans="2:10" ht="15.75" x14ac:dyDescent="0.3">
      <c r="B312" s="48" t="s">
        <v>9</v>
      </c>
      <c r="C312" s="63"/>
      <c r="D312" s="74"/>
      <c r="E312" s="59"/>
      <c r="F312" s="74"/>
      <c r="G312" s="37"/>
      <c r="H312" s="33">
        <f t="shared" si="57"/>
        <v>0</v>
      </c>
      <c r="I312" s="34">
        <f t="shared" si="59"/>
        <v>0</v>
      </c>
      <c r="J312" s="36">
        <f t="shared" si="58"/>
        <v>0</v>
      </c>
    </row>
    <row r="313" spans="2:10" ht="15.75" x14ac:dyDescent="0.3">
      <c r="B313" s="48" t="s">
        <v>10</v>
      </c>
      <c r="C313" s="63">
        <v>7</v>
      </c>
      <c r="D313" s="74">
        <v>1543.35</v>
      </c>
      <c r="E313" s="59">
        <v>1</v>
      </c>
      <c r="F313" s="74">
        <v>365.75</v>
      </c>
      <c r="G313" s="32"/>
      <c r="H313" s="33">
        <f t="shared" si="57"/>
        <v>8</v>
      </c>
      <c r="I313" s="34">
        <f t="shared" si="59"/>
        <v>365.75</v>
      </c>
      <c r="J313" s="36">
        <f t="shared" si="58"/>
        <v>1543.35</v>
      </c>
    </row>
    <row r="314" spans="2:10" ht="15.75" x14ac:dyDescent="0.3">
      <c r="B314" s="48" t="s">
        <v>11</v>
      </c>
      <c r="C314" s="63"/>
      <c r="D314" s="74"/>
      <c r="E314" s="59"/>
      <c r="F314" s="74"/>
      <c r="G314" s="32"/>
      <c r="H314" s="33">
        <f t="shared" si="57"/>
        <v>0</v>
      </c>
      <c r="I314" s="34">
        <f t="shared" si="59"/>
        <v>0</v>
      </c>
      <c r="J314" s="36">
        <f t="shared" si="58"/>
        <v>0</v>
      </c>
    </row>
    <row r="315" spans="2:10" ht="15.75" x14ac:dyDescent="0.3">
      <c r="B315" s="48" t="s">
        <v>12</v>
      </c>
      <c r="C315" s="63"/>
      <c r="D315" s="74"/>
      <c r="E315" s="59"/>
      <c r="F315" s="74"/>
      <c r="G315" s="37"/>
      <c r="H315" s="33">
        <f t="shared" si="57"/>
        <v>0</v>
      </c>
      <c r="I315" s="34">
        <f t="shared" si="59"/>
        <v>0</v>
      </c>
      <c r="J315" s="36">
        <f t="shared" si="58"/>
        <v>0</v>
      </c>
    </row>
    <row r="316" spans="2:10" ht="16.5" thickBot="1" x14ac:dyDescent="0.35">
      <c r="B316" s="50" t="s">
        <v>13</v>
      </c>
      <c r="C316" s="63"/>
      <c r="D316" s="74"/>
      <c r="E316" s="59"/>
      <c r="F316" s="74"/>
      <c r="G316" s="42"/>
      <c r="H316" s="43">
        <f t="shared" si="57"/>
        <v>0</v>
      </c>
      <c r="I316" s="44">
        <f t="shared" si="59"/>
        <v>0</v>
      </c>
      <c r="J316" s="46">
        <f t="shared" si="58"/>
        <v>0</v>
      </c>
    </row>
    <row r="317" spans="2:10" ht="15.75" thickBot="1" x14ac:dyDescent="0.3">
      <c r="B317" s="55" t="s">
        <v>14</v>
      </c>
      <c r="C317" s="16" t="s">
        <v>24</v>
      </c>
      <c r="D317" s="17">
        <f>SUM(D305:D316)</f>
        <v>3086.7</v>
      </c>
      <c r="E317" s="18" t="s">
        <v>24</v>
      </c>
      <c r="F317" s="20">
        <f>SUM(F305:F316)</f>
        <v>731.5</v>
      </c>
      <c r="G317" s="19">
        <f>SUM(G305:G316)</f>
        <v>0</v>
      </c>
      <c r="H317" s="16" t="s">
        <v>24</v>
      </c>
      <c r="I317" s="20">
        <f>SUM(I305:I316)</f>
        <v>731.5</v>
      </c>
      <c r="J317" s="19">
        <f>SUM(J305:J316)</f>
        <v>3086.7</v>
      </c>
    </row>
    <row r="318" spans="2:10" ht="15.75" thickBot="1" x14ac:dyDescent="0.3"/>
    <row r="319" spans="2:10" ht="59.25" customHeight="1" thickBot="1" x14ac:dyDescent="0.3">
      <c r="B319" s="110" t="s">
        <v>26</v>
      </c>
      <c r="C319" s="166" t="s">
        <v>107</v>
      </c>
      <c r="D319" s="167"/>
      <c r="E319" s="167"/>
      <c r="F319" s="167"/>
      <c r="G319" s="167"/>
      <c r="H319" s="167"/>
      <c r="I319" s="167"/>
      <c r="J319" s="168"/>
    </row>
    <row r="320" spans="2:10" ht="15.75" thickBot="1" x14ac:dyDescent="0.3">
      <c r="B320" s="52">
        <v>1</v>
      </c>
      <c r="C320" s="53">
        <v>2</v>
      </c>
      <c r="D320" s="53">
        <v>3</v>
      </c>
      <c r="E320" s="53">
        <v>4</v>
      </c>
      <c r="F320" s="53">
        <v>5</v>
      </c>
      <c r="G320" s="53">
        <v>6</v>
      </c>
      <c r="H320" s="53">
        <v>7</v>
      </c>
      <c r="I320" s="53">
        <v>8</v>
      </c>
      <c r="J320" s="54">
        <v>9</v>
      </c>
    </row>
    <row r="321" spans="2:10" ht="15.75" customHeight="1" thickBot="1" x14ac:dyDescent="0.3">
      <c r="B321" s="157" t="s">
        <v>1</v>
      </c>
      <c r="C321" s="159" t="s">
        <v>15</v>
      </c>
      <c r="D321" s="161" t="s">
        <v>22</v>
      </c>
      <c r="E321" s="161" t="s">
        <v>21</v>
      </c>
      <c r="F321" s="161" t="s">
        <v>20</v>
      </c>
      <c r="G321" s="135" t="s">
        <v>22</v>
      </c>
      <c r="H321" s="148" t="s">
        <v>17</v>
      </c>
      <c r="I321" s="149"/>
      <c r="J321" s="150"/>
    </row>
    <row r="322" spans="2:10" ht="30.75" thickBot="1" x14ac:dyDescent="0.3">
      <c r="B322" s="158"/>
      <c r="C322" s="160"/>
      <c r="D322" s="162"/>
      <c r="E322" s="162"/>
      <c r="F322" s="162"/>
      <c r="G322" s="136"/>
      <c r="H322" s="120" t="s">
        <v>18</v>
      </c>
      <c r="I322" s="121" t="s">
        <v>19</v>
      </c>
      <c r="J322" s="119" t="s">
        <v>23</v>
      </c>
    </row>
    <row r="323" spans="2:10" ht="15.75" x14ac:dyDescent="0.3">
      <c r="B323" s="47" t="s">
        <v>2</v>
      </c>
      <c r="C323" s="62"/>
      <c r="D323" s="73"/>
      <c r="E323" s="58"/>
      <c r="F323" s="74"/>
      <c r="G323" s="24"/>
      <c r="H323" s="25">
        <f t="shared" ref="H323:H334" si="60">C323+E323</f>
        <v>0</v>
      </c>
      <c r="I323" s="26">
        <f>F323</f>
        <v>0</v>
      </c>
      <c r="J323" s="28">
        <f t="shared" ref="J323:J334" si="61">D323+G323</f>
        <v>0</v>
      </c>
    </row>
    <row r="324" spans="2:10" ht="15.75" x14ac:dyDescent="0.3">
      <c r="B324" s="48" t="s">
        <v>3</v>
      </c>
      <c r="C324" s="63"/>
      <c r="D324" s="74"/>
      <c r="E324" s="59"/>
      <c r="F324" s="74"/>
      <c r="G324" s="32"/>
      <c r="H324" s="33">
        <f t="shared" si="60"/>
        <v>0</v>
      </c>
      <c r="I324" s="34">
        <f t="shared" ref="I324:I334" si="62">F324</f>
        <v>0</v>
      </c>
      <c r="J324" s="36">
        <f t="shared" si="61"/>
        <v>0</v>
      </c>
    </row>
    <row r="325" spans="2:10" ht="15.75" x14ac:dyDescent="0.3">
      <c r="B325" s="48" t="s">
        <v>4</v>
      </c>
      <c r="C325" s="63"/>
      <c r="D325" s="74"/>
      <c r="E325" s="59"/>
      <c r="F325" s="74"/>
      <c r="G325" s="32"/>
      <c r="H325" s="33">
        <f t="shared" si="60"/>
        <v>0</v>
      </c>
      <c r="I325" s="34">
        <f t="shared" si="62"/>
        <v>0</v>
      </c>
      <c r="J325" s="36">
        <f t="shared" si="61"/>
        <v>0</v>
      </c>
    </row>
    <row r="326" spans="2:10" ht="15.75" x14ac:dyDescent="0.3">
      <c r="B326" s="48" t="s">
        <v>5</v>
      </c>
      <c r="C326" s="63"/>
      <c r="D326" s="74"/>
      <c r="E326" s="59"/>
      <c r="F326" s="74"/>
      <c r="G326" s="32"/>
      <c r="H326" s="33">
        <f t="shared" si="60"/>
        <v>0</v>
      </c>
      <c r="I326" s="34">
        <f t="shared" si="62"/>
        <v>0</v>
      </c>
      <c r="J326" s="36">
        <f t="shared" si="61"/>
        <v>0</v>
      </c>
    </row>
    <row r="327" spans="2:10" ht="15.75" x14ac:dyDescent="0.3">
      <c r="B327" s="48" t="s">
        <v>6</v>
      </c>
      <c r="C327" s="63"/>
      <c r="D327" s="74"/>
      <c r="E327" s="59"/>
      <c r="F327" s="74"/>
      <c r="G327" s="32"/>
      <c r="H327" s="33">
        <f t="shared" si="60"/>
        <v>0</v>
      </c>
      <c r="I327" s="34">
        <f t="shared" si="62"/>
        <v>0</v>
      </c>
      <c r="J327" s="36">
        <f t="shared" si="61"/>
        <v>0</v>
      </c>
    </row>
    <row r="328" spans="2:10" ht="15.75" x14ac:dyDescent="0.3">
      <c r="B328" s="48" t="s">
        <v>7</v>
      </c>
      <c r="C328" s="63">
        <v>4</v>
      </c>
      <c r="D328" s="74">
        <v>1012.6</v>
      </c>
      <c r="E328" s="59"/>
      <c r="F328" s="74"/>
      <c r="G328" s="32"/>
      <c r="H328" s="33">
        <f t="shared" si="60"/>
        <v>4</v>
      </c>
      <c r="I328" s="34">
        <f t="shared" si="62"/>
        <v>0</v>
      </c>
      <c r="J328" s="36">
        <f t="shared" si="61"/>
        <v>1012.6</v>
      </c>
    </row>
    <row r="329" spans="2:10" ht="15.75" x14ac:dyDescent="0.3">
      <c r="B329" s="49" t="s">
        <v>8</v>
      </c>
      <c r="C329" s="63"/>
      <c r="D329" s="74"/>
      <c r="E329" s="59"/>
      <c r="F329" s="74"/>
      <c r="G329" s="32"/>
      <c r="H329" s="33">
        <f t="shared" si="60"/>
        <v>0</v>
      </c>
      <c r="I329" s="34">
        <f t="shared" si="62"/>
        <v>0</v>
      </c>
      <c r="J329" s="36">
        <f t="shared" si="61"/>
        <v>0</v>
      </c>
    </row>
    <row r="330" spans="2:10" ht="15.75" x14ac:dyDescent="0.3">
      <c r="B330" s="48" t="s">
        <v>9</v>
      </c>
      <c r="C330" s="63"/>
      <c r="D330" s="74"/>
      <c r="E330" s="59"/>
      <c r="F330" s="74"/>
      <c r="G330" s="37"/>
      <c r="H330" s="33">
        <f t="shared" si="60"/>
        <v>0</v>
      </c>
      <c r="I330" s="34">
        <f t="shared" si="62"/>
        <v>0</v>
      </c>
      <c r="J330" s="36">
        <f t="shared" si="61"/>
        <v>0</v>
      </c>
    </row>
    <row r="331" spans="2:10" ht="15.75" x14ac:dyDescent="0.3">
      <c r="B331" s="48" t="s">
        <v>10</v>
      </c>
      <c r="C331" s="63">
        <v>4</v>
      </c>
      <c r="D331" s="74">
        <v>1012.6</v>
      </c>
      <c r="E331" s="59"/>
      <c r="F331" s="74"/>
      <c r="G331" s="32"/>
      <c r="H331" s="33">
        <f t="shared" si="60"/>
        <v>4</v>
      </c>
      <c r="I331" s="34">
        <f t="shared" si="62"/>
        <v>0</v>
      </c>
      <c r="J331" s="36">
        <f t="shared" si="61"/>
        <v>1012.6</v>
      </c>
    </row>
    <row r="332" spans="2:10" ht="15.75" x14ac:dyDescent="0.3">
      <c r="B332" s="48" t="s">
        <v>11</v>
      </c>
      <c r="C332" s="63"/>
      <c r="D332" s="74"/>
      <c r="E332" s="59"/>
      <c r="F332" s="74"/>
      <c r="G332" s="32"/>
      <c r="H332" s="33">
        <f t="shared" si="60"/>
        <v>0</v>
      </c>
      <c r="I332" s="34">
        <f t="shared" si="62"/>
        <v>0</v>
      </c>
      <c r="J332" s="36">
        <f t="shared" si="61"/>
        <v>0</v>
      </c>
    </row>
    <row r="333" spans="2:10" ht="15.75" x14ac:dyDescent="0.3">
      <c r="B333" s="48" t="s">
        <v>12</v>
      </c>
      <c r="C333" s="63"/>
      <c r="D333" s="74"/>
      <c r="E333" s="59"/>
      <c r="F333" s="74"/>
      <c r="G333" s="37"/>
      <c r="H333" s="33">
        <f t="shared" si="60"/>
        <v>0</v>
      </c>
      <c r="I333" s="34">
        <f t="shared" si="62"/>
        <v>0</v>
      </c>
      <c r="J333" s="36">
        <f t="shared" si="61"/>
        <v>0</v>
      </c>
    </row>
    <row r="334" spans="2:10" ht="16.5" thickBot="1" x14ac:dyDescent="0.35">
      <c r="B334" s="50" t="s">
        <v>13</v>
      </c>
      <c r="C334" s="63"/>
      <c r="D334" s="74"/>
      <c r="E334" s="59"/>
      <c r="F334" s="74"/>
      <c r="G334" s="42"/>
      <c r="H334" s="43">
        <f t="shared" si="60"/>
        <v>0</v>
      </c>
      <c r="I334" s="44">
        <f t="shared" si="62"/>
        <v>0</v>
      </c>
      <c r="J334" s="46">
        <f t="shared" si="61"/>
        <v>0</v>
      </c>
    </row>
    <row r="335" spans="2:10" ht="15.75" thickBot="1" x14ac:dyDescent="0.3">
      <c r="B335" s="55" t="s">
        <v>14</v>
      </c>
      <c r="C335" s="16" t="s">
        <v>24</v>
      </c>
      <c r="D335" s="17">
        <f>SUM(D323:D334)</f>
        <v>2025.2</v>
      </c>
      <c r="E335" s="18" t="s">
        <v>24</v>
      </c>
      <c r="F335" s="20">
        <f>SUM(F323:F334)</f>
        <v>0</v>
      </c>
      <c r="G335" s="19">
        <f>SUM(G323:G334)</f>
        <v>0</v>
      </c>
      <c r="H335" s="16" t="s">
        <v>24</v>
      </c>
      <c r="I335" s="20">
        <f>SUM(I323:I334)</f>
        <v>0</v>
      </c>
      <c r="J335" s="19">
        <f>SUM(J323:J334)</f>
        <v>2025.2</v>
      </c>
    </row>
    <row r="336" spans="2:10" ht="15.75" thickBot="1" x14ac:dyDescent="0.3"/>
    <row r="337" spans="2:10" ht="44.25" customHeight="1" thickBot="1" x14ac:dyDescent="0.3">
      <c r="B337" s="110" t="s">
        <v>26</v>
      </c>
      <c r="C337" s="169" t="s">
        <v>112</v>
      </c>
      <c r="D337" s="170"/>
      <c r="E337" s="170"/>
      <c r="F337" s="170"/>
      <c r="G337" s="170"/>
      <c r="H337" s="170"/>
      <c r="I337" s="170"/>
      <c r="J337" s="171"/>
    </row>
    <row r="338" spans="2:10" ht="15.75" thickBot="1" x14ac:dyDescent="0.3">
      <c r="B338" s="52">
        <v>1</v>
      </c>
      <c r="C338" s="53">
        <v>2</v>
      </c>
      <c r="D338" s="53">
        <v>3</v>
      </c>
      <c r="E338" s="53">
        <v>4</v>
      </c>
      <c r="F338" s="53">
        <v>5</v>
      </c>
      <c r="G338" s="53">
        <v>6</v>
      </c>
      <c r="H338" s="53">
        <v>7</v>
      </c>
      <c r="I338" s="53">
        <v>8</v>
      </c>
      <c r="J338" s="54">
        <v>9</v>
      </c>
    </row>
    <row r="339" spans="2:10" ht="15.75" thickBot="1" x14ac:dyDescent="0.3">
      <c r="B339" s="157" t="s">
        <v>1</v>
      </c>
      <c r="C339" s="159" t="s">
        <v>15</v>
      </c>
      <c r="D339" s="161" t="s">
        <v>22</v>
      </c>
      <c r="E339" s="161" t="s">
        <v>21</v>
      </c>
      <c r="F339" s="161" t="s">
        <v>20</v>
      </c>
      <c r="G339" s="135" t="s">
        <v>22</v>
      </c>
      <c r="H339" s="148" t="s">
        <v>17</v>
      </c>
      <c r="I339" s="149"/>
      <c r="J339" s="150"/>
    </row>
    <row r="340" spans="2:10" ht="30.75" thickBot="1" x14ac:dyDescent="0.3">
      <c r="B340" s="158"/>
      <c r="C340" s="160"/>
      <c r="D340" s="162"/>
      <c r="E340" s="162"/>
      <c r="F340" s="162"/>
      <c r="G340" s="136"/>
      <c r="H340" s="123" t="s">
        <v>18</v>
      </c>
      <c r="I340" s="124" t="s">
        <v>19</v>
      </c>
      <c r="J340" s="125" t="s">
        <v>23</v>
      </c>
    </row>
    <row r="341" spans="2:10" ht="15.75" x14ac:dyDescent="0.3">
      <c r="B341" s="47" t="s">
        <v>2</v>
      </c>
      <c r="C341" s="62"/>
      <c r="D341" s="73"/>
      <c r="E341" s="58"/>
      <c r="F341" s="74"/>
      <c r="G341" s="24"/>
      <c r="H341" s="25">
        <f t="shared" ref="H341:H352" si="63">C341+E341</f>
        <v>0</v>
      </c>
      <c r="I341" s="26">
        <f>F341</f>
        <v>0</v>
      </c>
      <c r="J341" s="28">
        <f t="shared" ref="J341:J352" si="64">D341+G341</f>
        <v>0</v>
      </c>
    </row>
    <row r="342" spans="2:10" ht="15.75" x14ac:dyDescent="0.3">
      <c r="B342" s="48" t="s">
        <v>3</v>
      </c>
      <c r="C342" s="63"/>
      <c r="D342" s="74"/>
      <c r="E342" s="59"/>
      <c r="F342" s="74"/>
      <c r="G342" s="32"/>
      <c r="H342" s="33">
        <f t="shared" si="63"/>
        <v>0</v>
      </c>
      <c r="I342" s="34">
        <f t="shared" ref="I342:I352" si="65">F342</f>
        <v>0</v>
      </c>
      <c r="J342" s="36">
        <f t="shared" si="64"/>
        <v>0</v>
      </c>
    </row>
    <row r="343" spans="2:10" ht="15.75" x14ac:dyDescent="0.3">
      <c r="B343" s="48" t="s">
        <v>4</v>
      </c>
      <c r="C343" s="63"/>
      <c r="D343" s="74"/>
      <c r="E343" s="59"/>
      <c r="F343" s="74"/>
      <c r="G343" s="32"/>
      <c r="H343" s="33">
        <f t="shared" si="63"/>
        <v>0</v>
      </c>
      <c r="I343" s="34">
        <f t="shared" si="65"/>
        <v>0</v>
      </c>
      <c r="J343" s="36">
        <f t="shared" si="64"/>
        <v>0</v>
      </c>
    </row>
    <row r="344" spans="2:10" ht="15.75" x14ac:dyDescent="0.3">
      <c r="B344" s="48" t="s">
        <v>5</v>
      </c>
      <c r="C344" s="63"/>
      <c r="D344" s="74"/>
      <c r="E344" s="59"/>
      <c r="F344" s="74"/>
      <c r="G344" s="32"/>
      <c r="H344" s="33">
        <f t="shared" si="63"/>
        <v>0</v>
      </c>
      <c r="I344" s="34">
        <f t="shared" si="65"/>
        <v>0</v>
      </c>
      <c r="J344" s="36">
        <f t="shared" si="64"/>
        <v>0</v>
      </c>
    </row>
    <row r="345" spans="2:10" ht="15.75" x14ac:dyDescent="0.3">
      <c r="B345" s="48" t="s">
        <v>6</v>
      </c>
      <c r="C345" s="63"/>
      <c r="D345" s="74"/>
      <c r="E345" s="59"/>
      <c r="F345" s="74"/>
      <c r="G345" s="32"/>
      <c r="H345" s="33">
        <f t="shared" si="63"/>
        <v>0</v>
      </c>
      <c r="I345" s="34">
        <f t="shared" si="65"/>
        <v>0</v>
      </c>
      <c r="J345" s="36">
        <f t="shared" si="64"/>
        <v>0</v>
      </c>
    </row>
    <row r="346" spans="2:10" ht="15.75" x14ac:dyDescent="0.3">
      <c r="B346" s="48" t="s">
        <v>7</v>
      </c>
      <c r="C346" s="63"/>
      <c r="D346" s="74"/>
      <c r="E346" s="59"/>
      <c r="F346" s="74"/>
      <c r="G346" s="32"/>
      <c r="H346" s="33">
        <f t="shared" si="63"/>
        <v>0</v>
      </c>
      <c r="I346" s="34">
        <f t="shared" si="65"/>
        <v>0</v>
      </c>
      <c r="J346" s="36">
        <f t="shared" si="64"/>
        <v>0</v>
      </c>
    </row>
    <row r="347" spans="2:10" ht="15.75" x14ac:dyDescent="0.3">
      <c r="B347" s="49" t="s">
        <v>8</v>
      </c>
      <c r="C347" s="63">
        <v>2</v>
      </c>
      <c r="D347" s="74">
        <v>1795.95</v>
      </c>
      <c r="E347" s="59"/>
      <c r="F347" s="74"/>
      <c r="G347" s="32"/>
      <c r="H347" s="33">
        <f t="shared" si="63"/>
        <v>2</v>
      </c>
      <c r="I347" s="34">
        <f t="shared" si="65"/>
        <v>0</v>
      </c>
      <c r="J347" s="36">
        <f t="shared" si="64"/>
        <v>1795.95</v>
      </c>
    </row>
    <row r="348" spans="2:10" ht="15.75" x14ac:dyDescent="0.3">
      <c r="B348" s="48" t="s">
        <v>9</v>
      </c>
      <c r="C348" s="63">
        <v>5</v>
      </c>
      <c r="D348" s="74">
        <v>5046.6099999999997</v>
      </c>
      <c r="E348" s="59"/>
      <c r="F348" s="74"/>
      <c r="G348" s="37"/>
      <c r="H348" s="33">
        <f t="shared" si="63"/>
        <v>5</v>
      </c>
      <c r="I348" s="34">
        <f t="shared" si="65"/>
        <v>0</v>
      </c>
      <c r="J348" s="36">
        <f t="shared" si="64"/>
        <v>5046.6099999999997</v>
      </c>
    </row>
    <row r="349" spans="2:10" ht="15.75" x14ac:dyDescent="0.3">
      <c r="B349" s="48" t="s">
        <v>10</v>
      </c>
      <c r="C349" s="63">
        <v>2</v>
      </c>
      <c r="D349" s="74">
        <v>1795.95</v>
      </c>
      <c r="E349" s="59"/>
      <c r="F349" s="74"/>
      <c r="G349" s="32"/>
      <c r="H349" s="33">
        <f t="shared" si="63"/>
        <v>2</v>
      </c>
      <c r="I349" s="34">
        <f t="shared" si="65"/>
        <v>0</v>
      </c>
      <c r="J349" s="36">
        <f t="shared" si="64"/>
        <v>1795.95</v>
      </c>
    </row>
    <row r="350" spans="2:10" ht="15.75" x14ac:dyDescent="0.3">
      <c r="B350" s="48" t="s">
        <v>11</v>
      </c>
      <c r="C350" s="63"/>
      <c r="D350" s="74"/>
      <c r="E350" s="59"/>
      <c r="F350" s="74"/>
      <c r="G350" s="32"/>
      <c r="H350" s="33">
        <f t="shared" si="63"/>
        <v>0</v>
      </c>
      <c r="I350" s="34">
        <f t="shared" si="65"/>
        <v>0</v>
      </c>
      <c r="J350" s="36">
        <f t="shared" si="64"/>
        <v>0</v>
      </c>
    </row>
    <row r="351" spans="2:10" ht="15.75" x14ac:dyDescent="0.3">
      <c r="B351" s="48" t="s">
        <v>12</v>
      </c>
      <c r="C351" s="63"/>
      <c r="D351" s="74"/>
      <c r="E351" s="59"/>
      <c r="F351" s="74"/>
      <c r="G351" s="37"/>
      <c r="H351" s="33">
        <f t="shared" si="63"/>
        <v>0</v>
      </c>
      <c r="I351" s="34">
        <f t="shared" si="65"/>
        <v>0</v>
      </c>
      <c r="J351" s="36">
        <f t="shared" si="64"/>
        <v>0</v>
      </c>
    </row>
    <row r="352" spans="2:10" ht="16.5" thickBot="1" x14ac:dyDescent="0.35">
      <c r="B352" s="50" t="s">
        <v>13</v>
      </c>
      <c r="C352" s="63"/>
      <c r="D352" s="74"/>
      <c r="E352" s="59"/>
      <c r="F352" s="74"/>
      <c r="G352" s="42"/>
      <c r="H352" s="43">
        <f t="shared" si="63"/>
        <v>0</v>
      </c>
      <c r="I352" s="44">
        <f t="shared" si="65"/>
        <v>0</v>
      </c>
      <c r="J352" s="46">
        <f t="shared" si="64"/>
        <v>0</v>
      </c>
    </row>
    <row r="353" spans="2:10" ht="15.75" thickBot="1" x14ac:dyDescent="0.3">
      <c r="B353" s="55" t="s">
        <v>14</v>
      </c>
      <c r="C353" s="16" t="s">
        <v>24</v>
      </c>
      <c r="D353" s="17">
        <f>SUM(D341:D352)</f>
        <v>8638.51</v>
      </c>
      <c r="E353" s="18" t="s">
        <v>24</v>
      </c>
      <c r="F353" s="20">
        <f>SUM(F341:F352)</f>
        <v>0</v>
      </c>
      <c r="G353" s="19">
        <f>SUM(G341:G352)</f>
        <v>0</v>
      </c>
      <c r="H353" s="16" t="s">
        <v>24</v>
      </c>
      <c r="I353" s="20">
        <f>SUM(I341:I352)</f>
        <v>0</v>
      </c>
      <c r="J353" s="19">
        <f>SUM(J341:J352)</f>
        <v>8638.51</v>
      </c>
    </row>
  </sheetData>
  <mergeCells count="158">
    <mergeCell ref="C337:J337"/>
    <mergeCell ref="B339:B340"/>
    <mergeCell ref="C339:C340"/>
    <mergeCell ref="D339:D340"/>
    <mergeCell ref="E339:E340"/>
    <mergeCell ref="F339:F340"/>
    <mergeCell ref="G339:G340"/>
    <mergeCell ref="H339:J339"/>
    <mergeCell ref="C228:J228"/>
    <mergeCell ref="B230:B231"/>
    <mergeCell ref="C230:C231"/>
    <mergeCell ref="D230:D231"/>
    <mergeCell ref="E230:E231"/>
    <mergeCell ref="F230:F231"/>
    <mergeCell ref="G230:G231"/>
    <mergeCell ref="H230:J230"/>
    <mergeCell ref="C283:J283"/>
    <mergeCell ref="C246:J246"/>
    <mergeCell ref="B248:B249"/>
    <mergeCell ref="C248:C249"/>
    <mergeCell ref="D248:D249"/>
    <mergeCell ref="E248:E249"/>
    <mergeCell ref="F248:F249"/>
    <mergeCell ref="G248:G249"/>
    <mergeCell ref="H248:J248"/>
    <mergeCell ref="B285:B286"/>
    <mergeCell ref="C285:C286"/>
    <mergeCell ref="D285:D286"/>
    <mergeCell ref="E285:E286"/>
    <mergeCell ref="F285:F286"/>
    <mergeCell ref="G285:G286"/>
    <mergeCell ref="H285:J285"/>
    <mergeCell ref="C265:J265"/>
    <mergeCell ref="B267:B268"/>
    <mergeCell ref="C267:C268"/>
    <mergeCell ref="D267:D268"/>
    <mergeCell ref="E267:E268"/>
    <mergeCell ref="F267:F268"/>
    <mergeCell ref="G267:G268"/>
    <mergeCell ref="H267:J267"/>
    <mergeCell ref="C210:J210"/>
    <mergeCell ref="B212:B213"/>
    <mergeCell ref="C212:C213"/>
    <mergeCell ref="D212:D213"/>
    <mergeCell ref="E212:E213"/>
    <mergeCell ref="F212:F213"/>
    <mergeCell ref="G212:G213"/>
    <mergeCell ref="H212:J212"/>
    <mergeCell ref="C192:J192"/>
    <mergeCell ref="B194:B195"/>
    <mergeCell ref="C194:C195"/>
    <mergeCell ref="D194:D195"/>
    <mergeCell ref="E194:E195"/>
    <mergeCell ref="F194:F195"/>
    <mergeCell ref="G194:G195"/>
    <mergeCell ref="H194:J194"/>
    <mergeCell ref="C173:J173"/>
    <mergeCell ref="B175:B176"/>
    <mergeCell ref="C175:C176"/>
    <mergeCell ref="D175:D176"/>
    <mergeCell ref="E175:E176"/>
    <mergeCell ref="F175:F176"/>
    <mergeCell ref="G175:G176"/>
    <mergeCell ref="H175:J175"/>
    <mergeCell ref="C135:J135"/>
    <mergeCell ref="B137:B138"/>
    <mergeCell ref="C137:C138"/>
    <mergeCell ref="D137:D138"/>
    <mergeCell ref="E137:E138"/>
    <mergeCell ref="F137:F138"/>
    <mergeCell ref="G137:G138"/>
    <mergeCell ref="H137:J137"/>
    <mergeCell ref="C153:J153"/>
    <mergeCell ref="B155:B156"/>
    <mergeCell ref="C155:C156"/>
    <mergeCell ref="D155:D156"/>
    <mergeCell ref="E155:E156"/>
    <mergeCell ref="F155:F156"/>
    <mergeCell ref="G155:G156"/>
    <mergeCell ref="H155:J155"/>
    <mergeCell ref="C116:J116"/>
    <mergeCell ref="B118:B119"/>
    <mergeCell ref="C118:C119"/>
    <mergeCell ref="D118:D119"/>
    <mergeCell ref="E118:E119"/>
    <mergeCell ref="F118:F119"/>
    <mergeCell ref="G118:G119"/>
    <mergeCell ref="H118:J118"/>
    <mergeCell ref="B25:B26"/>
    <mergeCell ref="C25:C26"/>
    <mergeCell ref="D25:D26"/>
    <mergeCell ref="E25:E26"/>
    <mergeCell ref="F25:F26"/>
    <mergeCell ref="B60:J60"/>
    <mergeCell ref="C61:J61"/>
    <mergeCell ref="B63:B64"/>
    <mergeCell ref="C63:C64"/>
    <mergeCell ref="D63:D64"/>
    <mergeCell ref="E63:E64"/>
    <mergeCell ref="F63:F64"/>
    <mergeCell ref="G63:G64"/>
    <mergeCell ref="H63:J63"/>
    <mergeCell ref="C98:J98"/>
    <mergeCell ref="B100:B101"/>
    <mergeCell ref="F6:F7"/>
    <mergeCell ref="G6:G7"/>
    <mergeCell ref="H6:J6"/>
    <mergeCell ref="B22:J22"/>
    <mergeCell ref="C23:J23"/>
    <mergeCell ref="B2:J2"/>
    <mergeCell ref="B41:J41"/>
    <mergeCell ref="C42:J42"/>
    <mergeCell ref="B44:B45"/>
    <mergeCell ref="C44:C45"/>
    <mergeCell ref="D44:D45"/>
    <mergeCell ref="E44:E45"/>
    <mergeCell ref="F44:F45"/>
    <mergeCell ref="G44:G45"/>
    <mergeCell ref="H44:J44"/>
    <mergeCell ref="B3:J3"/>
    <mergeCell ref="C4:J4"/>
    <mergeCell ref="B6:B7"/>
    <mergeCell ref="C6:C7"/>
    <mergeCell ref="D6:D7"/>
    <mergeCell ref="E6:E7"/>
    <mergeCell ref="G25:G26"/>
    <mergeCell ref="H25:J25"/>
    <mergeCell ref="C100:C101"/>
    <mergeCell ref="D100:D101"/>
    <mergeCell ref="E100:E101"/>
    <mergeCell ref="F100:F101"/>
    <mergeCell ref="G100:G101"/>
    <mergeCell ref="H100:J100"/>
    <mergeCell ref="B79:J79"/>
    <mergeCell ref="C80:J80"/>
    <mergeCell ref="B82:B83"/>
    <mergeCell ref="C82:C83"/>
    <mergeCell ref="D82:D83"/>
    <mergeCell ref="E82:E83"/>
    <mergeCell ref="F82:F83"/>
    <mergeCell ref="G82:G83"/>
    <mergeCell ref="H82:J82"/>
    <mergeCell ref="B321:B322"/>
    <mergeCell ref="C321:C322"/>
    <mergeCell ref="D321:D322"/>
    <mergeCell ref="E321:E322"/>
    <mergeCell ref="F321:F322"/>
    <mergeCell ref="G321:G322"/>
    <mergeCell ref="H321:J321"/>
    <mergeCell ref="C301:J301"/>
    <mergeCell ref="B303:B304"/>
    <mergeCell ref="C303:C304"/>
    <mergeCell ref="D303:D304"/>
    <mergeCell ref="E303:E304"/>
    <mergeCell ref="F303:F304"/>
    <mergeCell ref="G303:G304"/>
    <mergeCell ref="H303:J303"/>
    <mergeCell ref="C319:J319"/>
  </mergeCells>
  <pageMargins left="0" right="0" top="0" bottom="0" header="0" footer="0"/>
  <pageSetup paperSize="9" scale="75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4:S39"/>
  <sheetViews>
    <sheetView view="pageBreakPreview" zoomScale="70" zoomScaleSheetLayoutView="70" workbookViewId="0">
      <selection activeCell="S23" sqref="S23"/>
    </sheetView>
  </sheetViews>
  <sheetFormatPr defaultRowHeight="15" x14ac:dyDescent="0.25"/>
  <cols>
    <col min="1" max="1" width="2.85546875" customWidth="1"/>
    <col min="2" max="2" width="20.5703125" customWidth="1"/>
    <col min="3" max="10" width="19.5703125" customWidth="1"/>
    <col min="11" max="11" width="12.42578125" style="67" customWidth="1"/>
    <col min="12" max="12" width="9.85546875" customWidth="1"/>
    <col min="13" max="14" width="10.42578125" bestFit="1" customWidth="1"/>
    <col min="16" max="16" width="9.28515625" bestFit="1" customWidth="1"/>
    <col min="20" max="20" width="13.140625" bestFit="1" customWidth="1"/>
  </cols>
  <sheetData>
    <row r="4" spans="2:19" ht="15.75" thickBot="1" x14ac:dyDescent="0.3">
      <c r="B4" s="153" t="s">
        <v>52</v>
      </c>
      <c r="C4" s="153"/>
      <c r="D4" s="153"/>
      <c r="E4" s="153"/>
      <c r="F4" s="153"/>
      <c r="G4" s="153"/>
      <c r="H4" s="153"/>
      <c r="I4" s="153"/>
      <c r="J4" s="153"/>
    </row>
    <row r="5" spans="2:19" s="69" customFormat="1" ht="60" customHeight="1" thickBot="1" x14ac:dyDescent="0.3">
      <c r="B5" s="122" t="s">
        <v>26</v>
      </c>
      <c r="C5" s="172" t="s">
        <v>77</v>
      </c>
      <c r="D5" s="173"/>
      <c r="E5" s="173"/>
      <c r="F5" s="173"/>
      <c r="G5" s="173"/>
      <c r="H5" s="173"/>
      <c r="I5" s="173"/>
      <c r="J5" s="174"/>
    </row>
    <row r="6" spans="2:19" ht="15.75" thickBot="1" x14ac:dyDescent="0.3">
      <c r="B6" s="52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4">
        <v>9</v>
      </c>
    </row>
    <row r="7" spans="2:19" ht="15.75" customHeight="1" thickBot="1" x14ac:dyDescent="0.3">
      <c r="B7" s="140" t="s">
        <v>1</v>
      </c>
      <c r="C7" s="142" t="s">
        <v>15</v>
      </c>
      <c r="D7" s="144" t="s">
        <v>22</v>
      </c>
      <c r="E7" s="144" t="s">
        <v>21</v>
      </c>
      <c r="F7" s="144" t="s">
        <v>20</v>
      </c>
      <c r="G7" s="135" t="s">
        <v>22</v>
      </c>
      <c r="H7" s="148" t="s">
        <v>17</v>
      </c>
      <c r="I7" s="149"/>
      <c r="J7" s="150"/>
    </row>
    <row r="8" spans="2:19" s="67" customFormat="1" ht="72.75" customHeight="1" thickBot="1" x14ac:dyDescent="0.3">
      <c r="B8" s="141"/>
      <c r="C8" s="143"/>
      <c r="D8" s="145"/>
      <c r="E8" s="145"/>
      <c r="F8" s="145"/>
      <c r="G8" s="136"/>
      <c r="H8" s="78" t="s">
        <v>18</v>
      </c>
      <c r="I8" s="79" t="s">
        <v>19</v>
      </c>
      <c r="J8" s="80" t="s">
        <v>23</v>
      </c>
      <c r="L8"/>
      <c r="M8"/>
      <c r="N8"/>
      <c r="O8"/>
      <c r="P8"/>
      <c r="Q8"/>
      <c r="R8"/>
      <c r="S8"/>
    </row>
    <row r="9" spans="2:19" s="67" customFormat="1" ht="15.75" x14ac:dyDescent="0.3">
      <c r="B9" s="47" t="s">
        <v>2</v>
      </c>
      <c r="C9" s="62">
        <v>10</v>
      </c>
      <c r="D9" s="73">
        <v>9321.59</v>
      </c>
      <c r="E9" s="58">
        <v>8</v>
      </c>
      <c r="F9" s="73">
        <v>7158.85</v>
      </c>
      <c r="G9" s="24"/>
      <c r="H9" s="25">
        <f t="shared" ref="H9:H20" si="0">C9+E9</f>
        <v>18</v>
      </c>
      <c r="I9" s="26">
        <f>F9</f>
        <v>7158.85</v>
      </c>
      <c r="J9" s="28">
        <f t="shared" ref="J9:J20" si="1">D9+G9</f>
        <v>9321.59</v>
      </c>
      <c r="L9"/>
      <c r="M9"/>
      <c r="N9"/>
      <c r="O9"/>
      <c r="P9"/>
      <c r="Q9"/>
      <c r="R9"/>
      <c r="S9"/>
    </row>
    <row r="10" spans="2:19" s="67" customFormat="1" ht="15.75" x14ac:dyDescent="0.3">
      <c r="B10" s="48" t="s">
        <v>3</v>
      </c>
      <c r="C10" s="63">
        <v>10</v>
      </c>
      <c r="D10" s="74">
        <v>9321.59</v>
      </c>
      <c r="E10" s="59">
        <v>8</v>
      </c>
      <c r="F10" s="74">
        <v>7158.85</v>
      </c>
      <c r="G10" s="32"/>
      <c r="H10" s="33">
        <f t="shared" si="0"/>
        <v>18</v>
      </c>
      <c r="I10" s="34">
        <f t="shared" ref="I10:I20" si="2">F10</f>
        <v>7158.85</v>
      </c>
      <c r="J10" s="36">
        <f t="shared" si="1"/>
        <v>9321.59</v>
      </c>
      <c r="L10"/>
      <c r="M10"/>
      <c r="N10"/>
      <c r="O10"/>
      <c r="P10"/>
      <c r="Q10"/>
      <c r="R10"/>
      <c r="S10"/>
    </row>
    <row r="11" spans="2:19" s="67" customFormat="1" ht="15.75" x14ac:dyDescent="0.3">
      <c r="B11" s="48" t="s">
        <v>4</v>
      </c>
      <c r="C11" s="63">
        <v>10</v>
      </c>
      <c r="D11" s="74">
        <v>9321.59</v>
      </c>
      <c r="E11" s="59">
        <v>8</v>
      </c>
      <c r="F11" s="74">
        <v>7158.85</v>
      </c>
      <c r="G11" s="32"/>
      <c r="H11" s="33">
        <f t="shared" si="0"/>
        <v>18</v>
      </c>
      <c r="I11" s="34">
        <f t="shared" si="2"/>
        <v>7158.85</v>
      </c>
      <c r="J11" s="36">
        <f t="shared" si="1"/>
        <v>9321.59</v>
      </c>
      <c r="L11"/>
      <c r="M11"/>
      <c r="N11"/>
      <c r="O11"/>
      <c r="P11"/>
      <c r="Q11"/>
      <c r="R11"/>
      <c r="S11"/>
    </row>
    <row r="12" spans="2:19" s="67" customFormat="1" ht="15.75" x14ac:dyDescent="0.3">
      <c r="B12" s="48" t="s">
        <v>5</v>
      </c>
      <c r="C12" s="63">
        <v>10</v>
      </c>
      <c r="D12" s="74">
        <v>9321.59</v>
      </c>
      <c r="E12" s="59">
        <v>8</v>
      </c>
      <c r="F12" s="74">
        <v>7158.85</v>
      </c>
      <c r="G12" s="32"/>
      <c r="H12" s="33">
        <f t="shared" si="0"/>
        <v>18</v>
      </c>
      <c r="I12" s="34">
        <f t="shared" si="2"/>
        <v>7158.85</v>
      </c>
      <c r="J12" s="36">
        <f t="shared" si="1"/>
        <v>9321.59</v>
      </c>
      <c r="L12"/>
      <c r="M12"/>
      <c r="N12"/>
      <c r="O12"/>
      <c r="P12"/>
      <c r="Q12"/>
      <c r="R12"/>
      <c r="S12"/>
    </row>
    <row r="13" spans="2:19" s="67" customFormat="1" ht="15.75" x14ac:dyDescent="0.3">
      <c r="B13" s="48" t="s">
        <v>6</v>
      </c>
      <c r="C13" s="63">
        <v>8</v>
      </c>
      <c r="D13" s="74">
        <v>5660.04</v>
      </c>
      <c r="E13" s="59">
        <v>8</v>
      </c>
      <c r="F13" s="74">
        <v>7158.85</v>
      </c>
      <c r="G13" s="32"/>
      <c r="H13" s="33">
        <f t="shared" ref="H13" si="3">C13+E13</f>
        <v>16</v>
      </c>
      <c r="I13" s="34">
        <f t="shared" ref="I13" si="4">F13</f>
        <v>7158.85</v>
      </c>
      <c r="J13" s="36">
        <f t="shared" ref="J13" si="5">D13+G13</f>
        <v>5660.04</v>
      </c>
      <c r="L13"/>
      <c r="M13"/>
      <c r="N13"/>
      <c r="O13"/>
      <c r="P13"/>
      <c r="Q13"/>
      <c r="R13"/>
      <c r="S13"/>
    </row>
    <row r="14" spans="2:19" s="67" customFormat="1" ht="15.75" x14ac:dyDescent="0.3">
      <c r="B14" s="48" t="s">
        <v>7</v>
      </c>
      <c r="C14" s="63">
        <v>1</v>
      </c>
      <c r="D14" s="74">
        <v>481.4</v>
      </c>
      <c r="E14" s="59">
        <v>2</v>
      </c>
      <c r="F14" s="74">
        <v>1186.43</v>
      </c>
      <c r="G14" s="32"/>
      <c r="H14" s="33">
        <f t="shared" si="0"/>
        <v>3</v>
      </c>
      <c r="I14" s="34">
        <f t="shared" si="2"/>
        <v>1186.43</v>
      </c>
      <c r="J14" s="36">
        <f t="shared" si="1"/>
        <v>481.4</v>
      </c>
      <c r="L14"/>
      <c r="M14"/>
      <c r="N14"/>
      <c r="O14"/>
      <c r="P14"/>
      <c r="Q14"/>
      <c r="R14"/>
      <c r="S14"/>
    </row>
    <row r="15" spans="2:19" s="67" customFormat="1" ht="15.75" x14ac:dyDescent="0.3">
      <c r="B15" s="49" t="s">
        <v>8</v>
      </c>
      <c r="C15" s="63"/>
      <c r="D15" s="74"/>
      <c r="E15" s="59"/>
      <c r="F15" s="74"/>
      <c r="G15" s="32"/>
      <c r="H15" s="33">
        <f t="shared" si="0"/>
        <v>0</v>
      </c>
      <c r="I15" s="34">
        <f t="shared" si="2"/>
        <v>0</v>
      </c>
      <c r="J15" s="36">
        <f t="shared" si="1"/>
        <v>0</v>
      </c>
      <c r="L15"/>
      <c r="M15"/>
      <c r="N15"/>
      <c r="O15"/>
      <c r="P15"/>
      <c r="Q15"/>
      <c r="R15"/>
      <c r="S15"/>
    </row>
    <row r="16" spans="2:19" s="67" customFormat="1" ht="15.75" x14ac:dyDescent="0.3">
      <c r="B16" s="48" t="s">
        <v>9</v>
      </c>
      <c r="C16" s="63"/>
      <c r="D16" s="74"/>
      <c r="E16" s="59"/>
      <c r="F16" s="74"/>
      <c r="G16" s="37"/>
      <c r="H16" s="33">
        <f t="shared" si="0"/>
        <v>0</v>
      </c>
      <c r="I16" s="34">
        <f t="shared" si="2"/>
        <v>0</v>
      </c>
      <c r="J16" s="36">
        <f t="shared" si="1"/>
        <v>0</v>
      </c>
      <c r="L16"/>
      <c r="M16"/>
      <c r="N16"/>
      <c r="O16"/>
      <c r="P16"/>
      <c r="Q16"/>
      <c r="R16"/>
      <c r="S16"/>
    </row>
    <row r="17" spans="2:19" s="67" customFormat="1" ht="15.75" x14ac:dyDescent="0.3">
      <c r="B17" s="48" t="s">
        <v>10</v>
      </c>
      <c r="C17" s="63">
        <v>1</v>
      </c>
      <c r="D17" s="74">
        <v>481.4</v>
      </c>
      <c r="E17" s="59">
        <v>2</v>
      </c>
      <c r="F17" s="74">
        <v>1186.43</v>
      </c>
      <c r="G17" s="32"/>
      <c r="H17" s="33">
        <f t="shared" si="0"/>
        <v>3</v>
      </c>
      <c r="I17" s="34">
        <f t="shared" si="2"/>
        <v>1186.43</v>
      </c>
      <c r="J17" s="36">
        <f t="shared" si="1"/>
        <v>481.4</v>
      </c>
      <c r="L17"/>
      <c r="M17"/>
      <c r="N17"/>
      <c r="O17"/>
      <c r="P17"/>
      <c r="Q17"/>
      <c r="R17"/>
      <c r="S17"/>
    </row>
    <row r="18" spans="2:19" s="67" customFormat="1" ht="15.75" x14ac:dyDescent="0.3">
      <c r="B18" s="48" t="s">
        <v>11</v>
      </c>
      <c r="C18" s="63"/>
      <c r="D18" s="74"/>
      <c r="E18" s="59"/>
      <c r="F18" s="74"/>
      <c r="G18" s="32"/>
      <c r="H18" s="33">
        <f t="shared" si="0"/>
        <v>0</v>
      </c>
      <c r="I18" s="34">
        <f t="shared" si="2"/>
        <v>0</v>
      </c>
      <c r="J18" s="36">
        <f t="shared" si="1"/>
        <v>0</v>
      </c>
      <c r="L18"/>
      <c r="M18"/>
      <c r="N18"/>
      <c r="O18"/>
      <c r="P18"/>
      <c r="Q18"/>
      <c r="R18"/>
      <c r="S18"/>
    </row>
    <row r="19" spans="2:19" s="67" customFormat="1" ht="15.75" x14ac:dyDescent="0.3">
      <c r="B19" s="48" t="s">
        <v>12</v>
      </c>
      <c r="C19" s="63"/>
      <c r="D19" s="74"/>
      <c r="E19" s="59"/>
      <c r="F19" s="74"/>
      <c r="G19" s="37"/>
      <c r="H19" s="33">
        <f t="shared" si="0"/>
        <v>0</v>
      </c>
      <c r="I19" s="34">
        <f t="shared" si="2"/>
        <v>0</v>
      </c>
      <c r="J19" s="36">
        <f t="shared" si="1"/>
        <v>0</v>
      </c>
      <c r="L19"/>
      <c r="M19"/>
      <c r="N19"/>
      <c r="O19"/>
      <c r="P19"/>
      <c r="Q19"/>
      <c r="R19"/>
      <c r="S19"/>
    </row>
    <row r="20" spans="2:19" s="67" customFormat="1" ht="16.5" thickBot="1" x14ac:dyDescent="0.35">
      <c r="B20" s="50" t="s">
        <v>13</v>
      </c>
      <c r="C20" s="63"/>
      <c r="D20" s="74"/>
      <c r="E20" s="59"/>
      <c r="F20" s="74"/>
      <c r="G20" s="42"/>
      <c r="H20" s="43">
        <f t="shared" si="0"/>
        <v>0</v>
      </c>
      <c r="I20" s="44">
        <f t="shared" si="2"/>
        <v>0</v>
      </c>
      <c r="J20" s="46">
        <f t="shared" si="1"/>
        <v>0</v>
      </c>
      <c r="L20"/>
      <c r="M20"/>
      <c r="N20"/>
      <c r="O20"/>
      <c r="P20"/>
      <c r="Q20"/>
      <c r="R20"/>
      <c r="S20"/>
    </row>
    <row r="21" spans="2:19" s="67" customFormat="1" ht="15.75" thickBot="1" x14ac:dyDescent="0.3">
      <c r="B21" s="55" t="s">
        <v>14</v>
      </c>
      <c r="C21" s="16" t="s">
        <v>24</v>
      </c>
      <c r="D21" s="17">
        <f>SUM(D9:D20)</f>
        <v>43909.200000000004</v>
      </c>
      <c r="E21" s="18" t="s">
        <v>24</v>
      </c>
      <c r="F21" s="20">
        <f>SUM(F9:F20)</f>
        <v>38167.11</v>
      </c>
      <c r="G21" s="19">
        <f>SUM(G9:G20)</f>
        <v>0</v>
      </c>
      <c r="H21" s="16" t="s">
        <v>24</v>
      </c>
      <c r="I21" s="20">
        <f>SUM(I9:I20)</f>
        <v>38167.11</v>
      </c>
      <c r="J21" s="19">
        <f>SUM(J9:J20)</f>
        <v>43909.200000000004</v>
      </c>
      <c r="L21"/>
      <c r="M21"/>
      <c r="N21"/>
      <c r="O21"/>
      <c r="P21"/>
      <c r="Q21"/>
      <c r="R21"/>
      <c r="S21"/>
    </row>
    <row r="22" spans="2:19" s="67" customFormat="1" ht="15.75" thickBot="1" x14ac:dyDescent="0.3">
      <c r="B22"/>
      <c r="C22"/>
      <c r="D22"/>
      <c r="E22"/>
      <c r="F22"/>
      <c r="G22"/>
      <c r="H22"/>
      <c r="I22"/>
      <c r="J22"/>
      <c r="L22"/>
      <c r="M22"/>
      <c r="N22"/>
      <c r="O22"/>
      <c r="P22"/>
      <c r="Q22"/>
      <c r="R22"/>
      <c r="S22"/>
    </row>
    <row r="23" spans="2:19" ht="55.5" customHeight="1" thickBot="1" x14ac:dyDescent="0.3">
      <c r="B23" s="122" t="s">
        <v>26</v>
      </c>
      <c r="C23" s="172" t="s">
        <v>108</v>
      </c>
      <c r="D23" s="173"/>
      <c r="E23" s="173"/>
      <c r="F23" s="173"/>
      <c r="G23" s="173"/>
      <c r="H23" s="173"/>
      <c r="I23" s="173"/>
      <c r="J23" s="174"/>
    </row>
    <row r="24" spans="2:19" ht="15.75" thickBot="1" x14ac:dyDescent="0.3">
      <c r="B24" s="52">
        <v>1</v>
      </c>
      <c r="C24" s="53">
        <v>2</v>
      </c>
      <c r="D24" s="53">
        <v>3</v>
      </c>
      <c r="E24" s="53">
        <v>4</v>
      </c>
      <c r="F24" s="53">
        <v>5</v>
      </c>
      <c r="G24" s="53">
        <v>6</v>
      </c>
      <c r="H24" s="53">
        <v>7</v>
      </c>
      <c r="I24" s="53">
        <v>8</v>
      </c>
      <c r="J24" s="54">
        <v>9</v>
      </c>
    </row>
    <row r="25" spans="2:19" ht="15.75" thickBot="1" x14ac:dyDescent="0.3">
      <c r="B25" s="140" t="s">
        <v>1</v>
      </c>
      <c r="C25" s="142" t="s">
        <v>15</v>
      </c>
      <c r="D25" s="144" t="s">
        <v>22</v>
      </c>
      <c r="E25" s="144" t="s">
        <v>21</v>
      </c>
      <c r="F25" s="144" t="s">
        <v>20</v>
      </c>
      <c r="G25" s="135" t="s">
        <v>22</v>
      </c>
      <c r="H25" s="148" t="s">
        <v>17</v>
      </c>
      <c r="I25" s="149"/>
      <c r="J25" s="150"/>
    </row>
    <row r="26" spans="2:19" ht="66" customHeight="1" thickBot="1" x14ac:dyDescent="0.3">
      <c r="B26" s="141"/>
      <c r="C26" s="143"/>
      <c r="D26" s="145"/>
      <c r="E26" s="145"/>
      <c r="F26" s="145"/>
      <c r="G26" s="136"/>
      <c r="H26" s="120" t="s">
        <v>18</v>
      </c>
      <c r="I26" s="121" t="s">
        <v>19</v>
      </c>
      <c r="J26" s="119" t="s">
        <v>23</v>
      </c>
    </row>
    <row r="27" spans="2:19" ht="15.75" x14ac:dyDescent="0.3">
      <c r="B27" s="47" t="s">
        <v>2</v>
      </c>
      <c r="C27" s="62"/>
      <c r="D27" s="73"/>
      <c r="E27" s="58"/>
      <c r="F27" s="73"/>
      <c r="G27" s="24"/>
      <c r="H27" s="25">
        <f t="shared" ref="H27:H38" si="6">C27+E27</f>
        <v>0</v>
      </c>
      <c r="I27" s="26">
        <f>F27</f>
        <v>0</v>
      </c>
      <c r="J27" s="28">
        <f t="shared" ref="J27:J38" si="7">D27+G27</f>
        <v>0</v>
      </c>
    </row>
    <row r="28" spans="2:19" ht="15.75" x14ac:dyDescent="0.3">
      <c r="B28" s="48" t="s">
        <v>3</v>
      </c>
      <c r="C28" s="63"/>
      <c r="D28" s="74"/>
      <c r="E28" s="59"/>
      <c r="F28" s="74"/>
      <c r="G28" s="32"/>
      <c r="H28" s="33">
        <f t="shared" si="6"/>
        <v>0</v>
      </c>
      <c r="I28" s="34">
        <f t="shared" ref="I28:I38" si="8">F28</f>
        <v>0</v>
      </c>
      <c r="J28" s="36">
        <f t="shared" si="7"/>
        <v>0</v>
      </c>
    </row>
    <row r="29" spans="2:19" ht="15.75" x14ac:dyDescent="0.3">
      <c r="B29" s="48" t="s">
        <v>4</v>
      </c>
      <c r="C29" s="63"/>
      <c r="D29" s="74"/>
      <c r="E29" s="59"/>
      <c r="F29" s="74"/>
      <c r="G29" s="32"/>
      <c r="H29" s="33">
        <f t="shared" si="6"/>
        <v>0</v>
      </c>
      <c r="I29" s="34">
        <f t="shared" si="8"/>
        <v>0</v>
      </c>
      <c r="J29" s="36">
        <f t="shared" si="7"/>
        <v>0</v>
      </c>
      <c r="K29"/>
    </row>
    <row r="30" spans="2:19" ht="15.75" x14ac:dyDescent="0.3">
      <c r="B30" s="48" t="s">
        <v>5</v>
      </c>
      <c r="C30" s="63"/>
      <c r="D30" s="74"/>
      <c r="E30" s="59"/>
      <c r="F30" s="74"/>
      <c r="G30" s="32"/>
      <c r="H30" s="33">
        <f t="shared" si="6"/>
        <v>0</v>
      </c>
      <c r="I30" s="34">
        <f t="shared" si="8"/>
        <v>0</v>
      </c>
      <c r="J30" s="36">
        <f t="shared" si="7"/>
        <v>0</v>
      </c>
    </row>
    <row r="31" spans="2:19" ht="15.75" x14ac:dyDescent="0.3">
      <c r="B31" s="48" t="s">
        <v>6</v>
      </c>
      <c r="C31" s="63"/>
      <c r="D31" s="74"/>
      <c r="E31" s="59"/>
      <c r="F31" s="74"/>
      <c r="G31" s="32"/>
      <c r="H31" s="33">
        <f t="shared" si="6"/>
        <v>0</v>
      </c>
      <c r="I31" s="34">
        <f t="shared" si="8"/>
        <v>0</v>
      </c>
      <c r="J31" s="36">
        <f t="shared" si="7"/>
        <v>0</v>
      </c>
    </row>
    <row r="32" spans="2:19" ht="15.75" x14ac:dyDescent="0.3">
      <c r="B32" s="48" t="s">
        <v>7</v>
      </c>
      <c r="C32" s="63">
        <v>10</v>
      </c>
      <c r="D32" s="74">
        <v>8536.89</v>
      </c>
      <c r="E32" s="59">
        <v>1</v>
      </c>
      <c r="F32" s="74">
        <v>17.420000000000002</v>
      </c>
      <c r="G32" s="32"/>
      <c r="H32" s="33">
        <f t="shared" si="6"/>
        <v>11</v>
      </c>
      <c r="I32" s="34">
        <f t="shared" si="8"/>
        <v>17.420000000000002</v>
      </c>
      <c r="J32" s="36">
        <f t="shared" si="7"/>
        <v>8536.89</v>
      </c>
    </row>
    <row r="33" spans="2:10" ht="15.75" x14ac:dyDescent="0.3">
      <c r="B33" s="49" t="s">
        <v>8</v>
      </c>
      <c r="C33" s="63">
        <v>10</v>
      </c>
      <c r="D33" s="74">
        <v>9028.1</v>
      </c>
      <c r="E33" s="59">
        <v>2</v>
      </c>
      <c r="F33" s="74">
        <v>1230.0999999999999</v>
      </c>
      <c r="G33" s="32"/>
      <c r="H33" s="33">
        <f t="shared" si="6"/>
        <v>12</v>
      </c>
      <c r="I33" s="34">
        <f t="shared" si="8"/>
        <v>1230.0999999999999</v>
      </c>
      <c r="J33" s="36">
        <f t="shared" si="7"/>
        <v>9028.1</v>
      </c>
    </row>
    <row r="34" spans="2:10" ht="15.75" x14ac:dyDescent="0.3">
      <c r="B34" s="48" t="s">
        <v>9</v>
      </c>
      <c r="C34" s="63">
        <v>10</v>
      </c>
      <c r="D34" s="74">
        <v>9520.9699999999993</v>
      </c>
      <c r="E34" s="59">
        <v>2</v>
      </c>
      <c r="F34" s="74">
        <v>1230.0999999999999</v>
      </c>
      <c r="G34" s="37"/>
      <c r="H34" s="33">
        <f t="shared" si="6"/>
        <v>12</v>
      </c>
      <c r="I34" s="34">
        <f t="shared" si="8"/>
        <v>1230.0999999999999</v>
      </c>
      <c r="J34" s="36">
        <f t="shared" si="7"/>
        <v>9520.9699999999993</v>
      </c>
    </row>
    <row r="35" spans="2:10" ht="15.75" x14ac:dyDescent="0.3">
      <c r="B35" s="48" t="s">
        <v>10</v>
      </c>
      <c r="C35" s="63">
        <v>10</v>
      </c>
      <c r="D35" s="74">
        <v>9028.1</v>
      </c>
      <c r="E35" s="59">
        <v>2</v>
      </c>
      <c r="F35" s="74">
        <v>1230.0999999999999</v>
      </c>
      <c r="G35" s="32"/>
      <c r="H35" s="33">
        <f t="shared" si="6"/>
        <v>12</v>
      </c>
      <c r="I35" s="34">
        <f t="shared" si="8"/>
        <v>1230.0999999999999</v>
      </c>
      <c r="J35" s="36">
        <f t="shared" si="7"/>
        <v>9028.1</v>
      </c>
    </row>
    <row r="36" spans="2:10" ht="15.75" x14ac:dyDescent="0.3">
      <c r="B36" s="48" t="s">
        <v>11</v>
      </c>
      <c r="C36" s="63"/>
      <c r="D36" s="74"/>
      <c r="E36" s="59"/>
      <c r="F36" s="74"/>
      <c r="G36" s="32"/>
      <c r="H36" s="33">
        <f t="shared" si="6"/>
        <v>0</v>
      </c>
      <c r="I36" s="34">
        <f t="shared" si="8"/>
        <v>0</v>
      </c>
      <c r="J36" s="36">
        <f t="shared" si="7"/>
        <v>0</v>
      </c>
    </row>
    <row r="37" spans="2:10" ht="15.75" x14ac:dyDescent="0.3">
      <c r="B37" s="48" t="s">
        <v>12</v>
      </c>
      <c r="C37" s="63"/>
      <c r="D37" s="74"/>
      <c r="E37" s="59"/>
      <c r="F37" s="74"/>
      <c r="G37" s="37"/>
      <c r="H37" s="33">
        <f t="shared" si="6"/>
        <v>0</v>
      </c>
      <c r="I37" s="34">
        <f t="shared" si="8"/>
        <v>0</v>
      </c>
      <c r="J37" s="36">
        <f t="shared" si="7"/>
        <v>0</v>
      </c>
    </row>
    <row r="38" spans="2:10" ht="16.5" thickBot="1" x14ac:dyDescent="0.35">
      <c r="B38" s="50" t="s">
        <v>13</v>
      </c>
      <c r="C38" s="63"/>
      <c r="D38" s="74"/>
      <c r="E38" s="59"/>
      <c r="F38" s="74"/>
      <c r="G38" s="42"/>
      <c r="H38" s="43">
        <f t="shared" si="6"/>
        <v>0</v>
      </c>
      <c r="I38" s="44">
        <f t="shared" si="8"/>
        <v>0</v>
      </c>
      <c r="J38" s="46">
        <f t="shared" si="7"/>
        <v>0</v>
      </c>
    </row>
    <row r="39" spans="2:10" ht="15.75" thickBot="1" x14ac:dyDescent="0.3">
      <c r="B39" s="55" t="s">
        <v>14</v>
      </c>
      <c r="C39" s="16" t="s">
        <v>24</v>
      </c>
      <c r="D39" s="17">
        <f>SUM(D27:D38)</f>
        <v>36114.06</v>
      </c>
      <c r="E39" s="18" t="s">
        <v>24</v>
      </c>
      <c r="F39" s="20">
        <f>SUM(F27:F38)</f>
        <v>3707.72</v>
      </c>
      <c r="G39" s="19">
        <f>SUM(G27:G38)</f>
        <v>0</v>
      </c>
      <c r="H39" s="16" t="s">
        <v>24</v>
      </c>
      <c r="I39" s="20">
        <f>SUM(I27:I38)</f>
        <v>3707.72</v>
      </c>
      <c r="J39" s="19">
        <f>SUM(J27:J38)</f>
        <v>36114.06</v>
      </c>
    </row>
  </sheetData>
  <mergeCells count="17">
    <mergeCell ref="B4:J4"/>
    <mergeCell ref="C5:J5"/>
    <mergeCell ref="B7:B8"/>
    <mergeCell ref="C7:C8"/>
    <mergeCell ref="D7:D8"/>
    <mergeCell ref="E7:E8"/>
    <mergeCell ref="F7:F8"/>
    <mergeCell ref="G7:G8"/>
    <mergeCell ref="H7:J7"/>
    <mergeCell ref="C23:J23"/>
    <mergeCell ref="B25:B26"/>
    <mergeCell ref="C25:C26"/>
    <mergeCell ref="D25:D26"/>
    <mergeCell ref="E25:E26"/>
    <mergeCell ref="F25:F26"/>
    <mergeCell ref="G25:G26"/>
    <mergeCell ref="H25:J25"/>
  </mergeCells>
  <pageMargins left="0" right="0" top="0" bottom="0" header="0" footer="0"/>
  <pageSetup paperSize="9" scale="81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J36"/>
  <sheetViews>
    <sheetView view="pageBreakPreview" zoomScale="70" zoomScaleNormal="100" zoomScaleSheetLayoutView="70" workbookViewId="0">
      <selection activeCell="P32" sqref="P32"/>
    </sheetView>
  </sheetViews>
  <sheetFormatPr defaultRowHeight="15" x14ac:dyDescent="0.25"/>
  <cols>
    <col min="1" max="1" width="2.85546875" customWidth="1"/>
    <col min="2" max="2" width="20.5703125" customWidth="1"/>
    <col min="3" max="10" width="18.5703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1" spans="2:10" ht="15.75" thickBot="1" x14ac:dyDescent="0.3">
      <c r="B1" s="153" t="s">
        <v>53</v>
      </c>
      <c r="C1" s="153"/>
      <c r="D1" s="153"/>
      <c r="E1" s="153"/>
      <c r="F1" s="153"/>
      <c r="G1" s="153"/>
      <c r="H1" s="153"/>
      <c r="I1" s="153"/>
      <c r="J1" s="153"/>
    </row>
    <row r="2" spans="2:10" s="69" customFormat="1" ht="60" customHeight="1" thickBot="1" x14ac:dyDescent="0.3">
      <c r="B2" s="68" t="s">
        <v>26</v>
      </c>
      <c r="C2" s="163" t="s">
        <v>58</v>
      </c>
      <c r="D2" s="164"/>
      <c r="E2" s="164"/>
      <c r="F2" s="164"/>
      <c r="G2" s="164"/>
      <c r="H2" s="164"/>
      <c r="I2" s="164"/>
      <c r="J2" s="165"/>
    </row>
    <row r="3" spans="2:10" ht="15.75" thickBot="1" x14ac:dyDescent="0.3">
      <c r="B3" s="52">
        <v>1</v>
      </c>
      <c r="C3" s="53">
        <v>2</v>
      </c>
      <c r="D3" s="53">
        <v>3</v>
      </c>
      <c r="E3" s="53">
        <v>4</v>
      </c>
      <c r="F3" s="53">
        <v>5</v>
      </c>
      <c r="G3" s="53">
        <v>6</v>
      </c>
      <c r="H3" s="53">
        <v>7</v>
      </c>
      <c r="I3" s="53">
        <v>8</v>
      </c>
      <c r="J3" s="54">
        <v>9</v>
      </c>
    </row>
    <row r="4" spans="2:10" ht="30" customHeight="1" thickBot="1" x14ac:dyDescent="0.3">
      <c r="B4" s="157" t="s">
        <v>1</v>
      </c>
      <c r="C4" s="159" t="s">
        <v>15</v>
      </c>
      <c r="D4" s="161" t="s">
        <v>22</v>
      </c>
      <c r="E4" s="161" t="s">
        <v>21</v>
      </c>
      <c r="F4" s="161" t="s">
        <v>20</v>
      </c>
      <c r="G4" s="135" t="s">
        <v>22</v>
      </c>
      <c r="H4" s="148" t="s">
        <v>17</v>
      </c>
      <c r="I4" s="149"/>
      <c r="J4" s="150"/>
    </row>
    <row r="5" spans="2:10" ht="30.75" thickBot="1" x14ac:dyDescent="0.3">
      <c r="B5" s="158"/>
      <c r="C5" s="160"/>
      <c r="D5" s="162"/>
      <c r="E5" s="162"/>
      <c r="F5" s="162"/>
      <c r="G5" s="136"/>
      <c r="H5" s="78" t="s">
        <v>18</v>
      </c>
      <c r="I5" s="79" t="s">
        <v>19</v>
      </c>
      <c r="J5" s="80" t="s">
        <v>23</v>
      </c>
    </row>
    <row r="6" spans="2:10" ht="15.75" x14ac:dyDescent="0.3">
      <c r="B6" s="47" t="s">
        <v>2</v>
      </c>
      <c r="C6" s="62">
        <v>10</v>
      </c>
      <c r="D6" s="73">
        <v>5499.78</v>
      </c>
      <c r="E6" s="58">
        <v>1</v>
      </c>
      <c r="F6" s="73">
        <v>637.29999999999995</v>
      </c>
      <c r="G6" s="24"/>
      <c r="H6" s="25">
        <f t="shared" ref="H6:H17" si="0">C6+E6</f>
        <v>11</v>
      </c>
      <c r="I6" s="26">
        <f t="shared" ref="I6:I17" si="1">F6</f>
        <v>637.29999999999995</v>
      </c>
      <c r="J6" s="28">
        <f t="shared" ref="J6:J17" si="2">D6+G6</f>
        <v>5499.78</v>
      </c>
    </row>
    <row r="7" spans="2:10" ht="15.75" x14ac:dyDescent="0.3">
      <c r="B7" s="48" t="s">
        <v>3</v>
      </c>
      <c r="C7" s="63">
        <v>10</v>
      </c>
      <c r="D7" s="74">
        <v>5373.84</v>
      </c>
      <c r="E7" s="59">
        <v>1</v>
      </c>
      <c r="F7" s="74">
        <v>631.29999999999995</v>
      </c>
      <c r="G7" s="32"/>
      <c r="H7" s="33">
        <f t="shared" si="0"/>
        <v>11</v>
      </c>
      <c r="I7" s="34">
        <f t="shared" si="1"/>
        <v>631.29999999999995</v>
      </c>
      <c r="J7" s="36">
        <f t="shared" si="2"/>
        <v>5373.84</v>
      </c>
    </row>
    <row r="8" spans="2:10" ht="15.75" x14ac:dyDescent="0.3">
      <c r="B8" s="48" t="s">
        <v>4</v>
      </c>
      <c r="C8" s="63">
        <v>10</v>
      </c>
      <c r="D8" s="74">
        <v>5387</v>
      </c>
      <c r="E8" s="59">
        <v>1</v>
      </c>
      <c r="F8" s="74">
        <v>634</v>
      </c>
      <c r="G8" s="32"/>
      <c r="H8" s="33">
        <f t="shared" si="0"/>
        <v>11</v>
      </c>
      <c r="I8" s="34">
        <f t="shared" si="1"/>
        <v>634</v>
      </c>
      <c r="J8" s="36">
        <f t="shared" si="2"/>
        <v>5387</v>
      </c>
    </row>
    <row r="9" spans="2:10" ht="15.75" x14ac:dyDescent="0.3">
      <c r="B9" s="48" t="s">
        <v>5</v>
      </c>
      <c r="C9" s="63">
        <v>10</v>
      </c>
      <c r="D9" s="74">
        <v>5387</v>
      </c>
      <c r="E9" s="59">
        <v>1</v>
      </c>
      <c r="F9" s="74">
        <v>634</v>
      </c>
      <c r="G9" s="32"/>
      <c r="H9" s="33">
        <f t="shared" si="0"/>
        <v>11</v>
      </c>
      <c r="I9" s="34">
        <f t="shared" si="1"/>
        <v>634</v>
      </c>
      <c r="J9" s="36">
        <f t="shared" si="2"/>
        <v>5387</v>
      </c>
    </row>
    <row r="10" spans="2:10" ht="15.75" x14ac:dyDescent="0.3">
      <c r="B10" s="48" t="s">
        <v>6</v>
      </c>
      <c r="C10" s="63">
        <v>9</v>
      </c>
      <c r="D10" s="74">
        <v>3525.68</v>
      </c>
      <c r="E10" s="59">
        <v>1</v>
      </c>
      <c r="F10" s="74">
        <v>634</v>
      </c>
      <c r="G10" s="32"/>
      <c r="H10" s="33">
        <f t="shared" ref="H10" si="3">C10+E10</f>
        <v>10</v>
      </c>
      <c r="I10" s="34">
        <f t="shared" ref="I10" si="4">F10</f>
        <v>634</v>
      </c>
      <c r="J10" s="36">
        <f t="shared" ref="J10" si="5">D10+G10</f>
        <v>3525.68</v>
      </c>
    </row>
    <row r="11" spans="2:10" ht="15.75" x14ac:dyDescent="0.3">
      <c r="B11" s="48" t="s">
        <v>7</v>
      </c>
      <c r="C11" s="63">
        <v>9</v>
      </c>
      <c r="D11" s="74">
        <v>3558.01</v>
      </c>
      <c r="E11" s="59">
        <v>1</v>
      </c>
      <c r="F11" s="74">
        <v>634</v>
      </c>
      <c r="G11" s="32"/>
      <c r="H11" s="33">
        <f t="shared" si="0"/>
        <v>10</v>
      </c>
      <c r="I11" s="34">
        <f t="shared" si="1"/>
        <v>634</v>
      </c>
      <c r="J11" s="36">
        <f t="shared" si="2"/>
        <v>3558.01</v>
      </c>
    </row>
    <row r="12" spans="2:10" ht="15.75" x14ac:dyDescent="0.3">
      <c r="B12" s="49" t="s">
        <v>8</v>
      </c>
      <c r="C12" s="63">
        <v>9</v>
      </c>
      <c r="D12" s="74">
        <v>9796.36</v>
      </c>
      <c r="E12" s="59">
        <v>1</v>
      </c>
      <c r="F12" s="74">
        <v>1711.78</v>
      </c>
      <c r="G12" s="32"/>
      <c r="H12" s="33">
        <f t="shared" si="0"/>
        <v>10</v>
      </c>
      <c r="I12" s="34">
        <f t="shared" si="1"/>
        <v>1711.78</v>
      </c>
      <c r="J12" s="36">
        <f t="shared" si="2"/>
        <v>9796.36</v>
      </c>
    </row>
    <row r="13" spans="2:10" ht="15.75" x14ac:dyDescent="0.3">
      <c r="B13" s="48" t="s">
        <v>9</v>
      </c>
      <c r="C13" s="63">
        <v>11</v>
      </c>
      <c r="D13" s="74">
        <v>10309.200000000001</v>
      </c>
      <c r="E13" s="59">
        <v>1</v>
      </c>
      <c r="F13" s="74">
        <v>644.33000000000004</v>
      </c>
      <c r="G13" s="37"/>
      <c r="H13" s="33">
        <f t="shared" si="0"/>
        <v>12</v>
      </c>
      <c r="I13" s="34">
        <f t="shared" si="1"/>
        <v>644.33000000000004</v>
      </c>
      <c r="J13" s="36">
        <f t="shared" si="2"/>
        <v>10309.200000000001</v>
      </c>
    </row>
    <row r="14" spans="2:10" ht="15.75" x14ac:dyDescent="0.3">
      <c r="B14" s="48" t="s">
        <v>10</v>
      </c>
      <c r="C14" s="63">
        <v>9</v>
      </c>
      <c r="D14" s="74">
        <v>3558.01</v>
      </c>
      <c r="E14" s="59">
        <v>1</v>
      </c>
      <c r="F14" s="74">
        <v>634</v>
      </c>
      <c r="G14" s="32"/>
      <c r="H14" s="33">
        <f t="shared" si="0"/>
        <v>10</v>
      </c>
      <c r="I14" s="34">
        <f t="shared" si="1"/>
        <v>634</v>
      </c>
      <c r="J14" s="36">
        <f t="shared" si="2"/>
        <v>3558.01</v>
      </c>
    </row>
    <row r="15" spans="2:10" ht="15.75" x14ac:dyDescent="0.3">
      <c r="B15" s="48" t="s">
        <v>11</v>
      </c>
      <c r="C15" s="63"/>
      <c r="D15" s="74"/>
      <c r="E15" s="59"/>
      <c r="F15" s="74"/>
      <c r="G15" s="32"/>
      <c r="H15" s="33">
        <f t="shared" si="0"/>
        <v>0</v>
      </c>
      <c r="I15" s="34">
        <f t="shared" si="1"/>
        <v>0</v>
      </c>
      <c r="J15" s="36">
        <f t="shared" si="2"/>
        <v>0</v>
      </c>
    </row>
    <row r="16" spans="2:10" ht="15.75" x14ac:dyDescent="0.3">
      <c r="B16" s="48" t="s">
        <v>12</v>
      </c>
      <c r="C16" s="63"/>
      <c r="D16" s="74"/>
      <c r="E16" s="59"/>
      <c r="F16" s="74"/>
      <c r="G16" s="37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6.5" thickBot="1" x14ac:dyDescent="0.35">
      <c r="B17" s="50" t="s">
        <v>13</v>
      </c>
      <c r="C17" s="63"/>
      <c r="D17" s="74"/>
      <c r="E17" s="59"/>
      <c r="F17" s="74"/>
      <c r="G17" s="42"/>
      <c r="H17" s="43">
        <f t="shared" si="0"/>
        <v>0</v>
      </c>
      <c r="I17" s="44">
        <f t="shared" si="1"/>
        <v>0</v>
      </c>
      <c r="J17" s="46">
        <f t="shared" si="2"/>
        <v>0</v>
      </c>
    </row>
    <row r="18" spans="2:10" ht="15.75" thickBot="1" x14ac:dyDescent="0.3">
      <c r="B18" s="55" t="s">
        <v>14</v>
      </c>
      <c r="C18" s="16" t="s">
        <v>24</v>
      </c>
      <c r="D18" s="17">
        <f>SUM(D6:D17)</f>
        <v>52394.879999999997</v>
      </c>
      <c r="E18" s="18" t="s">
        <v>24</v>
      </c>
      <c r="F18" s="20">
        <f>SUM(F6:F17)</f>
        <v>6794.71</v>
      </c>
      <c r="G18" s="19">
        <f>SUM(G6:G17)</f>
        <v>0</v>
      </c>
      <c r="H18" s="16" t="s">
        <v>24</v>
      </c>
      <c r="I18" s="20">
        <f>SUM(I6:I17)</f>
        <v>6794.71</v>
      </c>
      <c r="J18" s="19">
        <f>SUM(J6:J17)</f>
        <v>52394.879999999997</v>
      </c>
    </row>
    <row r="19" spans="2:10" ht="15.75" thickBot="1" x14ac:dyDescent="0.3"/>
    <row r="20" spans="2:10" ht="51" customHeight="1" thickBot="1" x14ac:dyDescent="0.3">
      <c r="B20" s="68" t="s">
        <v>26</v>
      </c>
      <c r="C20" s="163" t="s">
        <v>73</v>
      </c>
      <c r="D20" s="164"/>
      <c r="E20" s="164"/>
      <c r="F20" s="164"/>
      <c r="G20" s="164"/>
      <c r="H20" s="164"/>
      <c r="I20" s="164"/>
      <c r="J20" s="165"/>
    </row>
    <row r="21" spans="2:10" ht="15.75" thickBot="1" x14ac:dyDescent="0.3">
      <c r="B21" s="52">
        <v>1</v>
      </c>
      <c r="C21" s="53">
        <v>2</v>
      </c>
      <c r="D21" s="53">
        <v>3</v>
      </c>
      <c r="E21" s="53">
        <v>4</v>
      </c>
      <c r="F21" s="53">
        <v>5</v>
      </c>
      <c r="G21" s="53">
        <v>6</v>
      </c>
      <c r="H21" s="53">
        <v>7</v>
      </c>
      <c r="I21" s="53">
        <v>8</v>
      </c>
      <c r="J21" s="54">
        <v>9</v>
      </c>
    </row>
    <row r="22" spans="2:10" ht="15.75" thickBot="1" x14ac:dyDescent="0.3">
      <c r="B22" s="157" t="s">
        <v>1</v>
      </c>
      <c r="C22" s="159" t="s">
        <v>15</v>
      </c>
      <c r="D22" s="161" t="s">
        <v>22</v>
      </c>
      <c r="E22" s="161" t="s">
        <v>21</v>
      </c>
      <c r="F22" s="161" t="s">
        <v>20</v>
      </c>
      <c r="G22" s="135" t="s">
        <v>22</v>
      </c>
      <c r="H22" s="148" t="s">
        <v>17</v>
      </c>
      <c r="I22" s="149"/>
      <c r="J22" s="150"/>
    </row>
    <row r="23" spans="2:10" ht="30.75" thickBot="1" x14ac:dyDescent="0.3">
      <c r="B23" s="158"/>
      <c r="C23" s="160"/>
      <c r="D23" s="162"/>
      <c r="E23" s="162"/>
      <c r="F23" s="162"/>
      <c r="G23" s="136"/>
      <c r="H23" s="86" t="s">
        <v>18</v>
      </c>
      <c r="I23" s="87" t="s">
        <v>19</v>
      </c>
      <c r="J23" s="85" t="s">
        <v>23</v>
      </c>
    </row>
    <row r="24" spans="2:10" ht="15.75" x14ac:dyDescent="0.3">
      <c r="B24" s="47" t="s">
        <v>2</v>
      </c>
      <c r="C24" s="62"/>
      <c r="D24" s="73"/>
      <c r="E24" s="58"/>
      <c r="F24" s="73"/>
      <c r="G24" s="24"/>
      <c r="H24" s="25">
        <f t="shared" ref="H24:H35" si="6">C24+E24</f>
        <v>0</v>
      </c>
      <c r="I24" s="26">
        <f t="shared" ref="I24:I35" si="7">F24</f>
        <v>0</v>
      </c>
      <c r="J24" s="28">
        <f t="shared" ref="J24:J35" si="8">D24+G24</f>
        <v>0</v>
      </c>
    </row>
    <row r="25" spans="2:10" ht="15.75" x14ac:dyDescent="0.3">
      <c r="B25" s="48" t="s">
        <v>3</v>
      </c>
      <c r="C25" s="63">
        <v>10</v>
      </c>
      <c r="D25" s="74">
        <v>14923.74</v>
      </c>
      <c r="E25" s="59"/>
      <c r="F25" s="74"/>
      <c r="G25" s="32"/>
      <c r="H25" s="33">
        <f t="shared" si="6"/>
        <v>10</v>
      </c>
      <c r="I25" s="34">
        <f t="shared" si="7"/>
        <v>0</v>
      </c>
      <c r="J25" s="36">
        <f t="shared" si="8"/>
        <v>14923.74</v>
      </c>
    </row>
    <row r="26" spans="2:10" ht="15.75" x14ac:dyDescent="0.3">
      <c r="B26" s="48" t="s">
        <v>4</v>
      </c>
      <c r="C26" s="63">
        <v>10</v>
      </c>
      <c r="D26" s="74">
        <v>15500</v>
      </c>
      <c r="E26" s="59"/>
      <c r="F26" s="74"/>
      <c r="G26" s="32"/>
      <c r="H26" s="33">
        <f t="shared" si="6"/>
        <v>10</v>
      </c>
      <c r="I26" s="34">
        <f t="shared" si="7"/>
        <v>0</v>
      </c>
      <c r="J26" s="36">
        <f t="shared" si="8"/>
        <v>15500</v>
      </c>
    </row>
    <row r="27" spans="2:10" ht="15.75" x14ac:dyDescent="0.3">
      <c r="B27" s="48" t="s">
        <v>5</v>
      </c>
      <c r="C27" s="63">
        <v>10</v>
      </c>
      <c r="D27" s="74">
        <v>14998</v>
      </c>
      <c r="E27" s="59"/>
      <c r="F27" s="74"/>
      <c r="G27" s="32"/>
      <c r="H27" s="33">
        <f t="shared" si="6"/>
        <v>10</v>
      </c>
      <c r="I27" s="34">
        <f t="shared" si="7"/>
        <v>0</v>
      </c>
      <c r="J27" s="36">
        <f t="shared" si="8"/>
        <v>14998</v>
      </c>
    </row>
    <row r="28" spans="2:10" ht="15.75" x14ac:dyDescent="0.3">
      <c r="B28" s="48" t="s">
        <v>6</v>
      </c>
      <c r="C28" s="63">
        <v>8</v>
      </c>
      <c r="D28" s="74">
        <v>11273.33</v>
      </c>
      <c r="E28" s="59"/>
      <c r="F28" s="74"/>
      <c r="G28" s="32"/>
      <c r="H28" s="33">
        <f t="shared" si="6"/>
        <v>8</v>
      </c>
      <c r="I28" s="34">
        <f t="shared" si="7"/>
        <v>0</v>
      </c>
      <c r="J28" s="36">
        <f t="shared" si="8"/>
        <v>11273.33</v>
      </c>
    </row>
    <row r="29" spans="2:10" ht="15.75" x14ac:dyDescent="0.3">
      <c r="B29" s="48" t="s">
        <v>7</v>
      </c>
      <c r="C29" s="63">
        <v>8</v>
      </c>
      <c r="D29" s="74">
        <v>11273.33</v>
      </c>
      <c r="E29" s="59"/>
      <c r="F29" s="74"/>
      <c r="G29" s="32"/>
      <c r="H29" s="33">
        <f t="shared" si="6"/>
        <v>8</v>
      </c>
      <c r="I29" s="34">
        <f t="shared" si="7"/>
        <v>0</v>
      </c>
      <c r="J29" s="36">
        <f t="shared" si="8"/>
        <v>11273.33</v>
      </c>
    </row>
    <row r="30" spans="2:10" ht="15.75" x14ac:dyDescent="0.3">
      <c r="B30" s="49" t="s">
        <v>8</v>
      </c>
      <c r="C30" s="63">
        <v>5</v>
      </c>
      <c r="D30" s="74">
        <v>2241.7800000000002</v>
      </c>
      <c r="E30" s="59"/>
      <c r="F30" s="74"/>
      <c r="G30" s="32"/>
      <c r="H30" s="33">
        <f t="shared" si="6"/>
        <v>5</v>
      </c>
      <c r="I30" s="34">
        <f t="shared" si="7"/>
        <v>0</v>
      </c>
      <c r="J30" s="36">
        <f t="shared" si="8"/>
        <v>2241.7800000000002</v>
      </c>
    </row>
    <row r="31" spans="2:10" ht="15.75" x14ac:dyDescent="0.3">
      <c r="B31" s="48" t="s">
        <v>9</v>
      </c>
      <c r="C31" s="63">
        <v>4</v>
      </c>
      <c r="D31" s="74">
        <v>4875.2299999999996</v>
      </c>
      <c r="E31" s="59"/>
      <c r="F31" s="74"/>
      <c r="G31" s="37"/>
      <c r="H31" s="33">
        <f t="shared" si="6"/>
        <v>4</v>
      </c>
      <c r="I31" s="34">
        <f t="shared" si="7"/>
        <v>0</v>
      </c>
      <c r="J31" s="36">
        <f t="shared" si="8"/>
        <v>4875.2299999999996</v>
      </c>
    </row>
    <row r="32" spans="2:10" ht="15.75" x14ac:dyDescent="0.3">
      <c r="B32" s="48" t="s">
        <v>10</v>
      </c>
      <c r="C32" s="63">
        <v>8</v>
      </c>
      <c r="D32" s="74">
        <v>11273.33</v>
      </c>
      <c r="E32" s="59"/>
      <c r="F32" s="74"/>
      <c r="G32" s="32"/>
      <c r="H32" s="33">
        <f t="shared" si="6"/>
        <v>8</v>
      </c>
      <c r="I32" s="34">
        <f t="shared" si="7"/>
        <v>0</v>
      </c>
      <c r="J32" s="36">
        <f t="shared" si="8"/>
        <v>11273.33</v>
      </c>
    </row>
    <row r="33" spans="2:10" ht="15.75" x14ac:dyDescent="0.3">
      <c r="B33" s="48" t="s">
        <v>11</v>
      </c>
      <c r="C33" s="63"/>
      <c r="D33" s="74"/>
      <c r="E33" s="59"/>
      <c r="F33" s="74"/>
      <c r="G33" s="32"/>
      <c r="H33" s="33">
        <f t="shared" si="6"/>
        <v>0</v>
      </c>
      <c r="I33" s="34">
        <f t="shared" si="7"/>
        <v>0</v>
      </c>
      <c r="J33" s="36">
        <f t="shared" si="8"/>
        <v>0</v>
      </c>
    </row>
    <row r="34" spans="2:10" ht="15.75" x14ac:dyDescent="0.3">
      <c r="B34" s="48" t="s">
        <v>12</v>
      </c>
      <c r="C34" s="63"/>
      <c r="D34" s="74"/>
      <c r="E34" s="59"/>
      <c r="F34" s="74"/>
      <c r="G34" s="37"/>
      <c r="H34" s="33">
        <f t="shared" si="6"/>
        <v>0</v>
      </c>
      <c r="I34" s="34">
        <f t="shared" si="7"/>
        <v>0</v>
      </c>
      <c r="J34" s="36">
        <f t="shared" si="8"/>
        <v>0</v>
      </c>
    </row>
    <row r="35" spans="2:10" ht="16.5" thickBot="1" x14ac:dyDescent="0.35">
      <c r="B35" s="50" t="s">
        <v>13</v>
      </c>
      <c r="C35" s="63"/>
      <c r="D35" s="74"/>
      <c r="E35" s="59"/>
      <c r="F35" s="74"/>
      <c r="G35" s="42"/>
      <c r="H35" s="43">
        <f t="shared" si="6"/>
        <v>0</v>
      </c>
      <c r="I35" s="44">
        <f t="shared" si="7"/>
        <v>0</v>
      </c>
      <c r="J35" s="46">
        <f t="shared" si="8"/>
        <v>0</v>
      </c>
    </row>
    <row r="36" spans="2:10" ht="15.75" thickBot="1" x14ac:dyDescent="0.3">
      <c r="B36" s="55" t="s">
        <v>14</v>
      </c>
      <c r="C36" s="16" t="s">
        <v>24</v>
      </c>
      <c r="D36" s="17">
        <f>SUM(D24:D35)</f>
        <v>86358.739999999991</v>
      </c>
      <c r="E36" s="18" t="s">
        <v>24</v>
      </c>
      <c r="F36" s="20">
        <f>SUM(F24:F35)</f>
        <v>0</v>
      </c>
      <c r="G36" s="19">
        <f>SUM(G24:G35)</f>
        <v>0</v>
      </c>
      <c r="H36" s="16" t="s">
        <v>24</v>
      </c>
      <c r="I36" s="20">
        <f>SUM(I24:I35)</f>
        <v>0</v>
      </c>
      <c r="J36" s="19">
        <f>SUM(J24:J35)</f>
        <v>86358.739999999991</v>
      </c>
    </row>
  </sheetData>
  <mergeCells count="17">
    <mergeCell ref="B1:J1"/>
    <mergeCell ref="C2:J2"/>
    <mergeCell ref="B4:B5"/>
    <mergeCell ref="C4:C5"/>
    <mergeCell ref="D4:D5"/>
    <mergeCell ref="E4:E5"/>
    <mergeCell ref="F4:F5"/>
    <mergeCell ref="G4:G5"/>
    <mergeCell ref="H4:J4"/>
    <mergeCell ref="C20:J20"/>
    <mergeCell ref="B22:B23"/>
    <mergeCell ref="C22:C23"/>
    <mergeCell ref="D22:D23"/>
    <mergeCell ref="E22:E23"/>
    <mergeCell ref="F22:F23"/>
    <mergeCell ref="G22:G23"/>
    <mergeCell ref="H22:J22"/>
  </mergeCells>
  <pageMargins left="0.7" right="0.7" top="0.75" bottom="0.75" header="0.3" footer="0.3"/>
  <pageSetup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18"/>
  <sheetViews>
    <sheetView view="pageBreakPreview" zoomScale="70" zoomScaleNormal="100" zoomScaleSheetLayoutView="70" workbookViewId="0">
      <selection activeCell="H42" sqref="H42"/>
    </sheetView>
  </sheetViews>
  <sheetFormatPr defaultRowHeight="15" x14ac:dyDescent="0.25"/>
  <cols>
    <col min="1" max="1" width="2.85546875" customWidth="1"/>
    <col min="2" max="2" width="20.5703125" customWidth="1"/>
    <col min="3" max="10" width="18.5703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1" spans="2:10" ht="15.75" thickBot="1" x14ac:dyDescent="0.3">
      <c r="B1" s="153" t="s">
        <v>53</v>
      </c>
      <c r="C1" s="153"/>
      <c r="D1" s="153"/>
      <c r="E1" s="153"/>
      <c r="F1" s="153"/>
      <c r="G1" s="153"/>
      <c r="H1" s="153"/>
      <c r="I1" s="153"/>
      <c r="J1" s="153"/>
    </row>
    <row r="2" spans="2:10" s="69" customFormat="1" ht="60" customHeight="1" thickBot="1" x14ac:dyDescent="0.3">
      <c r="B2" s="122" t="s">
        <v>26</v>
      </c>
      <c r="C2" s="172" t="s">
        <v>70</v>
      </c>
      <c r="D2" s="173"/>
      <c r="E2" s="173"/>
      <c r="F2" s="173"/>
      <c r="G2" s="173"/>
      <c r="H2" s="173"/>
      <c r="I2" s="173"/>
      <c r="J2" s="174"/>
    </row>
    <row r="3" spans="2:10" ht="15.75" thickBot="1" x14ac:dyDescent="0.3">
      <c r="B3" s="52">
        <v>1</v>
      </c>
      <c r="C3" s="53">
        <v>2</v>
      </c>
      <c r="D3" s="53">
        <v>3</v>
      </c>
      <c r="E3" s="53">
        <v>4</v>
      </c>
      <c r="F3" s="53">
        <v>5</v>
      </c>
      <c r="G3" s="53">
        <v>6</v>
      </c>
      <c r="H3" s="53">
        <v>7</v>
      </c>
      <c r="I3" s="53">
        <v>8</v>
      </c>
      <c r="J3" s="54">
        <v>9</v>
      </c>
    </row>
    <row r="4" spans="2:10" ht="30" customHeight="1" thickBot="1" x14ac:dyDescent="0.3">
      <c r="B4" s="157" t="s">
        <v>1</v>
      </c>
      <c r="C4" s="159" t="s">
        <v>15</v>
      </c>
      <c r="D4" s="161" t="s">
        <v>22</v>
      </c>
      <c r="E4" s="161" t="s">
        <v>21</v>
      </c>
      <c r="F4" s="161" t="s">
        <v>20</v>
      </c>
      <c r="G4" s="135" t="s">
        <v>22</v>
      </c>
      <c r="H4" s="148" t="s">
        <v>17</v>
      </c>
      <c r="I4" s="149"/>
      <c r="J4" s="150"/>
    </row>
    <row r="5" spans="2:10" ht="30.75" thickBot="1" x14ac:dyDescent="0.3">
      <c r="B5" s="158"/>
      <c r="C5" s="160"/>
      <c r="D5" s="162"/>
      <c r="E5" s="162"/>
      <c r="F5" s="162"/>
      <c r="G5" s="136"/>
      <c r="H5" s="78" t="s">
        <v>18</v>
      </c>
      <c r="I5" s="79" t="s">
        <v>19</v>
      </c>
      <c r="J5" s="80" t="s">
        <v>23</v>
      </c>
    </row>
    <row r="6" spans="2:10" ht="15.75" x14ac:dyDescent="0.3">
      <c r="B6" s="47" t="s">
        <v>2</v>
      </c>
      <c r="C6" s="62">
        <v>5</v>
      </c>
      <c r="D6" s="73">
        <v>3788.4</v>
      </c>
      <c r="E6" s="58">
        <v>2</v>
      </c>
      <c r="F6" s="73">
        <v>1082.4000000000001</v>
      </c>
      <c r="G6" s="24"/>
      <c r="H6" s="25">
        <f t="shared" ref="H6:H17" si="0">C6+E6</f>
        <v>7</v>
      </c>
      <c r="I6" s="26">
        <f t="shared" ref="I6:I17" si="1">F6</f>
        <v>1082.4000000000001</v>
      </c>
      <c r="J6" s="28">
        <f t="shared" ref="J6:J17" si="2">D6+G6</f>
        <v>3788.4</v>
      </c>
    </row>
    <row r="7" spans="2:10" ht="15.75" x14ac:dyDescent="0.3">
      <c r="B7" s="48" t="s">
        <v>3</v>
      </c>
      <c r="C7" s="63">
        <v>7</v>
      </c>
      <c r="D7" s="74">
        <v>4734.5</v>
      </c>
      <c r="E7" s="59"/>
      <c r="F7" s="74"/>
      <c r="G7" s="32"/>
      <c r="H7" s="33">
        <f t="shared" si="0"/>
        <v>7</v>
      </c>
      <c r="I7" s="34">
        <f t="shared" si="1"/>
        <v>0</v>
      </c>
      <c r="J7" s="36">
        <f t="shared" si="2"/>
        <v>4734.5</v>
      </c>
    </row>
    <row r="8" spans="2:10" ht="15.75" x14ac:dyDescent="0.3">
      <c r="B8" s="48" t="s">
        <v>4</v>
      </c>
      <c r="C8" s="63">
        <v>11</v>
      </c>
      <c r="D8" s="74">
        <v>7271.14</v>
      </c>
      <c r="E8" s="59">
        <v>5</v>
      </c>
      <c r="F8" s="74">
        <f>811.8+947.1</f>
        <v>1758.9</v>
      </c>
      <c r="G8" s="32"/>
      <c r="H8" s="33">
        <f t="shared" si="0"/>
        <v>16</v>
      </c>
      <c r="I8" s="34">
        <f t="shared" si="1"/>
        <v>1758.9</v>
      </c>
      <c r="J8" s="36">
        <f t="shared" si="2"/>
        <v>7271.14</v>
      </c>
    </row>
    <row r="9" spans="2:10" ht="15.75" x14ac:dyDescent="0.3">
      <c r="B9" s="48" t="s">
        <v>5</v>
      </c>
      <c r="C9" s="63">
        <v>11</v>
      </c>
      <c r="D9" s="74">
        <v>7000</v>
      </c>
      <c r="E9" s="59">
        <v>5</v>
      </c>
      <c r="F9" s="74">
        <v>2000</v>
      </c>
      <c r="G9" s="32"/>
      <c r="H9" s="33">
        <f t="shared" si="0"/>
        <v>16</v>
      </c>
      <c r="I9" s="34">
        <f t="shared" si="1"/>
        <v>2000</v>
      </c>
      <c r="J9" s="36">
        <f t="shared" si="2"/>
        <v>7000</v>
      </c>
    </row>
    <row r="10" spans="2:10" ht="15.75" x14ac:dyDescent="0.3">
      <c r="B10" s="48" t="s">
        <v>6</v>
      </c>
      <c r="C10" s="63">
        <v>10</v>
      </c>
      <c r="D10" s="74">
        <f>8775.66+5391.83</f>
        <v>14167.49</v>
      </c>
      <c r="E10" s="59">
        <v>2</v>
      </c>
      <c r="F10" s="74">
        <v>1884.04</v>
      </c>
      <c r="G10" s="32"/>
      <c r="H10" s="33">
        <f t="shared" si="0"/>
        <v>12</v>
      </c>
      <c r="I10" s="34">
        <f t="shared" si="1"/>
        <v>1884.04</v>
      </c>
      <c r="J10" s="36">
        <f t="shared" si="2"/>
        <v>14167.49</v>
      </c>
    </row>
    <row r="11" spans="2:10" ht="15.75" x14ac:dyDescent="0.3">
      <c r="B11" s="48" t="s">
        <v>7</v>
      </c>
      <c r="C11" s="63">
        <v>16</v>
      </c>
      <c r="D11" s="74">
        <v>12000</v>
      </c>
      <c r="E11" s="59">
        <v>6</v>
      </c>
      <c r="F11" s="74">
        <v>2000</v>
      </c>
      <c r="G11" s="32"/>
      <c r="H11" s="33">
        <f t="shared" si="0"/>
        <v>22</v>
      </c>
      <c r="I11" s="34">
        <f t="shared" si="1"/>
        <v>2000</v>
      </c>
      <c r="J11" s="36">
        <f t="shared" si="2"/>
        <v>12000</v>
      </c>
    </row>
    <row r="12" spans="2:10" ht="15.75" x14ac:dyDescent="0.3">
      <c r="B12" s="49" t="s">
        <v>8</v>
      </c>
      <c r="C12" s="63"/>
      <c r="D12" s="74"/>
      <c r="E12" s="59"/>
      <c r="F12" s="74"/>
      <c r="G12" s="32"/>
      <c r="H12" s="33">
        <f t="shared" si="0"/>
        <v>0</v>
      </c>
      <c r="I12" s="34">
        <f t="shared" si="1"/>
        <v>0</v>
      </c>
      <c r="J12" s="36">
        <f t="shared" si="2"/>
        <v>0</v>
      </c>
    </row>
    <row r="13" spans="2:10" ht="15.75" x14ac:dyDescent="0.3">
      <c r="B13" s="48" t="s">
        <v>9</v>
      </c>
      <c r="C13" s="63">
        <v>3</v>
      </c>
      <c r="D13" s="74">
        <f>2056.17+3820</f>
        <v>5876.17</v>
      </c>
      <c r="E13" s="59">
        <v>1</v>
      </c>
      <c r="F13" s="74">
        <f>734.7*2</f>
        <v>1469.4</v>
      </c>
      <c r="G13" s="37"/>
      <c r="H13" s="33">
        <f t="shared" si="0"/>
        <v>4</v>
      </c>
      <c r="I13" s="34">
        <f t="shared" si="1"/>
        <v>1469.4</v>
      </c>
      <c r="J13" s="36">
        <f t="shared" si="2"/>
        <v>5876.17</v>
      </c>
    </row>
    <row r="14" spans="2:10" ht="15.75" x14ac:dyDescent="0.3">
      <c r="B14" s="48" t="s">
        <v>10</v>
      </c>
      <c r="C14" s="63">
        <v>3</v>
      </c>
      <c r="D14" s="74">
        <v>2056.17</v>
      </c>
      <c r="E14" s="59">
        <v>1</v>
      </c>
      <c r="F14" s="74">
        <v>734.7</v>
      </c>
      <c r="G14" s="32"/>
      <c r="H14" s="33">
        <f t="shared" si="0"/>
        <v>4</v>
      </c>
      <c r="I14" s="34">
        <f t="shared" si="1"/>
        <v>734.7</v>
      </c>
      <c r="J14" s="36">
        <f t="shared" si="2"/>
        <v>2056.17</v>
      </c>
    </row>
    <row r="15" spans="2:10" ht="15.75" x14ac:dyDescent="0.3">
      <c r="B15" s="48" t="s">
        <v>11</v>
      </c>
      <c r="C15" s="63"/>
      <c r="D15" s="74"/>
      <c r="E15" s="59"/>
      <c r="F15" s="74"/>
      <c r="G15" s="32"/>
      <c r="H15" s="33">
        <f t="shared" si="0"/>
        <v>0</v>
      </c>
      <c r="I15" s="34">
        <f t="shared" si="1"/>
        <v>0</v>
      </c>
      <c r="J15" s="36">
        <f t="shared" si="2"/>
        <v>0</v>
      </c>
    </row>
    <row r="16" spans="2:10" ht="15.75" x14ac:dyDescent="0.3">
      <c r="B16" s="48" t="s">
        <v>12</v>
      </c>
      <c r="C16" s="63"/>
      <c r="D16" s="74"/>
      <c r="E16" s="59"/>
      <c r="F16" s="74"/>
      <c r="G16" s="37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6.5" thickBot="1" x14ac:dyDescent="0.35">
      <c r="B17" s="50" t="s">
        <v>13</v>
      </c>
      <c r="C17" s="63"/>
      <c r="D17" s="74"/>
      <c r="E17" s="59"/>
      <c r="F17" s="74"/>
      <c r="G17" s="42"/>
      <c r="H17" s="43">
        <f t="shared" si="0"/>
        <v>0</v>
      </c>
      <c r="I17" s="44">
        <f t="shared" si="1"/>
        <v>0</v>
      </c>
      <c r="J17" s="46">
        <f t="shared" si="2"/>
        <v>0</v>
      </c>
    </row>
    <row r="18" spans="2:10" ht="15.75" thickBot="1" x14ac:dyDescent="0.3">
      <c r="B18" s="55" t="s">
        <v>14</v>
      </c>
      <c r="C18" s="16" t="s">
        <v>24</v>
      </c>
      <c r="D18" s="17">
        <f>SUM(D6:D17)</f>
        <v>56893.869999999995</v>
      </c>
      <c r="E18" s="18" t="s">
        <v>24</v>
      </c>
      <c r="F18" s="20">
        <f>SUM(F6:F17)</f>
        <v>10929.44</v>
      </c>
      <c r="G18" s="19">
        <f>SUM(G6:G17)</f>
        <v>0</v>
      </c>
      <c r="H18" s="16" t="s">
        <v>24</v>
      </c>
      <c r="I18" s="20">
        <f>SUM(I6:I17)</f>
        <v>10929.44</v>
      </c>
      <c r="J18" s="19">
        <f>SUM(J6:J17)</f>
        <v>56893.869999999995</v>
      </c>
    </row>
  </sheetData>
  <mergeCells count="9">
    <mergeCell ref="B1:J1"/>
    <mergeCell ref="C2:J2"/>
    <mergeCell ref="B4:B5"/>
    <mergeCell ref="C4:C5"/>
    <mergeCell ref="D4:D5"/>
    <mergeCell ref="E4:E5"/>
    <mergeCell ref="F4:F5"/>
    <mergeCell ref="G4:G5"/>
    <mergeCell ref="H4:J4"/>
  </mergeCells>
  <pageMargins left="0.7" right="0.7" top="0.75" bottom="0.75" header="0.3" footer="0.3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2:R20"/>
  <sheetViews>
    <sheetView view="pageBreakPreview" zoomScale="65" zoomScaleNormal="100" zoomScaleSheetLayoutView="65" workbookViewId="0">
      <selection activeCell="K40" sqref="K40"/>
    </sheetView>
  </sheetViews>
  <sheetFormatPr defaultRowHeight="15" x14ac:dyDescent="0.25"/>
  <cols>
    <col min="1" max="1" width="2.85546875" customWidth="1"/>
    <col min="2" max="2" width="24.5703125" customWidth="1"/>
    <col min="3" max="10" width="19.42578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2" spans="2:18" ht="54" customHeight="1" thickBot="1" x14ac:dyDescent="0.3">
      <c r="B2" s="153" t="s">
        <v>53</v>
      </c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2" t="s">
        <v>82</v>
      </c>
      <c r="D3" s="173"/>
      <c r="E3" s="173"/>
      <c r="F3" s="173"/>
      <c r="G3" s="173"/>
      <c r="H3" s="173"/>
      <c r="I3" s="173"/>
      <c r="J3" s="174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78" t="s">
        <v>18</v>
      </c>
      <c r="I6" s="79" t="s">
        <v>19</v>
      </c>
      <c r="J6" s="80" t="s">
        <v>23</v>
      </c>
    </row>
    <row r="7" spans="2:18" ht="15.75" x14ac:dyDescent="0.3">
      <c r="B7" s="47" t="s">
        <v>2</v>
      </c>
      <c r="C7" s="62"/>
      <c r="D7" s="73"/>
      <c r="E7" s="58">
        <v>2</v>
      </c>
      <c r="F7" s="73">
        <v>6932.65</v>
      </c>
      <c r="G7" s="24"/>
      <c r="H7" s="25">
        <f t="shared" ref="H7:H18" si="0">C7+E7</f>
        <v>2</v>
      </c>
      <c r="I7" s="26">
        <f t="shared" ref="I7:I18" si="1">F7</f>
        <v>6932.65</v>
      </c>
      <c r="J7" s="28">
        <f t="shared" ref="J7:J18" si="2">D7+G7</f>
        <v>0</v>
      </c>
    </row>
    <row r="8" spans="2:18" ht="15.75" x14ac:dyDescent="0.3">
      <c r="B8" s="48" t="s">
        <v>3</v>
      </c>
      <c r="C8" s="63"/>
      <c r="D8" s="74"/>
      <c r="E8" s="59">
        <v>2</v>
      </c>
      <c r="F8" s="74">
        <v>6932.65</v>
      </c>
      <c r="G8" s="32"/>
      <c r="H8" s="33">
        <f t="shared" si="0"/>
        <v>2</v>
      </c>
      <c r="I8" s="34">
        <f t="shared" si="1"/>
        <v>6932.65</v>
      </c>
      <c r="J8" s="36">
        <f t="shared" si="2"/>
        <v>0</v>
      </c>
    </row>
    <row r="9" spans="2:18" ht="15.75" x14ac:dyDescent="0.3">
      <c r="B9" s="48" t="s">
        <v>4</v>
      </c>
      <c r="C9" s="63"/>
      <c r="D9" s="74"/>
      <c r="E9" s="59">
        <v>2</v>
      </c>
      <c r="F9" s="74">
        <v>6932.65</v>
      </c>
      <c r="G9" s="32"/>
      <c r="H9" s="33">
        <f t="shared" si="0"/>
        <v>2</v>
      </c>
      <c r="I9" s="34">
        <f t="shared" si="1"/>
        <v>6932.65</v>
      </c>
      <c r="J9" s="36">
        <f t="shared" si="2"/>
        <v>0</v>
      </c>
    </row>
    <row r="10" spans="2:18" ht="15.75" x14ac:dyDescent="0.3">
      <c r="B10" s="48" t="s">
        <v>5</v>
      </c>
      <c r="C10" s="63"/>
      <c r="D10" s="74"/>
      <c r="E10" s="59">
        <v>2</v>
      </c>
      <c r="F10" s="74">
        <v>6932.65</v>
      </c>
      <c r="G10" s="32"/>
      <c r="H10" s="33">
        <f t="shared" si="0"/>
        <v>2</v>
      </c>
      <c r="I10" s="34">
        <f t="shared" si="1"/>
        <v>6932.65</v>
      </c>
      <c r="J10" s="36">
        <f t="shared" si="2"/>
        <v>0</v>
      </c>
    </row>
    <row r="11" spans="2:18" ht="15.75" x14ac:dyDescent="0.3">
      <c r="B11" s="48" t="s">
        <v>6</v>
      </c>
      <c r="C11" s="63"/>
      <c r="D11" s="74"/>
      <c r="E11" s="59">
        <v>2</v>
      </c>
      <c r="F11" s="74">
        <v>6450.08</v>
      </c>
      <c r="G11" s="32"/>
      <c r="H11" s="33">
        <f t="shared" si="0"/>
        <v>2</v>
      </c>
      <c r="I11" s="34">
        <f t="shared" si="1"/>
        <v>6450.08</v>
      </c>
      <c r="J11" s="36">
        <f t="shared" si="2"/>
        <v>0</v>
      </c>
    </row>
    <row r="12" spans="2:18" ht="15.75" x14ac:dyDescent="0.3">
      <c r="B12" s="48" t="s">
        <v>7</v>
      </c>
      <c r="C12" s="63">
        <v>1</v>
      </c>
      <c r="D12" s="74">
        <v>907.62</v>
      </c>
      <c r="E12" s="59">
        <v>3</v>
      </c>
      <c r="F12" s="74">
        <f>6450.08+737.44</f>
        <v>7187.52</v>
      </c>
      <c r="G12" s="32"/>
      <c r="H12" s="33">
        <f t="shared" si="0"/>
        <v>4</v>
      </c>
      <c r="I12" s="34">
        <f t="shared" si="1"/>
        <v>7187.52</v>
      </c>
      <c r="J12" s="36">
        <f t="shared" si="2"/>
        <v>907.62</v>
      </c>
    </row>
    <row r="13" spans="2:18" ht="15.75" x14ac:dyDescent="0.3">
      <c r="B13" s="49" t="s">
        <v>8</v>
      </c>
      <c r="C13" s="63">
        <v>1</v>
      </c>
      <c r="D13" s="74">
        <v>935.38</v>
      </c>
      <c r="E13" s="59">
        <v>3</v>
      </c>
      <c r="F13" s="74">
        <v>7932.38</v>
      </c>
      <c r="G13" s="32"/>
      <c r="H13" s="33">
        <f t="shared" si="0"/>
        <v>4</v>
      </c>
      <c r="I13" s="34">
        <f t="shared" si="1"/>
        <v>7932.38</v>
      </c>
      <c r="J13" s="36">
        <f t="shared" si="2"/>
        <v>935.38</v>
      </c>
    </row>
    <row r="14" spans="2:18" ht="15.75" x14ac:dyDescent="0.3">
      <c r="B14" s="48" t="s">
        <v>9</v>
      </c>
      <c r="C14" s="63">
        <v>1</v>
      </c>
      <c r="D14" s="74">
        <v>935.97</v>
      </c>
      <c r="E14" s="59">
        <v>3</v>
      </c>
      <c r="F14" s="74">
        <v>7932.4</v>
      </c>
      <c r="G14" s="37"/>
      <c r="H14" s="33">
        <f t="shared" si="0"/>
        <v>4</v>
      </c>
      <c r="I14" s="34">
        <f t="shared" si="1"/>
        <v>7932.4</v>
      </c>
      <c r="J14" s="36">
        <f t="shared" si="2"/>
        <v>935.97</v>
      </c>
    </row>
    <row r="15" spans="2:18" ht="15.75" x14ac:dyDescent="0.3">
      <c r="B15" s="48" t="s">
        <v>10</v>
      </c>
      <c r="C15" s="63">
        <v>1</v>
      </c>
      <c r="D15" s="74">
        <v>935.38</v>
      </c>
      <c r="E15" s="59">
        <v>3</v>
      </c>
      <c r="F15" s="74">
        <v>7932.38</v>
      </c>
      <c r="G15" s="32"/>
      <c r="H15" s="33">
        <f t="shared" si="0"/>
        <v>4</v>
      </c>
      <c r="I15" s="34">
        <f t="shared" si="1"/>
        <v>7932.38</v>
      </c>
      <c r="J15" s="36">
        <f t="shared" si="2"/>
        <v>935.38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3714.3500000000004</v>
      </c>
      <c r="E19" s="18" t="s">
        <v>24</v>
      </c>
      <c r="F19" s="20">
        <f>SUM(F7:F18)</f>
        <v>65165.359999999993</v>
      </c>
      <c r="G19" s="19">
        <f>SUM(G7:G18)</f>
        <v>0</v>
      </c>
      <c r="H19" s="16" t="s">
        <v>24</v>
      </c>
      <c r="I19" s="20">
        <f>SUM(I7:I18)</f>
        <v>65165.359999999993</v>
      </c>
      <c r="J19" s="19">
        <f>SUM(J7:J18)</f>
        <v>3714.3500000000004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2:R26"/>
  <sheetViews>
    <sheetView view="pageBreakPreview" zoomScale="65" zoomScaleNormal="100" zoomScaleSheetLayoutView="65" workbookViewId="0">
      <selection activeCell="G36" sqref="G36"/>
    </sheetView>
  </sheetViews>
  <sheetFormatPr defaultRowHeight="15" x14ac:dyDescent="0.25"/>
  <cols>
    <col min="1" max="1" width="2.85546875" customWidth="1"/>
    <col min="2" max="2" width="24.5703125" customWidth="1"/>
    <col min="3" max="10" width="19.42578125" customWidth="1"/>
    <col min="11" max="11" width="9.85546875" customWidth="1"/>
    <col min="12" max="13" width="10.42578125" bestFit="1" customWidth="1"/>
    <col min="15" max="15" width="9.28515625" bestFit="1" customWidth="1"/>
    <col min="19" max="19" width="13.140625" bestFit="1" customWidth="1"/>
  </cols>
  <sheetData>
    <row r="2" spans="2:18" ht="54" customHeight="1" thickBot="1" x14ac:dyDescent="0.3">
      <c r="B2" s="153" t="s">
        <v>53</v>
      </c>
      <c r="C2" s="153"/>
      <c r="D2" s="153"/>
      <c r="E2" s="153"/>
      <c r="F2" s="153"/>
      <c r="G2" s="153"/>
      <c r="H2" s="153"/>
      <c r="I2" s="153"/>
      <c r="J2" s="153"/>
      <c r="K2" s="4"/>
      <c r="L2" s="1"/>
      <c r="M2" s="1"/>
      <c r="N2" s="1"/>
      <c r="O2" s="1"/>
      <c r="P2" s="1"/>
      <c r="Q2" s="1"/>
      <c r="R2" s="1"/>
    </row>
    <row r="3" spans="2:18" s="69" customFormat="1" ht="60" customHeight="1" thickBot="1" x14ac:dyDescent="0.3">
      <c r="B3" s="122" t="s">
        <v>26</v>
      </c>
      <c r="C3" s="172" t="s">
        <v>69</v>
      </c>
      <c r="D3" s="173"/>
      <c r="E3" s="173"/>
      <c r="F3" s="173"/>
      <c r="G3" s="173"/>
      <c r="H3" s="173"/>
      <c r="I3" s="173"/>
      <c r="J3" s="174"/>
    </row>
    <row r="4" spans="2:18" ht="15.75" thickBot="1" x14ac:dyDescent="0.3">
      <c r="B4" s="52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4">
        <v>9</v>
      </c>
    </row>
    <row r="5" spans="2:18" ht="30" customHeight="1" thickBot="1" x14ac:dyDescent="0.3">
      <c r="B5" s="157" t="s">
        <v>1</v>
      </c>
      <c r="C5" s="159" t="s">
        <v>15</v>
      </c>
      <c r="D5" s="161" t="s">
        <v>22</v>
      </c>
      <c r="E5" s="161" t="s">
        <v>21</v>
      </c>
      <c r="F5" s="161" t="s">
        <v>20</v>
      </c>
      <c r="G5" s="135" t="s">
        <v>22</v>
      </c>
      <c r="H5" s="148" t="s">
        <v>17</v>
      </c>
      <c r="I5" s="149"/>
      <c r="J5" s="150"/>
    </row>
    <row r="6" spans="2:18" ht="30.75" thickBot="1" x14ac:dyDescent="0.3">
      <c r="B6" s="158"/>
      <c r="C6" s="160"/>
      <c r="D6" s="162"/>
      <c r="E6" s="162"/>
      <c r="F6" s="162"/>
      <c r="G6" s="136"/>
      <c r="H6" s="78" t="s">
        <v>18</v>
      </c>
      <c r="I6" s="79" t="s">
        <v>19</v>
      </c>
      <c r="J6" s="80" t="s">
        <v>23</v>
      </c>
    </row>
    <row r="7" spans="2:18" ht="15.75" x14ac:dyDescent="0.3">
      <c r="B7" s="47" t="s">
        <v>2</v>
      </c>
      <c r="C7" s="62"/>
      <c r="D7" s="73"/>
      <c r="E7" s="58">
        <v>2</v>
      </c>
      <c r="F7" s="73">
        <v>1312</v>
      </c>
      <c r="G7" s="24"/>
      <c r="H7" s="25">
        <f t="shared" ref="H7:H18" si="0">C7+E7</f>
        <v>2</v>
      </c>
      <c r="I7" s="26">
        <f t="shared" ref="I7:I18" si="1">F7</f>
        <v>1312</v>
      </c>
      <c r="J7" s="28">
        <f t="shared" ref="J7:J18" si="2">D7+G7</f>
        <v>0</v>
      </c>
    </row>
    <row r="8" spans="2:18" ht="15.75" x14ac:dyDescent="0.3">
      <c r="B8" s="48" t="s">
        <v>3</v>
      </c>
      <c r="C8" s="63">
        <f>14+8</f>
        <v>22</v>
      </c>
      <c r="D8" s="74">
        <f>5994.57+8584.81</f>
        <v>14579.38</v>
      </c>
      <c r="E8" s="59">
        <v>6</v>
      </c>
      <c r="F8" s="74">
        <f>5106.48+6653.23</f>
        <v>11759.71</v>
      </c>
      <c r="G8" s="32"/>
      <c r="H8" s="33">
        <f t="shared" si="0"/>
        <v>28</v>
      </c>
      <c r="I8" s="34">
        <f t="shared" si="1"/>
        <v>11759.71</v>
      </c>
      <c r="J8" s="36">
        <f t="shared" si="2"/>
        <v>14579.38</v>
      </c>
    </row>
    <row r="9" spans="2:18" ht="15.75" x14ac:dyDescent="0.3">
      <c r="B9" s="48" t="s">
        <v>4</v>
      </c>
      <c r="C9" s="63">
        <v>8</v>
      </c>
      <c r="D9" s="74">
        <v>5748</v>
      </c>
      <c r="E9" s="59">
        <v>6</v>
      </c>
      <c r="F9" s="74">
        <v>11759.71</v>
      </c>
      <c r="G9" s="32"/>
      <c r="H9" s="33">
        <f t="shared" si="0"/>
        <v>14</v>
      </c>
      <c r="I9" s="34">
        <f t="shared" si="1"/>
        <v>11759.71</v>
      </c>
      <c r="J9" s="36">
        <f t="shared" si="2"/>
        <v>5748</v>
      </c>
    </row>
    <row r="10" spans="2:18" ht="15.75" x14ac:dyDescent="0.3">
      <c r="B10" s="48" t="s">
        <v>5</v>
      </c>
      <c r="C10" s="63">
        <v>13</v>
      </c>
      <c r="D10" s="74">
        <v>5660</v>
      </c>
      <c r="E10" s="59">
        <v>6</v>
      </c>
      <c r="F10" s="74">
        <v>11759.71</v>
      </c>
      <c r="G10" s="32"/>
      <c r="H10" s="33">
        <f t="shared" si="0"/>
        <v>19</v>
      </c>
      <c r="I10" s="34">
        <f t="shared" si="1"/>
        <v>11759.71</v>
      </c>
      <c r="J10" s="36">
        <f t="shared" si="2"/>
        <v>5660</v>
      </c>
    </row>
    <row r="11" spans="2:18" ht="15.75" x14ac:dyDescent="0.3">
      <c r="B11" s="48" t="s">
        <v>6</v>
      </c>
      <c r="C11" s="63">
        <v>13</v>
      </c>
      <c r="D11" s="74">
        <v>7158.85</v>
      </c>
      <c r="E11" s="59">
        <v>6</v>
      </c>
      <c r="F11" s="74">
        <v>11759.71</v>
      </c>
      <c r="G11" s="32"/>
      <c r="H11" s="33">
        <f t="shared" si="0"/>
        <v>19</v>
      </c>
      <c r="I11" s="34">
        <f t="shared" si="1"/>
        <v>11759.71</v>
      </c>
      <c r="J11" s="36">
        <f t="shared" si="2"/>
        <v>7158.85</v>
      </c>
    </row>
    <row r="12" spans="2:18" ht="15.75" x14ac:dyDescent="0.3">
      <c r="B12" s="48" t="s">
        <v>7</v>
      </c>
      <c r="C12" s="63">
        <v>13</v>
      </c>
      <c r="D12" s="74">
        <v>5660</v>
      </c>
      <c r="E12" s="59">
        <v>6</v>
      </c>
      <c r="F12" s="74">
        <v>7158.85</v>
      </c>
      <c r="G12" s="32"/>
      <c r="H12" s="33">
        <f t="shared" si="0"/>
        <v>19</v>
      </c>
      <c r="I12" s="34">
        <f t="shared" si="1"/>
        <v>7158.85</v>
      </c>
      <c r="J12" s="36">
        <f t="shared" si="2"/>
        <v>5660</v>
      </c>
    </row>
    <row r="13" spans="2:18" ht="15.75" x14ac:dyDescent="0.3">
      <c r="B13" s="49" t="s">
        <v>8</v>
      </c>
      <c r="C13" s="63">
        <v>8</v>
      </c>
      <c r="D13" s="74">
        <v>5660</v>
      </c>
      <c r="E13" s="59">
        <v>6</v>
      </c>
      <c r="F13" s="74">
        <v>5188.8500000000004</v>
      </c>
      <c r="G13" s="32"/>
      <c r="H13" s="33">
        <f t="shared" si="0"/>
        <v>14</v>
      </c>
      <c r="I13" s="34">
        <f t="shared" si="1"/>
        <v>5188.8500000000004</v>
      </c>
      <c r="J13" s="36">
        <f t="shared" si="2"/>
        <v>5660</v>
      </c>
    </row>
    <row r="14" spans="2:18" ht="15.75" x14ac:dyDescent="0.3">
      <c r="B14" s="48" t="s">
        <v>9</v>
      </c>
      <c r="C14" s="63"/>
      <c r="D14" s="74"/>
      <c r="E14" s="59"/>
      <c r="F14" s="74"/>
      <c r="G14" s="37"/>
      <c r="H14" s="33">
        <f t="shared" si="0"/>
        <v>0</v>
      </c>
      <c r="I14" s="34">
        <f t="shared" si="1"/>
        <v>0</v>
      </c>
      <c r="J14" s="36">
        <f t="shared" si="2"/>
        <v>0</v>
      </c>
    </row>
    <row r="15" spans="2:18" ht="15.75" x14ac:dyDescent="0.3">
      <c r="B15" s="48" t="s">
        <v>10</v>
      </c>
      <c r="C15" s="63">
        <v>13</v>
      </c>
      <c r="D15" s="74">
        <v>5660</v>
      </c>
      <c r="E15" s="59">
        <v>6</v>
      </c>
      <c r="F15" s="74">
        <v>72344.850000000006</v>
      </c>
      <c r="G15" s="32"/>
      <c r="H15" s="33">
        <f t="shared" si="0"/>
        <v>19</v>
      </c>
      <c r="I15" s="34">
        <f t="shared" si="1"/>
        <v>72344.850000000006</v>
      </c>
      <c r="J15" s="36">
        <f t="shared" si="2"/>
        <v>5660</v>
      </c>
    </row>
    <row r="16" spans="2:18" ht="15.75" x14ac:dyDescent="0.3">
      <c r="B16" s="48" t="s">
        <v>11</v>
      </c>
      <c r="C16" s="63"/>
      <c r="D16" s="74"/>
      <c r="E16" s="59"/>
      <c r="F16" s="74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</row>
    <row r="17" spans="2:10" ht="15.75" x14ac:dyDescent="0.3">
      <c r="B17" s="48" t="s">
        <v>12</v>
      </c>
      <c r="C17" s="63"/>
      <c r="D17" s="74"/>
      <c r="E17" s="59"/>
      <c r="F17" s="74"/>
      <c r="G17" s="37"/>
      <c r="H17" s="33">
        <f t="shared" si="0"/>
        <v>0</v>
      </c>
      <c r="I17" s="34">
        <f t="shared" si="1"/>
        <v>0</v>
      </c>
      <c r="J17" s="36">
        <f t="shared" si="2"/>
        <v>0</v>
      </c>
    </row>
    <row r="18" spans="2:10" ht="16.5" thickBot="1" x14ac:dyDescent="0.35">
      <c r="B18" s="50" t="s">
        <v>13</v>
      </c>
      <c r="C18" s="63"/>
      <c r="D18" s="74"/>
      <c r="E18" s="59"/>
      <c r="F18" s="74"/>
      <c r="G18" s="42"/>
      <c r="H18" s="43">
        <f t="shared" si="0"/>
        <v>0</v>
      </c>
      <c r="I18" s="44">
        <f t="shared" si="1"/>
        <v>0</v>
      </c>
      <c r="J18" s="46">
        <f t="shared" si="2"/>
        <v>0</v>
      </c>
    </row>
    <row r="19" spans="2:10" ht="15.75" thickBot="1" x14ac:dyDescent="0.3">
      <c r="B19" s="55" t="s">
        <v>14</v>
      </c>
      <c r="C19" s="16" t="s">
        <v>24</v>
      </c>
      <c r="D19" s="17">
        <f>SUM(D7:D18)</f>
        <v>50126.229999999996</v>
      </c>
      <c r="E19" s="18" t="s">
        <v>24</v>
      </c>
      <c r="F19" s="20">
        <f>SUM(F7:F18)</f>
        <v>133043.39000000001</v>
      </c>
      <c r="G19" s="19">
        <f>SUM(G7:G18)</f>
        <v>0</v>
      </c>
      <c r="H19" s="16" t="s">
        <v>24</v>
      </c>
      <c r="I19" s="20">
        <f>SUM(I7:I18)</f>
        <v>133043.39000000001</v>
      </c>
      <c r="J19" s="19">
        <f>SUM(J7:J18)</f>
        <v>50126.229999999996</v>
      </c>
    </row>
    <row r="20" spans="2:10" x14ac:dyDescent="0.25">
      <c r="B20" s="56"/>
      <c r="C20" s="12"/>
      <c r="D20" s="13"/>
      <c r="E20" s="12"/>
      <c r="F20" s="57"/>
      <c r="G20" s="13"/>
      <c r="H20" s="12"/>
      <c r="I20" s="57"/>
      <c r="J20" s="13"/>
    </row>
    <row r="26" spans="2:10" x14ac:dyDescent="0.25">
      <c r="D26" s="101">
        <f>D8/2</f>
        <v>7289.69</v>
      </c>
    </row>
  </sheetData>
  <mergeCells count="9">
    <mergeCell ref="B2:J2"/>
    <mergeCell ref="C3:J3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1 სახელმწიფო ბიუჯეტი</vt:lpstr>
      <vt:lpstr>2 გლობალური ფონდი </vt:lpstr>
      <vt:lpstr>3 DTRA</vt:lpstr>
      <vt:lpstr>4 CDC</vt:lpstr>
      <vt:lpstr>5 WRIAR </vt:lpstr>
      <vt:lpstr>6 GA</vt:lpstr>
      <vt:lpstr>7 IMO</vt:lpstr>
      <vt:lpstr>8 norve</vt:lpstr>
      <vt:lpstr>9 Vital Strategies</vt:lpstr>
      <vt:lpstr>10 EcoHealth Aliance</vt:lpstr>
      <vt:lpstr>11 FOUNDATION FOR INNOV</vt:lpstr>
      <vt:lpstr> 12 GIZ</vt:lpstr>
      <vt:lpstr>13 UNICEF </vt:lpstr>
      <vt:lpstr> 14 UNFPA</vt:lpstr>
      <vt:lpstr>15 Cambridge University</vt:lpstr>
      <vt:lpstr>16 WHO</vt:lpstr>
      <vt:lpstr>17 LIFER</vt:lpstr>
      <vt:lpstr>18 The world Ba</vt:lpstr>
      <vt:lpstr>' 12 GIZ'!Print_Area</vt:lpstr>
      <vt:lpstr>' 14 UNFPA'!Print_Area</vt:lpstr>
      <vt:lpstr>'1 სახელმწიფო ბიუჯეტი'!Print_Area</vt:lpstr>
      <vt:lpstr>'10 EcoHealth Aliance'!Print_Area</vt:lpstr>
      <vt:lpstr>'11 FOUNDATION FOR INNOV'!Print_Area</vt:lpstr>
      <vt:lpstr>'13 UNICEF '!Print_Area</vt:lpstr>
      <vt:lpstr>'15 Cambridge University'!Print_Area</vt:lpstr>
      <vt:lpstr>'16 WHO'!Print_Area</vt:lpstr>
      <vt:lpstr>'17 LIFER'!Print_Area</vt:lpstr>
      <vt:lpstr>'18 The world Ba'!Print_Area</vt:lpstr>
      <vt:lpstr>'2 გლობალური ფონდი '!Print_Area</vt:lpstr>
      <vt:lpstr>'3 DTRA'!Print_Area</vt:lpstr>
      <vt:lpstr>'4 CDC'!Print_Area</vt:lpstr>
      <vt:lpstr>'5 WRIAR '!Print_Area</vt:lpstr>
      <vt:lpstr>'6 GA'!Print_Area</vt:lpstr>
      <vt:lpstr>'7 IMO'!Print_Area</vt:lpstr>
      <vt:lpstr>'8 norve'!Print_Area</vt:lpstr>
      <vt:lpstr>'9 Vital Strategies'!Print_Area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Juna Gersamia</cp:lastModifiedBy>
  <cp:lastPrinted>2018-09-18T07:42:08Z</cp:lastPrinted>
  <dcterms:created xsi:type="dcterms:W3CDTF">2009-05-14T14:44:41Z</dcterms:created>
  <dcterms:modified xsi:type="dcterms:W3CDTF">2018-09-18T07:44:43Z</dcterms:modified>
</cp:coreProperties>
</file>