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gabunia\Desktop\CORONAVIRUS\1WB Procurement\"/>
    </mc:Choice>
  </mc:AlternateContent>
  <bookViews>
    <workbookView xWindow="0" yWindow="0" windowWidth="23040" windowHeight="9390" tabRatio="633"/>
  </bookViews>
  <sheets>
    <sheet name="TOTAL " sheetId="24" r:id="rId1"/>
    <sheet name=" WORKS I" sheetId="21" r:id="rId2"/>
    <sheet name=" GOODS I" sheetId="22" r:id="rId3"/>
    <sheet name=" CS I " sheetId="23" r:id="rId4"/>
    <sheet name="CS COMP.III" sheetId="15" r:id="rId5"/>
  </sheets>
  <definedNames>
    <definedName name="_xlnm.Print_Area" localSheetId="2">' GOODS I'!$A$1:$AH$52</definedName>
    <definedName name="_xlnm.Print_Area" localSheetId="0">'TOTAL '!$A$1:$I$38</definedName>
  </definedNames>
  <calcPr calcId="162913"/>
</workbook>
</file>

<file path=xl/calcChain.xml><?xml version="1.0" encoding="utf-8"?>
<calcChain xmlns="http://schemas.openxmlformats.org/spreadsheetml/2006/main">
  <c r="D8" i="24" l="1"/>
  <c r="D16" i="24" s="1"/>
  <c r="F28" i="24"/>
  <c r="D11" i="24"/>
  <c r="F29" i="24" l="1"/>
  <c r="D28" i="24" l="1"/>
  <c r="D29" i="24" s="1"/>
  <c r="D27" i="24"/>
  <c r="D26" i="24"/>
  <c r="I11" i="24"/>
  <c r="I21" i="24"/>
  <c r="H8" i="24"/>
  <c r="J7" i="22" l="1"/>
  <c r="H7" i="24"/>
  <c r="D32" i="24" l="1"/>
  <c r="D33" i="24" s="1"/>
  <c r="H10" i="15"/>
  <c r="H9" i="15"/>
  <c r="H8" i="15"/>
  <c r="H7" i="15"/>
  <c r="H11" i="15" s="1"/>
  <c r="E32" i="24" s="1"/>
  <c r="E33" i="24" s="1"/>
  <c r="H6" i="15"/>
  <c r="H5" i="15"/>
  <c r="H7" i="23"/>
  <c r="E23" i="24" s="1"/>
  <c r="E24" i="24" s="1"/>
  <c r="D23" i="24"/>
  <c r="D24" i="24" s="1"/>
  <c r="D7" i="24"/>
  <c r="G7" i="24" s="1"/>
  <c r="F23" i="24" l="1"/>
  <c r="F24" i="24" s="1"/>
  <c r="F32" i="24"/>
  <c r="F33" i="24" s="1"/>
  <c r="J16" i="22"/>
  <c r="J41" i="22"/>
  <c r="K41" i="22"/>
  <c r="H12" i="24" s="1"/>
  <c r="D19" i="24"/>
  <c r="D20" i="24" s="1"/>
  <c r="D12" i="24"/>
  <c r="D9" i="24"/>
  <c r="G8" i="24"/>
  <c r="K8" i="21"/>
  <c r="E19" i="24" s="1"/>
  <c r="E20" i="24" s="1"/>
  <c r="E13" i="24"/>
  <c r="K47" i="22"/>
  <c r="H13" i="24" s="1"/>
  <c r="K22" i="22"/>
  <c r="K24" i="22" s="1"/>
  <c r="H10" i="24" s="1"/>
  <c r="K20" i="22" l="1"/>
  <c r="H9" i="24" s="1"/>
  <c r="K36" i="22"/>
  <c r="H11" i="24" s="1"/>
  <c r="D38" i="24" l="1"/>
  <c r="G29" i="24"/>
  <c r="F19" i="24"/>
  <c r="F20" i="24" s="1"/>
  <c r="L8" i="21"/>
  <c r="H19" i="24" s="1"/>
  <c r="H20" i="24" s="1"/>
  <c r="G19" i="24" l="1"/>
  <c r="G20" i="24" s="1"/>
  <c r="K50" i="22"/>
  <c r="H14" i="24" s="1"/>
  <c r="J24" i="22" l="1"/>
  <c r="E10" i="24" s="1"/>
  <c r="F10" i="24" s="1"/>
  <c r="H16" i="24" l="1"/>
  <c r="G10" i="24"/>
  <c r="E12" i="24"/>
  <c r="F12" i="24" s="1"/>
  <c r="G12" i="24" s="1"/>
  <c r="J50" i="22"/>
  <c r="J47" i="22"/>
  <c r="J20" i="22"/>
  <c r="E9" i="24" s="1"/>
  <c r="F9" i="24"/>
  <c r="G9" i="24" s="1"/>
  <c r="F13" i="24"/>
  <c r="G13" i="24" s="1"/>
  <c r="E14" i="24"/>
  <c r="F14" i="24" s="1"/>
  <c r="G14" i="24" s="1"/>
  <c r="E7" i="24"/>
  <c r="J36" i="22"/>
  <c r="E11" i="24" s="1"/>
  <c r="F11" i="24" s="1"/>
  <c r="G11" i="24" s="1"/>
  <c r="F7" i="24" l="1"/>
  <c r="E8" i="24"/>
  <c r="F8" i="24" s="1"/>
  <c r="O31" i="22"/>
  <c r="E16" i="24" l="1"/>
  <c r="E38" i="24" s="1"/>
  <c r="G16" i="24"/>
  <c r="F16" i="24"/>
  <c r="F38" i="24" s="1"/>
  <c r="E3" i="24" s="1"/>
</calcChain>
</file>

<file path=xl/comments1.xml><?xml version="1.0" encoding="utf-8"?>
<comments xmlns="http://schemas.openxmlformats.org/spreadsheetml/2006/main">
  <authors>
    <author>Nino Gvenetadze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Nino Gvenetadze:</t>
        </r>
        <r>
          <rPr>
            <sz val="9"/>
            <color indexed="81"/>
            <rFont val="Tahoma"/>
            <family val="2"/>
          </rPr>
          <t xml:space="preserve">
it can be defined   to move in emergancy contol center </t>
        </r>
      </text>
    </comment>
  </commentList>
</comments>
</file>

<file path=xl/sharedStrings.xml><?xml version="1.0" encoding="utf-8"?>
<sst xmlns="http://schemas.openxmlformats.org/spreadsheetml/2006/main" count="767" uniqueCount="241">
  <si>
    <t>Planned</t>
  </si>
  <si>
    <t>Actual</t>
  </si>
  <si>
    <t>Market Approach</t>
  </si>
  <si>
    <t>Review Type</t>
  </si>
  <si>
    <t>Prequalification (Y/N)</t>
  </si>
  <si>
    <t xml:space="preserve">Activity  Status </t>
  </si>
  <si>
    <t>Contract Termination</t>
  </si>
  <si>
    <t>Quality Based Selection (QBS)</t>
  </si>
  <si>
    <t>Individual Consultant Selection</t>
  </si>
  <si>
    <t xml:space="preserve">Category  
</t>
  </si>
  <si>
    <t>Process Status</t>
  </si>
  <si>
    <t>Component</t>
  </si>
  <si>
    <t>Loan / Credit No.</t>
  </si>
  <si>
    <t>Request for Bids</t>
  </si>
  <si>
    <t>Activity  Reference No. / Description:</t>
  </si>
  <si>
    <t xml:space="preserve">Component </t>
  </si>
  <si>
    <t>Estimated Amount (US$)</t>
  </si>
  <si>
    <t>Procurement Process</t>
  </si>
  <si>
    <t>Evaluation Options</t>
  </si>
  <si>
    <t>2020/06/05</t>
  </si>
  <si>
    <t>Goods</t>
  </si>
  <si>
    <t>Yes</t>
  </si>
  <si>
    <t>Under Implementation</t>
  </si>
  <si>
    <t>COFN-C1670,IBRD-91130</t>
  </si>
  <si>
    <t>Direct</t>
  </si>
  <si>
    <t>Limited</t>
  </si>
  <si>
    <t>COVID19/G/UN-01 / Procurement of Xpert (R) Xpress SARS-CoV-2 Diagnostic Test Kits</t>
  </si>
  <si>
    <t>COVID19/CS/QBS-01 / Training and technical assistance to MoLSHA</t>
  </si>
  <si>
    <t>Consultant Services</t>
  </si>
  <si>
    <t>COVID19/CS/CDS-02 / Technical Assistance for post crises COVID-19 strategy for Health Sector - Assistant Consultant</t>
  </si>
  <si>
    <t>COVID19/CS/CDS-01 / Technical Assistance for post-crises COVID-19 strategy for Health Sector - Lead Consultant</t>
  </si>
  <si>
    <t>COVID19/CS/INDV-01 / Procurement Manager</t>
  </si>
  <si>
    <t>COVID19/CS/INDV-03 / Procurement Specialist</t>
  </si>
  <si>
    <t>COVID19/CS/INDV-04 / Health Specialist</t>
  </si>
  <si>
    <t>COVID19/CS/INDV-02 / Financial Manager</t>
  </si>
  <si>
    <t>COVID19/CS/INDV-05 / Social Standards Specialist</t>
  </si>
  <si>
    <t>Open - International</t>
  </si>
  <si>
    <t>Open</t>
  </si>
  <si>
    <t>2020/08/05</t>
  </si>
  <si>
    <t>2021/01/20</t>
  </si>
  <si>
    <t>2021/01/07</t>
  </si>
  <si>
    <t>2020/06/21</t>
  </si>
  <si>
    <t>2020/05/20</t>
  </si>
  <si>
    <t>2020/05/14</t>
  </si>
  <si>
    <t>2020/05/11</t>
  </si>
  <si>
    <t>2020/06/02</t>
  </si>
  <si>
    <t>2020/05/13</t>
  </si>
  <si>
    <t>2020/06/14</t>
  </si>
  <si>
    <t>2020/05/04</t>
  </si>
  <si>
    <t>2020/05/28</t>
  </si>
  <si>
    <t>2020/05/22</t>
  </si>
  <si>
    <t>COVID19/G/DC-09 / Procurement of Qiagen RNA Mini Kit</t>
  </si>
  <si>
    <t>COVID19/G/DC-03 / Procurement of Mobile Emergency Ventilators and Related Services</t>
  </si>
  <si>
    <t>COVID19/G/DC-01 / Procurement of Rapid COVID-19 Test Cassette</t>
  </si>
  <si>
    <t>COVID19/G/DC-04 / Procurement of Standard COVID-19 Antigen Tests</t>
  </si>
  <si>
    <t>2020/07/21</t>
  </si>
  <si>
    <t>2020/08/31</t>
  </si>
  <si>
    <t>2020/07/24</t>
  </si>
  <si>
    <t>2020/05/17</t>
  </si>
  <si>
    <t>2020/06/22</t>
  </si>
  <si>
    <t>2020/06/27</t>
  </si>
  <si>
    <t>2020/06/19</t>
  </si>
  <si>
    <t>2020/08/08</t>
  </si>
  <si>
    <t>2020/09/07</t>
  </si>
  <si>
    <t>2020/09/21</t>
  </si>
  <si>
    <t>2020/10/12</t>
  </si>
  <si>
    <t>2021/04/10</t>
  </si>
  <si>
    <t>2020/06/15</t>
  </si>
  <si>
    <t>2020/06/20</t>
  </si>
  <si>
    <t>2020/07/15</t>
  </si>
  <si>
    <t>2020/07/04</t>
  </si>
  <si>
    <t>2020/07/11</t>
  </si>
  <si>
    <t>2020/07/25</t>
  </si>
  <si>
    <t>2020/08/15</t>
  </si>
  <si>
    <t>2021/02/11</t>
  </si>
  <si>
    <t>2020/06/18</t>
  </si>
  <si>
    <t>2020/06/23</t>
  </si>
  <si>
    <t>2020/07/01</t>
  </si>
  <si>
    <t>2020/06/24</t>
  </si>
  <si>
    <t>2020/07/07</t>
  </si>
  <si>
    <t>2020/07/14</t>
  </si>
  <si>
    <t>2020/07/28</t>
  </si>
  <si>
    <t>2020/08/18</t>
  </si>
  <si>
    <t>2021/02/01</t>
  </si>
  <si>
    <t>2021/02/14</t>
  </si>
  <si>
    <t>2020/06/25</t>
  </si>
  <si>
    <t>2020/06/30</t>
  </si>
  <si>
    <t>2020/05/19</t>
  </si>
  <si>
    <t>2020/07/03</t>
  </si>
  <si>
    <t>2021/01/31</t>
  </si>
  <si>
    <t>2020/06/12</t>
  </si>
  <si>
    <t>2020/06/13</t>
  </si>
  <si>
    <t>2020/06/16</t>
  </si>
  <si>
    <t>2020/05/21</t>
  </si>
  <si>
    <t>2020/08/04</t>
  </si>
  <si>
    <t>2021/01/21</t>
  </si>
  <si>
    <t>2020/06/28</t>
  </si>
  <si>
    <t>2020/05/08</t>
  </si>
  <si>
    <t>2020/05/25</t>
  </si>
  <si>
    <t>2020/06/08</t>
  </si>
  <si>
    <t>2020/07/08</t>
  </si>
  <si>
    <t>2020/07/13</t>
  </si>
  <si>
    <t>2020/08/03</t>
  </si>
  <si>
    <t>2020/08/17</t>
  </si>
  <si>
    <t>2021/03/06</t>
  </si>
  <si>
    <t>COVID19/CW/RFB-01 / Repair works of public health facilities</t>
  </si>
  <si>
    <t>IBRD-91130</t>
  </si>
  <si>
    <t>Prior</t>
  </si>
  <si>
    <t>Works</t>
  </si>
  <si>
    <t>Open - National</t>
  </si>
  <si>
    <t>Single Stage One Envelope</t>
  </si>
  <si>
    <t/>
  </si>
  <si>
    <t>Pending Implementation</t>
  </si>
  <si>
    <t>Cleared</t>
  </si>
  <si>
    <t>Emergency COVID-19 Response</t>
  </si>
  <si>
    <t>2020/06/10</t>
  </si>
  <si>
    <t>COVID19/G/DC-02 / Procurement of Critical Care Ventilators and Related Services</t>
  </si>
  <si>
    <t>Project Management</t>
  </si>
  <si>
    <t>2020/06/26</t>
  </si>
  <si>
    <t>2020/07/26</t>
  </si>
  <si>
    <t>2020/08/09</t>
  </si>
  <si>
    <t>2020/09/06</t>
  </si>
  <si>
    <t>2020/10/06</t>
  </si>
  <si>
    <t>2020/11/05</t>
  </si>
  <si>
    <t>2020/11/19</t>
  </si>
  <si>
    <t>2020/12/10</t>
  </si>
  <si>
    <t>2021/12/10</t>
  </si>
  <si>
    <t>Draft Pre-qualification Documents</t>
  </si>
  <si>
    <t>Specific Procurement Notice</t>
  </si>
  <si>
    <t>Invitation to Providers</t>
  </si>
  <si>
    <t>Amendments to Bidding Documents</t>
  </si>
  <si>
    <t>Contract Amendments</t>
  </si>
  <si>
    <t>Bid Submission / Opening / Minutes</t>
  </si>
  <si>
    <t>Signed Contract</t>
  </si>
  <si>
    <t>Contract Completion</t>
  </si>
  <si>
    <t>Draft Request for Quotations</t>
  </si>
  <si>
    <t xml:space="preserve">Invitation to Supplier / Contractor </t>
  </si>
  <si>
    <t>Amendments to Request for Quotations</t>
  </si>
  <si>
    <t>Receive Quotations</t>
  </si>
  <si>
    <t>Comparison of Quotations</t>
  </si>
  <si>
    <t>Notification of Intention of Award</t>
  </si>
  <si>
    <t>Bid Evaluation Report and Recommendation for Award</t>
  </si>
  <si>
    <t>Evaluation of Technical Proposals</t>
  </si>
  <si>
    <t>Terms of Reference</t>
  </si>
  <si>
    <t>Evaluation of Expression of Interest and Short List of Consultants</t>
  </si>
  <si>
    <t>Short List and Draft Request for Proposals</t>
  </si>
  <si>
    <t>Request for Proposals as Issued</t>
  </si>
  <si>
    <t>Amendments to Request for Proposals</t>
  </si>
  <si>
    <t>Opening of Technical Proposals / Minutes</t>
  </si>
  <si>
    <t>Combined Evaluation Report and Draft Negotiated Contract</t>
  </si>
  <si>
    <t>Draft Negotiated Contract</t>
  </si>
  <si>
    <t>Justification for Direct Selection</t>
  </si>
  <si>
    <t>Expression of Interest</t>
  </si>
  <si>
    <t>Activity  Status</t>
  </si>
  <si>
    <t>Amendments to Pre-qualification Documents</t>
  </si>
  <si>
    <t xml:space="preserve"> Draft Bidding Documents</t>
  </si>
  <si>
    <t>Opening  / Minutes of Pre-qualification</t>
  </si>
  <si>
    <t>Pre-qualification Evaluation Report</t>
  </si>
  <si>
    <t>Invitation to Identified / Selected Consultant</t>
  </si>
  <si>
    <t>N</t>
  </si>
  <si>
    <t>Estimated Amount
 (US$)</t>
  </si>
  <si>
    <t>COVID19/CS/INDV-06 / Environmental Standards Specialist</t>
  </si>
  <si>
    <t>In-Process</t>
  </si>
  <si>
    <t>No</t>
  </si>
  <si>
    <t>Signed</t>
  </si>
  <si>
    <t>Procurement Document Type</t>
  </si>
  <si>
    <t>High SEA/SH Risk</t>
  </si>
  <si>
    <t>2021/01/03</t>
  </si>
  <si>
    <t>Post</t>
  </si>
  <si>
    <t xml:space="preserve">Laboratory Supplies COVID19/G/RFQ-05 </t>
  </si>
  <si>
    <t>IBRD-91131</t>
  </si>
  <si>
    <t>Component 1. Emergency COVID-19 Response</t>
  </si>
  <si>
    <t xml:space="preserve">Direct selection </t>
  </si>
  <si>
    <t>1. Procurement of Personal Protective Equipment</t>
  </si>
  <si>
    <t>2. COVID19/G/DC-06 / Procurement of Hospital Equipment for four dedicated COVID-19 clinics: Rukhi Hospital, Batumi Hospital, Lisi Hospital and Infectious Disease Hospital</t>
  </si>
  <si>
    <t>4.  COVID19/G/RFQ-01 / Procurement of fully equipped Ambulance car C type - Intensive Care Mobile Unit (30 Units)</t>
  </si>
  <si>
    <t>5. COVID19/G/DC-07 / Procurement of Diagnostic Supplies</t>
  </si>
  <si>
    <t>6. COVID19/G/RFQ-02 / Procurement of Equipment for Emergency Control Center</t>
  </si>
  <si>
    <t>7. COVID19/G/RFQ-07 / Procurement of ICT goods for public health facilities</t>
  </si>
  <si>
    <t>RFQ</t>
  </si>
  <si>
    <t>COVID19/G/DC-08 / Procurement of In Vitro Diagnostic Medical Device (cobas)</t>
  </si>
  <si>
    <t xml:space="preserve">COVID19/G/DC-11/Nucleic Acid Diagnostic Kit  </t>
  </si>
  <si>
    <t>yes</t>
  </si>
  <si>
    <t>COVID19/G/DC-10/Thermos Scientifics COVID-19 tests</t>
  </si>
  <si>
    <t>3. COVID19/G/RFQ-03 / Procurement of Motorcycle for ambulance first responders with helmets</t>
  </si>
  <si>
    <t>8.  COVID19/G/RFQ-04 / Procurement of motor vehicles for Infectious Control Monitoring Center</t>
  </si>
  <si>
    <t xml:space="preserve">Cost estimate   (USD) </t>
  </si>
  <si>
    <t xml:space="preserve">TOTAL </t>
  </si>
  <si>
    <t>1.COVID19/G/DC-05  Procurement of Personal Protective Equipment</t>
  </si>
  <si>
    <t>UNCOMITTED</t>
  </si>
  <si>
    <t xml:space="preserve"> </t>
  </si>
  <si>
    <t>Remaining funds</t>
  </si>
  <si>
    <t>COMITTED</t>
  </si>
  <si>
    <t xml:space="preserve">ACTUALS (contracted) </t>
  </si>
  <si>
    <t>SUM</t>
  </si>
  <si>
    <t xml:space="preserve">Infection protection supplies </t>
  </si>
  <si>
    <t xml:space="preserve">Costs of case management and treatment </t>
  </si>
  <si>
    <t xml:space="preserve">Equipment and minor repairs to strengthen public facilities </t>
  </si>
  <si>
    <t>Rapid antigen antibody tests for tourist-active zones</t>
  </si>
  <si>
    <t>Camera of the patient's salon</t>
  </si>
  <si>
    <t>Camera</t>
  </si>
  <si>
    <t xml:space="preserve">Computers </t>
  </si>
  <si>
    <t>Tablets for ambulances</t>
  </si>
  <si>
    <t>15 motor Motor Vehicles for Infectious Control Monitoring Center</t>
  </si>
  <si>
    <t xml:space="preserve">GOODS </t>
  </si>
  <si>
    <t xml:space="preserve">WORKS </t>
  </si>
  <si>
    <t xml:space="preserve">Outstanding amount (USD) </t>
  </si>
  <si>
    <t xml:space="preserve">Kutaisi  Emergency Coordination and Emergency Assistance Center  </t>
  </si>
  <si>
    <t>Motorcycle for ambulance first responders with helmets</t>
  </si>
  <si>
    <t xml:space="preserve">CONSULTANCY SERVICE </t>
  </si>
  <si>
    <t>Batumi</t>
  </si>
  <si>
    <t>Tbilisi Infectiouse Disease Hospital</t>
  </si>
  <si>
    <t xml:space="preserve">Chkhobadze medical centerr in Kutaisi </t>
  </si>
  <si>
    <t xml:space="preserve">ICU of the Infectiouse LG Hospital in Kutaisi </t>
  </si>
  <si>
    <t>Sachkhere Hospital</t>
  </si>
  <si>
    <t xml:space="preserve">Rukhi  Republic Hospital </t>
  </si>
  <si>
    <t xml:space="preserve">ICU of the unuverity hospilat </t>
  </si>
  <si>
    <t>Intensive Care Mobile Unit (30 Units)</t>
  </si>
  <si>
    <t xml:space="preserve">Equipment, diagnostic supplies (including lab reagents and testing kits), infection protection and transportation for laboratories 
</t>
  </si>
  <si>
    <t>retroactive</t>
  </si>
  <si>
    <t>social specialist</t>
  </si>
  <si>
    <t xml:space="preserve">Financial manager </t>
  </si>
  <si>
    <t xml:space="preserve">enviromental Specialist </t>
  </si>
  <si>
    <t>Health specialist</t>
  </si>
  <si>
    <t>Procurement specialist</t>
  </si>
  <si>
    <t xml:space="preserve">CONSULTANCY SERVICE Component  III </t>
  </si>
  <si>
    <t xml:space="preserve">SUM </t>
  </si>
  <si>
    <t xml:space="preserve">PIU </t>
  </si>
  <si>
    <t xml:space="preserve">Component 3. Project Management and Monitoring </t>
  </si>
  <si>
    <t xml:space="preserve">   Component 1. Emergency COVID-19 Response    and Component 3. Project Management and Monitoring </t>
  </si>
  <si>
    <t xml:space="preserve">Component 1. Emergency COVID-19 Response          </t>
  </si>
  <si>
    <t>Goggles, protective</t>
  </si>
  <si>
    <t xml:space="preserve">Direct </t>
  </si>
  <si>
    <t>Tbilisi</t>
  </si>
  <si>
    <t>O.Chkhobadze Disabled and Elderly Medical Rehabilitation Clinical Center</t>
  </si>
  <si>
    <t>preparedness</t>
  </si>
  <si>
    <t xml:space="preserve">cost  of case </t>
  </si>
  <si>
    <t>Radio sistems</t>
  </si>
  <si>
    <t>Planed</t>
  </si>
  <si>
    <t>quarantine</t>
  </si>
  <si>
    <t xml:space="preserve">9. Equipment for Primary Care Facilities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</si>
</sst>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  <numFmt numFmtId="168" formatCode="yyyy/mm/dd"/>
    <numFmt numFmtId="169" formatCode="&quot;$&quot;#,##0.00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Times New Roman"/>
      <family val="1"/>
    </font>
    <font>
      <b/>
      <sz val="8"/>
      <color rgb="FF66727B"/>
      <name val="Verdana"/>
      <family val="2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35">
    <xf numFmtId="0" fontId="0" fillId="0" borderId="0"/>
    <xf numFmtId="9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3" borderId="7" applyNumberFormat="0" applyFont="0" applyAlignment="0" applyProtection="0"/>
    <xf numFmtId="0" fontId="22" fillId="23" borderId="7" applyNumberFormat="0" applyFont="0" applyAlignment="0" applyProtection="0"/>
    <xf numFmtId="0" fontId="22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185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19" fillId="25" borderId="13" xfId="0" applyFont="1" applyFill="1" applyBorder="1" applyAlignment="1">
      <alignment horizontal="center" vertical="center" wrapText="1"/>
    </xf>
    <xf numFmtId="0" fontId="19" fillId="24" borderId="13" xfId="0" applyFont="1" applyFill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center" vertical="center" wrapText="1"/>
    </xf>
    <xf numFmtId="0" fontId="19" fillId="25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11" xfId="0" applyFont="1" applyFill="1" applyBorder="1" applyAlignment="1">
      <alignment horizontal="center" wrapText="1"/>
    </xf>
    <xf numFmtId="4" fontId="19" fillId="0" borderId="11" xfId="0" applyNumberFormat="1" applyFont="1" applyFill="1" applyBorder="1" applyAlignment="1">
      <alignment horizontal="center" vertical="center" wrapText="1"/>
    </xf>
    <xf numFmtId="168" fontId="19" fillId="0" borderId="11" xfId="0" applyNumberFormat="1" applyFont="1" applyFill="1" applyBorder="1" applyAlignment="1">
      <alignment horizontal="center" vertical="center" wrapText="1"/>
    </xf>
    <xf numFmtId="0" fontId="1" fillId="0" borderId="0" xfId="134" applyAlignment="1">
      <alignment horizontal="center"/>
    </xf>
    <xf numFmtId="169" fontId="26" fillId="27" borderId="25" xfId="0" applyNumberFormat="1" applyFont="1" applyFill="1" applyBorder="1" applyAlignment="1">
      <alignment horizontal="center" vertical="center" wrapText="1"/>
    </xf>
    <xf numFmtId="169" fontId="26" fillId="27" borderId="0" xfId="0" applyNumberFormat="1" applyFont="1" applyFill="1" applyBorder="1" applyAlignment="1">
      <alignment horizontal="center" vertical="center" wrapText="1"/>
    </xf>
    <xf numFmtId="169" fontId="26" fillId="27" borderId="25" xfId="0" applyNumberFormat="1" applyFont="1" applyFill="1" applyBorder="1" applyAlignment="1">
      <alignment horizontal="center" vertical="center"/>
    </xf>
    <xf numFmtId="169" fontId="19" fillId="27" borderId="25" xfId="0" applyNumberFormat="1" applyFont="1" applyFill="1" applyBorder="1" applyAlignment="1">
      <alignment horizontal="center" vertical="center" wrapText="1"/>
    </xf>
    <xf numFmtId="169" fontId="19" fillId="27" borderId="0" xfId="0" applyNumberFormat="1" applyFont="1" applyFill="1" applyBorder="1" applyAlignment="1">
      <alignment horizontal="center" vertical="center" wrapText="1"/>
    </xf>
    <xf numFmtId="169" fontId="26" fillId="28" borderId="25" xfId="0" applyNumberFormat="1" applyFont="1" applyFill="1" applyBorder="1" applyAlignment="1">
      <alignment horizontal="center" vertical="center"/>
    </xf>
    <xf numFmtId="169" fontId="26" fillId="28" borderId="25" xfId="0" applyNumberFormat="1" applyFont="1" applyFill="1" applyBorder="1" applyAlignment="1">
      <alignment horizontal="center" vertical="center" wrapText="1"/>
    </xf>
    <xf numFmtId="169" fontId="21" fillId="27" borderId="0" xfId="0" applyNumberFormat="1" applyFont="1" applyFill="1" applyBorder="1" applyAlignment="1">
      <alignment horizontal="center" vertical="center"/>
    </xf>
    <xf numFmtId="169" fontId="0" fillId="27" borderId="25" xfId="0" applyNumberFormat="1" applyFill="1" applyBorder="1" applyAlignment="1">
      <alignment horizontal="center" vertical="center"/>
    </xf>
    <xf numFmtId="169" fontId="0" fillId="27" borderId="0" xfId="0" applyNumberFormat="1" applyFill="1" applyBorder="1" applyAlignment="1">
      <alignment horizontal="center" vertical="center"/>
    </xf>
    <xf numFmtId="169" fontId="26" fillId="27" borderId="0" xfId="0" applyNumberFormat="1" applyFont="1" applyFill="1" applyBorder="1" applyAlignment="1">
      <alignment horizontal="center" vertical="center"/>
    </xf>
    <xf numFmtId="169" fontId="26" fillId="27" borderId="25" xfId="4" applyNumberFormat="1" applyFont="1" applyFill="1" applyBorder="1" applyAlignment="1">
      <alignment horizontal="center" vertical="center" wrapText="1"/>
    </xf>
    <xf numFmtId="169" fontId="21" fillId="27" borderId="0" xfId="0" applyNumberFormat="1" applyFont="1" applyFill="1" applyBorder="1" applyAlignment="1">
      <alignment horizontal="center" vertical="center" wrapText="1"/>
    </xf>
    <xf numFmtId="169" fontId="0" fillId="27" borderId="0" xfId="0" applyNumberFormat="1" applyFill="1" applyBorder="1" applyAlignment="1">
      <alignment horizontal="center" vertical="center" wrapText="1"/>
    </xf>
    <xf numFmtId="169" fontId="27" fillId="27" borderId="25" xfId="0" applyNumberFormat="1" applyFont="1" applyFill="1" applyBorder="1" applyAlignment="1">
      <alignment horizontal="center" vertical="center" wrapText="1"/>
    </xf>
    <xf numFmtId="169" fontId="26" fillId="28" borderId="14" xfId="0" applyNumberFormat="1" applyFont="1" applyFill="1" applyBorder="1" applyAlignment="1">
      <alignment horizontal="center" vertical="center" wrapText="1"/>
    </xf>
    <xf numFmtId="169" fontId="0" fillId="27" borderId="25" xfId="0" applyNumberFormat="1" applyFill="1" applyBorder="1" applyAlignment="1">
      <alignment horizontal="center" vertical="center" wrapText="1"/>
    </xf>
    <xf numFmtId="169" fontId="29" fillId="29" borderId="22" xfId="0" applyNumberFormat="1" applyFont="1" applyFill="1" applyBorder="1" applyAlignment="1">
      <alignment horizontal="center" vertical="center"/>
    </xf>
    <xf numFmtId="169" fontId="19" fillId="28" borderId="14" xfId="0" applyNumberFormat="1" applyFont="1" applyFill="1" applyBorder="1" applyAlignment="1">
      <alignment horizontal="center" vertical="center" wrapText="1"/>
    </xf>
    <xf numFmtId="169" fontId="26" fillId="27" borderId="28" xfId="0" applyNumberFormat="1" applyFont="1" applyFill="1" applyBorder="1" applyAlignment="1">
      <alignment vertical="center" wrapText="1"/>
    </xf>
    <xf numFmtId="169" fontId="26" fillId="27" borderId="29" xfId="0" applyNumberFormat="1" applyFont="1" applyFill="1" applyBorder="1" applyAlignment="1">
      <alignment vertical="center" wrapText="1"/>
    </xf>
    <xf numFmtId="169" fontId="26" fillId="27" borderId="14" xfId="0" applyNumberFormat="1" applyFont="1" applyFill="1" applyBorder="1" applyAlignment="1">
      <alignment horizontal="center" vertical="center" wrapText="1"/>
    </xf>
    <xf numFmtId="169" fontId="19" fillId="27" borderId="14" xfId="0" applyNumberFormat="1" applyFont="1" applyFill="1" applyBorder="1" applyAlignment="1">
      <alignment horizontal="center" vertical="center" wrapText="1"/>
    </xf>
    <xf numFmtId="169" fontId="26" fillId="27" borderId="27" xfId="0" applyNumberFormat="1" applyFont="1" applyFill="1" applyBorder="1" applyAlignment="1">
      <alignment horizontal="center" vertical="center" wrapText="1"/>
    </xf>
    <xf numFmtId="169" fontId="26" fillId="28" borderId="27" xfId="0" applyNumberFormat="1" applyFont="1" applyFill="1" applyBorder="1" applyAlignment="1">
      <alignment horizontal="center" vertical="center" wrapText="1"/>
    </xf>
    <xf numFmtId="169" fontId="19" fillId="27" borderId="27" xfId="0" applyNumberFormat="1" applyFont="1" applyFill="1" applyBorder="1" applyAlignment="1">
      <alignment horizontal="center" vertical="center" wrapText="1"/>
    </xf>
    <xf numFmtId="169" fontId="19" fillId="26" borderId="27" xfId="0" applyNumberFormat="1" applyFont="1" applyFill="1" applyBorder="1" applyAlignment="1">
      <alignment horizontal="center" vertical="center" wrapText="1"/>
    </xf>
    <xf numFmtId="169" fontId="26" fillId="28" borderId="30" xfId="0" applyNumberFormat="1" applyFont="1" applyFill="1" applyBorder="1" applyAlignment="1">
      <alignment horizontal="center" vertical="center" wrapText="1"/>
    </xf>
    <xf numFmtId="169" fontId="26" fillId="27" borderId="30" xfId="0" applyNumberFormat="1" applyFont="1" applyFill="1" applyBorder="1" applyAlignment="1">
      <alignment horizontal="center" vertical="center" wrapText="1"/>
    </xf>
    <xf numFmtId="0" fontId="26" fillId="27" borderId="25" xfId="0" applyNumberFormat="1" applyFont="1" applyFill="1" applyBorder="1" applyAlignment="1">
      <alignment horizontal="center" vertical="center"/>
    </xf>
    <xf numFmtId="0" fontId="26" fillId="27" borderId="27" xfId="0" applyNumberFormat="1" applyFont="1" applyFill="1" applyBorder="1" applyAlignment="1">
      <alignment horizontal="center" vertical="center" wrapText="1"/>
    </xf>
    <xf numFmtId="169" fontId="0" fillId="30" borderId="0" xfId="0" applyNumberForma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4" fontId="26" fillId="0" borderId="15" xfId="0" applyNumberFormat="1" applyFont="1" applyFill="1" applyBorder="1" applyAlignment="1">
      <alignment horizontal="center" vertical="center" wrapText="1"/>
    </xf>
    <xf numFmtId="4" fontId="19" fillId="0" borderId="15" xfId="0" applyNumberFormat="1" applyFont="1" applyFill="1" applyBorder="1" applyAlignment="1">
      <alignment horizontal="center" vertical="center" wrapText="1"/>
    </xf>
    <xf numFmtId="168" fontId="19" fillId="0" borderId="15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19" fillId="0" borderId="25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0" fillId="0" borderId="25" xfId="0" applyBorder="1" applyAlignment="1">
      <alignment horizontal="center" wrapText="1"/>
    </xf>
    <xf numFmtId="0" fontId="29" fillId="0" borderId="25" xfId="0" applyFont="1" applyBorder="1" applyAlignment="1">
      <alignment horizontal="center" wrapText="1"/>
    </xf>
    <xf numFmtId="169" fontId="0" fillId="27" borderId="26" xfId="0" applyNumberFormat="1" applyFill="1" applyBorder="1" applyAlignment="1">
      <alignment horizontal="center" vertical="center"/>
    </xf>
    <xf numFmtId="169" fontId="0" fillId="27" borderId="15" xfId="0" applyNumberFormat="1" applyFill="1" applyBorder="1" applyAlignment="1">
      <alignment horizontal="center" vertical="center" wrapText="1"/>
    </xf>
    <xf numFmtId="169" fontId="19" fillId="26" borderId="15" xfId="0" applyNumberFormat="1" applyFont="1" applyFill="1" applyBorder="1" applyAlignment="1">
      <alignment horizontal="center" vertical="center" wrapText="1"/>
    </xf>
    <xf numFmtId="169" fontId="19" fillId="27" borderId="15" xfId="0" applyNumberFormat="1" applyFont="1" applyFill="1" applyBorder="1" applyAlignment="1">
      <alignment horizontal="center" vertical="center" wrapText="1"/>
    </xf>
    <xf numFmtId="169" fontId="0" fillId="27" borderId="15" xfId="0" applyNumberFormat="1" applyFill="1" applyBorder="1" applyAlignment="1">
      <alignment horizontal="center" vertical="center"/>
    </xf>
    <xf numFmtId="169" fontId="0" fillId="27" borderId="24" xfId="0" applyNumberFormat="1" applyFill="1" applyBorder="1" applyAlignment="1">
      <alignment horizontal="center" vertical="center"/>
    </xf>
    <xf numFmtId="169" fontId="0" fillId="27" borderId="34" xfId="0" applyNumberFormat="1" applyFill="1" applyBorder="1" applyAlignment="1">
      <alignment horizontal="center" vertical="center"/>
    </xf>
    <xf numFmtId="169" fontId="28" fillId="27" borderId="25" xfId="0" applyNumberFormat="1" applyFont="1" applyFill="1" applyBorder="1" applyAlignment="1">
      <alignment horizontal="center" vertical="center" wrapText="1"/>
    </xf>
    <xf numFmtId="169" fontId="26" fillId="27" borderId="35" xfId="0" applyNumberFormat="1" applyFont="1" applyFill="1" applyBorder="1" applyAlignment="1">
      <alignment horizontal="center" vertical="center" wrapText="1"/>
    </xf>
    <xf numFmtId="4" fontId="26" fillId="29" borderId="15" xfId="0" applyNumberFormat="1" applyFont="1" applyFill="1" applyBorder="1" applyAlignment="1">
      <alignment horizontal="center" vertical="center" wrapText="1"/>
    </xf>
    <xf numFmtId="4" fontId="26" fillId="29" borderId="25" xfId="0" applyNumberFormat="1" applyFont="1" applyFill="1" applyBorder="1" applyAlignment="1">
      <alignment horizontal="center" vertical="center" wrapText="1"/>
    </xf>
    <xf numFmtId="169" fontId="26" fillId="29" borderId="25" xfId="0" applyNumberFormat="1" applyFont="1" applyFill="1" applyBorder="1" applyAlignment="1">
      <alignment horizontal="center" vertical="center" wrapText="1"/>
    </xf>
    <xf numFmtId="169" fontId="26" fillId="29" borderId="25" xfId="0" applyNumberFormat="1" applyFont="1" applyFill="1" applyBorder="1" applyAlignment="1">
      <alignment horizontal="center" vertical="center"/>
    </xf>
    <xf numFmtId="169" fontId="26" fillId="29" borderId="22" xfId="0" applyNumberFormat="1" applyFont="1" applyFill="1" applyBorder="1" applyAlignment="1">
      <alignment horizontal="center" vertical="center" wrapText="1"/>
    </xf>
    <xf numFmtId="169" fontId="26" fillId="29" borderId="25" xfId="4" applyNumberFormat="1" applyFont="1" applyFill="1" applyBorder="1" applyAlignment="1">
      <alignment horizontal="center" vertical="center" wrapText="1"/>
    </xf>
    <xf numFmtId="169" fontId="26" fillId="29" borderId="15" xfId="4" applyNumberFormat="1" applyFont="1" applyFill="1" applyBorder="1" applyAlignment="1">
      <alignment horizontal="center" vertical="center" wrapText="1"/>
    </xf>
    <xf numFmtId="169" fontId="26" fillId="29" borderId="14" xfId="0" applyNumberFormat="1" applyFont="1" applyFill="1" applyBorder="1" applyAlignment="1">
      <alignment horizontal="center" vertical="center" wrapText="1"/>
    </xf>
    <xf numFmtId="169" fontId="27" fillId="29" borderId="25" xfId="0" applyNumberFormat="1" applyFont="1" applyFill="1" applyBorder="1" applyAlignment="1">
      <alignment horizontal="center" vertical="center" wrapText="1"/>
    </xf>
    <xf numFmtId="169" fontId="28" fillId="29" borderId="25" xfId="0" applyNumberFormat="1" applyFont="1" applyFill="1" applyBorder="1" applyAlignment="1">
      <alignment horizontal="center" vertical="center" wrapText="1"/>
    </xf>
    <xf numFmtId="169" fontId="28" fillId="29" borderId="15" xfId="0" applyNumberFormat="1" applyFont="1" applyFill="1" applyBorder="1" applyAlignment="1">
      <alignment horizontal="center" vertical="center" wrapText="1"/>
    </xf>
    <xf numFmtId="169" fontId="19" fillId="29" borderId="14" xfId="0" applyNumberFormat="1" applyFont="1" applyFill="1" applyBorder="1" applyAlignment="1">
      <alignment horizontal="center" vertical="center" wrapText="1"/>
    </xf>
    <xf numFmtId="169" fontId="19" fillId="29" borderId="15" xfId="0" applyNumberFormat="1" applyFont="1" applyFill="1" applyBorder="1" applyAlignment="1">
      <alignment horizontal="center" vertical="center" wrapText="1"/>
    </xf>
    <xf numFmtId="169" fontId="29" fillId="29" borderId="15" xfId="0" applyNumberFormat="1" applyFont="1" applyFill="1" applyBorder="1" applyAlignment="1">
      <alignment horizontal="center" vertical="center"/>
    </xf>
    <xf numFmtId="169" fontId="28" fillId="27" borderId="15" xfId="0" applyNumberFormat="1" applyFont="1" applyFill="1" applyBorder="1" applyAlignment="1">
      <alignment horizontal="center" vertical="center" wrapText="1"/>
    </xf>
    <xf numFmtId="169" fontId="26" fillId="31" borderId="22" xfId="0" applyNumberFormat="1" applyFont="1" applyFill="1" applyBorder="1" applyAlignment="1">
      <alignment horizontal="center" vertical="center" wrapText="1"/>
    </xf>
    <xf numFmtId="169" fontId="26" fillId="31" borderId="23" xfId="0" applyNumberFormat="1" applyFont="1" applyFill="1" applyBorder="1" applyAlignment="1">
      <alignment horizontal="center" vertical="center" wrapText="1"/>
    </xf>
    <xf numFmtId="169" fontId="29" fillId="31" borderId="33" xfId="0" applyNumberFormat="1" applyFont="1" applyFill="1" applyBorder="1" applyAlignment="1">
      <alignment horizontal="center" vertical="center"/>
    </xf>
    <xf numFmtId="169" fontId="0" fillId="27" borderId="35" xfId="0" applyNumberFormat="1" applyFill="1" applyBorder="1" applyAlignment="1">
      <alignment horizontal="center" vertical="center" wrapText="1"/>
    </xf>
    <xf numFmtId="169" fontId="26" fillId="27" borderId="15" xfId="0" applyNumberFormat="1" applyFont="1" applyFill="1" applyBorder="1" applyAlignment="1">
      <alignment horizontal="center" vertical="center"/>
    </xf>
    <xf numFmtId="169" fontId="26" fillId="27" borderId="15" xfId="0" applyNumberFormat="1" applyFont="1" applyFill="1" applyBorder="1" applyAlignment="1">
      <alignment horizontal="center" vertical="center" wrapText="1"/>
    </xf>
    <xf numFmtId="0" fontId="26" fillId="27" borderId="14" xfId="0" applyNumberFormat="1" applyFont="1" applyFill="1" applyBorder="1" applyAlignment="1">
      <alignment horizontal="center" vertical="center"/>
    </xf>
    <xf numFmtId="0" fontId="26" fillId="27" borderId="30" xfId="0" applyNumberFormat="1" applyFont="1" applyFill="1" applyBorder="1" applyAlignment="1">
      <alignment horizontal="center" vertical="center" wrapText="1"/>
    </xf>
    <xf numFmtId="169" fontId="26" fillId="31" borderId="28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3" fillId="0" borderId="25" xfId="0" applyFont="1" applyBorder="1" applyAlignment="1">
      <alignment horizontal="center" vertical="center"/>
    </xf>
    <xf numFmtId="0" fontId="23" fillId="29" borderId="25" xfId="0" applyFont="1" applyFill="1" applyBorder="1" applyAlignment="1">
      <alignment horizontal="center" vertical="center"/>
    </xf>
    <xf numFmtId="169" fontId="23" fillId="28" borderId="14" xfId="0" applyNumberFormat="1" applyFont="1" applyFill="1" applyBorder="1" applyAlignment="1">
      <alignment horizontal="left" vertical="center" wrapText="1"/>
    </xf>
    <xf numFmtId="169" fontId="23" fillId="27" borderId="25" xfId="0" applyNumberFormat="1" applyFont="1" applyFill="1" applyBorder="1" applyAlignment="1">
      <alignment horizontal="center" vertical="center" wrapText="1"/>
    </xf>
    <xf numFmtId="169" fontId="23" fillId="29" borderId="25" xfId="0" applyNumberFormat="1" applyFont="1" applyFill="1" applyBorder="1" applyAlignment="1">
      <alignment horizontal="center" vertical="center"/>
    </xf>
    <xf numFmtId="169" fontId="23" fillId="28" borderId="25" xfId="0" applyNumberFormat="1" applyFont="1" applyFill="1" applyBorder="1" applyAlignment="1">
      <alignment horizontal="left" vertical="center" wrapText="1"/>
    </xf>
    <xf numFmtId="169" fontId="32" fillId="27" borderId="25" xfId="0" applyNumberFormat="1" applyFont="1" applyFill="1" applyBorder="1" applyAlignment="1">
      <alignment horizontal="center" vertical="center" wrapText="1"/>
    </xf>
    <xf numFmtId="169" fontId="23" fillId="26" borderId="25" xfId="0" applyNumberFormat="1" applyFont="1" applyFill="1" applyBorder="1" applyAlignment="1">
      <alignment horizontal="center" vertical="center"/>
    </xf>
    <xf numFmtId="169" fontId="23" fillId="27" borderId="0" xfId="0" applyNumberFormat="1" applyFont="1" applyFill="1" applyBorder="1" applyAlignment="1">
      <alignment horizontal="left" vertical="center" wrapText="1"/>
    </xf>
    <xf numFmtId="169" fontId="23" fillId="27" borderId="0" xfId="0" applyNumberFormat="1" applyFont="1" applyFill="1" applyBorder="1" applyAlignment="1">
      <alignment horizontal="center" vertical="center"/>
    </xf>
    <xf numFmtId="0" fontId="24" fillId="27" borderId="0" xfId="0" applyFont="1" applyFill="1" applyBorder="1"/>
    <xf numFmtId="0" fontId="24" fillId="27" borderId="0" xfId="0" applyFont="1" applyFill="1"/>
    <xf numFmtId="169" fontId="23" fillId="28" borderId="25" xfId="0" applyNumberFormat="1" applyFont="1" applyFill="1" applyBorder="1" applyAlignment="1">
      <alignment horizontal="center" vertical="center" wrapText="1"/>
    </xf>
    <xf numFmtId="0" fontId="24" fillId="0" borderId="25" xfId="0" applyFont="1" applyBorder="1"/>
    <xf numFmtId="0" fontId="23" fillId="0" borderId="25" xfId="0" applyFont="1" applyBorder="1" applyAlignment="1">
      <alignment horizontal="center" vertical="center" wrapText="1"/>
    </xf>
    <xf numFmtId="169" fontId="23" fillId="0" borderId="25" xfId="0" applyNumberFormat="1" applyFont="1" applyBorder="1" applyAlignment="1">
      <alignment horizontal="center" vertical="center"/>
    </xf>
    <xf numFmtId="0" fontId="23" fillId="29" borderId="25" xfId="0" applyFont="1" applyFill="1" applyBorder="1"/>
    <xf numFmtId="169" fontId="23" fillId="29" borderId="25" xfId="0" applyNumberFormat="1" applyFont="1" applyFill="1" applyBorder="1" applyAlignment="1">
      <alignment horizontal="center"/>
    </xf>
    <xf numFmtId="0" fontId="24" fillId="0" borderId="2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169" fontId="27" fillId="27" borderId="0" xfId="0" applyNumberFormat="1" applyFont="1" applyFill="1" applyBorder="1" applyAlignment="1">
      <alignment horizontal="center" vertical="center" wrapText="1"/>
    </xf>
    <xf numFmtId="169" fontId="27" fillId="29" borderId="0" xfId="0" applyNumberFormat="1" applyFont="1" applyFill="1" applyBorder="1" applyAlignment="1">
      <alignment horizontal="center" vertical="center" wrapText="1"/>
    </xf>
    <xf numFmtId="167" fontId="0" fillId="0" borderId="0" xfId="4" applyFont="1" applyAlignment="1">
      <alignment horizontal="center"/>
    </xf>
    <xf numFmtId="0" fontId="33" fillId="0" borderId="0" xfId="0" applyFont="1"/>
    <xf numFmtId="169" fontId="27" fillId="27" borderId="27" xfId="0" applyNumberFormat="1" applyFont="1" applyFill="1" applyBorder="1" applyAlignment="1">
      <alignment horizontal="center" vertical="center" wrapText="1"/>
    </xf>
    <xf numFmtId="0" fontId="26" fillId="27" borderId="25" xfId="0" applyNumberFormat="1" applyFont="1" applyFill="1" applyBorder="1" applyAlignment="1">
      <alignment horizontal="center" vertical="center" wrapText="1"/>
    </xf>
    <xf numFmtId="169" fontId="26" fillId="31" borderId="34" xfId="0" applyNumberFormat="1" applyFont="1" applyFill="1" applyBorder="1" applyAlignment="1">
      <alignment horizontal="center" vertical="center" wrapText="1"/>
    </xf>
    <xf numFmtId="169" fontId="26" fillId="29" borderId="33" xfId="0" applyNumberFormat="1" applyFont="1" applyFill="1" applyBorder="1" applyAlignment="1">
      <alignment horizontal="center" vertical="center" wrapText="1"/>
    </xf>
    <xf numFmtId="169" fontId="26" fillId="27" borderId="24" xfId="0" applyNumberFormat="1" applyFont="1" applyFill="1" applyBorder="1" applyAlignment="1">
      <alignment vertical="center" wrapText="1"/>
    </xf>
    <xf numFmtId="169" fontId="26" fillId="31" borderId="33" xfId="0" applyNumberFormat="1" applyFont="1" applyFill="1" applyBorder="1" applyAlignment="1">
      <alignment horizontal="center" vertical="center" wrapText="1"/>
    </xf>
    <xf numFmtId="169" fontId="26" fillId="27" borderId="34" xfId="0" applyNumberFormat="1" applyFont="1" applyFill="1" applyBorder="1" applyAlignment="1">
      <alignment vertical="center" wrapText="1"/>
    </xf>
    <xf numFmtId="167" fontId="25" fillId="0" borderId="0" xfId="4" applyFont="1"/>
    <xf numFmtId="0" fontId="25" fillId="0" borderId="0" xfId="0" applyFont="1"/>
    <xf numFmtId="0" fontId="23" fillId="0" borderId="0" xfId="0" applyFont="1" applyAlignment="1">
      <alignment horizontal="center"/>
    </xf>
    <xf numFmtId="169" fontId="23" fillId="26" borderId="25" xfId="0" applyNumberFormat="1" applyFont="1" applyFill="1" applyBorder="1" applyAlignment="1">
      <alignment horizontal="center"/>
    </xf>
    <xf numFmtId="169" fontId="23" fillId="28" borderId="14" xfId="0" applyNumberFormat="1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169" fontId="23" fillId="27" borderId="0" xfId="0" applyNumberFormat="1" applyFont="1" applyFill="1" applyBorder="1" applyAlignment="1">
      <alignment horizontal="center"/>
    </xf>
    <xf numFmtId="0" fontId="24" fillId="27" borderId="0" xfId="0" applyFont="1" applyFill="1" applyAlignment="1">
      <alignment horizontal="center"/>
    </xf>
    <xf numFmtId="4" fontId="19" fillId="29" borderId="39" xfId="0" applyNumberFormat="1" applyFont="1" applyFill="1" applyBorder="1" applyAlignment="1">
      <alignment horizontal="center" vertical="center" wrapText="1"/>
    </xf>
    <xf numFmtId="4" fontId="26" fillId="33" borderId="25" xfId="0" applyNumberFormat="1" applyFont="1" applyFill="1" applyBorder="1" applyAlignment="1">
      <alignment horizontal="center" vertical="center" wrapText="1"/>
    </xf>
    <xf numFmtId="4" fontId="29" fillId="33" borderId="23" xfId="0" applyNumberFormat="1" applyFont="1" applyFill="1" applyBorder="1" applyAlignment="1">
      <alignment horizontal="center" vertical="center"/>
    </xf>
    <xf numFmtId="0" fontId="0" fillId="29" borderId="22" xfId="0" applyFill="1" applyBorder="1" applyAlignment="1">
      <alignment horizontal="center"/>
    </xf>
    <xf numFmtId="169" fontId="26" fillId="33" borderId="14" xfId="0" applyNumberFormat="1" applyFont="1" applyFill="1" applyBorder="1" applyAlignment="1">
      <alignment horizontal="center" vertical="center" wrapText="1"/>
    </xf>
    <xf numFmtId="0" fontId="19" fillId="32" borderId="37" xfId="0" applyFont="1" applyFill="1" applyBorder="1" applyAlignment="1">
      <alignment horizontal="center" vertical="center" wrapText="1"/>
    </xf>
    <xf numFmtId="169" fontId="26" fillId="32" borderId="14" xfId="0" applyNumberFormat="1" applyFont="1" applyFill="1" applyBorder="1" applyAlignment="1">
      <alignment horizontal="center" vertical="center" wrapText="1"/>
    </xf>
    <xf numFmtId="0" fontId="19" fillId="32" borderId="15" xfId="0" applyFont="1" applyFill="1" applyBorder="1" applyAlignment="1">
      <alignment horizontal="center" vertical="center" wrapText="1"/>
    </xf>
    <xf numFmtId="0" fontId="19" fillId="32" borderId="38" xfId="0" applyFont="1" applyFill="1" applyBorder="1" applyAlignment="1">
      <alignment horizontal="center" vertical="center" wrapText="1"/>
    </xf>
    <xf numFmtId="0" fontId="26" fillId="32" borderId="36" xfId="0" applyFont="1" applyFill="1" applyBorder="1" applyAlignment="1">
      <alignment horizontal="center" vertical="center" wrapText="1"/>
    </xf>
    <xf numFmtId="169" fontId="23" fillId="26" borderId="29" xfId="0" applyNumberFormat="1" applyFont="1" applyFill="1" applyBorder="1" applyAlignment="1">
      <alignment horizontal="center" vertical="center"/>
    </xf>
    <xf numFmtId="0" fontId="24" fillId="26" borderId="25" xfId="0" applyFont="1" applyFill="1" applyBorder="1"/>
    <xf numFmtId="0" fontId="23" fillId="0" borderId="23" xfId="0" applyFont="1" applyBorder="1"/>
    <xf numFmtId="0" fontId="23" fillId="29" borderId="25" xfId="0" applyFont="1" applyFill="1" applyBorder="1" applyAlignment="1">
      <alignment vertical="center" wrapText="1"/>
    </xf>
    <xf numFmtId="0" fontId="23" fillId="27" borderId="25" xfId="0" applyFont="1" applyFill="1" applyBorder="1" applyAlignment="1">
      <alignment vertical="center" wrapText="1"/>
    </xf>
    <xf numFmtId="169" fontId="34" fillId="27" borderId="25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69" fontId="23" fillId="26" borderId="0" xfId="0" applyNumberFormat="1" applyFont="1" applyFill="1" applyBorder="1" applyAlignment="1">
      <alignment horizontal="center"/>
    </xf>
    <xf numFmtId="0" fontId="24" fillId="27" borderId="25" xfId="0" applyFont="1" applyFill="1" applyBorder="1"/>
    <xf numFmtId="169" fontId="23" fillId="27" borderId="25" xfId="0" applyNumberFormat="1" applyFont="1" applyFill="1" applyBorder="1" applyAlignment="1">
      <alignment horizontal="center"/>
    </xf>
    <xf numFmtId="0" fontId="24" fillId="0" borderId="0" xfId="0" applyFont="1" applyAlignment="1"/>
    <xf numFmtId="167" fontId="24" fillId="0" borderId="0" xfId="4" applyFont="1" applyAlignment="1"/>
    <xf numFmtId="0" fontId="24" fillId="27" borderId="0" xfId="0" applyFont="1" applyFill="1" applyAlignment="1"/>
    <xf numFmtId="167" fontId="24" fillId="0" borderId="0" xfId="0" applyNumberFormat="1" applyFont="1" applyAlignment="1"/>
    <xf numFmtId="167" fontId="25" fillId="0" borderId="0" xfId="4" applyFont="1" applyAlignment="1"/>
    <xf numFmtId="0" fontId="23" fillId="29" borderId="23" xfId="0" applyFont="1" applyFill="1" applyBorder="1" applyAlignment="1">
      <alignment horizontal="left"/>
    </xf>
    <xf numFmtId="0" fontId="23" fillId="29" borderId="29" xfId="0" applyFont="1" applyFill="1" applyBorder="1" applyAlignment="1">
      <alignment horizontal="left"/>
    </xf>
    <xf numFmtId="0" fontId="19" fillId="24" borderId="20" xfId="0" applyFont="1" applyFill="1" applyBorder="1" applyAlignment="1">
      <alignment horizontal="center" vertical="center" wrapText="1"/>
    </xf>
    <xf numFmtId="0" fontId="19" fillId="24" borderId="21" xfId="0" applyFont="1" applyFill="1" applyBorder="1" applyAlignment="1">
      <alignment horizontal="center" vertical="center" wrapText="1"/>
    </xf>
    <xf numFmtId="0" fontId="19" fillId="24" borderId="15" xfId="0" applyFont="1" applyFill="1" applyBorder="1" applyAlignment="1">
      <alignment horizontal="center" vertical="center" wrapText="1"/>
    </xf>
    <xf numFmtId="0" fontId="19" fillId="24" borderId="14" xfId="0" applyFont="1" applyFill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center" vertical="center" wrapText="1"/>
    </xf>
    <xf numFmtId="0" fontId="21" fillId="24" borderId="1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9" xfId="0" applyFont="1" applyFill="1" applyBorder="1" applyAlignment="1">
      <alignment horizontal="center" vertical="center"/>
    </xf>
    <xf numFmtId="0" fontId="19" fillId="24" borderId="12" xfId="0" applyFont="1" applyFill="1" applyBorder="1" applyAlignment="1">
      <alignment horizontal="center" vertical="center" wrapText="1"/>
    </xf>
    <xf numFmtId="0" fontId="19" fillId="24" borderId="16" xfId="0" applyFont="1" applyFill="1" applyBorder="1" applyAlignment="1">
      <alignment horizontal="center" vertical="center" wrapText="1"/>
    </xf>
    <xf numFmtId="0" fontId="19" fillId="29" borderId="15" xfId="0" applyFont="1" applyFill="1" applyBorder="1" applyAlignment="1">
      <alignment horizontal="center" vertical="center"/>
    </xf>
    <xf numFmtId="0" fontId="19" fillId="29" borderId="14" xfId="0" applyFont="1" applyFill="1" applyBorder="1" applyAlignment="1">
      <alignment horizontal="center" vertical="center"/>
    </xf>
    <xf numFmtId="169" fontId="21" fillId="27" borderId="25" xfId="0" applyNumberFormat="1" applyFont="1" applyFill="1" applyBorder="1" applyAlignment="1">
      <alignment horizontal="left" vertical="center" wrapText="1"/>
    </xf>
    <xf numFmtId="169" fontId="21" fillId="27" borderId="31" xfId="0" applyNumberFormat="1" applyFont="1" applyFill="1" applyBorder="1" applyAlignment="1">
      <alignment horizontal="left" vertical="center" wrapText="1"/>
    </xf>
    <xf numFmtId="169" fontId="21" fillId="27" borderId="0" xfId="0" applyNumberFormat="1" applyFont="1" applyFill="1" applyBorder="1" applyAlignment="1">
      <alignment horizontal="left" vertical="center" wrapText="1"/>
    </xf>
    <xf numFmtId="169" fontId="21" fillId="27" borderId="32" xfId="0" applyNumberFormat="1" applyFont="1" applyFill="1" applyBorder="1" applyAlignment="1">
      <alignment horizontal="left" vertical="center" wrapText="1"/>
    </xf>
    <xf numFmtId="169" fontId="21" fillId="27" borderId="14" xfId="0" applyNumberFormat="1" applyFont="1" applyFill="1" applyBorder="1" applyAlignment="1">
      <alignment horizontal="left" vertical="center" wrapText="1"/>
    </xf>
    <xf numFmtId="0" fontId="19" fillId="25" borderId="15" xfId="0" applyFont="1" applyFill="1" applyBorder="1" applyAlignment="1">
      <alignment horizontal="center" vertical="center" wrapText="1"/>
    </xf>
    <xf numFmtId="0" fontId="19" fillId="25" borderId="14" xfId="0" applyFont="1" applyFill="1" applyBorder="1" applyAlignment="1">
      <alignment horizontal="center" vertical="center" wrapText="1"/>
    </xf>
    <xf numFmtId="0" fontId="19" fillId="25" borderId="12" xfId="0" applyFont="1" applyFill="1" applyBorder="1" applyAlignment="1">
      <alignment horizontal="center" vertical="center" wrapText="1"/>
    </xf>
    <xf numFmtId="0" fontId="19" fillId="25" borderId="16" xfId="0" applyFont="1" applyFill="1" applyBorder="1" applyAlignment="1">
      <alignment horizontal="center" vertical="center" wrapText="1"/>
    </xf>
    <xf numFmtId="0" fontId="19" fillId="25" borderId="10" xfId="0" applyFont="1" applyFill="1" applyBorder="1" applyAlignment="1">
      <alignment horizontal="center" vertical="center" wrapText="1"/>
    </xf>
    <xf numFmtId="0" fontId="20" fillId="25" borderId="17" xfId="0" applyFont="1" applyFill="1" applyBorder="1" applyAlignment="1">
      <alignment horizontal="center" vertical="center" wrapText="1"/>
    </xf>
    <xf numFmtId="0" fontId="20" fillId="25" borderId="18" xfId="0" applyFont="1" applyFill="1" applyBorder="1" applyAlignment="1">
      <alignment horizontal="center" vertical="center" wrapText="1"/>
    </xf>
    <xf numFmtId="0" fontId="20" fillId="25" borderId="19" xfId="0" applyFont="1" applyFill="1" applyBorder="1" applyAlignment="1">
      <alignment horizontal="center" vertical="center" wrapText="1"/>
    </xf>
    <xf numFmtId="0" fontId="19" fillId="25" borderId="20" xfId="0" applyFont="1" applyFill="1" applyBorder="1" applyAlignment="1">
      <alignment horizontal="center" vertical="center" wrapText="1"/>
    </xf>
    <xf numFmtId="0" fontId="19" fillId="25" borderId="21" xfId="0" applyFont="1" applyFill="1" applyBorder="1" applyAlignment="1">
      <alignment horizontal="center" vertical="center" wrapText="1"/>
    </xf>
    <xf numFmtId="0" fontId="19" fillId="25" borderId="20" xfId="0" applyFont="1" applyFill="1" applyBorder="1" applyAlignment="1">
      <alignment horizontal="center" wrapText="1"/>
    </xf>
    <xf numFmtId="0" fontId="19" fillId="25" borderId="21" xfId="0" applyFont="1" applyFill="1" applyBorder="1" applyAlignment="1">
      <alignment horizontal="center" wrapText="1"/>
    </xf>
    <xf numFmtId="169" fontId="24" fillId="27" borderId="0" xfId="0" applyNumberFormat="1" applyFont="1" applyFill="1" applyBorder="1" applyAlignment="1">
      <alignment horizontal="center"/>
    </xf>
    <xf numFmtId="169" fontId="24" fillId="27" borderId="0" xfId="0" applyNumberFormat="1" applyFont="1" applyFill="1" applyBorder="1"/>
  </cellXfs>
  <cellStyles count="135">
    <cellStyle name="20% - Accent1 2" xfId="6"/>
    <cellStyle name="20% - Accent1 3" xfId="7"/>
    <cellStyle name="20% - Accent1 4" xfId="8"/>
    <cellStyle name="20% - Accent2 2" xfId="9"/>
    <cellStyle name="20% - Accent2 3" xfId="10"/>
    <cellStyle name="20% - Accent2 4" xfId="11"/>
    <cellStyle name="20% - Accent3 2" xfId="12"/>
    <cellStyle name="20% - Accent3 3" xfId="13"/>
    <cellStyle name="20% - Accent3 4" xfId="14"/>
    <cellStyle name="20% - Accent4 2" xfId="15"/>
    <cellStyle name="20% - Accent4 3" xfId="16"/>
    <cellStyle name="20% - Accent4 4" xfId="17"/>
    <cellStyle name="20% - Accent5 2" xfId="18"/>
    <cellStyle name="20% - Accent5 3" xfId="19"/>
    <cellStyle name="20% - Accent5 4" xfId="20"/>
    <cellStyle name="20% - Accent6 2" xfId="21"/>
    <cellStyle name="20% - Accent6 3" xfId="22"/>
    <cellStyle name="20% - Accent6 4" xfId="23"/>
    <cellStyle name="40% - Accent1 2" xfId="24"/>
    <cellStyle name="40% - Accent1 3" xfId="25"/>
    <cellStyle name="40% - Accent1 4" xfId="26"/>
    <cellStyle name="40% - Accent2 2" xfId="27"/>
    <cellStyle name="40% - Accent2 3" xfId="28"/>
    <cellStyle name="40% - Accent2 4" xfId="29"/>
    <cellStyle name="40% - Accent3 2" xfId="30"/>
    <cellStyle name="40% - Accent3 3" xfId="31"/>
    <cellStyle name="40% - Accent3 4" xfId="32"/>
    <cellStyle name="40% - Accent4 2" xfId="33"/>
    <cellStyle name="40% - Accent4 3" xfId="34"/>
    <cellStyle name="40% - Accent4 4" xfId="35"/>
    <cellStyle name="40% - Accent5 2" xfId="36"/>
    <cellStyle name="40% - Accent5 3" xfId="37"/>
    <cellStyle name="40% - Accent5 4" xfId="38"/>
    <cellStyle name="40% - Accent6 2" xfId="39"/>
    <cellStyle name="40% - Accent6 3" xfId="40"/>
    <cellStyle name="40% - Accent6 4" xfId="41"/>
    <cellStyle name="60% - Accent1 2" xfId="42"/>
    <cellStyle name="60% - Accent1 3" xfId="43"/>
    <cellStyle name="60% - Accent1 4" xfId="44"/>
    <cellStyle name="60% - Accent2 2" xfId="45"/>
    <cellStyle name="60% - Accent2 3" xfId="46"/>
    <cellStyle name="60% - Accent2 4" xfId="47"/>
    <cellStyle name="60% - Accent3 2" xfId="48"/>
    <cellStyle name="60% - Accent3 3" xfId="49"/>
    <cellStyle name="60% - Accent3 4" xfId="50"/>
    <cellStyle name="60% - Accent4 2" xfId="51"/>
    <cellStyle name="60% - Accent4 3" xfId="52"/>
    <cellStyle name="60% - Accent4 4" xfId="53"/>
    <cellStyle name="60% - Accent5 2" xfId="54"/>
    <cellStyle name="60% - Accent5 3" xfId="55"/>
    <cellStyle name="60% - Accent5 4" xfId="56"/>
    <cellStyle name="60% - Accent6 2" xfId="57"/>
    <cellStyle name="60% - Accent6 3" xfId="58"/>
    <cellStyle name="60% - Accent6 4" xfId="59"/>
    <cellStyle name="Accent1 2" xfId="60"/>
    <cellStyle name="Accent1 3" xfId="61"/>
    <cellStyle name="Accent1 4" xfId="62"/>
    <cellStyle name="Accent2 2" xfId="63"/>
    <cellStyle name="Accent2 3" xfId="64"/>
    <cellStyle name="Accent2 4" xfId="65"/>
    <cellStyle name="Accent3 2" xfId="66"/>
    <cellStyle name="Accent3 3" xfId="67"/>
    <cellStyle name="Accent3 4" xfId="68"/>
    <cellStyle name="Accent4 2" xfId="69"/>
    <cellStyle name="Accent4 3" xfId="70"/>
    <cellStyle name="Accent4 4" xfId="71"/>
    <cellStyle name="Accent5 2" xfId="72"/>
    <cellStyle name="Accent5 3" xfId="73"/>
    <cellStyle name="Accent5 4" xfId="74"/>
    <cellStyle name="Accent6 2" xfId="75"/>
    <cellStyle name="Accent6 3" xfId="76"/>
    <cellStyle name="Accent6 4" xfId="77"/>
    <cellStyle name="Bad 2" xfId="78"/>
    <cellStyle name="Bad 3" xfId="79"/>
    <cellStyle name="Bad 4" xfId="80"/>
    <cellStyle name="Calculation 2" xfId="81"/>
    <cellStyle name="Calculation 3" xfId="82"/>
    <cellStyle name="Calculation 4" xfId="83"/>
    <cellStyle name="Check Cell 2" xfId="84"/>
    <cellStyle name="Check Cell 3" xfId="85"/>
    <cellStyle name="Check Cell 4" xfId="86"/>
    <cellStyle name="Comma" xfId="4"/>
    <cellStyle name="Comma [0]" xfId="5"/>
    <cellStyle name="Currency" xfId="2"/>
    <cellStyle name="Currency [0]" xfId="3"/>
    <cellStyle name="Explanatory Text 2" xfId="87"/>
    <cellStyle name="Explanatory Text 3" xfId="88"/>
    <cellStyle name="Explanatory Text 4" xfId="89"/>
    <cellStyle name="Good 2" xfId="90"/>
    <cellStyle name="Good 3" xfId="91"/>
    <cellStyle name="Good 4" xfId="92"/>
    <cellStyle name="Heading 1 2" xfId="93"/>
    <cellStyle name="Heading 1 3" xfId="94"/>
    <cellStyle name="Heading 1 4" xfId="95"/>
    <cellStyle name="Heading 2 2" xfId="96"/>
    <cellStyle name="Heading 2 3" xfId="97"/>
    <cellStyle name="Heading 2 4" xfId="98"/>
    <cellStyle name="Heading 3 2" xfId="99"/>
    <cellStyle name="Heading 3 3" xfId="100"/>
    <cellStyle name="Heading 3 4" xfId="101"/>
    <cellStyle name="Heading 4 2" xfId="102"/>
    <cellStyle name="Heading 4 3" xfId="103"/>
    <cellStyle name="Heading 4 4" xfId="104"/>
    <cellStyle name="Input 2" xfId="105"/>
    <cellStyle name="Input 3" xfId="106"/>
    <cellStyle name="Input 4" xfId="107"/>
    <cellStyle name="Linked Cell 2" xfId="108"/>
    <cellStyle name="Linked Cell 3" xfId="109"/>
    <cellStyle name="Linked Cell 4" xfId="110"/>
    <cellStyle name="Neutral 2" xfId="111"/>
    <cellStyle name="Neutral 3" xfId="112"/>
    <cellStyle name="Neutral 4" xfId="113"/>
    <cellStyle name="Normal" xfId="0" builtinId="0"/>
    <cellStyle name="Normal 2" xfId="134"/>
    <cellStyle name="Normal 2 2" xfId="114"/>
    <cellStyle name="Normal 2 3" xfId="115"/>
    <cellStyle name="Normal 2 4" xfId="116"/>
    <cellStyle name="Normal 3" xfId="117"/>
    <cellStyle name="Normal 4" xfId="118"/>
    <cellStyle name="Note 2" xfId="119"/>
    <cellStyle name="Note 3" xfId="120"/>
    <cellStyle name="Note 4" xfId="121"/>
    <cellStyle name="Output 2" xfId="122"/>
    <cellStyle name="Output 3" xfId="123"/>
    <cellStyle name="Output 4" xfId="124"/>
    <cellStyle name="Percent" xfId="1"/>
    <cellStyle name="Title 2" xfId="125"/>
    <cellStyle name="Title 3" xfId="126"/>
    <cellStyle name="Title 4" xfId="127"/>
    <cellStyle name="Total 2" xfId="128"/>
    <cellStyle name="Total 3" xfId="129"/>
    <cellStyle name="Total 4" xfId="130"/>
    <cellStyle name="Warning Text 2" xfId="131"/>
    <cellStyle name="Warning Text 3" xfId="132"/>
    <cellStyle name="Warning Text 4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tabSelected="1" view="pageBreakPreview" topLeftCell="A22" zoomScale="84" zoomScaleNormal="100" zoomScaleSheetLayoutView="84" workbookViewId="0">
      <selection activeCell="D8" sqref="D8"/>
    </sheetView>
  </sheetViews>
  <sheetFormatPr defaultColWidth="9.140625" defaultRowHeight="15" x14ac:dyDescent="0.25"/>
  <cols>
    <col min="1" max="1" width="5.5703125" style="86" customWidth="1"/>
    <col min="2" max="2" width="7.5703125" style="86" customWidth="1"/>
    <col min="3" max="3" width="56.85546875" style="86" customWidth="1"/>
    <col min="4" max="4" width="30.7109375" style="86" customWidth="1"/>
    <col min="5" max="5" width="27.140625" style="87" customWidth="1"/>
    <col min="6" max="6" width="27.28515625" style="86" customWidth="1"/>
    <col min="7" max="7" width="27.5703125" style="86" customWidth="1"/>
    <col min="8" max="8" width="33.42578125" style="86" customWidth="1"/>
    <col min="9" max="9" width="21.42578125" style="147" customWidth="1"/>
    <col min="10" max="16384" width="9.140625" style="86"/>
  </cols>
  <sheetData>
    <row r="1" spans="3:9" ht="24" customHeight="1" x14ac:dyDescent="0.25"/>
    <row r="2" spans="3:9" ht="30.75" customHeight="1" x14ac:dyDescent="0.25">
      <c r="D2" s="107" t="s">
        <v>186</v>
      </c>
      <c r="E2" s="106" t="s">
        <v>206</v>
      </c>
      <c r="G2" s="119">
        <v>6000000</v>
      </c>
      <c r="H2" s="120" t="s">
        <v>219</v>
      </c>
    </row>
    <row r="3" spans="3:9" ht="62.25" customHeight="1" x14ac:dyDescent="0.25">
      <c r="C3" s="140" t="s">
        <v>229</v>
      </c>
      <c r="D3" s="105">
        <v>41500000</v>
      </c>
      <c r="E3" s="105">
        <f>F38</f>
        <v>35937073.600000001</v>
      </c>
    </row>
    <row r="4" spans="3:9" ht="61.5" customHeight="1" x14ac:dyDescent="0.25">
      <c r="C4" s="141"/>
      <c r="D4" s="125"/>
      <c r="E4" s="125"/>
      <c r="F4" s="99"/>
      <c r="G4" s="99"/>
      <c r="H4" s="99"/>
    </row>
    <row r="5" spans="3:9" ht="39" customHeight="1" x14ac:dyDescent="0.25">
      <c r="C5" s="104" t="s">
        <v>230</v>
      </c>
      <c r="F5" s="99"/>
      <c r="G5" s="99"/>
      <c r="H5" s="99"/>
    </row>
    <row r="6" spans="3:9" ht="38.25" customHeight="1" x14ac:dyDescent="0.25">
      <c r="C6" s="88" t="s">
        <v>204</v>
      </c>
      <c r="D6" s="88" t="s">
        <v>186</v>
      </c>
      <c r="E6" s="88" t="s">
        <v>193</v>
      </c>
      <c r="F6" s="88" t="s">
        <v>191</v>
      </c>
      <c r="G6" s="89" t="s">
        <v>189</v>
      </c>
      <c r="H6" s="88" t="s">
        <v>238</v>
      </c>
    </row>
    <row r="7" spans="3:9" ht="49.5" customHeight="1" x14ac:dyDescent="0.25">
      <c r="C7" s="90" t="s">
        <v>173</v>
      </c>
      <c r="D7" s="94">
        <f>' GOODS I'!J4</f>
        <v>5000000</v>
      </c>
      <c r="E7" s="91">
        <f>' GOODS I'!J7</f>
        <v>179820</v>
      </c>
      <c r="F7" s="91">
        <f>D7-E7</f>
        <v>4820180</v>
      </c>
      <c r="G7" s="92">
        <f>D7-H7</f>
        <v>0</v>
      </c>
      <c r="H7" s="91">
        <f>' GOODS I'!K7</f>
        <v>5000000</v>
      </c>
      <c r="I7" s="148">
        <v>2000000</v>
      </c>
    </row>
    <row r="8" spans="3:9" ht="57" x14ac:dyDescent="0.25">
      <c r="C8" s="93" t="s">
        <v>174</v>
      </c>
      <c r="D8" s="142">
        <f>' GOODS I'!J8-10000000</f>
        <v>6500000</v>
      </c>
      <c r="E8" s="91">
        <f>' GOODS I'!J16</f>
        <v>0</v>
      </c>
      <c r="F8" s="91">
        <f t="shared" ref="F8:F14" si="0">D8-E8</f>
        <v>6500000</v>
      </c>
      <c r="G8" s="92">
        <f>D8-H8</f>
        <v>-10000000</v>
      </c>
      <c r="H8" s="91">
        <f>' GOODS I'!J8</f>
        <v>16500000</v>
      </c>
      <c r="I8" s="148">
        <v>0</v>
      </c>
    </row>
    <row r="9" spans="3:9" ht="48" customHeight="1" x14ac:dyDescent="0.25">
      <c r="C9" s="93" t="s">
        <v>184</v>
      </c>
      <c r="D9" s="91">
        <f>' GOODS I'!J17</f>
        <v>1500000</v>
      </c>
      <c r="E9" s="91">
        <f>' GOODS I'!J20</f>
        <v>0</v>
      </c>
      <c r="F9" s="91">
        <f t="shared" si="0"/>
        <v>1500000</v>
      </c>
      <c r="G9" s="92">
        <f t="shared" ref="G9:G14" si="1">F9-H9</f>
        <v>202913.9700594889</v>
      </c>
      <c r="H9" s="91">
        <f>' GOODS I'!K20</f>
        <v>1297086.0299405111</v>
      </c>
      <c r="I9" s="148">
        <v>500000</v>
      </c>
    </row>
    <row r="10" spans="3:9" ht="51" customHeight="1" x14ac:dyDescent="0.25">
      <c r="C10" s="93" t="s">
        <v>175</v>
      </c>
      <c r="D10" s="91">
        <v>2250000</v>
      </c>
      <c r="E10" s="91">
        <f>' GOODS I'!J24</f>
        <v>0</v>
      </c>
      <c r="F10" s="91">
        <f t="shared" si="0"/>
        <v>2250000</v>
      </c>
      <c r="G10" s="92">
        <f t="shared" si="1"/>
        <v>0</v>
      </c>
      <c r="H10" s="91">
        <f>' GOODS I'!K24</f>
        <v>2250000</v>
      </c>
      <c r="I10" s="148">
        <v>250000</v>
      </c>
    </row>
    <row r="11" spans="3:9" ht="47.25" customHeight="1" x14ac:dyDescent="0.25">
      <c r="C11" s="93" t="s">
        <v>176</v>
      </c>
      <c r="D11" s="94">
        <f>10000000+I11</f>
        <v>25750000</v>
      </c>
      <c r="E11" s="91">
        <f>' GOODS I'!J36</f>
        <v>8794455.4000000004</v>
      </c>
      <c r="F11" s="91">
        <f>D11-E11</f>
        <v>16955544.600000001</v>
      </c>
      <c r="G11" s="92">
        <f t="shared" si="1"/>
        <v>16755544.600000001</v>
      </c>
      <c r="H11" s="91">
        <f>' GOODS I'!K36</f>
        <v>200000</v>
      </c>
      <c r="I11" s="151">
        <f>3750000+5000000+5000000+2000000</f>
        <v>15750000</v>
      </c>
    </row>
    <row r="12" spans="3:9" ht="60" customHeight="1" x14ac:dyDescent="0.25">
      <c r="C12" s="93" t="s">
        <v>177</v>
      </c>
      <c r="D12" s="91">
        <f>' GOODS I'!J37</f>
        <v>2800000</v>
      </c>
      <c r="E12" s="91">
        <f>' GOODS I'!J41</f>
        <v>718476</v>
      </c>
      <c r="F12" s="91">
        <f t="shared" si="0"/>
        <v>2081524</v>
      </c>
      <c r="G12" s="92">
        <f t="shared" si="1"/>
        <v>2081524</v>
      </c>
      <c r="H12" s="91">
        <f>' GOODS I'!K41</f>
        <v>0</v>
      </c>
    </row>
    <row r="13" spans="3:9" ht="43.5" customHeight="1" x14ac:dyDescent="0.25">
      <c r="C13" s="93" t="s">
        <v>178</v>
      </c>
      <c r="D13" s="91">
        <v>200000</v>
      </c>
      <c r="E13" s="91">
        <f>' GOODS I'!J18</f>
        <v>0</v>
      </c>
      <c r="F13" s="91">
        <f t="shared" si="0"/>
        <v>200000</v>
      </c>
      <c r="G13" s="92">
        <f t="shared" si="1"/>
        <v>154000</v>
      </c>
      <c r="H13" s="91">
        <f>' GOODS I'!K47</f>
        <v>46000</v>
      </c>
    </row>
    <row r="14" spans="3:9" ht="43.5" customHeight="1" x14ac:dyDescent="0.25">
      <c r="C14" s="93" t="s">
        <v>185</v>
      </c>
      <c r="D14" s="91">
        <v>200000</v>
      </c>
      <c r="E14" s="91">
        <f>' GOODS I'!J19</f>
        <v>0</v>
      </c>
      <c r="F14" s="91">
        <f t="shared" si="0"/>
        <v>200000</v>
      </c>
      <c r="G14" s="92">
        <f t="shared" si="1"/>
        <v>-185369.68032947637</v>
      </c>
      <c r="H14" s="91">
        <f>' GOODS I'!K50</f>
        <v>385369.68032947637</v>
      </c>
    </row>
    <row r="15" spans="3:9" ht="43.5" customHeight="1" x14ac:dyDescent="0.25">
      <c r="C15" s="93" t="s">
        <v>240</v>
      </c>
      <c r="D15" s="91">
        <v>3000000</v>
      </c>
      <c r="E15" s="91"/>
      <c r="F15" s="91"/>
      <c r="G15" s="92"/>
      <c r="H15" s="91"/>
    </row>
    <row r="16" spans="3:9" ht="32.25" customHeight="1" x14ac:dyDescent="0.25">
      <c r="C16" s="93" t="s">
        <v>194</v>
      </c>
      <c r="D16" s="95">
        <f>SUM(D7:D15)</f>
        <v>47200000</v>
      </c>
      <c r="E16" s="95">
        <f>SUM(E7:E14)</f>
        <v>9692751.4000000004</v>
      </c>
      <c r="F16" s="95">
        <f>SUM(F7:F14)</f>
        <v>34507248.600000001</v>
      </c>
      <c r="G16" s="95">
        <f>SUM(G7:G14)</f>
        <v>9008612.8897300139</v>
      </c>
      <c r="H16" s="95">
        <f>SUM(H7:H14)</f>
        <v>25678455.710269988</v>
      </c>
    </row>
    <row r="17" spans="2:9" s="99" customFormat="1" ht="30.75" customHeight="1" x14ac:dyDescent="0.25">
      <c r="C17" s="96"/>
      <c r="D17" s="97"/>
      <c r="E17" s="97"/>
      <c r="F17" s="98"/>
      <c r="G17" s="97"/>
      <c r="H17" s="98"/>
      <c r="I17" s="149"/>
    </row>
    <row r="18" spans="2:9" ht="47.25" customHeight="1" x14ac:dyDescent="0.25">
      <c r="C18" s="100" t="s">
        <v>205</v>
      </c>
      <c r="D18" s="88" t="s">
        <v>186</v>
      </c>
      <c r="E18" s="88" t="s">
        <v>193</v>
      </c>
      <c r="F18" s="88" t="s">
        <v>191</v>
      </c>
      <c r="G18" s="89" t="s">
        <v>189</v>
      </c>
      <c r="H18" s="88" t="s">
        <v>192</v>
      </c>
    </row>
    <row r="19" spans="2:9" ht="38.25" customHeight="1" x14ac:dyDescent="0.25">
      <c r="C19" s="102" t="s">
        <v>105</v>
      </c>
      <c r="D19" s="91">
        <f>' WORKS I'!K4</f>
        <v>1000000</v>
      </c>
      <c r="E19" s="91">
        <f>' WORKS I'!K8</f>
        <v>0</v>
      </c>
      <c r="F19" s="103">
        <f>D19-E19</f>
        <v>1000000</v>
      </c>
      <c r="G19" s="92">
        <f>F19-H19</f>
        <v>704627.7047787148</v>
      </c>
      <c r="H19" s="103">
        <f>' WORKS I'!L8</f>
        <v>295372.2952212852</v>
      </c>
      <c r="I19" s="148">
        <v>1000000</v>
      </c>
    </row>
    <row r="20" spans="2:9" ht="25.5" customHeight="1" x14ac:dyDescent="0.25">
      <c r="C20" s="93" t="s">
        <v>194</v>
      </c>
      <c r="D20" s="95">
        <f>D19</f>
        <v>1000000</v>
      </c>
      <c r="E20" s="95">
        <f>E19</f>
        <v>0</v>
      </c>
      <c r="F20" s="95">
        <f>F19</f>
        <v>1000000</v>
      </c>
      <c r="G20" s="95">
        <f>G19</f>
        <v>704627.7047787148</v>
      </c>
      <c r="H20" s="95">
        <f>H19</f>
        <v>295372.2952212852</v>
      </c>
    </row>
    <row r="21" spans="2:9" ht="51.75" customHeight="1" x14ac:dyDescent="0.25">
      <c r="B21" s="87"/>
      <c r="H21" s="87"/>
      <c r="I21" s="150">
        <f>I19+I10+I9++I7</f>
        <v>3750000</v>
      </c>
    </row>
    <row r="22" spans="2:9" ht="30" customHeight="1" x14ac:dyDescent="0.25">
      <c r="B22" s="87"/>
      <c r="C22" s="123" t="s">
        <v>209</v>
      </c>
      <c r="D22" s="88" t="s">
        <v>186</v>
      </c>
      <c r="E22" s="88" t="s">
        <v>193</v>
      </c>
      <c r="F22" s="88" t="s">
        <v>191</v>
      </c>
      <c r="G22" s="89" t="s">
        <v>189</v>
      </c>
      <c r="H22" s="88" t="s">
        <v>192</v>
      </c>
    </row>
    <row r="23" spans="2:9" ht="30.75" customHeight="1" x14ac:dyDescent="0.25">
      <c r="B23" s="87"/>
      <c r="C23" s="101"/>
      <c r="D23" s="91">
        <f>' CS I '!H4</f>
        <v>300000</v>
      </c>
      <c r="E23" s="91">
        <f>' CS I '!H7</f>
        <v>9375</v>
      </c>
      <c r="F23" s="91">
        <f>D23-E23</f>
        <v>290625</v>
      </c>
      <c r="G23" s="101"/>
      <c r="H23" s="101"/>
    </row>
    <row r="24" spans="2:9" ht="27" customHeight="1" x14ac:dyDescent="0.25">
      <c r="C24" s="101"/>
      <c r="D24" s="122">
        <f>D23</f>
        <v>300000</v>
      </c>
      <c r="E24" s="122">
        <f>E23</f>
        <v>9375</v>
      </c>
      <c r="F24" s="122">
        <f>F23</f>
        <v>290625</v>
      </c>
      <c r="G24" s="138"/>
      <c r="H24" s="138"/>
    </row>
    <row r="25" spans="2:9" s="99" customFormat="1" ht="27" customHeight="1" x14ac:dyDescent="0.25">
      <c r="C25" s="98"/>
      <c r="D25" s="125"/>
      <c r="E25" s="125"/>
      <c r="F25" s="125"/>
      <c r="G25" s="98"/>
      <c r="H25" s="98"/>
      <c r="I25" s="149"/>
    </row>
    <row r="26" spans="2:9" s="99" customFormat="1" ht="27" customHeight="1" x14ac:dyDescent="0.25">
      <c r="C26" s="145" t="s">
        <v>239</v>
      </c>
      <c r="D26" s="146">
        <f>7000000-2000000</f>
        <v>5000000</v>
      </c>
      <c r="E26" s="125"/>
      <c r="F26" s="125"/>
      <c r="G26" s="98"/>
      <c r="H26" s="98"/>
      <c r="I26" s="149"/>
    </row>
    <row r="27" spans="2:9" s="99" customFormat="1" ht="27" customHeight="1" x14ac:dyDescent="0.25">
      <c r="C27" s="145" t="s">
        <v>235</v>
      </c>
      <c r="D27" s="146">
        <f>7000000-2000000</f>
        <v>5000000</v>
      </c>
      <c r="E27" s="125"/>
      <c r="F27" s="125"/>
      <c r="G27" s="98"/>
      <c r="H27" s="98"/>
      <c r="I27" s="149"/>
    </row>
    <row r="28" spans="2:9" s="99" customFormat="1" ht="27" customHeight="1" x14ac:dyDescent="0.25">
      <c r="C28" s="145" t="s">
        <v>236</v>
      </c>
      <c r="D28" s="146">
        <f>16500000-3000000</f>
        <v>13500000</v>
      </c>
      <c r="E28" s="125"/>
      <c r="F28" s="125">
        <f>71000000-D29</f>
        <v>47500000</v>
      </c>
      <c r="G28" s="98"/>
      <c r="H28" s="98"/>
      <c r="I28" s="149"/>
    </row>
    <row r="29" spans="2:9" ht="36.75" customHeight="1" thickBot="1" x14ac:dyDescent="0.3">
      <c r="C29" s="98"/>
      <c r="D29" s="144">
        <f>SUM(D26:D28)</f>
        <v>23500000</v>
      </c>
      <c r="E29" s="183"/>
      <c r="F29" s="184">
        <f>F28-D29</f>
        <v>24000000</v>
      </c>
      <c r="G29" s="184">
        <f>D16-F29</f>
        <v>23200000</v>
      </c>
      <c r="H29" s="98"/>
    </row>
    <row r="30" spans="2:9" ht="30" customHeight="1" thickBot="1" x14ac:dyDescent="0.3">
      <c r="C30" s="152" t="s">
        <v>228</v>
      </c>
      <c r="D30" s="153"/>
      <c r="E30" s="126"/>
      <c r="F30" s="99"/>
      <c r="G30" s="99"/>
      <c r="H30" s="99"/>
    </row>
    <row r="31" spans="2:9" ht="57.75" customHeight="1" x14ac:dyDescent="0.25">
      <c r="C31" s="123" t="s">
        <v>225</v>
      </c>
      <c r="D31" s="124" t="s">
        <v>186</v>
      </c>
      <c r="E31" s="88" t="s">
        <v>193</v>
      </c>
      <c r="F31" s="88" t="s">
        <v>191</v>
      </c>
      <c r="G31" s="89" t="s">
        <v>189</v>
      </c>
      <c r="H31" s="88" t="s">
        <v>192</v>
      </c>
    </row>
    <row r="32" spans="2:9" ht="33.75" customHeight="1" x14ac:dyDescent="0.25">
      <c r="C32" s="101"/>
      <c r="D32" s="91">
        <f>'CS COMP.III'!H4</f>
        <v>300000</v>
      </c>
      <c r="E32" s="103">
        <f>'CS COMP.III'!H11</f>
        <v>160800</v>
      </c>
      <c r="F32" s="103">
        <f>D32-E32</f>
        <v>139200</v>
      </c>
      <c r="G32" s="101"/>
      <c r="H32" s="101"/>
    </row>
    <row r="33" spans="3:8" ht="31.5" customHeight="1" x14ac:dyDescent="0.25">
      <c r="C33" s="101"/>
      <c r="D33" s="122">
        <f>D32</f>
        <v>300000</v>
      </c>
      <c r="E33" s="122">
        <f>E32</f>
        <v>160800</v>
      </c>
      <c r="F33" s="122">
        <f>F32</f>
        <v>139200</v>
      </c>
      <c r="G33" s="138"/>
      <c r="H33" s="138"/>
    </row>
    <row r="37" spans="3:8" ht="15.75" thickBot="1" x14ac:dyDescent="0.3">
      <c r="E37" s="121"/>
    </row>
    <row r="38" spans="3:8" ht="31.5" customHeight="1" thickBot="1" x14ac:dyDescent="0.3">
      <c r="C38" s="139" t="s">
        <v>226</v>
      </c>
      <c r="D38" s="137">
        <f>D33+D29+D24+D20+D16</f>
        <v>72300000</v>
      </c>
      <c r="E38" s="137">
        <f t="shared" ref="E38:F38" si="2">E16+E20+E24+E33</f>
        <v>9862926.4000000004</v>
      </c>
      <c r="F38" s="137">
        <f t="shared" si="2"/>
        <v>35937073.600000001</v>
      </c>
    </row>
  </sheetData>
  <mergeCells count="1">
    <mergeCell ref="C30:D30"/>
  </mergeCells>
  <pageMargins left="0.7" right="0.7" top="0.75" bottom="0.75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8"/>
  <sheetViews>
    <sheetView zoomScaleNormal="100" workbookViewId="0">
      <selection activeCell="K5" sqref="K5"/>
    </sheetView>
  </sheetViews>
  <sheetFormatPr defaultColWidth="9.140625" defaultRowHeight="12.75" x14ac:dyDescent="0.2"/>
  <cols>
    <col min="1" max="1" width="22.28515625" style="7" customWidth="1"/>
    <col min="2" max="2" width="8.85546875" style="1" bestFit="1" customWidth="1"/>
    <col min="3" max="3" width="12.85546875" style="7" customWidth="1"/>
    <col min="4" max="4" width="14.85546875" style="7" customWidth="1"/>
    <col min="5" max="5" width="13.7109375" style="7" customWidth="1"/>
    <col min="6" max="6" width="13.5703125" style="7" customWidth="1"/>
    <col min="7" max="7" width="12.85546875" style="7" customWidth="1"/>
    <col min="8" max="8" width="17.42578125" style="7" customWidth="1"/>
    <col min="9" max="10" width="14.42578125" style="7" customWidth="1"/>
    <col min="11" max="14" width="15.7109375" style="7" customWidth="1"/>
    <col min="15" max="15" width="14.7109375" style="7" customWidth="1"/>
    <col min="16" max="16" width="10.5703125" style="7" customWidth="1"/>
    <col min="17" max="17" width="14.42578125" style="7" customWidth="1"/>
    <col min="18" max="18" width="15.140625" style="7" customWidth="1"/>
    <col min="19" max="19" width="14.42578125" style="7" customWidth="1"/>
    <col min="20" max="20" width="14.5703125" style="7" customWidth="1"/>
    <col min="21" max="21" width="14.85546875" style="7" customWidth="1"/>
    <col min="22" max="23" width="14.42578125" style="7" customWidth="1"/>
    <col min="24" max="24" width="14.85546875" style="7" customWidth="1"/>
    <col min="25" max="25" width="15.28515625" style="7" customWidth="1"/>
    <col min="26" max="26" width="14.85546875" style="7" customWidth="1"/>
    <col min="27" max="27" width="14.7109375" style="7" customWidth="1"/>
    <col min="28" max="28" width="14.42578125" style="7" customWidth="1"/>
    <col min="29" max="29" width="14.5703125" style="7" customWidth="1"/>
    <col min="30" max="30" width="15.28515625" style="7" customWidth="1"/>
    <col min="31" max="31" width="15" style="7" customWidth="1"/>
    <col min="32" max="32" width="14.85546875" style="7" customWidth="1"/>
    <col min="33" max="33" width="14.42578125" style="7" customWidth="1"/>
    <col min="34" max="34" width="14.85546875" style="7" customWidth="1"/>
    <col min="35" max="35" width="14.42578125" style="7" customWidth="1"/>
    <col min="36" max="36" width="15.140625" style="7" customWidth="1"/>
    <col min="37" max="37" width="14.85546875" style="7" customWidth="1"/>
    <col min="38" max="38" width="14.5703125" style="7" customWidth="1"/>
    <col min="39" max="39" width="14.85546875" style="7" customWidth="1"/>
    <col min="40" max="40" width="14.7109375" style="7" customWidth="1"/>
    <col min="41" max="41" width="15" style="7" customWidth="1"/>
    <col min="42" max="42" width="14.7109375" style="7" customWidth="1"/>
    <col min="43" max="43" width="14.85546875" style="7" customWidth="1"/>
    <col min="44" max="44" width="14.42578125" style="7" customWidth="1"/>
    <col min="45" max="16384" width="9.140625" style="7"/>
  </cols>
  <sheetData>
    <row r="1" spans="1:44" s="1" customFormat="1" ht="18.75" customHeight="1" x14ac:dyDescent="0.2">
      <c r="A1" s="159" t="s">
        <v>13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</row>
    <row r="2" spans="1:44" s="1" customFormat="1" ht="56.25" customHeight="1" x14ac:dyDescent="0.2">
      <c r="A2" s="154" t="s">
        <v>14</v>
      </c>
      <c r="B2" s="156" t="s">
        <v>162</v>
      </c>
      <c r="C2" s="156" t="s">
        <v>12</v>
      </c>
      <c r="D2" s="156" t="s">
        <v>11</v>
      </c>
      <c r="E2" s="158" t="s">
        <v>3</v>
      </c>
      <c r="F2" s="158" t="s">
        <v>9</v>
      </c>
      <c r="G2" s="158" t="s">
        <v>2</v>
      </c>
      <c r="H2" s="158" t="s">
        <v>4</v>
      </c>
      <c r="I2" s="156" t="s">
        <v>17</v>
      </c>
      <c r="J2" s="156" t="s">
        <v>18</v>
      </c>
      <c r="K2" s="158" t="s">
        <v>160</v>
      </c>
      <c r="L2" s="164" t="s">
        <v>192</v>
      </c>
      <c r="M2" s="158" t="s">
        <v>166</v>
      </c>
      <c r="N2" s="158" t="s">
        <v>165</v>
      </c>
      <c r="O2" s="156" t="s">
        <v>10</v>
      </c>
      <c r="P2" s="158" t="s">
        <v>153</v>
      </c>
      <c r="Q2" s="158" t="s">
        <v>127</v>
      </c>
      <c r="R2" s="158"/>
      <c r="S2" s="162" t="s">
        <v>128</v>
      </c>
      <c r="T2" s="163"/>
      <c r="U2" s="4" t="s">
        <v>154</v>
      </c>
      <c r="V2" s="158" t="s">
        <v>156</v>
      </c>
      <c r="W2" s="158"/>
      <c r="X2" s="158" t="s">
        <v>157</v>
      </c>
      <c r="Y2" s="158"/>
      <c r="Z2" s="158" t="s">
        <v>155</v>
      </c>
      <c r="AA2" s="158"/>
      <c r="AB2" s="158" t="s">
        <v>128</v>
      </c>
      <c r="AC2" s="158"/>
      <c r="AD2" s="162" t="s">
        <v>129</v>
      </c>
      <c r="AE2" s="163"/>
      <c r="AF2" s="4" t="s">
        <v>130</v>
      </c>
      <c r="AG2" s="158" t="s">
        <v>132</v>
      </c>
      <c r="AH2" s="158"/>
      <c r="AI2" s="158" t="s">
        <v>141</v>
      </c>
      <c r="AJ2" s="158"/>
      <c r="AK2" s="162" t="s">
        <v>140</v>
      </c>
      <c r="AL2" s="163"/>
      <c r="AM2" s="158" t="s">
        <v>133</v>
      </c>
      <c r="AN2" s="158"/>
      <c r="AO2" s="4" t="s">
        <v>131</v>
      </c>
      <c r="AP2" s="158" t="s">
        <v>134</v>
      </c>
      <c r="AQ2" s="158"/>
      <c r="AR2" s="3" t="s">
        <v>6</v>
      </c>
    </row>
    <row r="3" spans="1:44" s="1" customFormat="1" x14ac:dyDescent="0.2">
      <c r="A3" s="155"/>
      <c r="B3" s="157"/>
      <c r="C3" s="157"/>
      <c r="D3" s="157"/>
      <c r="E3" s="158"/>
      <c r="F3" s="158"/>
      <c r="G3" s="158"/>
      <c r="H3" s="158"/>
      <c r="I3" s="157"/>
      <c r="J3" s="157"/>
      <c r="K3" s="158"/>
      <c r="L3" s="165"/>
      <c r="M3" s="158"/>
      <c r="N3" s="158"/>
      <c r="O3" s="157"/>
      <c r="P3" s="158"/>
      <c r="Q3" s="4" t="s">
        <v>0</v>
      </c>
      <c r="R3" s="4" t="s">
        <v>1</v>
      </c>
      <c r="S3" s="4" t="s">
        <v>0</v>
      </c>
      <c r="T3" s="4" t="s">
        <v>1</v>
      </c>
      <c r="U3" s="4" t="s">
        <v>1</v>
      </c>
      <c r="V3" s="4" t="s">
        <v>0</v>
      </c>
      <c r="W3" s="4" t="s">
        <v>1</v>
      </c>
      <c r="X3" s="4" t="s">
        <v>0</v>
      </c>
      <c r="Y3" s="4" t="s">
        <v>1</v>
      </c>
      <c r="Z3" s="4" t="s">
        <v>0</v>
      </c>
      <c r="AA3" s="4" t="s">
        <v>1</v>
      </c>
      <c r="AB3" s="4" t="s">
        <v>0</v>
      </c>
      <c r="AC3" s="4" t="s">
        <v>1</v>
      </c>
      <c r="AD3" s="4" t="s">
        <v>0</v>
      </c>
      <c r="AE3" s="4" t="s">
        <v>1</v>
      </c>
      <c r="AF3" s="4" t="s">
        <v>1</v>
      </c>
      <c r="AG3" s="4" t="s">
        <v>0</v>
      </c>
      <c r="AH3" s="4" t="s">
        <v>1</v>
      </c>
      <c r="AI3" s="4" t="s">
        <v>0</v>
      </c>
      <c r="AJ3" s="4" t="s">
        <v>1</v>
      </c>
      <c r="AK3" s="4" t="s">
        <v>0</v>
      </c>
      <c r="AL3" s="4" t="s">
        <v>1</v>
      </c>
      <c r="AM3" s="4" t="s">
        <v>0</v>
      </c>
      <c r="AN3" s="4" t="s">
        <v>1</v>
      </c>
      <c r="AO3" s="4" t="s">
        <v>1</v>
      </c>
      <c r="AP3" s="4" t="s">
        <v>0</v>
      </c>
      <c r="AQ3" s="4" t="s">
        <v>1</v>
      </c>
      <c r="AR3" s="3" t="s">
        <v>1</v>
      </c>
    </row>
    <row r="4" spans="1:44" s="1" customFormat="1" ht="65.25" customHeight="1" x14ac:dyDescent="0.2">
      <c r="A4" s="44" t="s">
        <v>105</v>
      </c>
      <c r="B4" s="44" t="s">
        <v>163</v>
      </c>
      <c r="C4" s="44" t="s">
        <v>106</v>
      </c>
      <c r="D4" s="44" t="s">
        <v>114</v>
      </c>
      <c r="E4" s="44" t="s">
        <v>107</v>
      </c>
      <c r="F4" s="44" t="s">
        <v>108</v>
      </c>
      <c r="G4" s="44" t="s">
        <v>109</v>
      </c>
      <c r="H4" s="44" t="s">
        <v>159</v>
      </c>
      <c r="I4" s="44" t="s">
        <v>110</v>
      </c>
      <c r="J4" s="44" t="s">
        <v>111</v>
      </c>
      <c r="K4" s="45">
        <v>1000000</v>
      </c>
      <c r="L4" s="62"/>
      <c r="M4" s="46" t="s">
        <v>111</v>
      </c>
      <c r="N4" s="46"/>
      <c r="O4" s="44" t="s">
        <v>112</v>
      </c>
      <c r="P4" s="44" t="s">
        <v>113</v>
      </c>
      <c r="Q4" s="47"/>
      <c r="R4" s="47"/>
      <c r="S4" s="47"/>
      <c r="T4" s="47"/>
      <c r="U4" s="47"/>
      <c r="V4" s="47"/>
      <c r="W4" s="47"/>
      <c r="X4" s="47"/>
      <c r="Y4" s="47"/>
      <c r="Z4" s="47" t="s">
        <v>59</v>
      </c>
      <c r="AA4" s="47"/>
      <c r="AB4" s="47" t="s">
        <v>60</v>
      </c>
      <c r="AC4" s="47"/>
      <c r="AD4" s="47"/>
      <c r="AE4" s="47"/>
      <c r="AF4" s="47"/>
      <c r="AG4" s="47" t="s">
        <v>62</v>
      </c>
      <c r="AH4" s="47"/>
      <c r="AI4" s="47" t="s">
        <v>63</v>
      </c>
      <c r="AJ4" s="47"/>
      <c r="AK4" s="47" t="s">
        <v>64</v>
      </c>
      <c r="AL4" s="47"/>
      <c r="AM4" s="47" t="s">
        <v>65</v>
      </c>
      <c r="AN4" s="47"/>
      <c r="AO4" s="47"/>
      <c r="AP4" s="47" t="s">
        <v>66</v>
      </c>
      <c r="AQ4" s="47"/>
      <c r="AR4" s="47"/>
    </row>
    <row r="5" spans="1:44" ht="69.599999999999994" customHeight="1" x14ac:dyDescent="0.2">
      <c r="A5" s="51" t="s">
        <v>207</v>
      </c>
      <c r="B5" s="49"/>
      <c r="C5" s="48"/>
      <c r="D5" s="48"/>
      <c r="E5" s="48"/>
      <c r="F5" s="48"/>
      <c r="G5" s="48"/>
      <c r="H5" s="48"/>
      <c r="I5" s="48"/>
      <c r="J5" s="48"/>
      <c r="K5" s="45">
        <v>0</v>
      </c>
      <c r="L5" s="62">
        <v>230000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</row>
    <row r="6" spans="1:44" ht="72.599999999999994" customHeight="1" x14ac:dyDescent="0.2">
      <c r="A6" s="51" t="s">
        <v>234</v>
      </c>
      <c r="B6" s="49"/>
      <c r="C6" s="48"/>
      <c r="D6" s="48"/>
      <c r="E6" s="48"/>
      <c r="F6" s="48"/>
      <c r="G6" s="48"/>
      <c r="H6" s="48"/>
      <c r="I6" s="48"/>
      <c r="J6" s="48"/>
      <c r="K6" s="45">
        <v>0</v>
      </c>
      <c r="L6" s="62">
        <v>65372.295221285203</v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</row>
    <row r="7" spans="1:44" ht="58.9" customHeight="1" x14ac:dyDescent="0.2">
      <c r="A7" s="143" t="s">
        <v>233</v>
      </c>
      <c r="B7" s="49"/>
      <c r="C7" s="48"/>
      <c r="D7" s="48"/>
      <c r="E7" s="48"/>
      <c r="F7" s="48"/>
      <c r="G7" s="48"/>
      <c r="H7" s="48"/>
      <c r="I7" s="48"/>
      <c r="J7" s="48"/>
      <c r="K7" s="45"/>
      <c r="L7" s="62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</row>
    <row r="8" spans="1:44" ht="45" customHeight="1" x14ac:dyDescent="0.2">
      <c r="A8" s="52" t="s">
        <v>187</v>
      </c>
      <c r="B8" s="49"/>
      <c r="C8" s="48"/>
      <c r="D8" s="48"/>
      <c r="E8" s="48"/>
      <c r="F8" s="48"/>
      <c r="G8" s="48"/>
      <c r="H8" s="48"/>
      <c r="I8" s="48"/>
      <c r="J8" s="48"/>
      <c r="K8" s="128">
        <f>K5+K6</f>
        <v>0</v>
      </c>
      <c r="L8" s="63">
        <f>L5+L6</f>
        <v>295372.2952212852</v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</row>
    <row r="9" spans="1:44" ht="15" x14ac:dyDescent="0.25">
      <c r="T9" s="11"/>
      <c r="U9" s="11"/>
    </row>
    <row r="10" spans="1:44" ht="15" x14ac:dyDescent="0.25">
      <c r="T10" s="11"/>
      <c r="U10" s="11"/>
    </row>
    <row r="11" spans="1:44" ht="15" x14ac:dyDescent="0.25">
      <c r="T11" s="11"/>
      <c r="U11" s="11"/>
    </row>
    <row r="12" spans="1:44" ht="15" x14ac:dyDescent="0.25">
      <c r="U12" s="11"/>
    </row>
    <row r="17" spans="20:20" ht="15" x14ac:dyDescent="0.25">
      <c r="T17" s="11"/>
    </row>
    <row r="22" spans="20:20" ht="15" x14ac:dyDescent="0.25">
      <c r="T22" s="11"/>
    </row>
    <row r="24" spans="20:20" ht="15" x14ac:dyDescent="0.25">
      <c r="T24" s="11"/>
    </row>
    <row r="44" spans="7:9" x14ac:dyDescent="0.2">
      <c r="G44" s="111"/>
      <c r="H44" s="110"/>
      <c r="I44" s="111"/>
    </row>
    <row r="48" spans="7:9" x14ac:dyDescent="0.2">
      <c r="H48" s="50"/>
      <c r="I48" s="50"/>
    </row>
  </sheetData>
  <mergeCells count="29">
    <mergeCell ref="I2:I3"/>
    <mergeCell ref="J2:J3"/>
    <mergeCell ref="O2:O3"/>
    <mergeCell ref="AK2:AL2"/>
    <mergeCell ref="AI2:AJ2"/>
    <mergeCell ref="Q2:R2"/>
    <mergeCell ref="S2:T2"/>
    <mergeCell ref="V2:W2"/>
    <mergeCell ref="X2:Y2"/>
    <mergeCell ref="Z2:AA2"/>
    <mergeCell ref="AD2:AE2"/>
    <mergeCell ref="AB2:AC2"/>
    <mergeCell ref="L2:L3"/>
    <mergeCell ref="A2:A3"/>
    <mergeCell ref="D2:D3"/>
    <mergeCell ref="F2:F3"/>
    <mergeCell ref="C2:C3"/>
    <mergeCell ref="A1:AR1"/>
    <mergeCell ref="G2:G3"/>
    <mergeCell ref="E2:E3"/>
    <mergeCell ref="H2:H3"/>
    <mergeCell ref="K2:K3"/>
    <mergeCell ref="P2:P3"/>
    <mergeCell ref="AM2:AN2"/>
    <mergeCell ref="AP2:AQ2"/>
    <mergeCell ref="AG2:AH2"/>
    <mergeCell ref="M2:M3"/>
    <mergeCell ref="N2:N3"/>
    <mergeCell ref="B2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52"/>
  <sheetViews>
    <sheetView view="pageBreakPreview" topLeftCell="A16" zoomScale="91" zoomScaleNormal="91" zoomScaleSheetLayoutView="91" workbookViewId="0">
      <selection activeCell="F46" sqref="F46"/>
    </sheetView>
  </sheetViews>
  <sheetFormatPr defaultColWidth="9.140625" defaultRowHeight="12.75" x14ac:dyDescent="0.2"/>
  <cols>
    <col min="1" max="1" width="5.7109375" style="21" bestFit="1" customWidth="1"/>
    <col min="2" max="2" width="19.140625" style="25" customWidth="1"/>
    <col min="3" max="3" width="31.7109375" style="25" customWidth="1"/>
    <col min="4" max="4" width="13.140625" style="16" customWidth="1"/>
    <col min="5" max="5" width="15.7109375" style="21" customWidth="1"/>
    <col min="6" max="6" width="23" style="21" customWidth="1"/>
    <col min="7" max="7" width="14.85546875" style="21" customWidth="1"/>
    <col min="8" max="8" width="13.5703125" style="21" customWidth="1"/>
    <col min="9" max="9" width="19" style="25" customWidth="1"/>
    <col min="10" max="10" width="22.42578125" style="21" customWidth="1"/>
    <col min="11" max="11" width="22.7109375" style="43" customWidth="1"/>
    <col min="12" max="13" width="18.42578125" style="21" customWidth="1"/>
    <col min="14" max="14" width="17.85546875" style="21" bestFit="1" customWidth="1"/>
    <col min="15" max="15" width="13.85546875" style="21" customWidth="1"/>
    <col min="16" max="16" width="19.7109375" style="21" bestFit="1" customWidth="1"/>
    <col min="17" max="17" width="11.5703125" style="21" bestFit="1" customWidth="1"/>
    <col min="18" max="18" width="18.5703125" style="21" customWidth="1"/>
    <col min="19" max="19" width="10" style="21" bestFit="1" customWidth="1"/>
    <col min="20" max="20" width="18" style="21" customWidth="1"/>
    <col min="21" max="21" width="11.140625" style="21" bestFit="1" customWidth="1"/>
    <col min="22" max="22" width="20.140625" style="21" customWidth="1"/>
    <col min="23" max="24" width="13.85546875" style="21" bestFit="1" customWidth="1"/>
    <col min="25" max="25" width="16.85546875" style="21" bestFit="1" customWidth="1"/>
    <col min="26" max="26" width="8.5703125" style="21" bestFit="1" customWidth="1"/>
    <col min="27" max="27" width="21.140625" style="21" bestFit="1" customWidth="1"/>
    <col min="28" max="28" width="8.5703125" style="21" bestFit="1" customWidth="1"/>
    <col min="29" max="29" width="19" style="21" bestFit="1" customWidth="1"/>
    <col min="30" max="30" width="8.5703125" style="21" bestFit="1" customWidth="1"/>
    <col min="31" max="31" width="15.42578125" style="21" bestFit="1" customWidth="1"/>
    <col min="32" max="32" width="13.42578125" style="21" bestFit="1" customWidth="1"/>
    <col min="33" max="33" width="8.5703125" style="21" bestFit="1" customWidth="1"/>
    <col min="34" max="34" width="14" style="21" bestFit="1" customWidth="1"/>
    <col min="35" max="36" width="9.140625" style="21"/>
    <col min="37" max="37" width="14.42578125" style="21" customWidth="1"/>
    <col min="38" max="41" width="9.140625" style="21"/>
    <col min="42" max="42" width="14.28515625" style="21" customWidth="1"/>
    <col min="43" max="44" width="9.140625" style="21"/>
    <col min="45" max="45" width="13.7109375" style="21" customWidth="1"/>
    <col min="46" max="16384" width="9.140625" style="21"/>
  </cols>
  <sheetData>
    <row r="1" spans="1:34" ht="18.75" customHeight="1" x14ac:dyDescent="0.2">
      <c r="A1" s="20"/>
      <c r="C1" s="24"/>
      <c r="D1" s="19"/>
      <c r="E1" s="19"/>
      <c r="F1" s="19"/>
      <c r="G1" s="19"/>
      <c r="H1" s="19"/>
      <c r="I1" s="24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s="13" customFormat="1" ht="46.5" customHeight="1" x14ac:dyDescent="0.2">
      <c r="A2" s="12"/>
      <c r="B2" s="35"/>
      <c r="C2" s="35" t="s">
        <v>14</v>
      </c>
      <c r="D2" s="12" t="s">
        <v>162</v>
      </c>
      <c r="E2" s="12" t="s">
        <v>12</v>
      </c>
      <c r="F2" s="12" t="s">
        <v>11</v>
      </c>
      <c r="G2" s="12" t="s">
        <v>3</v>
      </c>
      <c r="H2" s="12" t="s">
        <v>9</v>
      </c>
      <c r="I2" s="12" t="s">
        <v>2</v>
      </c>
      <c r="J2" s="12" t="s">
        <v>160</v>
      </c>
      <c r="K2" s="64" t="s">
        <v>192</v>
      </c>
      <c r="L2" s="12" t="s">
        <v>166</v>
      </c>
      <c r="M2" s="12" t="s">
        <v>165</v>
      </c>
      <c r="N2" s="12" t="s">
        <v>10</v>
      </c>
      <c r="O2" s="12" t="s">
        <v>153</v>
      </c>
      <c r="P2" s="12" t="s">
        <v>135</v>
      </c>
      <c r="Q2" s="12"/>
      <c r="R2" s="12" t="s">
        <v>128</v>
      </c>
      <c r="S2" s="12"/>
      <c r="T2" s="12" t="s">
        <v>136</v>
      </c>
      <c r="U2" s="12"/>
      <c r="V2" s="12" t="s">
        <v>137</v>
      </c>
      <c r="W2" s="12" t="s">
        <v>138</v>
      </c>
      <c r="X2" s="12"/>
      <c r="Y2" s="12" t="s">
        <v>139</v>
      </c>
      <c r="Z2" s="12"/>
      <c r="AA2" s="12" t="s">
        <v>140</v>
      </c>
      <c r="AB2" s="12"/>
      <c r="AC2" s="12" t="s">
        <v>133</v>
      </c>
      <c r="AD2" s="12"/>
      <c r="AE2" s="12" t="s">
        <v>131</v>
      </c>
      <c r="AF2" s="12" t="s">
        <v>134</v>
      </c>
      <c r="AG2" s="12"/>
      <c r="AH2" s="12" t="s">
        <v>6</v>
      </c>
    </row>
    <row r="3" spans="1:34" s="13" customFormat="1" ht="28.5" customHeight="1" x14ac:dyDescent="0.2">
      <c r="A3" s="12"/>
      <c r="B3" s="35"/>
      <c r="C3" s="35"/>
      <c r="D3" s="12"/>
      <c r="E3" s="12"/>
      <c r="F3" s="12"/>
      <c r="G3" s="12"/>
      <c r="H3" s="12"/>
      <c r="I3" s="12"/>
      <c r="J3" s="12"/>
      <c r="K3" s="64"/>
      <c r="L3" s="12"/>
      <c r="M3" s="12"/>
      <c r="N3" s="12"/>
      <c r="O3" s="12"/>
      <c r="P3" s="12" t="s">
        <v>0</v>
      </c>
      <c r="Q3" s="12" t="s">
        <v>1</v>
      </c>
      <c r="R3" s="12" t="s">
        <v>0</v>
      </c>
      <c r="S3" s="12" t="s">
        <v>1</v>
      </c>
      <c r="T3" s="12" t="s">
        <v>0</v>
      </c>
      <c r="U3" s="12" t="s">
        <v>1</v>
      </c>
      <c r="V3" s="12" t="s">
        <v>1</v>
      </c>
      <c r="W3" s="12" t="s">
        <v>0</v>
      </c>
      <c r="X3" s="12" t="s">
        <v>1</v>
      </c>
      <c r="Y3" s="12" t="s">
        <v>0</v>
      </c>
      <c r="Z3" s="12" t="s">
        <v>1</v>
      </c>
      <c r="AA3" s="12" t="s">
        <v>0</v>
      </c>
      <c r="AB3" s="12" t="s">
        <v>1</v>
      </c>
      <c r="AC3" s="12" t="s">
        <v>0</v>
      </c>
      <c r="AD3" s="12" t="s">
        <v>1</v>
      </c>
      <c r="AE3" s="12" t="s">
        <v>1</v>
      </c>
      <c r="AF3" s="12" t="s">
        <v>0</v>
      </c>
      <c r="AG3" s="12" t="s">
        <v>1</v>
      </c>
      <c r="AH3" s="12" t="s">
        <v>1</v>
      </c>
    </row>
    <row r="4" spans="1:34" s="22" customFormat="1" ht="62.25" customHeight="1" x14ac:dyDescent="0.2">
      <c r="A4" s="41">
        <v>2.1</v>
      </c>
      <c r="B4" s="42" t="s">
        <v>195</v>
      </c>
      <c r="C4" s="36" t="s">
        <v>188</v>
      </c>
      <c r="D4" s="17" t="s">
        <v>163</v>
      </c>
      <c r="E4" s="17" t="s">
        <v>106</v>
      </c>
      <c r="F4" s="18" t="s">
        <v>171</v>
      </c>
      <c r="G4" s="17" t="s">
        <v>107</v>
      </c>
      <c r="H4" s="17" t="s">
        <v>20</v>
      </c>
      <c r="I4" s="18" t="s">
        <v>172</v>
      </c>
      <c r="J4" s="17">
        <v>5000000</v>
      </c>
      <c r="K4" s="65">
        <v>0</v>
      </c>
      <c r="L4" s="17"/>
      <c r="M4" s="17"/>
      <c r="N4" s="18" t="s">
        <v>112</v>
      </c>
      <c r="O4" s="17" t="s">
        <v>113</v>
      </c>
      <c r="P4" s="17" t="s">
        <v>47</v>
      </c>
      <c r="Q4" s="17"/>
      <c r="R4" s="17" t="s">
        <v>61</v>
      </c>
      <c r="S4" s="17"/>
      <c r="T4" s="17" t="s">
        <v>61</v>
      </c>
      <c r="U4" s="17"/>
      <c r="V4" s="17" t="s">
        <v>88</v>
      </c>
      <c r="W4" s="17"/>
      <c r="X4" s="17" t="s">
        <v>57</v>
      </c>
      <c r="Y4" s="17"/>
      <c r="Z4" s="17"/>
      <c r="AA4" s="17" t="s">
        <v>39</v>
      </c>
      <c r="AB4" s="17"/>
      <c r="AC4" s="17"/>
      <c r="AD4" s="17"/>
      <c r="AE4" s="17"/>
      <c r="AF4" s="17"/>
      <c r="AG4" s="17"/>
      <c r="AH4" s="17"/>
    </row>
    <row r="5" spans="1:34" s="22" customFormat="1" ht="33.75" customHeight="1" x14ac:dyDescent="0.2">
      <c r="A5" s="41"/>
      <c r="B5" s="113"/>
      <c r="C5" s="12" t="s">
        <v>231</v>
      </c>
      <c r="D5" s="14"/>
      <c r="E5" s="14"/>
      <c r="F5" s="12"/>
      <c r="G5" s="14"/>
      <c r="H5" s="14"/>
      <c r="I5" s="12" t="s">
        <v>232</v>
      </c>
      <c r="J5" s="14">
        <v>179820</v>
      </c>
      <c r="K5" s="14">
        <v>0</v>
      </c>
      <c r="L5" s="14"/>
      <c r="M5" s="14"/>
      <c r="N5" s="12"/>
      <c r="O5" s="14"/>
      <c r="P5" s="14"/>
      <c r="Q5" s="14"/>
      <c r="R5" s="14"/>
      <c r="S5" s="14"/>
      <c r="T5" s="14"/>
      <c r="U5" s="14"/>
      <c r="V5" s="14"/>
      <c r="W5" s="14"/>
    </row>
    <row r="6" spans="1:34" s="22" customFormat="1" ht="41.25" customHeight="1" thickBot="1" x14ac:dyDescent="0.25">
      <c r="A6" s="41"/>
      <c r="B6" s="42"/>
      <c r="C6" s="12"/>
      <c r="D6" s="14"/>
      <c r="E6" s="14"/>
      <c r="F6" s="12"/>
      <c r="G6" s="14"/>
      <c r="H6" s="14"/>
      <c r="I6" s="12"/>
      <c r="J6" s="14">
        <v>0</v>
      </c>
      <c r="K6" s="14">
        <v>0</v>
      </c>
      <c r="L6" s="14"/>
      <c r="M6" s="14"/>
      <c r="N6" s="12"/>
      <c r="O6" s="14"/>
      <c r="P6" s="14"/>
      <c r="Q6" s="14"/>
      <c r="R6" s="14"/>
      <c r="S6" s="14"/>
      <c r="T6" s="14"/>
      <c r="U6" s="14"/>
      <c r="V6" s="14"/>
      <c r="W6" s="14"/>
    </row>
    <row r="7" spans="1:34" s="16" customFormat="1" ht="45.75" customHeight="1" thickBot="1" x14ac:dyDescent="0.25">
      <c r="A7" s="166" t="s">
        <v>187</v>
      </c>
      <c r="B7" s="166"/>
      <c r="C7" s="170"/>
      <c r="D7" s="170"/>
      <c r="E7" s="170"/>
      <c r="F7" s="170"/>
      <c r="G7" s="170"/>
      <c r="H7" s="170"/>
      <c r="I7" s="170"/>
      <c r="J7" s="114">
        <f>J5+J6</f>
        <v>179820</v>
      </c>
      <c r="K7" s="115">
        <v>5000000</v>
      </c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</row>
    <row r="8" spans="1:34" s="22" customFormat="1" ht="63.75" x14ac:dyDescent="0.2">
      <c r="A8" s="83">
        <v>2.1</v>
      </c>
      <c r="B8" s="84" t="s">
        <v>196</v>
      </c>
      <c r="C8" s="39" t="s">
        <v>174</v>
      </c>
      <c r="D8" s="27" t="s">
        <v>163</v>
      </c>
      <c r="E8" s="27" t="s">
        <v>106</v>
      </c>
      <c r="F8" s="27" t="s">
        <v>114</v>
      </c>
      <c r="G8" s="27" t="s">
        <v>107</v>
      </c>
      <c r="H8" s="27" t="s">
        <v>20</v>
      </c>
      <c r="I8" s="27" t="s">
        <v>24</v>
      </c>
      <c r="J8" s="27">
        <v>16500000</v>
      </c>
      <c r="K8" s="69"/>
      <c r="L8" s="27" t="s">
        <v>111</v>
      </c>
      <c r="M8" s="27"/>
      <c r="N8" s="27" t="s">
        <v>112</v>
      </c>
      <c r="O8" s="18" t="s">
        <v>113</v>
      </c>
      <c r="P8" s="18" t="s">
        <v>67</v>
      </c>
      <c r="Q8" s="18"/>
      <c r="R8" s="18" t="s">
        <v>68</v>
      </c>
      <c r="S8" s="18"/>
      <c r="T8" s="18" t="s">
        <v>68</v>
      </c>
      <c r="U8" s="18"/>
      <c r="V8" s="18" t="s">
        <v>70</v>
      </c>
      <c r="W8" s="18"/>
      <c r="X8" s="18" t="s">
        <v>72</v>
      </c>
      <c r="Y8" s="17"/>
      <c r="Z8" s="17"/>
      <c r="AA8" s="17" t="s">
        <v>95</v>
      </c>
      <c r="AB8" s="17"/>
      <c r="AC8" s="17"/>
      <c r="AD8" s="17"/>
      <c r="AE8" s="17"/>
      <c r="AF8" s="17"/>
      <c r="AG8" s="17"/>
      <c r="AH8" s="17"/>
    </row>
    <row r="9" spans="1:34" s="22" customFormat="1" ht="30" customHeight="1" x14ac:dyDescent="0.2">
      <c r="A9" s="41"/>
      <c r="B9" s="42"/>
      <c r="C9" s="40" t="s">
        <v>215</v>
      </c>
      <c r="D9" s="14"/>
      <c r="E9" s="14"/>
      <c r="F9" s="12"/>
      <c r="G9" s="14"/>
      <c r="H9" s="14"/>
      <c r="I9" s="12"/>
      <c r="J9" s="14">
        <v>0</v>
      </c>
      <c r="K9" s="14">
        <v>0</v>
      </c>
      <c r="L9" s="14"/>
      <c r="M9" s="14"/>
      <c r="N9" s="12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pans="1:34" s="22" customFormat="1" ht="32.25" customHeight="1" x14ac:dyDescent="0.2">
      <c r="A10" s="41"/>
      <c r="B10" s="42"/>
      <c r="C10" s="40" t="s">
        <v>210</v>
      </c>
      <c r="D10" s="14"/>
      <c r="E10" s="14"/>
      <c r="F10" s="12"/>
      <c r="G10" s="14"/>
      <c r="H10" s="14"/>
      <c r="I10" s="12"/>
      <c r="J10" s="14">
        <v>0</v>
      </c>
      <c r="K10" s="14">
        <v>0</v>
      </c>
      <c r="L10" s="14"/>
      <c r="M10" s="14"/>
      <c r="N10" s="12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  <row r="11" spans="1:34" s="22" customFormat="1" ht="33.75" customHeight="1" x14ac:dyDescent="0.2">
      <c r="A11" s="41"/>
      <c r="B11" s="42"/>
      <c r="C11" s="40" t="s">
        <v>211</v>
      </c>
      <c r="D11" s="14"/>
      <c r="E11" s="14"/>
      <c r="F11" s="12"/>
      <c r="G11" s="14"/>
      <c r="H11" s="14"/>
      <c r="I11" s="12"/>
      <c r="J11" s="14">
        <v>0</v>
      </c>
      <c r="K11" s="14">
        <v>0</v>
      </c>
      <c r="L11" s="14"/>
      <c r="M11" s="14"/>
      <c r="N11" s="12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4" s="22" customFormat="1" ht="33.75" customHeight="1" x14ac:dyDescent="0.2">
      <c r="A12" s="41"/>
      <c r="B12" s="42"/>
      <c r="C12" s="40" t="s">
        <v>212</v>
      </c>
      <c r="D12" s="14"/>
      <c r="E12" s="14"/>
      <c r="F12" s="12"/>
      <c r="G12" s="14"/>
      <c r="H12" s="14"/>
      <c r="I12" s="12"/>
      <c r="J12" s="14">
        <v>0</v>
      </c>
      <c r="K12" s="14">
        <v>0</v>
      </c>
      <c r="L12" s="14"/>
      <c r="M12" s="14"/>
      <c r="N12" s="12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s="22" customFormat="1" ht="38.25" customHeight="1" x14ac:dyDescent="0.2">
      <c r="A13" s="41"/>
      <c r="B13" s="42"/>
      <c r="C13" s="40" t="s">
        <v>213</v>
      </c>
      <c r="D13" s="14"/>
      <c r="E13" s="14"/>
      <c r="F13" s="12"/>
      <c r="G13" s="14"/>
      <c r="H13" s="14"/>
      <c r="I13" s="12"/>
      <c r="J13" s="14">
        <v>0</v>
      </c>
      <c r="K13" s="14">
        <v>0</v>
      </c>
      <c r="L13" s="14"/>
      <c r="M13" s="14"/>
      <c r="N13" s="12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s="22" customFormat="1" ht="24.75" customHeight="1" x14ac:dyDescent="0.2">
      <c r="A14" s="14"/>
      <c r="B14" s="35"/>
      <c r="C14" s="40" t="s">
        <v>214</v>
      </c>
      <c r="D14" s="14"/>
      <c r="E14" s="14"/>
      <c r="F14" s="12"/>
      <c r="G14" s="14"/>
      <c r="H14" s="14"/>
      <c r="I14" s="12"/>
      <c r="J14" s="14">
        <v>0</v>
      </c>
      <c r="K14" s="14">
        <v>0</v>
      </c>
      <c r="L14" s="14"/>
      <c r="M14" s="14"/>
      <c r="N14" s="12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s="22" customFormat="1" ht="22.5" customHeight="1" x14ac:dyDescent="0.2">
      <c r="A15" s="14"/>
      <c r="B15" s="12"/>
      <c r="C15" s="12" t="s">
        <v>216</v>
      </c>
      <c r="D15" s="14"/>
      <c r="E15" s="14"/>
      <c r="F15" s="12"/>
      <c r="G15" s="14"/>
      <c r="H15" s="14"/>
      <c r="I15" s="12"/>
      <c r="J15" s="14">
        <v>0</v>
      </c>
      <c r="K15" s="12">
        <v>0</v>
      </c>
      <c r="L15" s="14"/>
      <c r="M15" s="14"/>
      <c r="N15" s="12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s="16" customFormat="1" ht="19.5" thickBot="1" x14ac:dyDescent="0.25">
      <c r="A16" s="167" t="s">
        <v>187</v>
      </c>
      <c r="B16" s="168"/>
      <c r="C16" s="168"/>
      <c r="D16" s="168"/>
      <c r="E16" s="168"/>
      <c r="F16" s="168"/>
      <c r="G16" s="168"/>
      <c r="H16" s="168"/>
      <c r="I16" s="169"/>
      <c r="J16" s="117">
        <f>SUM(J9:J15)</f>
        <v>0</v>
      </c>
      <c r="K16" s="115">
        <v>16231524</v>
      </c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8"/>
    </row>
    <row r="17" spans="1:34" s="13" customFormat="1" ht="38.25" x14ac:dyDescent="0.2">
      <c r="A17" s="41">
        <v>2.1</v>
      </c>
      <c r="B17" s="35" t="s">
        <v>197</v>
      </c>
      <c r="C17" s="36" t="s">
        <v>184</v>
      </c>
      <c r="D17" s="18" t="s">
        <v>163</v>
      </c>
      <c r="E17" s="18" t="s">
        <v>106</v>
      </c>
      <c r="F17" s="18" t="s">
        <v>114</v>
      </c>
      <c r="G17" s="18" t="s">
        <v>168</v>
      </c>
      <c r="H17" s="18" t="s">
        <v>20</v>
      </c>
      <c r="I17" s="18" t="s">
        <v>25</v>
      </c>
      <c r="J17" s="18">
        <v>1500000</v>
      </c>
      <c r="K17" s="64"/>
      <c r="L17" s="18" t="s">
        <v>111</v>
      </c>
      <c r="M17" s="18"/>
      <c r="N17" s="18" t="s">
        <v>112</v>
      </c>
      <c r="O17" s="18" t="s">
        <v>113</v>
      </c>
      <c r="P17" s="18" t="s">
        <v>67</v>
      </c>
      <c r="Q17" s="18"/>
      <c r="R17" s="18"/>
      <c r="S17" s="18"/>
      <c r="T17" s="18"/>
      <c r="U17" s="18"/>
      <c r="V17" s="18"/>
      <c r="W17" s="18" t="s">
        <v>70</v>
      </c>
      <c r="X17" s="18"/>
      <c r="Y17" s="18" t="s">
        <v>71</v>
      </c>
      <c r="Z17" s="18"/>
      <c r="AA17" s="18" t="s">
        <v>72</v>
      </c>
      <c r="AB17" s="18"/>
      <c r="AC17" s="18" t="s">
        <v>73</v>
      </c>
      <c r="AD17" s="18"/>
      <c r="AE17" s="18"/>
      <c r="AF17" s="18" t="s">
        <v>74</v>
      </c>
      <c r="AG17" s="18"/>
      <c r="AH17" s="18"/>
    </row>
    <row r="18" spans="1:34" s="22" customFormat="1" ht="25.5" x14ac:dyDescent="0.2">
      <c r="A18" s="14"/>
      <c r="B18" s="35"/>
      <c r="C18" s="35" t="s">
        <v>208</v>
      </c>
      <c r="D18" s="12"/>
      <c r="E18" s="12"/>
      <c r="F18" s="12"/>
      <c r="G18" s="12"/>
      <c r="H18" s="12"/>
      <c r="I18" s="12"/>
      <c r="J18" s="23"/>
      <c r="K18" s="67">
        <v>1297086.0299405111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s="22" customFormat="1" ht="13.5" thickBot="1" x14ac:dyDescent="0.25">
      <c r="A19" s="81"/>
      <c r="B19" s="61"/>
      <c r="C19" s="61"/>
      <c r="D19" s="82"/>
      <c r="E19" s="82"/>
      <c r="F19" s="82"/>
      <c r="G19" s="82"/>
      <c r="H19" s="82"/>
      <c r="I19" s="82"/>
      <c r="J19" s="23"/>
      <c r="K19" s="68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s="16" customFormat="1" ht="19.5" thickBot="1" x14ac:dyDescent="0.25">
      <c r="A20" s="166" t="s">
        <v>187</v>
      </c>
      <c r="B20" s="166"/>
      <c r="C20" s="166"/>
      <c r="D20" s="166"/>
      <c r="E20" s="166"/>
      <c r="F20" s="166"/>
      <c r="G20" s="166"/>
      <c r="H20" s="166"/>
      <c r="I20" s="166"/>
      <c r="J20" s="85">
        <f>SUM(J18:J19)</f>
        <v>0</v>
      </c>
      <c r="K20" s="66">
        <f>K18+K19</f>
        <v>1297086.0299405111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2"/>
    </row>
    <row r="21" spans="1:34" s="13" customFormat="1" ht="103.5" customHeight="1" x14ac:dyDescent="0.2">
      <c r="A21" s="83">
        <v>2.1</v>
      </c>
      <c r="B21" s="40" t="s">
        <v>197</v>
      </c>
      <c r="C21" s="39" t="s">
        <v>175</v>
      </c>
      <c r="D21" s="27" t="s">
        <v>163</v>
      </c>
      <c r="E21" s="27" t="s">
        <v>106</v>
      </c>
      <c r="F21" s="27" t="s">
        <v>114</v>
      </c>
      <c r="G21" s="27" t="s">
        <v>107</v>
      </c>
      <c r="H21" s="27" t="s">
        <v>20</v>
      </c>
      <c r="I21" s="27" t="s">
        <v>25</v>
      </c>
      <c r="J21" s="18">
        <v>2500000</v>
      </c>
      <c r="K21" s="69"/>
      <c r="L21" s="18" t="s">
        <v>111</v>
      </c>
      <c r="M21" s="18"/>
      <c r="N21" s="18" t="s">
        <v>112</v>
      </c>
      <c r="O21" s="18" t="s">
        <v>113</v>
      </c>
      <c r="P21" s="18" t="s">
        <v>67</v>
      </c>
      <c r="Q21" s="18"/>
      <c r="R21" s="18"/>
      <c r="S21" s="18"/>
      <c r="T21" s="18"/>
      <c r="U21" s="18"/>
      <c r="V21" s="18"/>
      <c r="W21" s="18" t="s">
        <v>70</v>
      </c>
      <c r="X21" s="18"/>
      <c r="Y21" s="18" t="s">
        <v>71</v>
      </c>
      <c r="Z21" s="18"/>
      <c r="AA21" s="18" t="s">
        <v>72</v>
      </c>
      <c r="AB21" s="18"/>
      <c r="AC21" s="18" t="s">
        <v>73</v>
      </c>
      <c r="AD21" s="18"/>
      <c r="AE21" s="18"/>
      <c r="AF21" s="18" t="s">
        <v>74</v>
      </c>
      <c r="AG21" s="18"/>
      <c r="AH21" s="18"/>
    </row>
    <row r="22" spans="1:34" s="13" customFormat="1" ht="37.5" customHeight="1" x14ac:dyDescent="0.2">
      <c r="A22" s="12"/>
      <c r="B22" s="35"/>
      <c r="C22" s="35" t="s">
        <v>217</v>
      </c>
      <c r="D22" s="12"/>
      <c r="E22" s="12"/>
      <c r="F22" s="12"/>
      <c r="G22" s="12"/>
      <c r="H22" s="12"/>
      <c r="I22" s="12"/>
      <c r="J22" s="23"/>
      <c r="K22" s="67">
        <f>30*75000</f>
        <v>2250000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27" customHeight="1" thickBot="1" x14ac:dyDescent="0.25">
      <c r="A23" s="12"/>
      <c r="B23" s="35"/>
      <c r="C23" s="35"/>
      <c r="D23" s="12"/>
      <c r="E23" s="12"/>
      <c r="F23" s="12"/>
      <c r="G23" s="12"/>
      <c r="H23" s="12"/>
      <c r="I23" s="12"/>
      <c r="J23" s="23"/>
      <c r="K23" s="68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6" customFormat="1" ht="19.5" thickBot="1" x14ac:dyDescent="0.25">
      <c r="A24" s="166" t="s">
        <v>187</v>
      </c>
      <c r="B24" s="166"/>
      <c r="C24" s="166"/>
      <c r="D24" s="166"/>
      <c r="E24" s="166"/>
      <c r="F24" s="166"/>
      <c r="G24" s="166"/>
      <c r="H24" s="166"/>
      <c r="I24" s="166"/>
      <c r="J24" s="78">
        <f>SUM(J22:J23)</f>
        <v>0</v>
      </c>
      <c r="K24" s="66">
        <f>K22+K23</f>
        <v>2250000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2"/>
    </row>
    <row r="25" spans="1:34" s="13" customFormat="1" ht="127.5" customHeight="1" x14ac:dyDescent="0.2">
      <c r="A25" s="41">
        <v>1.1000000000000001</v>
      </c>
      <c r="B25" s="35" t="s">
        <v>218</v>
      </c>
      <c r="C25" s="36" t="s">
        <v>176</v>
      </c>
      <c r="D25" s="18" t="s">
        <v>163</v>
      </c>
      <c r="E25" s="18" t="s">
        <v>106</v>
      </c>
      <c r="F25" s="18" t="s">
        <v>114</v>
      </c>
      <c r="G25" s="18" t="s">
        <v>107</v>
      </c>
      <c r="H25" s="18" t="s">
        <v>20</v>
      </c>
      <c r="I25" s="18" t="s">
        <v>24</v>
      </c>
      <c r="J25" s="18">
        <v>10000000</v>
      </c>
      <c r="K25" s="69"/>
      <c r="L25" s="18" t="s">
        <v>111</v>
      </c>
      <c r="M25" s="18"/>
      <c r="N25" s="18" t="s">
        <v>112</v>
      </c>
      <c r="O25" s="18" t="s">
        <v>113</v>
      </c>
      <c r="P25" s="18" t="s">
        <v>67</v>
      </c>
      <c r="Q25" s="18"/>
      <c r="R25" s="18" t="s">
        <v>68</v>
      </c>
      <c r="S25" s="18"/>
      <c r="T25" s="18" t="s">
        <v>68</v>
      </c>
      <c r="U25" s="18"/>
      <c r="V25" s="18" t="s">
        <v>70</v>
      </c>
      <c r="W25" s="18"/>
      <c r="X25" s="18" t="s">
        <v>72</v>
      </c>
      <c r="Y25" s="18"/>
      <c r="Z25" s="18"/>
      <c r="AA25" s="18" t="s">
        <v>95</v>
      </c>
      <c r="AB25" s="18"/>
      <c r="AC25" s="18"/>
      <c r="AD25" s="18"/>
      <c r="AE25" s="18"/>
      <c r="AF25" s="18"/>
      <c r="AG25" s="18"/>
      <c r="AH25" s="18"/>
    </row>
    <row r="26" spans="1:34" s="16" customFormat="1" ht="72.75" customHeight="1" x14ac:dyDescent="0.2">
      <c r="A26" s="15"/>
      <c r="B26" s="37"/>
      <c r="C26" s="37" t="s">
        <v>53</v>
      </c>
      <c r="D26" s="15" t="s">
        <v>21</v>
      </c>
      <c r="E26" s="15" t="s">
        <v>106</v>
      </c>
      <c r="F26" s="15" t="s">
        <v>171</v>
      </c>
      <c r="G26" s="15" t="s">
        <v>168</v>
      </c>
      <c r="H26" s="15" t="s">
        <v>20</v>
      </c>
      <c r="I26" s="15" t="s">
        <v>24</v>
      </c>
      <c r="J26" s="26">
        <v>504400</v>
      </c>
      <c r="K26" s="70"/>
      <c r="L26" s="15" t="s">
        <v>111</v>
      </c>
      <c r="M26" s="15"/>
      <c r="N26" s="15" t="s">
        <v>164</v>
      </c>
      <c r="O26" s="15" t="s">
        <v>113</v>
      </c>
      <c r="P26" s="15" t="s">
        <v>49</v>
      </c>
      <c r="Q26" s="15" t="s">
        <v>46</v>
      </c>
      <c r="R26" s="15" t="s">
        <v>45</v>
      </c>
      <c r="S26" s="15" t="s">
        <v>46</v>
      </c>
      <c r="T26" s="15" t="s">
        <v>45</v>
      </c>
      <c r="U26" s="15" t="s">
        <v>58</v>
      </c>
      <c r="V26" s="15" t="s">
        <v>92</v>
      </c>
      <c r="W26" s="15" t="s">
        <v>58</v>
      </c>
      <c r="X26" s="15" t="s">
        <v>79</v>
      </c>
      <c r="Y26" s="15" t="s">
        <v>58</v>
      </c>
      <c r="Z26" s="15"/>
      <c r="AA26" s="15" t="s">
        <v>167</v>
      </c>
      <c r="AB26" s="15"/>
      <c r="AC26" s="15"/>
      <c r="AD26" s="20"/>
      <c r="AE26" s="20"/>
      <c r="AF26" s="20"/>
      <c r="AG26" s="20"/>
      <c r="AH26" s="20"/>
    </row>
    <row r="28" spans="1:34" s="16" customFormat="1" ht="25.5" x14ac:dyDescent="0.2">
      <c r="A28" s="15"/>
      <c r="B28" s="37"/>
      <c r="C28" s="37" t="s">
        <v>54</v>
      </c>
      <c r="D28" s="15" t="s">
        <v>163</v>
      </c>
      <c r="E28" s="15" t="s">
        <v>106</v>
      </c>
      <c r="F28" s="15" t="s">
        <v>171</v>
      </c>
      <c r="G28" s="15" t="s">
        <v>168</v>
      </c>
      <c r="H28" s="15" t="s">
        <v>20</v>
      </c>
      <c r="I28" s="15" t="s">
        <v>24</v>
      </c>
      <c r="J28" s="26">
        <v>612200</v>
      </c>
      <c r="K28" s="70"/>
      <c r="L28" s="15" t="s">
        <v>111</v>
      </c>
      <c r="M28" s="15"/>
      <c r="N28" s="15" t="s">
        <v>164</v>
      </c>
      <c r="O28" s="15" t="s">
        <v>113</v>
      </c>
      <c r="P28" s="15" t="s">
        <v>90</v>
      </c>
      <c r="Q28" s="15" t="s">
        <v>90</v>
      </c>
      <c r="R28" s="15" t="s">
        <v>91</v>
      </c>
      <c r="S28" s="15" t="s">
        <v>90</v>
      </c>
      <c r="T28" s="15" t="s">
        <v>91</v>
      </c>
      <c r="U28" s="15" t="s">
        <v>92</v>
      </c>
      <c r="V28" s="15" t="s">
        <v>68</v>
      </c>
      <c r="W28" s="15" t="s">
        <v>75</v>
      </c>
      <c r="X28" s="15" t="s">
        <v>41</v>
      </c>
      <c r="Y28" s="15" t="s">
        <v>61</v>
      </c>
      <c r="Z28" s="15"/>
      <c r="AA28" s="15" t="s">
        <v>55</v>
      </c>
      <c r="AB28" s="15"/>
      <c r="AC28" s="15"/>
      <c r="AD28" s="20"/>
      <c r="AE28" s="20"/>
      <c r="AF28" s="20"/>
      <c r="AG28" s="20"/>
      <c r="AH28" s="20"/>
    </row>
    <row r="29" spans="1:34" s="16" customFormat="1" ht="38.25" x14ac:dyDescent="0.2">
      <c r="A29" s="15"/>
      <c r="B29" s="37"/>
      <c r="C29" s="38" t="s">
        <v>180</v>
      </c>
      <c r="D29" s="15" t="s">
        <v>163</v>
      </c>
      <c r="E29" s="15" t="s">
        <v>106</v>
      </c>
      <c r="F29" s="15" t="s">
        <v>114</v>
      </c>
      <c r="G29" s="15" t="s">
        <v>168</v>
      </c>
      <c r="H29" s="15" t="s">
        <v>20</v>
      </c>
      <c r="I29" s="15" t="s">
        <v>24</v>
      </c>
      <c r="J29" s="12">
        <v>493980</v>
      </c>
      <c r="K29" s="64"/>
      <c r="L29" s="15" t="s">
        <v>111</v>
      </c>
      <c r="M29" s="15"/>
      <c r="N29" s="15" t="s">
        <v>22</v>
      </c>
      <c r="O29" s="15" t="s">
        <v>113</v>
      </c>
      <c r="P29" s="15" t="s">
        <v>90</v>
      </c>
      <c r="Q29" s="15" t="s">
        <v>50</v>
      </c>
      <c r="R29" s="15" t="s">
        <v>91</v>
      </c>
      <c r="S29" s="15" t="s">
        <v>61</v>
      </c>
      <c r="T29" s="15" t="s">
        <v>91</v>
      </c>
      <c r="U29" s="15"/>
      <c r="V29" s="15" t="s">
        <v>68</v>
      </c>
      <c r="W29" s="15"/>
      <c r="X29" s="15" t="s">
        <v>71</v>
      </c>
      <c r="Y29" s="15"/>
      <c r="Z29" s="15"/>
      <c r="AA29" s="15" t="s">
        <v>40</v>
      </c>
      <c r="AB29" s="15"/>
      <c r="AC29" s="15"/>
      <c r="AD29" s="20"/>
      <c r="AE29" s="20"/>
      <c r="AF29" s="20"/>
      <c r="AG29" s="20"/>
      <c r="AH29" s="20"/>
    </row>
    <row r="30" spans="1:34" s="16" customFormat="1" ht="25.5" x14ac:dyDescent="0.2">
      <c r="A30" s="15"/>
      <c r="B30" s="37"/>
      <c r="C30" s="37" t="s">
        <v>51</v>
      </c>
      <c r="D30" s="15" t="s">
        <v>163</v>
      </c>
      <c r="E30" s="15" t="s">
        <v>23</v>
      </c>
      <c r="F30" s="15" t="s">
        <v>171</v>
      </c>
      <c r="G30" s="15" t="s">
        <v>168</v>
      </c>
      <c r="H30" s="15" t="s">
        <v>20</v>
      </c>
      <c r="I30" s="15" t="s">
        <v>24</v>
      </c>
      <c r="J30" s="26">
        <v>338708</v>
      </c>
      <c r="K30" s="70"/>
      <c r="L30" s="15" t="s">
        <v>111</v>
      </c>
      <c r="M30" s="15"/>
      <c r="N30" s="15" t="s">
        <v>164</v>
      </c>
      <c r="O30" s="15" t="s">
        <v>113</v>
      </c>
      <c r="P30" s="15" t="s">
        <v>85</v>
      </c>
      <c r="Q30" s="15"/>
      <c r="R30" s="15" t="s">
        <v>86</v>
      </c>
      <c r="S30" s="15"/>
      <c r="T30" s="15" t="s">
        <v>86</v>
      </c>
      <c r="U30" s="15"/>
      <c r="V30" s="15" t="s">
        <v>80</v>
      </c>
      <c r="W30" s="15"/>
      <c r="X30" s="15" t="s">
        <v>94</v>
      </c>
      <c r="Y30" s="15"/>
      <c r="Z30" s="15"/>
      <c r="AA30" s="15" t="s">
        <v>89</v>
      </c>
      <c r="AB30" s="15"/>
      <c r="AC30" s="15"/>
      <c r="AD30" s="20"/>
      <c r="AE30" s="20"/>
      <c r="AF30" s="20"/>
      <c r="AG30" s="20"/>
      <c r="AH30" s="20"/>
    </row>
    <row r="31" spans="1:34" s="16" customFormat="1" ht="62.25" customHeight="1" x14ac:dyDescent="0.2">
      <c r="A31" s="15"/>
      <c r="B31" s="37"/>
      <c r="C31" s="37" t="s">
        <v>183</v>
      </c>
      <c r="D31" s="15" t="s">
        <v>182</v>
      </c>
      <c r="E31" s="15" t="s">
        <v>23</v>
      </c>
      <c r="F31" s="15" t="s">
        <v>171</v>
      </c>
      <c r="G31" s="15"/>
      <c r="H31" s="15"/>
      <c r="I31" s="15" t="s">
        <v>24</v>
      </c>
      <c r="J31" s="26">
        <v>5685100</v>
      </c>
      <c r="K31" s="70"/>
      <c r="L31" s="15"/>
      <c r="M31" s="15"/>
      <c r="N31" s="15" t="s">
        <v>164</v>
      </c>
      <c r="O31" s="15" t="str">
        <f>$O$30</f>
        <v>Cleared</v>
      </c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20"/>
      <c r="AE31" s="20"/>
      <c r="AF31" s="20"/>
      <c r="AG31" s="20"/>
      <c r="AH31" s="20"/>
    </row>
    <row r="32" spans="1:34" s="16" customFormat="1" ht="25.5" x14ac:dyDescent="0.2">
      <c r="A32" s="15"/>
      <c r="B32" s="37"/>
      <c r="C32" s="38" t="s">
        <v>181</v>
      </c>
      <c r="D32" s="15" t="s">
        <v>182</v>
      </c>
      <c r="E32" s="15" t="s">
        <v>23</v>
      </c>
      <c r="F32" s="15" t="s">
        <v>171</v>
      </c>
      <c r="G32" s="15"/>
      <c r="H32" s="15"/>
      <c r="I32" s="15" t="s">
        <v>24</v>
      </c>
      <c r="J32" s="60">
        <v>600000</v>
      </c>
      <c r="K32" s="71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20"/>
      <c r="AE32" s="20"/>
      <c r="AF32" s="20"/>
      <c r="AG32" s="20"/>
      <c r="AH32" s="20"/>
    </row>
    <row r="33" spans="1:41" s="16" customFormat="1" ht="50.25" customHeight="1" x14ac:dyDescent="0.2">
      <c r="A33" s="15"/>
      <c r="B33" s="37"/>
      <c r="C33" s="37" t="s">
        <v>26</v>
      </c>
      <c r="D33" s="15" t="s">
        <v>163</v>
      </c>
      <c r="E33" s="15" t="s">
        <v>23</v>
      </c>
      <c r="F33" s="15" t="s">
        <v>114</v>
      </c>
      <c r="G33" s="15" t="s">
        <v>168</v>
      </c>
      <c r="H33" s="15" t="s">
        <v>20</v>
      </c>
      <c r="I33" s="15" t="s">
        <v>24</v>
      </c>
      <c r="J33" s="26">
        <v>478240.4</v>
      </c>
      <c r="K33" s="70"/>
      <c r="L33" s="15" t="s">
        <v>111</v>
      </c>
      <c r="M33" s="15"/>
      <c r="N33" s="15" t="s">
        <v>164</v>
      </c>
      <c r="O33" s="15" t="s">
        <v>113</v>
      </c>
      <c r="P33" s="15" t="s">
        <v>85</v>
      </c>
      <c r="Q33" s="15"/>
      <c r="R33" s="15" t="s">
        <v>86</v>
      </c>
      <c r="S33" s="15"/>
      <c r="T33" s="15" t="s">
        <v>86</v>
      </c>
      <c r="U33" s="15"/>
      <c r="V33" s="15" t="s">
        <v>80</v>
      </c>
      <c r="W33" s="15"/>
      <c r="X33" s="15" t="s">
        <v>94</v>
      </c>
      <c r="Y33" s="15"/>
      <c r="Z33" s="15"/>
      <c r="AA33" s="15" t="s">
        <v>89</v>
      </c>
      <c r="AB33" s="15"/>
      <c r="AC33" s="15"/>
      <c r="AD33" s="20"/>
      <c r="AE33" s="20"/>
      <c r="AF33" s="20"/>
      <c r="AG33" s="20"/>
      <c r="AH33" s="20"/>
    </row>
    <row r="34" spans="1:41" ht="25.5" x14ac:dyDescent="0.2">
      <c r="A34" s="20"/>
      <c r="B34" s="54"/>
      <c r="C34" s="55" t="s">
        <v>169</v>
      </c>
      <c r="D34" s="56" t="s">
        <v>163</v>
      </c>
      <c r="E34" s="56" t="s">
        <v>170</v>
      </c>
      <c r="F34" s="56" t="s">
        <v>114</v>
      </c>
      <c r="G34" s="56"/>
      <c r="H34" s="56"/>
      <c r="I34" s="56" t="s">
        <v>179</v>
      </c>
      <c r="J34" s="76">
        <v>81827</v>
      </c>
      <c r="K34" s="72"/>
      <c r="L34" s="57"/>
      <c r="M34" s="56"/>
      <c r="N34" s="56" t="s">
        <v>22</v>
      </c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16"/>
      <c r="AJ34" s="16"/>
      <c r="AK34" s="16"/>
      <c r="AL34" s="16"/>
      <c r="AM34" s="16"/>
      <c r="AN34" s="16"/>
      <c r="AO34" s="16"/>
    </row>
    <row r="35" spans="1:41" ht="26.25" thickBot="1" x14ac:dyDescent="0.25">
      <c r="A35" s="53"/>
      <c r="B35" s="28"/>
      <c r="C35" s="26" t="s">
        <v>198</v>
      </c>
      <c r="D35" s="15"/>
      <c r="E35" s="15"/>
      <c r="F35" s="15"/>
      <c r="G35" s="15"/>
      <c r="H35" s="15"/>
      <c r="I35" s="15"/>
      <c r="J35" s="60"/>
      <c r="K35" s="72">
        <v>200000</v>
      </c>
      <c r="L35" s="20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6"/>
      <c r="AJ35" s="16"/>
      <c r="AK35" s="16"/>
      <c r="AL35" s="16"/>
      <c r="AM35" s="16"/>
      <c r="AN35" s="16"/>
      <c r="AO35" s="16"/>
    </row>
    <row r="36" spans="1:41" ht="54" customHeight="1" thickBot="1" x14ac:dyDescent="0.25">
      <c r="A36" s="166" t="s">
        <v>187</v>
      </c>
      <c r="B36" s="166"/>
      <c r="C36" s="166"/>
      <c r="D36" s="166"/>
      <c r="E36" s="166"/>
      <c r="F36" s="166"/>
      <c r="G36" s="166"/>
      <c r="H36" s="166"/>
      <c r="I36" s="166"/>
      <c r="J36" s="79">
        <f>SUM(J26:J34)</f>
        <v>8794455.4000000004</v>
      </c>
      <c r="K36" s="29">
        <f>SUM(K26:K35)</f>
        <v>200000</v>
      </c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9"/>
    </row>
    <row r="37" spans="1:41" s="13" customFormat="1" ht="78.75" customHeight="1" x14ac:dyDescent="0.2">
      <c r="A37" s="33"/>
      <c r="B37" s="33"/>
      <c r="C37" s="39" t="s">
        <v>177</v>
      </c>
      <c r="D37" s="27" t="s">
        <v>163</v>
      </c>
      <c r="E37" s="27" t="s">
        <v>106</v>
      </c>
      <c r="F37" s="27" t="s">
        <v>114</v>
      </c>
      <c r="G37" s="27" t="s">
        <v>107</v>
      </c>
      <c r="H37" s="27" t="s">
        <v>20</v>
      </c>
      <c r="I37" s="27" t="s">
        <v>109</v>
      </c>
      <c r="J37" s="27">
        <v>2800000</v>
      </c>
      <c r="K37" s="69"/>
      <c r="L37" s="27" t="s">
        <v>111</v>
      </c>
      <c r="M37" s="27"/>
      <c r="N37" s="27" t="s">
        <v>112</v>
      </c>
      <c r="O37" s="27" t="s">
        <v>113</v>
      </c>
      <c r="P37" s="27" t="s">
        <v>75</v>
      </c>
      <c r="Q37" s="27"/>
      <c r="R37" s="27" t="s">
        <v>76</v>
      </c>
      <c r="S37" s="27"/>
      <c r="T37" s="27" t="s">
        <v>76</v>
      </c>
      <c r="U37" s="27"/>
      <c r="V37" s="27"/>
      <c r="W37" s="27" t="s">
        <v>79</v>
      </c>
      <c r="X37" s="27"/>
      <c r="Y37" s="27" t="s">
        <v>80</v>
      </c>
      <c r="Z37" s="27"/>
      <c r="AA37" s="27" t="s">
        <v>81</v>
      </c>
      <c r="AB37" s="27"/>
      <c r="AC37" s="27" t="s">
        <v>82</v>
      </c>
      <c r="AD37" s="27"/>
      <c r="AE37" s="27"/>
      <c r="AF37" s="27" t="s">
        <v>84</v>
      </c>
      <c r="AG37" s="27"/>
      <c r="AH37" s="27"/>
    </row>
    <row r="38" spans="1:41" s="16" customFormat="1" ht="38.25" x14ac:dyDescent="0.2">
      <c r="A38" s="15"/>
      <c r="B38" s="15"/>
      <c r="C38" s="37" t="s">
        <v>116</v>
      </c>
      <c r="D38" s="15" t="s">
        <v>21</v>
      </c>
      <c r="E38" s="15" t="s">
        <v>106</v>
      </c>
      <c r="F38" s="15" t="s">
        <v>114</v>
      </c>
      <c r="G38" s="15" t="s">
        <v>168</v>
      </c>
      <c r="H38" s="15" t="s">
        <v>20</v>
      </c>
      <c r="I38" s="15" t="s">
        <v>24</v>
      </c>
      <c r="J38" s="26">
        <v>405000</v>
      </c>
      <c r="K38" s="70">
        <v>0</v>
      </c>
      <c r="L38" s="15" t="s">
        <v>111</v>
      </c>
      <c r="M38" s="15"/>
      <c r="N38" s="15" t="s">
        <v>164</v>
      </c>
      <c r="O38" s="15" t="s">
        <v>113</v>
      </c>
      <c r="P38" s="15" t="s">
        <v>49</v>
      </c>
      <c r="Q38" s="15" t="s">
        <v>48</v>
      </c>
      <c r="R38" s="15" t="s">
        <v>45</v>
      </c>
      <c r="S38" s="15" t="s">
        <v>44</v>
      </c>
      <c r="T38" s="15" t="s">
        <v>45</v>
      </c>
      <c r="U38" s="15" t="s">
        <v>87</v>
      </c>
      <c r="V38" s="15" t="s">
        <v>92</v>
      </c>
      <c r="W38" s="15" t="s">
        <v>93</v>
      </c>
      <c r="X38" s="15" t="s">
        <v>79</v>
      </c>
      <c r="Y38" s="15" t="s">
        <v>93</v>
      </c>
      <c r="Z38" s="15"/>
      <c r="AA38" s="15" t="s">
        <v>56</v>
      </c>
      <c r="AB38" s="15"/>
      <c r="AC38" s="15"/>
      <c r="AD38" s="20"/>
      <c r="AE38" s="20"/>
      <c r="AF38" s="20"/>
      <c r="AG38" s="20"/>
      <c r="AH38" s="20"/>
    </row>
    <row r="39" spans="1:41" s="16" customFormat="1" ht="38.25" x14ac:dyDescent="0.2">
      <c r="A39" s="15"/>
      <c r="B39" s="37"/>
      <c r="C39" s="37" t="s">
        <v>52</v>
      </c>
      <c r="D39" s="15" t="s">
        <v>21</v>
      </c>
      <c r="E39" s="15" t="s">
        <v>106</v>
      </c>
      <c r="F39" s="15" t="s">
        <v>171</v>
      </c>
      <c r="G39" s="15" t="s">
        <v>168</v>
      </c>
      <c r="H39" s="15" t="s">
        <v>20</v>
      </c>
      <c r="I39" s="15" t="s">
        <v>190</v>
      </c>
      <c r="J39" s="26">
        <v>313476</v>
      </c>
      <c r="K39" s="70">
        <v>0</v>
      </c>
      <c r="L39" s="15" t="s">
        <v>111</v>
      </c>
      <c r="M39" s="15"/>
      <c r="N39" s="15" t="s">
        <v>164</v>
      </c>
      <c r="O39" s="15" t="s">
        <v>113</v>
      </c>
      <c r="P39" s="15" t="s">
        <v>49</v>
      </c>
      <c r="Q39" s="15" t="s">
        <v>46</v>
      </c>
      <c r="R39" s="15" t="s">
        <v>45</v>
      </c>
      <c r="S39" s="15" t="s">
        <v>43</v>
      </c>
      <c r="T39" s="15" t="s">
        <v>45</v>
      </c>
      <c r="U39" s="15" t="s">
        <v>87</v>
      </c>
      <c r="V39" s="15" t="s">
        <v>92</v>
      </c>
      <c r="W39" s="15" t="s">
        <v>42</v>
      </c>
      <c r="X39" s="15" t="s">
        <v>79</v>
      </c>
      <c r="Y39" s="15" t="s">
        <v>42</v>
      </c>
      <c r="Z39" s="15"/>
      <c r="AA39" s="15" t="s">
        <v>56</v>
      </c>
      <c r="AB39" s="15"/>
      <c r="AC39" s="15"/>
      <c r="AD39" s="20"/>
      <c r="AE39" s="20"/>
      <c r="AF39" s="20"/>
      <c r="AG39" s="20"/>
      <c r="AH39" s="20"/>
    </row>
    <row r="40" spans="1:41" s="16" customFormat="1" ht="66" customHeight="1" thickBot="1" x14ac:dyDescent="0.25">
      <c r="A40" s="15"/>
      <c r="B40" s="37"/>
      <c r="C40" s="112" t="s">
        <v>237</v>
      </c>
      <c r="D40" s="15"/>
      <c r="E40" s="15"/>
      <c r="F40" s="15"/>
      <c r="G40" s="15"/>
      <c r="H40" s="15"/>
      <c r="I40" s="15"/>
      <c r="J40" s="108"/>
      <c r="K40" s="109"/>
      <c r="AD40" s="21"/>
      <c r="AE40" s="21"/>
      <c r="AF40" s="21"/>
      <c r="AG40" s="21"/>
      <c r="AH40" s="21"/>
    </row>
    <row r="41" spans="1:41" s="16" customFormat="1" ht="44.25" customHeight="1" thickBot="1" x14ac:dyDescent="0.25">
      <c r="A41" s="166" t="s">
        <v>187</v>
      </c>
      <c r="B41" s="166"/>
      <c r="C41" s="166"/>
      <c r="D41" s="166"/>
      <c r="E41" s="166"/>
      <c r="F41" s="166"/>
      <c r="G41" s="166"/>
      <c r="H41" s="166"/>
      <c r="I41" s="166"/>
      <c r="J41" s="77">
        <f>J38+J39</f>
        <v>718476</v>
      </c>
      <c r="K41" s="66">
        <f>K38+K39</f>
        <v>0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2"/>
    </row>
    <row r="42" spans="1:41" s="13" customFormat="1" ht="72" customHeight="1" x14ac:dyDescent="0.2">
      <c r="A42" s="12"/>
      <c r="B42" s="12"/>
      <c r="C42" s="39" t="s">
        <v>178</v>
      </c>
      <c r="D42" s="30" t="s">
        <v>163</v>
      </c>
      <c r="E42" s="30" t="s">
        <v>106</v>
      </c>
      <c r="F42" s="30" t="s">
        <v>114</v>
      </c>
      <c r="G42" s="30" t="s">
        <v>168</v>
      </c>
      <c r="H42" s="30" t="s">
        <v>20</v>
      </c>
      <c r="I42" s="30" t="s">
        <v>109</v>
      </c>
      <c r="J42" s="27">
        <v>300000</v>
      </c>
      <c r="K42" s="73"/>
      <c r="L42" s="30" t="s">
        <v>111</v>
      </c>
      <c r="M42" s="30"/>
      <c r="N42" s="30" t="s">
        <v>112</v>
      </c>
      <c r="O42" s="30" t="s">
        <v>113</v>
      </c>
      <c r="P42" s="30" t="s">
        <v>67</v>
      </c>
      <c r="Q42" s="30"/>
      <c r="R42" s="30" t="s">
        <v>68</v>
      </c>
      <c r="S42" s="30"/>
      <c r="T42" s="30" t="s">
        <v>68</v>
      </c>
      <c r="U42" s="30"/>
      <c r="V42" s="30"/>
      <c r="W42" s="30" t="s">
        <v>70</v>
      </c>
      <c r="X42" s="30"/>
      <c r="Y42" s="30" t="s">
        <v>71</v>
      </c>
      <c r="Z42" s="30"/>
      <c r="AA42" s="30" t="s">
        <v>72</v>
      </c>
      <c r="AB42" s="30"/>
      <c r="AC42" s="30" t="s">
        <v>73</v>
      </c>
      <c r="AD42" s="30"/>
      <c r="AE42" s="30"/>
      <c r="AF42" s="30" t="s">
        <v>74</v>
      </c>
      <c r="AG42" s="30"/>
      <c r="AH42" s="30"/>
    </row>
    <row r="43" spans="1:41" s="13" customFormat="1" ht="42.75" customHeight="1" x14ac:dyDescent="0.2">
      <c r="A43" s="12"/>
      <c r="B43" s="40"/>
      <c r="C43" s="40" t="s">
        <v>201</v>
      </c>
      <c r="D43" s="34"/>
      <c r="E43" s="34"/>
      <c r="F43" s="34"/>
      <c r="G43" s="34"/>
      <c r="H43" s="34"/>
      <c r="I43" s="34"/>
      <c r="J43" s="33"/>
      <c r="K43" s="69">
        <v>46000</v>
      </c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</row>
    <row r="44" spans="1:41" s="13" customFormat="1" ht="31.15" customHeight="1" x14ac:dyDescent="0.2">
      <c r="A44" s="12"/>
      <c r="B44" s="40"/>
      <c r="C44" s="40" t="s">
        <v>200</v>
      </c>
      <c r="D44" s="34"/>
      <c r="E44" s="34"/>
      <c r="F44" s="34"/>
      <c r="G44" s="34"/>
      <c r="H44" s="34"/>
      <c r="I44" s="34"/>
      <c r="J44" s="33"/>
      <c r="K44" s="69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</row>
    <row r="45" spans="1:41" s="13" customFormat="1" ht="51.75" customHeight="1" x14ac:dyDescent="0.2">
      <c r="A45" s="12"/>
      <c r="B45" s="40"/>
      <c r="C45" s="40" t="s">
        <v>199</v>
      </c>
      <c r="D45" s="34"/>
      <c r="E45" s="34"/>
      <c r="F45" s="34"/>
      <c r="G45" s="34"/>
      <c r="H45" s="34"/>
      <c r="I45" s="34"/>
      <c r="J45" s="33"/>
      <c r="K45" s="69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</row>
    <row r="46" spans="1:41" s="13" customFormat="1" ht="62.25" customHeight="1" thickBot="1" x14ac:dyDescent="0.25">
      <c r="A46" s="12"/>
      <c r="B46" s="35"/>
      <c r="C46" s="35" t="s">
        <v>202</v>
      </c>
      <c r="D46" s="15"/>
      <c r="E46" s="15"/>
      <c r="F46" s="15"/>
      <c r="G46" s="15"/>
      <c r="H46" s="15"/>
      <c r="I46" s="15"/>
      <c r="J46" s="15"/>
      <c r="K46" s="74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41" s="16" customFormat="1" ht="24.75" customHeight="1" thickBot="1" x14ac:dyDescent="0.25">
      <c r="A47" s="166" t="s">
        <v>187</v>
      </c>
      <c r="B47" s="166"/>
      <c r="C47" s="166"/>
      <c r="D47" s="166"/>
      <c r="E47" s="166"/>
      <c r="F47" s="166"/>
      <c r="G47" s="166"/>
      <c r="H47" s="166"/>
      <c r="I47" s="166"/>
      <c r="J47" s="78">
        <f>SUM(J43:J46)</f>
        <v>0</v>
      </c>
      <c r="K47" s="66">
        <f>K43+K46</f>
        <v>46000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2"/>
    </row>
    <row r="48" spans="1:41" s="13" customFormat="1" ht="77.25" customHeight="1" x14ac:dyDescent="0.2">
      <c r="A48" s="12"/>
      <c r="B48" s="35"/>
      <c r="C48" s="36" t="s">
        <v>185</v>
      </c>
      <c r="D48" s="18" t="s">
        <v>163</v>
      </c>
      <c r="E48" s="18" t="s">
        <v>106</v>
      </c>
      <c r="F48" s="18" t="s">
        <v>114</v>
      </c>
      <c r="G48" s="18" t="s">
        <v>168</v>
      </c>
      <c r="H48" s="18" t="s">
        <v>20</v>
      </c>
      <c r="I48" s="18" t="s">
        <v>109</v>
      </c>
      <c r="J48" s="18">
        <v>300000</v>
      </c>
      <c r="K48" s="69"/>
      <c r="L48" s="18" t="s">
        <v>111</v>
      </c>
      <c r="M48" s="18"/>
      <c r="N48" s="18" t="s">
        <v>112</v>
      </c>
      <c r="O48" s="18" t="s">
        <v>113</v>
      </c>
      <c r="P48" s="18" t="s">
        <v>19</v>
      </c>
      <c r="Q48" s="18"/>
      <c r="R48" s="18" t="s">
        <v>115</v>
      </c>
      <c r="S48" s="18"/>
      <c r="T48" s="18" t="s">
        <v>115</v>
      </c>
      <c r="U48" s="18"/>
      <c r="V48" s="18"/>
      <c r="W48" s="18" t="s">
        <v>78</v>
      </c>
      <c r="X48" s="18"/>
      <c r="Y48" s="18" t="s">
        <v>77</v>
      </c>
      <c r="Z48" s="18"/>
      <c r="AA48" s="18" t="s">
        <v>69</v>
      </c>
      <c r="AB48" s="18"/>
      <c r="AC48" s="18" t="s">
        <v>38</v>
      </c>
      <c r="AD48" s="18"/>
      <c r="AE48" s="18"/>
      <c r="AF48" s="18" t="s">
        <v>83</v>
      </c>
      <c r="AG48" s="18"/>
      <c r="AH48" s="18"/>
    </row>
    <row r="49" spans="1:34" ht="68.25" customHeight="1" thickBot="1" x14ac:dyDescent="0.25">
      <c r="A49" s="57"/>
      <c r="B49" s="80"/>
      <c r="C49" s="35" t="s">
        <v>203</v>
      </c>
      <c r="D49" s="15"/>
      <c r="E49" s="20"/>
      <c r="F49" s="20"/>
      <c r="G49" s="20"/>
      <c r="H49" s="20"/>
      <c r="I49" s="28"/>
      <c r="J49" s="20"/>
      <c r="K49" s="75">
        <v>385369.68032947637</v>
      </c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</row>
    <row r="50" spans="1:34" s="16" customFormat="1" ht="19.5" thickBot="1" x14ac:dyDescent="0.25">
      <c r="A50" s="166" t="s">
        <v>187</v>
      </c>
      <c r="B50" s="166"/>
      <c r="C50" s="166"/>
      <c r="D50" s="166"/>
      <c r="E50" s="166"/>
      <c r="F50" s="166"/>
      <c r="G50" s="166"/>
      <c r="H50" s="166"/>
      <c r="I50" s="166"/>
      <c r="J50" s="78">
        <f>SUM(J49)</f>
        <v>0</v>
      </c>
      <c r="K50" s="64">
        <f>K49</f>
        <v>385369.68032947637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2"/>
    </row>
    <row r="51" spans="1:34" x14ac:dyDescent="0.2">
      <c r="K51" s="21"/>
    </row>
    <row r="52" spans="1:34" x14ac:dyDescent="0.2">
      <c r="K52" s="21"/>
    </row>
  </sheetData>
  <mergeCells count="8">
    <mergeCell ref="A41:I41"/>
    <mergeCell ref="A47:I47"/>
    <mergeCell ref="A50:I50"/>
    <mergeCell ref="A16:I16"/>
    <mergeCell ref="A7:I7"/>
    <mergeCell ref="A20:I20"/>
    <mergeCell ref="A24:I24"/>
    <mergeCell ref="A36:I36"/>
  </mergeCells>
  <pageMargins left="0.7" right="0.7" top="0.75" bottom="0.75" header="0.3" footer="0.3"/>
  <pageSetup paperSize="9" scale="16" orientation="portrait" r:id="rId1"/>
  <colBreaks count="1" manualBreakCount="1">
    <brk id="34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"/>
  <sheetViews>
    <sheetView workbookViewId="0">
      <selection activeCell="E8" sqref="E8"/>
    </sheetView>
  </sheetViews>
  <sheetFormatPr defaultColWidth="9.140625" defaultRowHeight="88.5" customHeight="1" x14ac:dyDescent="0.2"/>
  <cols>
    <col min="1" max="1" width="15.42578125" style="7" customWidth="1"/>
    <col min="2" max="2" width="5.42578125" style="1" customWidth="1"/>
    <col min="3" max="3" width="13.5703125" style="7" customWidth="1"/>
    <col min="4" max="4" width="9.85546875" style="7" bestFit="1" customWidth="1"/>
    <col min="5" max="6" width="14.140625" style="7" customWidth="1"/>
    <col min="7" max="7" width="14.42578125" style="7" customWidth="1"/>
    <col min="8" max="9" width="16.28515625" style="7" customWidth="1"/>
    <col min="10" max="10" width="13.42578125" style="7" customWidth="1"/>
    <col min="11" max="11" width="13.5703125" style="7" customWidth="1"/>
    <col min="12" max="12" width="14.5703125" style="7" customWidth="1"/>
    <col min="13" max="13" width="8.7109375" style="7" customWidth="1"/>
    <col min="14" max="14" width="10.42578125" style="7" bestFit="1" customWidth="1"/>
    <col min="15" max="15" width="15.42578125" style="7" customWidth="1"/>
    <col min="16" max="16" width="14.5703125" style="7" customWidth="1"/>
    <col min="17" max="17" width="15" style="7" customWidth="1"/>
    <col min="18" max="18" width="14.5703125" style="7" customWidth="1"/>
    <col min="19" max="19" width="15.28515625" style="7" customWidth="1"/>
    <col min="20" max="20" width="15" style="7" customWidth="1"/>
    <col min="21" max="21" width="15.42578125" style="7" customWidth="1"/>
    <col min="22" max="22" width="15.28515625" style="7" customWidth="1"/>
    <col min="23" max="23" width="14.7109375" style="7" customWidth="1"/>
    <col min="24" max="24" width="15" style="7" customWidth="1"/>
    <col min="25" max="25" width="14.5703125" style="7" customWidth="1"/>
    <col min="26" max="26" width="15.140625" style="7" customWidth="1"/>
    <col min="27" max="29" width="14.85546875" style="7" customWidth="1"/>
    <col min="30" max="32" width="15.42578125" style="7" customWidth="1"/>
    <col min="33" max="33" width="14.5703125" style="7" customWidth="1"/>
    <col min="34" max="36" width="15.42578125" style="7" customWidth="1"/>
    <col min="37" max="37" width="14.5703125" style="7" customWidth="1"/>
    <col min="38" max="16384" width="9.140625" style="7"/>
  </cols>
  <sheetData>
    <row r="1" spans="1:37" s="1" customFormat="1" ht="39.75" customHeight="1" x14ac:dyDescent="0.2">
      <c r="A1" s="176" t="s">
        <v>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8"/>
    </row>
    <row r="2" spans="1:37" s="1" customFormat="1" ht="53.25" customHeight="1" x14ac:dyDescent="0.2">
      <c r="A2" s="179" t="s">
        <v>14</v>
      </c>
      <c r="B2" s="171" t="s">
        <v>162</v>
      </c>
      <c r="C2" s="171" t="s">
        <v>12</v>
      </c>
      <c r="D2" s="171" t="s">
        <v>15</v>
      </c>
      <c r="E2" s="171" t="s">
        <v>3</v>
      </c>
      <c r="F2" s="171" t="s">
        <v>9</v>
      </c>
      <c r="G2" s="171" t="s">
        <v>2</v>
      </c>
      <c r="H2" s="171" t="s">
        <v>16</v>
      </c>
      <c r="I2" s="164" t="s">
        <v>192</v>
      </c>
      <c r="J2" s="171" t="s">
        <v>10</v>
      </c>
      <c r="K2" s="171" t="s">
        <v>5</v>
      </c>
      <c r="L2" s="175" t="s">
        <v>143</v>
      </c>
      <c r="M2" s="175"/>
      <c r="N2" s="175" t="s">
        <v>152</v>
      </c>
      <c r="O2" s="175"/>
      <c r="P2" s="175" t="s">
        <v>144</v>
      </c>
      <c r="Q2" s="175"/>
      <c r="R2" s="175" t="s">
        <v>145</v>
      </c>
      <c r="S2" s="175"/>
      <c r="T2" s="175" t="s">
        <v>146</v>
      </c>
      <c r="U2" s="175"/>
      <c r="V2" s="175" t="s">
        <v>147</v>
      </c>
      <c r="W2" s="175"/>
      <c r="X2" s="175" t="s">
        <v>148</v>
      </c>
      <c r="Y2" s="175"/>
      <c r="Z2" s="175" t="s">
        <v>142</v>
      </c>
      <c r="AA2" s="175"/>
      <c r="AB2" s="175" t="s">
        <v>149</v>
      </c>
      <c r="AC2" s="175"/>
      <c r="AD2" s="173" t="s">
        <v>140</v>
      </c>
      <c r="AE2" s="174"/>
      <c r="AF2" s="175" t="s">
        <v>133</v>
      </c>
      <c r="AG2" s="175"/>
      <c r="AH2" s="5" t="s">
        <v>131</v>
      </c>
      <c r="AI2" s="175" t="s">
        <v>134</v>
      </c>
      <c r="AJ2" s="175"/>
      <c r="AK2" s="2" t="s">
        <v>6</v>
      </c>
    </row>
    <row r="3" spans="1:37" s="1" customFormat="1" ht="30" customHeight="1" x14ac:dyDescent="0.2">
      <c r="A3" s="180"/>
      <c r="B3" s="172"/>
      <c r="C3" s="172"/>
      <c r="D3" s="172"/>
      <c r="E3" s="172"/>
      <c r="F3" s="172"/>
      <c r="G3" s="172"/>
      <c r="H3" s="172"/>
      <c r="I3" s="165"/>
      <c r="J3" s="172"/>
      <c r="K3" s="172"/>
      <c r="L3" s="5" t="s">
        <v>0</v>
      </c>
      <c r="M3" s="5" t="s">
        <v>1</v>
      </c>
      <c r="N3" s="5" t="s">
        <v>0</v>
      </c>
      <c r="O3" s="5" t="s">
        <v>1</v>
      </c>
      <c r="P3" s="5" t="s">
        <v>0</v>
      </c>
      <c r="Q3" s="5" t="s">
        <v>1</v>
      </c>
      <c r="R3" s="5" t="s">
        <v>0</v>
      </c>
      <c r="S3" s="5" t="s">
        <v>1</v>
      </c>
      <c r="T3" s="5" t="s">
        <v>0</v>
      </c>
      <c r="U3" s="5" t="s">
        <v>1</v>
      </c>
      <c r="V3" s="5" t="s">
        <v>0</v>
      </c>
      <c r="W3" s="5" t="s">
        <v>1</v>
      </c>
      <c r="X3" s="5" t="s">
        <v>0</v>
      </c>
      <c r="Y3" s="5" t="s">
        <v>1</v>
      </c>
      <c r="Z3" s="5" t="s">
        <v>0</v>
      </c>
      <c r="AA3" s="5" t="s">
        <v>1</v>
      </c>
      <c r="AB3" s="5" t="s">
        <v>0</v>
      </c>
      <c r="AC3" s="5" t="s">
        <v>1</v>
      </c>
      <c r="AD3" s="5" t="s">
        <v>0</v>
      </c>
      <c r="AE3" s="5" t="s">
        <v>1</v>
      </c>
      <c r="AF3" s="5" t="s">
        <v>0</v>
      </c>
      <c r="AG3" s="5" t="s">
        <v>1</v>
      </c>
      <c r="AH3" s="5" t="s">
        <v>1</v>
      </c>
      <c r="AI3" s="5" t="s">
        <v>0</v>
      </c>
      <c r="AJ3" s="5" t="s">
        <v>1</v>
      </c>
      <c r="AK3" s="2" t="s">
        <v>1</v>
      </c>
    </row>
    <row r="4" spans="1:37" s="1" customFormat="1" ht="103.5" customHeight="1" thickBot="1" x14ac:dyDescent="0.25">
      <c r="A4" s="6" t="s">
        <v>27</v>
      </c>
      <c r="B4" s="6" t="s">
        <v>163</v>
      </c>
      <c r="C4" s="6" t="s">
        <v>106</v>
      </c>
      <c r="D4" s="6" t="s">
        <v>114</v>
      </c>
      <c r="E4" s="6" t="s">
        <v>168</v>
      </c>
      <c r="F4" s="6" t="s">
        <v>28</v>
      </c>
      <c r="G4" s="6" t="s">
        <v>36</v>
      </c>
      <c r="H4" s="9">
        <v>300000</v>
      </c>
      <c r="I4" s="127"/>
      <c r="J4" s="6" t="s">
        <v>112</v>
      </c>
      <c r="K4" s="6" t="s">
        <v>113</v>
      </c>
      <c r="L4" s="10" t="s">
        <v>19</v>
      </c>
      <c r="M4" s="10"/>
      <c r="N4" s="10" t="s">
        <v>118</v>
      </c>
      <c r="O4" s="10"/>
      <c r="P4" s="10" t="s">
        <v>119</v>
      </c>
      <c r="Q4" s="10"/>
      <c r="R4" s="10" t="s">
        <v>120</v>
      </c>
      <c r="S4" s="10"/>
      <c r="T4" s="10"/>
      <c r="U4" s="10"/>
      <c r="V4" s="10" t="s">
        <v>120</v>
      </c>
      <c r="W4" s="10"/>
      <c r="X4" s="10" t="s">
        <v>121</v>
      </c>
      <c r="Y4" s="10"/>
      <c r="Z4" s="10" t="s">
        <v>122</v>
      </c>
      <c r="AA4" s="10"/>
      <c r="AB4" s="10" t="s">
        <v>123</v>
      </c>
      <c r="AC4" s="10"/>
      <c r="AD4" s="10" t="s">
        <v>124</v>
      </c>
      <c r="AE4" s="10"/>
      <c r="AF4" s="10" t="s">
        <v>125</v>
      </c>
      <c r="AG4" s="10"/>
      <c r="AH4" s="10"/>
      <c r="AI4" s="10" t="s">
        <v>126</v>
      </c>
      <c r="AJ4" s="10"/>
      <c r="AK4" s="10"/>
    </row>
    <row r="5" spans="1:37" s="1" customFormat="1" ht="129" customHeight="1" thickBot="1" x14ac:dyDescent="0.25">
      <c r="A5" s="6" t="s">
        <v>29</v>
      </c>
      <c r="B5" s="6" t="s">
        <v>163</v>
      </c>
      <c r="C5" s="6" t="s">
        <v>23</v>
      </c>
      <c r="D5" s="6" t="s">
        <v>114</v>
      </c>
      <c r="E5" s="6" t="s">
        <v>168</v>
      </c>
      <c r="F5" s="6" t="s">
        <v>28</v>
      </c>
      <c r="G5" s="6" t="s">
        <v>24</v>
      </c>
      <c r="H5" s="9">
        <v>3125</v>
      </c>
      <c r="I5" s="127"/>
      <c r="J5" s="6" t="s">
        <v>112</v>
      </c>
      <c r="K5" s="6" t="s">
        <v>113</v>
      </c>
      <c r="L5" s="10" t="s">
        <v>85</v>
      </c>
      <c r="M5" s="10"/>
      <c r="N5" s="10" t="s">
        <v>96</v>
      </c>
      <c r="O5" s="10"/>
      <c r="P5" s="10" t="s">
        <v>96</v>
      </c>
      <c r="Q5" s="10"/>
      <c r="R5" s="10" t="s">
        <v>96</v>
      </c>
      <c r="S5" s="10"/>
      <c r="T5" s="10" t="s">
        <v>88</v>
      </c>
      <c r="U5" s="10"/>
      <c r="V5" s="10" t="s">
        <v>88</v>
      </c>
      <c r="W5" s="10"/>
      <c r="X5" s="10" t="s">
        <v>88</v>
      </c>
      <c r="Y5" s="10"/>
      <c r="Z5" s="10"/>
      <c r="AA5" s="10" t="s">
        <v>81</v>
      </c>
      <c r="AB5" s="10"/>
      <c r="AC5" s="10"/>
    </row>
    <row r="6" spans="1:37" s="1" customFormat="1" ht="116.25" customHeight="1" thickBot="1" x14ac:dyDescent="0.25">
      <c r="A6" s="6" t="s">
        <v>30</v>
      </c>
      <c r="B6" s="6" t="s">
        <v>163</v>
      </c>
      <c r="C6" s="6" t="s">
        <v>23</v>
      </c>
      <c r="D6" s="6" t="s">
        <v>114</v>
      </c>
      <c r="E6" s="6" t="s">
        <v>168</v>
      </c>
      <c r="F6" s="6" t="s">
        <v>28</v>
      </c>
      <c r="G6" s="6" t="s">
        <v>24</v>
      </c>
      <c r="H6" s="9">
        <v>6250</v>
      </c>
      <c r="I6" s="127"/>
      <c r="J6" s="6" t="s">
        <v>112</v>
      </c>
      <c r="K6" s="6" t="s">
        <v>113</v>
      </c>
      <c r="L6" s="10" t="s">
        <v>85</v>
      </c>
      <c r="M6" s="10"/>
      <c r="N6" s="10" t="s">
        <v>96</v>
      </c>
      <c r="O6" s="10"/>
      <c r="P6" s="10" t="s">
        <v>96</v>
      </c>
      <c r="Q6" s="10"/>
      <c r="R6" s="10" t="s">
        <v>96</v>
      </c>
      <c r="S6" s="10"/>
      <c r="T6" s="10" t="s">
        <v>88</v>
      </c>
      <c r="U6" s="10"/>
      <c r="V6" s="10" t="s">
        <v>88</v>
      </c>
      <c r="W6" s="10"/>
      <c r="X6" s="10" t="s">
        <v>88</v>
      </c>
      <c r="Y6" s="10"/>
      <c r="Z6" s="10"/>
      <c r="AA6" s="10" t="s">
        <v>81</v>
      </c>
      <c r="AB6" s="10"/>
      <c r="AC6" s="10"/>
    </row>
    <row r="7" spans="1:37" ht="31.5" customHeight="1" thickBot="1" x14ac:dyDescent="0.25">
      <c r="A7" s="7" t="s">
        <v>187</v>
      </c>
      <c r="H7" s="129">
        <f>H5+H6</f>
        <v>9375</v>
      </c>
      <c r="I7" s="130"/>
    </row>
  </sheetData>
  <mergeCells count="24">
    <mergeCell ref="I2:I3"/>
    <mergeCell ref="N2:O2"/>
    <mergeCell ref="V2:W2"/>
    <mergeCell ref="X2:Y2"/>
    <mergeCell ref="T2:U2"/>
    <mergeCell ref="P2:Q2"/>
    <mergeCell ref="R2:S2"/>
    <mergeCell ref="K2:K3"/>
    <mergeCell ref="B2:B3"/>
    <mergeCell ref="AD2:AE2"/>
    <mergeCell ref="Z2:AA2"/>
    <mergeCell ref="AB2:AC2"/>
    <mergeCell ref="A1:AK1"/>
    <mergeCell ref="L2:M2"/>
    <mergeCell ref="A2:A3"/>
    <mergeCell ref="C2:C3"/>
    <mergeCell ref="D2:D3"/>
    <mergeCell ref="E2:E3"/>
    <mergeCell ref="F2:F3"/>
    <mergeCell ref="G2:G3"/>
    <mergeCell ref="H2:H3"/>
    <mergeCell ref="J2:J3"/>
    <mergeCell ref="AF2:AG2"/>
    <mergeCell ref="AI2:A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zoomScale="86" zoomScaleNormal="86" workbookViewId="0">
      <selection activeCell="D15" sqref="D15"/>
    </sheetView>
  </sheetViews>
  <sheetFormatPr defaultColWidth="9.140625" defaultRowHeight="12.75" x14ac:dyDescent="0.2"/>
  <cols>
    <col min="1" max="1" width="17.5703125" style="7" bestFit="1" customWidth="1"/>
    <col min="2" max="2" width="22.28515625" style="1" customWidth="1"/>
    <col min="3" max="3" width="17.7109375" style="7" customWidth="1"/>
    <col min="4" max="4" width="22" style="7" customWidth="1"/>
    <col min="5" max="5" width="22.85546875" style="7" customWidth="1"/>
    <col min="6" max="6" width="19.85546875" style="7" customWidth="1"/>
    <col min="7" max="7" width="20.7109375" style="7" customWidth="1"/>
    <col min="8" max="8" width="19.28515625" style="7" customWidth="1"/>
    <col min="9" max="9" width="21.140625" style="7" customWidth="1"/>
    <col min="10" max="10" width="20.140625" style="7" customWidth="1"/>
    <col min="11" max="11" width="15" style="7" customWidth="1"/>
    <col min="12" max="12" width="14.85546875" style="7" customWidth="1"/>
    <col min="13" max="13" width="14.5703125" style="7" customWidth="1"/>
    <col min="14" max="16" width="15.42578125" style="7" customWidth="1"/>
    <col min="17" max="18" width="14.85546875" style="7" customWidth="1"/>
    <col min="19" max="19" width="15.140625" style="7" customWidth="1"/>
    <col min="20" max="21" width="14.7109375" style="7" customWidth="1"/>
    <col min="22" max="22" width="15.42578125" style="7" customWidth="1"/>
    <col min="23" max="23" width="15.140625" style="7" customWidth="1"/>
    <col min="24" max="24" width="14.7109375" style="7" customWidth="1"/>
    <col min="25" max="25" width="15.42578125" style="7" customWidth="1"/>
    <col min="26" max="26" width="14.7109375" style="7" customWidth="1"/>
    <col min="27" max="27" width="14.5703125" style="7" customWidth="1"/>
    <col min="28" max="28" width="15.140625" style="7" customWidth="1"/>
    <col min="29" max="29" width="15.42578125" style="7" customWidth="1"/>
    <col min="30" max="30" width="15.28515625" style="7" customWidth="1"/>
    <col min="31" max="16384" width="9.140625" style="7"/>
  </cols>
  <sheetData>
    <row r="1" spans="1:30" s="1" customFormat="1" ht="15.75" x14ac:dyDescent="0.2">
      <c r="A1" s="176" t="s">
        <v>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8"/>
    </row>
    <row r="2" spans="1:30" s="1" customFormat="1" ht="59.25" customHeight="1" x14ac:dyDescent="0.2">
      <c r="A2" s="181" t="s">
        <v>14</v>
      </c>
      <c r="B2" s="171" t="s">
        <v>162</v>
      </c>
      <c r="C2" s="171" t="s">
        <v>12</v>
      </c>
      <c r="D2" s="171" t="s">
        <v>15</v>
      </c>
      <c r="E2" s="171" t="s">
        <v>3</v>
      </c>
      <c r="F2" s="171" t="s">
        <v>9</v>
      </c>
      <c r="G2" s="171" t="s">
        <v>2</v>
      </c>
      <c r="H2" s="171" t="s">
        <v>16</v>
      </c>
      <c r="I2" s="171" t="s">
        <v>10</v>
      </c>
      <c r="J2" s="171" t="s">
        <v>5</v>
      </c>
      <c r="K2" s="175" t="s">
        <v>143</v>
      </c>
      <c r="L2" s="175"/>
      <c r="M2" s="173" t="s">
        <v>152</v>
      </c>
      <c r="N2" s="174"/>
      <c r="O2" s="175" t="s">
        <v>144</v>
      </c>
      <c r="P2" s="175"/>
      <c r="Q2" s="173" t="s">
        <v>151</v>
      </c>
      <c r="R2" s="174"/>
      <c r="S2" s="175" t="s">
        <v>158</v>
      </c>
      <c r="T2" s="175"/>
      <c r="U2" s="175" t="s">
        <v>150</v>
      </c>
      <c r="V2" s="175"/>
      <c r="W2" s="173" t="s">
        <v>140</v>
      </c>
      <c r="X2" s="174"/>
      <c r="Y2" s="175" t="s">
        <v>133</v>
      </c>
      <c r="Z2" s="175"/>
      <c r="AA2" s="5" t="s">
        <v>131</v>
      </c>
      <c r="AB2" s="175" t="s">
        <v>134</v>
      </c>
      <c r="AC2" s="175"/>
      <c r="AD2" s="2" t="s">
        <v>6</v>
      </c>
    </row>
    <row r="3" spans="1:30" s="1" customFormat="1" ht="46.5" customHeight="1" x14ac:dyDescent="0.2">
      <c r="A3" s="182"/>
      <c r="B3" s="172"/>
      <c r="C3" s="172"/>
      <c r="D3" s="172"/>
      <c r="E3" s="172"/>
      <c r="F3" s="172"/>
      <c r="G3" s="172"/>
      <c r="H3" s="172"/>
      <c r="I3" s="172"/>
      <c r="J3" s="172"/>
      <c r="K3" s="5" t="s">
        <v>0</v>
      </c>
      <c r="L3" s="5" t="s">
        <v>1</v>
      </c>
      <c r="M3" s="5" t="s">
        <v>0</v>
      </c>
      <c r="N3" s="5" t="s">
        <v>1</v>
      </c>
      <c r="O3" s="5" t="s">
        <v>0</v>
      </c>
      <c r="P3" s="5" t="s">
        <v>1</v>
      </c>
      <c r="Q3" s="5" t="s">
        <v>0</v>
      </c>
      <c r="R3" s="5" t="s">
        <v>1</v>
      </c>
      <c r="S3" s="5" t="s">
        <v>0</v>
      </c>
      <c r="T3" s="5" t="s">
        <v>1</v>
      </c>
      <c r="U3" s="5" t="s">
        <v>0</v>
      </c>
      <c r="V3" s="5" t="s">
        <v>1</v>
      </c>
      <c r="W3" s="5" t="s">
        <v>0</v>
      </c>
      <c r="X3" s="5" t="s">
        <v>1</v>
      </c>
      <c r="Y3" s="5" t="s">
        <v>0</v>
      </c>
      <c r="Z3" s="5" t="s">
        <v>1</v>
      </c>
      <c r="AA3" s="5" t="s">
        <v>1</v>
      </c>
      <c r="AB3" s="5" t="s">
        <v>0</v>
      </c>
      <c r="AC3" s="5" t="s">
        <v>1</v>
      </c>
      <c r="AD3" s="2" t="s">
        <v>1</v>
      </c>
    </row>
    <row r="4" spans="1:30" s="1" customFormat="1" ht="46.5" customHeight="1" x14ac:dyDescent="0.2">
      <c r="A4" s="136" t="s">
        <v>227</v>
      </c>
      <c r="B4" s="132"/>
      <c r="C4" s="132"/>
      <c r="D4" s="132"/>
      <c r="E4" s="132"/>
      <c r="F4" s="132"/>
      <c r="G4" s="132"/>
      <c r="H4" s="133">
        <v>300000</v>
      </c>
      <c r="I4" s="132"/>
      <c r="J4" s="132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5"/>
    </row>
    <row r="5" spans="1:30" s="1" customFormat="1" ht="70.5" customHeight="1" thickBot="1" x14ac:dyDescent="0.25">
      <c r="A5" s="8" t="s">
        <v>31</v>
      </c>
      <c r="B5" s="6" t="s">
        <v>163</v>
      </c>
      <c r="C5" s="6" t="s">
        <v>106</v>
      </c>
      <c r="D5" s="6" t="s">
        <v>117</v>
      </c>
      <c r="E5" s="6" t="s">
        <v>168</v>
      </c>
      <c r="F5" s="6" t="s">
        <v>28</v>
      </c>
      <c r="G5" s="6" t="s">
        <v>37</v>
      </c>
      <c r="H5" s="33">
        <f>72000/2</f>
        <v>36000</v>
      </c>
      <c r="I5" s="6" t="s">
        <v>164</v>
      </c>
      <c r="J5" s="6" t="s">
        <v>113</v>
      </c>
      <c r="K5" s="10" t="s">
        <v>98</v>
      </c>
      <c r="L5" s="10" t="s">
        <v>97</v>
      </c>
      <c r="M5" s="10" t="s">
        <v>99</v>
      </c>
      <c r="N5" s="10"/>
      <c r="O5" s="10" t="s">
        <v>100</v>
      </c>
      <c r="P5" s="10" t="s">
        <v>19</v>
      </c>
      <c r="Q5" s="10"/>
      <c r="R5" s="10"/>
      <c r="S5" s="10" t="s">
        <v>101</v>
      </c>
      <c r="T5" s="10" t="s">
        <v>93</v>
      </c>
      <c r="U5" s="10" t="s">
        <v>102</v>
      </c>
      <c r="V5" s="10" t="s">
        <v>92</v>
      </c>
      <c r="W5" s="10" t="s">
        <v>103</v>
      </c>
      <c r="X5" s="10" t="s">
        <v>92</v>
      </c>
      <c r="Y5" s="10" t="s">
        <v>63</v>
      </c>
      <c r="Z5" s="10" t="s">
        <v>92</v>
      </c>
      <c r="AA5" s="10"/>
      <c r="AB5" s="10" t="s">
        <v>104</v>
      </c>
      <c r="AC5" s="10"/>
      <c r="AD5" s="10"/>
    </row>
    <row r="6" spans="1:30" s="1" customFormat="1" ht="48.75" customHeight="1" thickBot="1" x14ac:dyDescent="0.25">
      <c r="A6" s="8" t="s">
        <v>35</v>
      </c>
      <c r="B6" s="6" t="s">
        <v>163</v>
      </c>
      <c r="C6" s="6" t="s">
        <v>106</v>
      </c>
      <c r="D6" s="6" t="s">
        <v>220</v>
      </c>
      <c r="E6" s="6" t="s">
        <v>168</v>
      </c>
      <c r="F6" s="6" t="s">
        <v>28</v>
      </c>
      <c r="G6" s="6" t="s">
        <v>37</v>
      </c>
      <c r="H6" s="33">
        <f>38400/2</f>
        <v>19200</v>
      </c>
      <c r="I6" s="6" t="s">
        <v>22</v>
      </c>
      <c r="J6" s="6" t="s">
        <v>113</v>
      </c>
      <c r="K6" s="10" t="s">
        <v>98</v>
      </c>
      <c r="L6" s="10" t="s">
        <v>97</v>
      </c>
      <c r="M6" s="10" t="s">
        <v>99</v>
      </c>
      <c r="N6" s="10"/>
      <c r="O6" s="10" t="s">
        <v>100</v>
      </c>
      <c r="P6" s="10"/>
      <c r="Q6" s="10"/>
      <c r="R6" s="10"/>
      <c r="S6" s="10" t="s">
        <v>101</v>
      </c>
      <c r="T6" s="10"/>
      <c r="U6" s="10" t="s">
        <v>102</v>
      </c>
      <c r="V6" s="10"/>
      <c r="W6" s="10" t="s">
        <v>103</v>
      </c>
      <c r="X6" s="10"/>
      <c r="Y6" s="10" t="s">
        <v>63</v>
      </c>
      <c r="Z6" s="10"/>
      <c r="AA6" s="10"/>
      <c r="AB6" s="10" t="s">
        <v>104</v>
      </c>
      <c r="AC6" s="10"/>
      <c r="AD6" s="10"/>
    </row>
    <row r="7" spans="1:30" s="1" customFormat="1" ht="69" customHeight="1" thickBot="1" x14ac:dyDescent="0.25">
      <c r="A7" s="8" t="s">
        <v>34</v>
      </c>
      <c r="B7" s="6" t="s">
        <v>163</v>
      </c>
      <c r="C7" s="6" t="s">
        <v>106</v>
      </c>
      <c r="D7" s="6" t="s">
        <v>221</v>
      </c>
      <c r="E7" s="6" t="s">
        <v>168</v>
      </c>
      <c r="F7" s="6" t="s">
        <v>28</v>
      </c>
      <c r="G7" s="6" t="s">
        <v>37</v>
      </c>
      <c r="H7" s="33">
        <f>60000/2</f>
        <v>30000</v>
      </c>
      <c r="I7" s="6" t="s">
        <v>22</v>
      </c>
      <c r="J7" s="6" t="s">
        <v>113</v>
      </c>
      <c r="K7" s="10" t="s">
        <v>98</v>
      </c>
      <c r="L7" s="10" t="s">
        <v>97</v>
      </c>
      <c r="M7" s="10" t="s">
        <v>99</v>
      </c>
      <c r="N7" s="10"/>
      <c r="O7" s="10" t="s">
        <v>100</v>
      </c>
      <c r="P7" s="10"/>
      <c r="Q7" s="10"/>
      <c r="R7" s="10"/>
      <c r="S7" s="10" t="s">
        <v>101</v>
      </c>
      <c r="T7" s="10"/>
      <c r="U7" s="10" t="s">
        <v>102</v>
      </c>
      <c r="V7" s="10"/>
      <c r="W7" s="10" t="s">
        <v>103</v>
      </c>
      <c r="X7" s="10"/>
      <c r="Y7" s="10" t="s">
        <v>63</v>
      </c>
      <c r="Z7" s="10"/>
      <c r="AA7" s="10"/>
      <c r="AB7" s="10" t="s">
        <v>104</v>
      </c>
      <c r="AC7" s="10"/>
      <c r="AD7" s="10"/>
    </row>
    <row r="8" spans="1:30" s="1" customFormat="1" ht="60.75" customHeight="1" thickBot="1" x14ac:dyDescent="0.25">
      <c r="A8" s="8" t="s">
        <v>161</v>
      </c>
      <c r="B8" s="6" t="s">
        <v>163</v>
      </c>
      <c r="C8" s="6" t="s">
        <v>106</v>
      </c>
      <c r="D8" s="6" t="s">
        <v>222</v>
      </c>
      <c r="E8" s="6" t="s">
        <v>168</v>
      </c>
      <c r="F8" s="6" t="s">
        <v>28</v>
      </c>
      <c r="G8" s="6" t="s">
        <v>37</v>
      </c>
      <c r="H8" s="33">
        <f>38400/2</f>
        <v>19200</v>
      </c>
      <c r="I8" s="6" t="s">
        <v>164</v>
      </c>
      <c r="J8" s="6" t="s">
        <v>113</v>
      </c>
      <c r="K8" s="10" t="s">
        <v>98</v>
      </c>
      <c r="L8" s="10" t="s">
        <v>97</v>
      </c>
      <c r="M8" s="10" t="s">
        <v>99</v>
      </c>
      <c r="N8" s="10"/>
      <c r="O8" s="10" t="s">
        <v>100</v>
      </c>
      <c r="P8" s="10" t="s">
        <v>19</v>
      </c>
      <c r="Q8" s="10"/>
      <c r="R8" s="10"/>
      <c r="S8" s="10" t="s">
        <v>101</v>
      </c>
      <c r="T8" s="10" t="s">
        <v>93</v>
      </c>
      <c r="U8" s="10" t="s">
        <v>102</v>
      </c>
      <c r="V8" s="10" t="s">
        <v>92</v>
      </c>
      <c r="W8" s="10" t="s">
        <v>103</v>
      </c>
      <c r="X8" s="10" t="s">
        <v>92</v>
      </c>
      <c r="Y8" s="10" t="s">
        <v>63</v>
      </c>
      <c r="Z8" s="10" t="s">
        <v>92</v>
      </c>
      <c r="AA8" s="10"/>
      <c r="AB8" s="10" t="s">
        <v>104</v>
      </c>
      <c r="AC8" s="10"/>
      <c r="AD8" s="10"/>
    </row>
    <row r="9" spans="1:30" s="1" customFormat="1" ht="79.5" customHeight="1" thickBot="1" x14ac:dyDescent="0.25">
      <c r="A9" s="8" t="s">
        <v>33</v>
      </c>
      <c r="B9" s="6" t="s">
        <v>163</v>
      </c>
      <c r="C9" s="6" t="s">
        <v>106</v>
      </c>
      <c r="D9" s="6" t="s">
        <v>223</v>
      </c>
      <c r="E9" s="6" t="s">
        <v>168</v>
      </c>
      <c r="F9" s="6" t="s">
        <v>28</v>
      </c>
      <c r="G9" s="6" t="s">
        <v>37</v>
      </c>
      <c r="H9" s="33">
        <f>60000/2</f>
        <v>30000</v>
      </c>
      <c r="I9" s="6" t="s">
        <v>164</v>
      </c>
      <c r="J9" s="6" t="s">
        <v>113</v>
      </c>
      <c r="K9" s="10" t="s">
        <v>98</v>
      </c>
      <c r="L9" s="10" t="s">
        <v>97</v>
      </c>
      <c r="M9" s="10" t="s">
        <v>99</v>
      </c>
      <c r="N9" s="10"/>
      <c r="O9" s="10" t="s">
        <v>100</v>
      </c>
      <c r="P9" s="10" t="s">
        <v>19</v>
      </c>
      <c r="Q9" s="10"/>
      <c r="R9" s="10"/>
      <c r="S9" s="10" t="s">
        <v>101</v>
      </c>
      <c r="T9" s="10" t="s">
        <v>93</v>
      </c>
      <c r="U9" s="10" t="s">
        <v>102</v>
      </c>
      <c r="V9" s="10" t="s">
        <v>92</v>
      </c>
      <c r="W9" s="10" t="s">
        <v>103</v>
      </c>
      <c r="X9" s="10" t="s">
        <v>92</v>
      </c>
      <c r="Y9" s="10" t="s">
        <v>63</v>
      </c>
      <c r="Z9" s="10" t="s">
        <v>92</v>
      </c>
      <c r="AA9" s="10"/>
      <c r="AB9" s="10" t="s">
        <v>104</v>
      </c>
      <c r="AC9" s="10"/>
      <c r="AD9" s="10"/>
    </row>
    <row r="10" spans="1:30" s="1" customFormat="1" ht="67.5" customHeight="1" thickBot="1" x14ac:dyDescent="0.25">
      <c r="A10" s="8" t="s">
        <v>32</v>
      </c>
      <c r="B10" s="6" t="s">
        <v>163</v>
      </c>
      <c r="C10" s="6" t="s">
        <v>106</v>
      </c>
      <c r="D10" s="6" t="s">
        <v>224</v>
      </c>
      <c r="E10" s="6" t="s">
        <v>168</v>
      </c>
      <c r="F10" s="6" t="s">
        <v>28</v>
      </c>
      <c r="G10" s="6" t="s">
        <v>37</v>
      </c>
      <c r="H10" s="33">
        <f>52800/2</f>
        <v>26400</v>
      </c>
      <c r="I10" s="6" t="s">
        <v>164</v>
      </c>
      <c r="J10" s="6" t="s">
        <v>113</v>
      </c>
      <c r="K10" s="10" t="s">
        <v>98</v>
      </c>
      <c r="L10" s="10" t="s">
        <v>97</v>
      </c>
      <c r="M10" s="10" t="s">
        <v>99</v>
      </c>
      <c r="N10" s="10"/>
      <c r="O10" s="10" t="s">
        <v>100</v>
      </c>
      <c r="P10" s="10" t="s">
        <v>19</v>
      </c>
      <c r="Q10" s="10"/>
      <c r="R10" s="10"/>
      <c r="S10" s="10" t="s">
        <v>101</v>
      </c>
      <c r="T10" s="10" t="s">
        <v>93</v>
      </c>
      <c r="U10" s="10" t="s">
        <v>102</v>
      </c>
      <c r="V10" s="10" t="s">
        <v>92</v>
      </c>
      <c r="W10" s="10" t="s">
        <v>103</v>
      </c>
      <c r="X10" s="10" t="s">
        <v>92</v>
      </c>
      <c r="Y10" s="10" t="s">
        <v>63</v>
      </c>
      <c r="Z10" s="10" t="s">
        <v>92</v>
      </c>
      <c r="AA10" s="10"/>
      <c r="AB10" s="10" t="s">
        <v>104</v>
      </c>
      <c r="AC10" s="10"/>
      <c r="AD10" s="10"/>
    </row>
    <row r="11" spans="1:30" ht="33" customHeight="1" x14ac:dyDescent="0.2">
      <c r="H11" s="131">
        <f>SUM(H5:H10)</f>
        <v>160800</v>
      </c>
    </row>
  </sheetData>
  <mergeCells count="20">
    <mergeCell ref="B2:B3"/>
    <mergeCell ref="A2:A3"/>
    <mergeCell ref="D2:D3"/>
    <mergeCell ref="E2:E3"/>
    <mergeCell ref="A1:AD1"/>
    <mergeCell ref="G2:G3"/>
    <mergeCell ref="H2:H3"/>
    <mergeCell ref="I2:I3"/>
    <mergeCell ref="F2:F3"/>
    <mergeCell ref="C2:C3"/>
    <mergeCell ref="Q2:R2"/>
    <mergeCell ref="J2:J3"/>
    <mergeCell ref="Y2:Z2"/>
    <mergeCell ref="AB2:AC2"/>
    <mergeCell ref="M2:N2"/>
    <mergeCell ref="K2:L2"/>
    <mergeCell ref="O2:P2"/>
    <mergeCell ref="S2:T2"/>
    <mergeCell ref="U2:V2"/>
    <mergeCell ref="W2:X2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TOTAL </vt:lpstr>
      <vt:lpstr> WORKS I</vt:lpstr>
      <vt:lpstr> GOODS I</vt:lpstr>
      <vt:lpstr> CS I </vt:lpstr>
      <vt:lpstr>CS COMP.III</vt:lpstr>
      <vt:lpstr>' GOODS I'!Print_Area</vt:lpstr>
      <vt:lpstr>'TOTAL '!Print_Area</vt:lpstr>
    </vt:vector>
  </TitlesOfParts>
  <Manager/>
  <Company>The World Bank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wb323203</dc:creator>
  <cp:keywords/>
  <dc:description/>
  <cp:lastModifiedBy>Tamar Gabunia</cp:lastModifiedBy>
  <cp:lastPrinted>2015-01-16T19:06:11Z</cp:lastPrinted>
  <dcterms:created xsi:type="dcterms:W3CDTF">2008-08-01T19:30:21Z</dcterms:created>
  <dcterms:modified xsi:type="dcterms:W3CDTF">2020-07-11T12:20:00Z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