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465" windowWidth="23040" windowHeight="13740" tabRatio="540" activeTab="1"/>
  </bookViews>
  <sheets>
    <sheet name="UHC" sheetId="11" r:id="rId1"/>
    <sheet name="ლაბ დიაგნოსტიკა" sheetId="15" r:id="rId2"/>
  </sheets>
  <calcPr calcId="145621"/>
</workbook>
</file>

<file path=xl/calcChain.xml><?xml version="1.0" encoding="utf-8"?>
<calcChain xmlns="http://schemas.openxmlformats.org/spreadsheetml/2006/main">
  <c r="L6" i="11" l="1"/>
  <c r="H7" i="11"/>
  <c r="H8" i="11"/>
  <c r="F10" i="11" l="1"/>
  <c r="C10" i="11" s="1"/>
  <c r="F13" i="11"/>
  <c r="C13" i="11" s="1"/>
  <c r="F12" i="11"/>
  <c r="C12" i="11" s="1"/>
  <c r="F11" i="11"/>
  <c r="C11" i="11" s="1"/>
  <c r="F25" i="11" l="1"/>
  <c r="C25" i="11" l="1"/>
  <c r="B41" i="11"/>
  <c r="B39" i="11"/>
  <c r="C39" i="11" s="1"/>
  <c r="D28" i="11"/>
  <c r="F27" i="11"/>
  <c r="C27" i="11" s="1"/>
  <c r="F26" i="11"/>
  <c r="C26" i="11" s="1"/>
  <c r="F24" i="11"/>
  <c r="C24" i="11" s="1"/>
  <c r="F23" i="11"/>
  <c r="C23" i="11" s="1"/>
  <c r="F22" i="11"/>
  <c r="C22" i="11" s="1"/>
  <c r="F18" i="11"/>
  <c r="C18" i="11" s="1"/>
  <c r="F17" i="11"/>
  <c r="C17" i="11" s="1"/>
  <c r="F16" i="11"/>
  <c r="C16" i="11" s="1"/>
  <c r="F15" i="11"/>
  <c r="C15" i="11" s="1"/>
  <c r="F9" i="11"/>
  <c r="C9" i="11" s="1"/>
  <c r="F8" i="11"/>
  <c r="C8" i="11" s="1"/>
  <c r="F7" i="11"/>
  <c r="C7" i="11" s="1"/>
  <c r="F6" i="11"/>
  <c r="C6" i="11" s="1"/>
  <c r="F21" i="11"/>
  <c r="C21" i="11" s="1"/>
  <c r="F20" i="11"/>
  <c r="C14" i="11" l="1"/>
  <c r="F28" i="11"/>
  <c r="C20" i="11"/>
  <c r="C41" i="11"/>
  <c r="C19" i="11"/>
  <c r="C28" i="11" l="1"/>
  <c r="B40" i="11" l="1"/>
  <c r="C40" i="11" l="1"/>
  <c r="B42" i="11"/>
  <c r="D42" i="11" l="1"/>
  <c r="C42" i="11"/>
</calcChain>
</file>

<file path=xl/sharedStrings.xml><?xml version="1.0" encoding="utf-8"?>
<sst xmlns="http://schemas.openxmlformats.org/spreadsheetml/2006/main" count="116" uniqueCount="84">
  <si>
    <t>წლიური ხარჯი</t>
  </si>
  <si>
    <t xml:space="preserve">განავალი ფარულ სისხლდენაზე </t>
  </si>
  <si>
    <t xml:space="preserve">ლიპიდური პროფილი </t>
  </si>
  <si>
    <t xml:space="preserve">კრეატინინი </t>
  </si>
  <si>
    <t>ოჯახის/უბნის ექიმის მომსახურება (100%)</t>
  </si>
  <si>
    <t>ზოგადი პრაქტიკის ექთნის მომსახურება (100%)</t>
  </si>
  <si>
    <t>გლუკოზა პერიფერიულ  სისხლში (100%)</t>
  </si>
  <si>
    <t>ენდოკრინოლოგი</t>
  </si>
  <si>
    <t>ოფთალმოლოგი და ოფთალმოსკოპია (გუგის გაგანიერების გარეშე)</t>
  </si>
  <si>
    <t>კატეგორია</t>
  </si>
  <si>
    <t>მომსახურების სახე</t>
  </si>
  <si>
    <t>[მიმდინარე პროგრამის ფარგლებში]</t>
  </si>
  <si>
    <t>პროგნოზი</t>
  </si>
  <si>
    <t>ერთეულის საშუალო ღირებულება</t>
  </si>
  <si>
    <t>სამიზნე პოპულაცია 1 გუნდზე</t>
  </si>
  <si>
    <t>მოსარგებლეზე</t>
  </si>
  <si>
    <t>მოსარგებლე</t>
  </si>
  <si>
    <t xml:space="preserve">თვეები: </t>
  </si>
  <si>
    <t>ფარისებრი ჯირკვლის ფუნქციური სინჯები: TSH</t>
  </si>
  <si>
    <t xml:space="preserve">INR </t>
  </si>
  <si>
    <t>ღვიძლის ფუნქციური სინჯები: ALT, AST</t>
  </si>
  <si>
    <t xml:space="preserve">რენტგენოსკოპია/რენტგენოგრაფია </t>
  </si>
  <si>
    <t>15-65</t>
  </si>
  <si>
    <t>65+</t>
  </si>
  <si>
    <t>0-6</t>
  </si>
  <si>
    <t>2013 wlis 5 Tve</t>
  </si>
  <si>
    <t>კოეფიციენტი</t>
  </si>
  <si>
    <t>ზოგადპოპულაცია</t>
  </si>
  <si>
    <t>0.86 Lari</t>
  </si>
  <si>
    <t>ოჯახის ექიმის პაკეტი</t>
  </si>
  <si>
    <r>
      <t>§</t>
    </r>
    <r>
      <rPr>
        <sz val="11"/>
        <rFont val="Times New Roman"/>
        <family val="1"/>
      </rPr>
      <t xml:space="preserve">  </t>
    </r>
    <r>
      <rPr>
        <sz val="11"/>
        <rFont val="Sylfaen"/>
        <family val="1"/>
      </rPr>
      <t>კარდიოლოგი</t>
    </r>
  </si>
  <si>
    <r>
      <t>§</t>
    </r>
    <r>
      <rPr>
        <sz val="11"/>
        <rFont val="Times New Roman"/>
        <family val="1"/>
      </rPr>
      <t xml:space="preserve">  </t>
    </r>
    <r>
      <rPr>
        <sz val="11"/>
        <rFont val="Sylfaen"/>
        <family val="1"/>
      </rPr>
      <t>ნევროლოგი</t>
    </r>
  </si>
  <si>
    <r>
      <t>§</t>
    </r>
    <r>
      <rPr>
        <sz val="11"/>
        <rFont val="Times New Roman"/>
        <family val="1"/>
      </rPr>
      <t xml:space="preserve">  </t>
    </r>
    <r>
      <rPr>
        <sz val="11"/>
        <rFont val="Sylfaen"/>
        <family val="1"/>
      </rPr>
      <t>გინეკოლოგი</t>
    </r>
  </si>
  <si>
    <r>
      <t>§</t>
    </r>
    <r>
      <rPr>
        <sz val="11"/>
        <rFont val="Times New Roman"/>
        <family val="1"/>
      </rPr>
      <t xml:space="preserve">  </t>
    </r>
    <r>
      <rPr>
        <sz val="11"/>
        <rFont val="Sylfaen"/>
        <family val="1"/>
      </rPr>
      <t>ოტორინოლარინგოლოგი</t>
    </r>
  </si>
  <si>
    <r>
      <t>§</t>
    </r>
    <r>
      <rPr>
        <sz val="11"/>
        <rFont val="Times New Roman"/>
        <family val="1"/>
      </rPr>
      <t xml:space="preserve">  </t>
    </r>
    <r>
      <rPr>
        <sz val="11"/>
        <rFont val="Sylfaen"/>
        <family val="1"/>
      </rPr>
      <t>უროლოგი</t>
    </r>
  </si>
  <si>
    <t>მუცლის ღრუს/მცირე მენჯის  ექოსკოპია  (ტრანსაბდომინური – სისტემების მიხედვით)+</t>
  </si>
  <si>
    <r>
      <t>§</t>
    </r>
    <r>
      <rPr>
        <sz val="11"/>
        <color rgb="FFFF0000"/>
        <rFont val="Times New Roman"/>
        <family val="1"/>
      </rPr>
      <t xml:space="preserve">  </t>
    </r>
    <r>
      <rPr>
        <sz val="11"/>
        <color rgb="FFFF0000"/>
        <rFont val="Sylfaen"/>
        <family val="1"/>
      </rPr>
      <t>ქირურგი</t>
    </r>
  </si>
  <si>
    <t>სისხლის ს/ა</t>
  </si>
  <si>
    <t>ეკგ</t>
  </si>
  <si>
    <t>შარდის ს/ა</t>
  </si>
  <si>
    <t>არსებული პაკეტი</t>
  </si>
  <si>
    <t xml:space="preserve">სულ </t>
  </si>
  <si>
    <t>სულ</t>
  </si>
  <si>
    <t>წლიური პროგნოზი</t>
  </si>
  <si>
    <t xml:space="preserve">ერთ სულზე ღირებულება თვეში </t>
  </si>
  <si>
    <t>Hexagon OBTI</t>
  </si>
  <si>
    <t>ჩვეულებრივი</t>
  </si>
  <si>
    <t>სახარჯი მასალა</t>
  </si>
  <si>
    <t>პირდაპირი ხელფასი</t>
  </si>
  <si>
    <t>ზედნადები ხარჯი</t>
  </si>
  <si>
    <t>განავლის საერთო ანალიზი</t>
  </si>
  <si>
    <t>შარდის საერთო ანალიზი</t>
  </si>
  <si>
    <t>სისხლის ს/ა ანალიზატორიტ HumaCount 30TS-ის რეაქტივებიტ (40 ანალიზის შემთხვევაში)</t>
  </si>
  <si>
    <t>ედს-ის განსაზღვრა სისხლში</t>
  </si>
  <si>
    <t>სისხლის საერთო ანალიზი -ლეიკოციტარული ფორმულა;</t>
  </si>
  <si>
    <t>პროტეინურია</t>
  </si>
  <si>
    <t>მიკროლაბუმინურია</t>
  </si>
  <si>
    <t>კოაგულოგრამა</t>
  </si>
  <si>
    <t>გლუკოზა-ვენური</t>
  </si>
  <si>
    <t>გლუკოზატოლერანტობა</t>
  </si>
  <si>
    <t>საერთო ქოლესტერინი</t>
  </si>
  <si>
    <t>HDL-C  მაღალი სიმკვრივის ქოლესტერინი</t>
  </si>
  <si>
    <t>LDL-C დაბალი სიმკვრივის ქოლესტერინი</t>
  </si>
  <si>
    <t>ტრიგლიცერიდები</t>
  </si>
  <si>
    <t>კრეატინინი შრატში</t>
  </si>
  <si>
    <t>კრეატინინი შარდში</t>
  </si>
  <si>
    <t>ALAT</t>
  </si>
  <si>
    <t>ASAT</t>
  </si>
  <si>
    <t>GGT</t>
  </si>
  <si>
    <t>ბილირუბინი პირდაპირი</t>
  </si>
  <si>
    <t>საერთო ცილა</t>
  </si>
  <si>
    <t>გლუკოზა-კაპილარული-გლუკომეტრით</t>
  </si>
  <si>
    <t>ბილირუბინი საერთო</t>
  </si>
  <si>
    <t>FT4</t>
  </si>
  <si>
    <t>Anti-TPO</t>
  </si>
  <si>
    <r>
      <t>C-</t>
    </r>
    <r>
      <rPr>
        <sz val="11"/>
        <rFont val="Sylfaen"/>
        <family val="1"/>
        <charset val="204"/>
      </rPr>
      <t>პეპტიდი</t>
    </r>
  </si>
  <si>
    <t>10+7</t>
  </si>
  <si>
    <t>ანალიზების რაოდენობა ერთ აღებაზე</t>
  </si>
  <si>
    <t>10+7 საკონტროლო</t>
  </si>
  <si>
    <t>ვიზიტების არსებული სტატისტიკა თქვეში</t>
  </si>
  <si>
    <t>დაშვება</t>
  </si>
  <si>
    <t>ვიზიტების რაოდენობა 100 თვეში</t>
  </si>
  <si>
    <t xml:space="preserve">მოსახლეობა </t>
  </si>
  <si>
    <t>1000-1200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</si>
</sst>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K_č_-;\-* #,##0.00\ _K_č_-;_-* &quot;-&quot;??\ _K_č_-;_-@_-"/>
    <numFmt numFmtId="165" formatCode="#,##0.00\ [$Lari-437]"/>
    <numFmt numFmtId="166" formatCode="0.0"/>
    <numFmt numFmtId="167" formatCode="&quot;$&quot;#,##0.00"/>
  </numFmts>
  <fonts count="20" x14ac:knownFonts="1">
    <font>
      <sz val="10"/>
      <name val="Arial"/>
      <charset val="238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Sylfaen"/>
      <family val="1"/>
    </font>
    <font>
      <b/>
      <sz val="11"/>
      <name val="Sylfae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  <charset val="204"/>
    </font>
    <font>
      <sz val="11"/>
      <name val="Wingdings"/>
      <charset val="2"/>
    </font>
    <font>
      <sz val="11"/>
      <name val="Times New Roman"/>
      <family val="1"/>
    </font>
    <font>
      <sz val="11"/>
      <color rgb="FF000000"/>
      <name val="Calibri"/>
      <family val="2"/>
    </font>
    <font>
      <sz val="11"/>
      <name val="Arial"/>
      <family val="2"/>
      <charset val="204"/>
    </font>
    <font>
      <b/>
      <sz val="11"/>
      <color rgb="FF000000"/>
      <name val="Arial"/>
      <family val="2"/>
    </font>
    <font>
      <sz val="11"/>
      <color rgb="FFFF0000"/>
      <name val="Wingdings"/>
      <charset val="2"/>
    </font>
    <font>
      <sz val="11"/>
      <color rgb="FFFF0000"/>
      <name val="Times New Roman"/>
      <family val="1"/>
    </font>
    <font>
      <sz val="11"/>
      <color rgb="FFFF0000"/>
      <name val="Sylfaen"/>
      <family val="1"/>
    </font>
    <font>
      <b/>
      <sz val="11"/>
      <color rgb="FFFF0000"/>
      <name val="Sylfaen"/>
      <family val="1"/>
    </font>
    <font>
      <sz val="10"/>
      <name val="Arial"/>
      <family val="2"/>
      <charset val="204"/>
    </font>
    <font>
      <sz val="11"/>
      <name val="Sylfae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5" fillId="5" borderId="1" xfId="0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0" fillId="0" borderId="0" xfId="1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7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5" fontId="7" fillId="0" borderId="0" xfId="0" applyNumberFormat="1" applyFont="1"/>
    <xf numFmtId="0" fontId="7" fillId="0" borderId="0" xfId="0" applyFont="1" applyAlignment="1">
      <alignment horizontal="right"/>
    </xf>
    <xf numFmtId="166" fontId="7" fillId="0" borderId="0" xfId="0" applyNumberFormat="1" applyFont="1"/>
    <xf numFmtId="0" fontId="1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8" fillId="0" borderId="0" xfId="0" applyFont="1"/>
    <xf numFmtId="0" fontId="6" fillId="0" borderId="0" xfId="0" applyFont="1" applyBorder="1" applyAlignment="1">
      <alignment horizontal="center"/>
    </xf>
    <xf numFmtId="2" fontId="6" fillId="0" borderId="0" xfId="0" applyNumberFormat="1" applyFont="1"/>
    <xf numFmtId="0" fontId="14" fillId="0" borderId="1" xfId="0" applyFont="1" applyBorder="1" applyAlignment="1">
      <alignment horizontal="left" vertical="center" wrapText="1"/>
    </xf>
    <xf numFmtId="167" fontId="0" fillId="0" borderId="0" xfId="0" applyNumberFormat="1"/>
    <xf numFmtId="0" fontId="16" fillId="0" borderId="1" xfId="0" applyFont="1" applyFill="1" applyBorder="1" applyAlignment="1">
      <alignment horizontal="left" vertical="center" wrapText="1"/>
    </xf>
    <xf numFmtId="165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65" fontId="6" fillId="6" borderId="0" xfId="0" applyNumberFormat="1" applyFont="1" applyFill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2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left" indent="2"/>
    </xf>
    <xf numFmtId="0" fontId="12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/>
    <xf numFmtId="0" fontId="18" fillId="0" borderId="1" xfId="0" applyFont="1" applyBorder="1"/>
    <xf numFmtId="0" fontId="12" fillId="0" borderId="2" xfId="0" applyFont="1" applyBorder="1" applyAlignment="1">
      <alignment wrapText="1"/>
    </xf>
    <xf numFmtId="0" fontId="12" fillId="0" borderId="2" xfId="0" applyFont="1" applyBorder="1"/>
    <xf numFmtId="0" fontId="12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1" fontId="6" fillId="0" borderId="0" xfId="0" applyNumberFormat="1" applyFont="1"/>
  </cellXfs>
  <cellStyles count="4">
    <cellStyle name="Comma" xfId="1" builtinId="3"/>
    <cellStyle name="Normal" xfId="0" builtinId="0"/>
    <cellStyle name="Normal 2" xfId="2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M47"/>
  <sheetViews>
    <sheetView zoomScale="80" zoomScaleNormal="80" workbookViewId="0">
      <selection activeCell="O2" sqref="O2"/>
    </sheetView>
  </sheetViews>
  <sheetFormatPr defaultColWidth="8.85546875" defaultRowHeight="12.75" x14ac:dyDescent="0.2"/>
  <cols>
    <col min="1" max="1" width="24.28515625" customWidth="1"/>
    <col min="2" max="2" width="48.140625" customWidth="1"/>
    <col min="3" max="3" width="22.7109375" style="1" customWidth="1"/>
    <col min="4" max="4" width="13.85546875" customWidth="1"/>
    <col min="5" max="5" width="16.42578125" customWidth="1"/>
    <col min="6" max="6" width="16.140625" customWidth="1"/>
    <col min="7" max="7" width="13.28515625" customWidth="1"/>
    <col min="8" max="8" width="16.5703125" customWidth="1"/>
    <col min="9" max="10" width="13.28515625" customWidth="1"/>
    <col min="11" max="11" width="20.140625" customWidth="1"/>
    <col min="12" max="12" width="8.85546875" customWidth="1"/>
    <col min="13" max="13" width="14.42578125" customWidth="1"/>
    <col min="14" max="14" width="8.85546875" customWidth="1"/>
  </cols>
  <sheetData>
    <row r="2" spans="1:13" ht="82.5" customHeight="1" x14ac:dyDescent="0.2">
      <c r="A2" s="17" t="s">
        <v>9</v>
      </c>
      <c r="B2" s="18" t="s">
        <v>10</v>
      </c>
      <c r="C2" s="19" t="s">
        <v>44</v>
      </c>
      <c r="D2" s="19" t="s">
        <v>43</v>
      </c>
      <c r="E2" s="19" t="s">
        <v>13</v>
      </c>
      <c r="F2" s="19" t="s">
        <v>0</v>
      </c>
      <c r="G2" s="16"/>
      <c r="H2" s="16"/>
      <c r="I2" s="16"/>
      <c r="J2" s="16"/>
      <c r="K2" s="11" t="s">
        <v>14</v>
      </c>
      <c r="L2" s="10">
        <v>2600</v>
      </c>
      <c r="M2" s="12" t="s">
        <v>16</v>
      </c>
    </row>
    <row r="3" spans="1:13" ht="15" x14ac:dyDescent="0.2">
      <c r="A3" s="21" t="s">
        <v>40</v>
      </c>
      <c r="B3" s="22" t="s">
        <v>4</v>
      </c>
      <c r="C3" s="23"/>
      <c r="D3" s="23"/>
      <c r="E3" s="23"/>
      <c r="F3" s="23"/>
      <c r="G3" s="10"/>
      <c r="H3" s="10"/>
      <c r="I3" s="10"/>
      <c r="J3" s="10"/>
      <c r="K3" s="12" t="s">
        <v>12</v>
      </c>
      <c r="L3" s="12">
        <v>1000</v>
      </c>
      <c r="M3" s="12" t="s">
        <v>15</v>
      </c>
    </row>
    <row r="4" spans="1:13" ht="30" x14ac:dyDescent="0.2">
      <c r="A4" s="21" t="s">
        <v>40</v>
      </c>
      <c r="B4" s="22" t="s">
        <v>5</v>
      </c>
      <c r="C4" s="23"/>
      <c r="D4" s="23"/>
      <c r="E4" s="23"/>
      <c r="F4" s="23"/>
      <c r="G4" s="10"/>
      <c r="H4" s="10"/>
      <c r="I4" s="10"/>
      <c r="J4" s="10"/>
      <c r="K4" s="12" t="s">
        <v>17</v>
      </c>
      <c r="L4" s="10">
        <v>12</v>
      </c>
      <c r="M4" s="10"/>
    </row>
    <row r="5" spans="1:13" ht="15" x14ac:dyDescent="0.2">
      <c r="A5" s="21" t="s">
        <v>40</v>
      </c>
      <c r="B5" s="22" t="s">
        <v>11</v>
      </c>
      <c r="C5" s="48"/>
      <c r="D5" s="47"/>
      <c r="E5" s="46"/>
      <c r="F5" s="46"/>
    </row>
    <row r="6" spans="1:13" ht="15" x14ac:dyDescent="0.25">
      <c r="A6" s="21" t="s">
        <v>40</v>
      </c>
      <c r="B6" s="26" t="s">
        <v>1</v>
      </c>
      <c r="C6" s="24">
        <f>F6/$L$3/$L$4</f>
        <v>1.6666666666666666E-2</v>
      </c>
      <c r="D6" s="25">
        <v>20</v>
      </c>
      <c r="E6" s="24">
        <v>10</v>
      </c>
      <c r="F6" s="24">
        <f>D6*E6</f>
        <v>200</v>
      </c>
      <c r="G6" s="2"/>
      <c r="H6" s="65"/>
      <c r="I6" s="2"/>
      <c r="J6" s="2"/>
      <c r="L6">
        <f>1000/12</f>
        <v>83.333333333333329</v>
      </c>
    </row>
    <row r="7" spans="1:13" ht="15" x14ac:dyDescent="0.25">
      <c r="A7" s="21" t="s">
        <v>40</v>
      </c>
      <c r="B7" s="26" t="s">
        <v>2</v>
      </c>
      <c r="C7" s="24">
        <f>F7/$L$3/$L$4</f>
        <v>0.16666666666666666</v>
      </c>
      <c r="D7" s="25">
        <v>100</v>
      </c>
      <c r="E7" s="24">
        <v>20</v>
      </c>
      <c r="F7" s="24">
        <f>D7*E7</f>
        <v>2000</v>
      </c>
      <c r="G7" s="2"/>
      <c r="H7" s="65">
        <f t="shared" ref="H7:H16" si="0">D7/12</f>
        <v>8.3333333333333339</v>
      </c>
      <c r="I7" s="2"/>
      <c r="J7" s="2"/>
    </row>
    <row r="8" spans="1:13" ht="15" x14ac:dyDescent="0.25">
      <c r="A8" s="21" t="s">
        <v>40</v>
      </c>
      <c r="B8" s="26" t="s">
        <v>3</v>
      </c>
      <c r="C8" s="24">
        <f>F8/$L$3/$L$4</f>
        <v>7.4999999999999997E-2</v>
      </c>
      <c r="D8" s="25">
        <v>100</v>
      </c>
      <c r="E8" s="24">
        <v>9</v>
      </c>
      <c r="F8" s="24">
        <f>D8*E8</f>
        <v>900</v>
      </c>
      <c r="G8" s="2"/>
      <c r="H8" s="65">
        <f t="shared" si="0"/>
        <v>8.3333333333333339</v>
      </c>
      <c r="I8" s="2"/>
      <c r="J8" s="2"/>
    </row>
    <row r="9" spans="1:13" ht="15" x14ac:dyDescent="0.25">
      <c r="A9" s="21" t="s">
        <v>40</v>
      </c>
      <c r="B9" s="26" t="s">
        <v>19</v>
      </c>
      <c r="C9" s="24">
        <f t="shared" ref="C9" si="1">F9/$L$3/$L$4</f>
        <v>0</v>
      </c>
      <c r="D9" s="25">
        <v>0</v>
      </c>
      <c r="E9" s="24">
        <v>10</v>
      </c>
      <c r="F9" s="24">
        <f>D9*E9</f>
        <v>0</v>
      </c>
      <c r="G9" s="2"/>
      <c r="H9" s="65"/>
      <c r="I9" s="2"/>
      <c r="J9" s="2"/>
    </row>
    <row r="10" spans="1:13" ht="15" x14ac:dyDescent="0.25">
      <c r="A10" s="50" t="s">
        <v>40</v>
      </c>
      <c r="B10" s="49" t="s">
        <v>6</v>
      </c>
      <c r="C10" s="24">
        <f>F10/$L$3/$L$4</f>
        <v>5.8333333333333327E-2</v>
      </c>
      <c r="D10" s="25">
        <v>100</v>
      </c>
      <c r="E10" s="24">
        <v>7</v>
      </c>
      <c r="F10" s="24">
        <f>D10*E10</f>
        <v>700</v>
      </c>
      <c r="G10" s="2"/>
      <c r="H10" s="65"/>
      <c r="I10" s="2"/>
      <c r="J10" s="2"/>
    </row>
    <row r="11" spans="1:13" ht="15" x14ac:dyDescent="0.25">
      <c r="A11" s="50" t="s">
        <v>40</v>
      </c>
      <c r="B11" s="45" t="s">
        <v>37</v>
      </c>
      <c r="C11" s="24">
        <f t="shared" ref="C11:C13" si="2">F11/$L$3/$L$4</f>
        <v>8.7500000000000008E-2</v>
      </c>
      <c r="D11" s="25">
        <v>150</v>
      </c>
      <c r="E11" s="24">
        <v>7</v>
      </c>
      <c r="F11" s="24">
        <f t="shared" ref="F11:F12" si="3">D11*E11</f>
        <v>1050</v>
      </c>
      <c r="G11" s="2"/>
      <c r="H11" s="65"/>
      <c r="I11" s="2"/>
      <c r="J11" s="2"/>
    </row>
    <row r="12" spans="1:13" ht="15" x14ac:dyDescent="0.25">
      <c r="A12" s="50" t="s">
        <v>40</v>
      </c>
      <c r="B12" s="45" t="s">
        <v>38</v>
      </c>
      <c r="C12" s="24">
        <f t="shared" si="2"/>
        <v>5.8333333333333327E-2</v>
      </c>
      <c r="D12" s="25">
        <v>100</v>
      </c>
      <c r="E12" s="24">
        <v>7</v>
      </c>
      <c r="F12" s="24">
        <f t="shared" si="3"/>
        <v>700</v>
      </c>
      <c r="G12" s="2"/>
      <c r="H12" s="65"/>
      <c r="I12" s="2"/>
      <c r="J12" s="2"/>
    </row>
    <row r="13" spans="1:13" ht="15" x14ac:dyDescent="0.25">
      <c r="A13" s="50" t="s">
        <v>40</v>
      </c>
      <c r="B13" s="45" t="s">
        <v>39</v>
      </c>
      <c r="C13" s="24">
        <f t="shared" si="2"/>
        <v>5.8333333333333327E-2</v>
      </c>
      <c r="D13" s="25">
        <v>100</v>
      </c>
      <c r="E13" s="24">
        <v>7</v>
      </c>
      <c r="F13" s="24">
        <f>D13*E13</f>
        <v>700</v>
      </c>
      <c r="G13" s="2"/>
      <c r="H13" s="65"/>
      <c r="I13" s="2"/>
      <c r="J13" s="2"/>
    </row>
    <row r="14" spans="1:13" ht="15" x14ac:dyDescent="0.2">
      <c r="A14" s="3" t="s">
        <v>41</v>
      </c>
      <c r="B14" s="5"/>
      <c r="C14" s="4">
        <f>SUM(C6:C13)</f>
        <v>0.52083333333333337</v>
      </c>
      <c r="D14" s="6"/>
      <c r="E14" s="7"/>
      <c r="F14" s="7"/>
    </row>
    <row r="15" spans="1:13" ht="15" x14ac:dyDescent="0.25">
      <c r="A15" s="21" t="s">
        <v>40</v>
      </c>
      <c r="B15" s="26" t="s">
        <v>20</v>
      </c>
      <c r="C15" s="24">
        <f>F15/$L$3/$L$4</f>
        <v>1.4999999999999999E-2</v>
      </c>
      <c r="D15" s="25">
        <v>10</v>
      </c>
      <c r="E15" s="24">
        <v>18</v>
      </c>
      <c r="F15" s="24">
        <f t="shared" ref="F15:F27" si="4">D15*E15</f>
        <v>180</v>
      </c>
      <c r="G15" s="2"/>
      <c r="H15" s="65"/>
      <c r="I15" s="2"/>
      <c r="J15" s="2"/>
    </row>
    <row r="16" spans="1:13" ht="30" x14ac:dyDescent="0.25">
      <c r="A16" s="21" t="s">
        <v>40</v>
      </c>
      <c r="B16" s="26" t="s">
        <v>18</v>
      </c>
      <c r="C16" s="24">
        <f>F16/$L$3/$L$4</f>
        <v>1.4166666666666668E-2</v>
      </c>
      <c r="D16" s="25">
        <v>10</v>
      </c>
      <c r="E16" s="24">
        <v>17</v>
      </c>
      <c r="F16" s="24">
        <f t="shared" si="4"/>
        <v>170</v>
      </c>
      <c r="G16" s="2"/>
      <c r="H16" s="65"/>
      <c r="I16" s="2"/>
      <c r="J16" s="2"/>
    </row>
    <row r="17" spans="1:13" ht="15" x14ac:dyDescent="0.25">
      <c r="A17" s="21" t="s">
        <v>40</v>
      </c>
      <c r="B17" s="26" t="s">
        <v>21</v>
      </c>
      <c r="C17" s="24">
        <f>F17/$L$3/$L$4</f>
        <v>0.1875</v>
      </c>
      <c r="D17" s="25">
        <v>150</v>
      </c>
      <c r="E17" s="24">
        <v>15</v>
      </c>
      <c r="F17" s="24">
        <f t="shared" si="4"/>
        <v>2250</v>
      </c>
      <c r="G17" s="2"/>
      <c r="H17" s="2"/>
      <c r="I17" s="2"/>
      <c r="J17" s="2"/>
    </row>
    <row r="18" spans="1:13" ht="45" x14ac:dyDescent="0.25">
      <c r="A18" s="21" t="s">
        <v>40</v>
      </c>
      <c r="B18" s="26" t="s">
        <v>35</v>
      </c>
      <c r="C18" s="24">
        <f>F18/$L$3/$L$4</f>
        <v>0.1875</v>
      </c>
      <c r="D18" s="25">
        <v>150</v>
      </c>
      <c r="E18" s="24">
        <v>15</v>
      </c>
      <c r="F18" s="24">
        <f t="shared" si="4"/>
        <v>2250</v>
      </c>
      <c r="G18" s="2"/>
      <c r="H18" s="2"/>
      <c r="I18" s="2"/>
      <c r="J18" s="2"/>
    </row>
    <row r="19" spans="1:13" ht="15" x14ac:dyDescent="0.2">
      <c r="A19" s="3" t="s">
        <v>41</v>
      </c>
      <c r="B19" s="5"/>
      <c r="C19" s="4">
        <f>SUM(C15:C18)</f>
        <v>0.40416666666666667</v>
      </c>
      <c r="D19" s="6"/>
      <c r="E19" s="7"/>
      <c r="F19" s="7"/>
    </row>
    <row r="20" spans="1:13" ht="15" x14ac:dyDescent="0.2">
      <c r="A20" s="21" t="s">
        <v>40</v>
      </c>
      <c r="B20" s="26" t="s">
        <v>7</v>
      </c>
      <c r="C20" s="24">
        <f t="shared" ref="C20:C27" si="5">F20/$L$3/$L$4</f>
        <v>6.25E-2</v>
      </c>
      <c r="D20" s="25">
        <v>50</v>
      </c>
      <c r="E20" s="24">
        <v>15</v>
      </c>
      <c r="F20" s="24">
        <f>D20*E20</f>
        <v>750</v>
      </c>
    </row>
    <row r="21" spans="1:13" ht="30" x14ac:dyDescent="0.2">
      <c r="A21" s="21" t="s">
        <v>40</v>
      </c>
      <c r="B21" s="26" t="s">
        <v>8</v>
      </c>
      <c r="C21" s="24">
        <f t="shared" si="5"/>
        <v>0.125</v>
      </c>
      <c r="D21" s="25">
        <v>100</v>
      </c>
      <c r="E21" s="24">
        <v>15</v>
      </c>
      <c r="F21" s="24">
        <f>D21*E21</f>
        <v>1500</v>
      </c>
    </row>
    <row r="22" spans="1:13" ht="15" x14ac:dyDescent="0.2">
      <c r="A22" s="21" t="s">
        <v>40</v>
      </c>
      <c r="B22" s="27" t="s">
        <v>30</v>
      </c>
      <c r="C22" s="24">
        <f t="shared" si="5"/>
        <v>6.25E-2</v>
      </c>
      <c r="D22" s="25">
        <v>50</v>
      </c>
      <c r="E22" s="24">
        <v>15</v>
      </c>
      <c r="F22" s="24">
        <f t="shared" si="4"/>
        <v>750</v>
      </c>
    </row>
    <row r="23" spans="1:13" ht="15" x14ac:dyDescent="0.2">
      <c r="A23" s="21" t="s">
        <v>40</v>
      </c>
      <c r="B23" s="27" t="s">
        <v>31</v>
      </c>
      <c r="C23" s="24">
        <f t="shared" si="5"/>
        <v>5.6250000000000001E-2</v>
      </c>
      <c r="D23" s="25">
        <v>45</v>
      </c>
      <c r="E23" s="24">
        <v>15</v>
      </c>
      <c r="F23" s="24">
        <f t="shared" si="4"/>
        <v>675</v>
      </c>
    </row>
    <row r="24" spans="1:13" ht="15" x14ac:dyDescent="0.2">
      <c r="A24" s="21" t="s">
        <v>40</v>
      </c>
      <c r="B24" s="27" t="s">
        <v>32</v>
      </c>
      <c r="C24" s="24">
        <f t="shared" si="5"/>
        <v>3.7499999999999999E-2</v>
      </c>
      <c r="D24" s="25">
        <v>30</v>
      </c>
      <c r="E24" s="24">
        <v>15</v>
      </c>
      <c r="F24" s="24">
        <f t="shared" si="4"/>
        <v>450</v>
      </c>
    </row>
    <row r="25" spans="1:13" ht="15" x14ac:dyDescent="0.2">
      <c r="A25" s="21" t="s">
        <v>40</v>
      </c>
      <c r="B25" s="43" t="s">
        <v>36</v>
      </c>
      <c r="C25" s="24">
        <f>F25/$L$3/$L$4</f>
        <v>6.25E-2</v>
      </c>
      <c r="D25" s="25">
        <v>50</v>
      </c>
      <c r="E25" s="24">
        <v>15</v>
      </c>
      <c r="F25" s="24">
        <f t="shared" ref="F25" si="6">D25*E25</f>
        <v>750</v>
      </c>
    </row>
    <row r="26" spans="1:13" ht="15" x14ac:dyDescent="0.2">
      <c r="A26" s="21" t="s">
        <v>40</v>
      </c>
      <c r="B26" s="27" t="s">
        <v>33</v>
      </c>
      <c r="C26" s="24">
        <f t="shared" si="5"/>
        <v>3.7499999999999999E-2</v>
      </c>
      <c r="D26" s="25">
        <v>30</v>
      </c>
      <c r="E26" s="24">
        <v>15</v>
      </c>
      <c r="F26" s="24">
        <f t="shared" si="4"/>
        <v>450</v>
      </c>
    </row>
    <row r="27" spans="1:13" ht="15" x14ac:dyDescent="0.2">
      <c r="A27" s="21" t="s">
        <v>40</v>
      </c>
      <c r="B27" s="27" t="s">
        <v>34</v>
      </c>
      <c r="C27" s="24">
        <f t="shared" si="5"/>
        <v>3.7499999999999999E-2</v>
      </c>
      <c r="D27" s="25">
        <v>30</v>
      </c>
      <c r="E27" s="24">
        <v>15</v>
      </c>
      <c r="F27" s="24">
        <f t="shared" si="4"/>
        <v>450</v>
      </c>
    </row>
    <row r="28" spans="1:13" ht="15" x14ac:dyDescent="0.2">
      <c r="A28" s="8" t="s">
        <v>42</v>
      </c>
      <c r="B28" s="28"/>
      <c r="C28" s="9">
        <f>SUM(C20:C27)</f>
        <v>0.48124999999999996</v>
      </c>
      <c r="D28" s="29">
        <f>SUM(D20:D27)</f>
        <v>385</v>
      </c>
      <c r="E28" s="30"/>
      <c r="F28" s="30">
        <f>SUM(F20:F27)</f>
        <v>5775</v>
      </c>
      <c r="G28" s="13"/>
      <c r="H28" s="13"/>
      <c r="I28" s="13"/>
      <c r="J28" s="13"/>
    </row>
    <row r="29" spans="1:13" ht="14.25" x14ac:dyDescent="0.2">
      <c r="A29" s="20"/>
      <c r="B29" s="20"/>
      <c r="C29" s="31"/>
      <c r="D29" s="20"/>
      <c r="E29" s="20"/>
      <c r="F29" s="32"/>
    </row>
    <row r="30" spans="1:13" s="1" customFormat="1" ht="14.25" x14ac:dyDescent="0.2">
      <c r="A30" s="20"/>
      <c r="B30" s="20"/>
      <c r="C30" s="31"/>
      <c r="D30" s="20"/>
      <c r="E30" s="20"/>
      <c r="F30" s="20"/>
      <c r="G30" s="44"/>
      <c r="H30" s="44"/>
      <c r="I30" s="44"/>
      <c r="J30" s="44"/>
      <c r="K30"/>
      <c r="L30"/>
      <c r="M30"/>
    </row>
    <row r="31" spans="1:13" ht="14.25" x14ac:dyDescent="0.2">
      <c r="A31" s="20"/>
      <c r="B31" s="20"/>
      <c r="C31" s="20"/>
      <c r="D31" s="20"/>
      <c r="E31" s="20"/>
      <c r="F31" s="20"/>
    </row>
    <row r="32" spans="1:13" ht="15" x14ac:dyDescent="0.25">
      <c r="A32" s="20"/>
      <c r="B32" s="20"/>
      <c r="C32" s="20"/>
      <c r="D32" s="64"/>
      <c r="E32" s="64"/>
      <c r="F32" s="20"/>
    </row>
    <row r="33" spans="1:10" ht="14.25" x14ac:dyDescent="0.2">
      <c r="A33" s="20"/>
      <c r="B33" s="20"/>
      <c r="C33" s="20">
        <v>2012</v>
      </c>
      <c r="D33" s="20">
        <v>1</v>
      </c>
      <c r="E33" s="20">
        <v>3.2</v>
      </c>
      <c r="F33" s="20"/>
    </row>
    <row r="34" spans="1:10" ht="15" x14ac:dyDescent="0.25">
      <c r="A34" s="20"/>
      <c r="B34" s="20"/>
      <c r="C34" s="20"/>
      <c r="D34" s="64"/>
      <c r="E34" s="64"/>
      <c r="F34" s="20"/>
    </row>
    <row r="35" spans="1:10" ht="14.25" x14ac:dyDescent="0.2">
      <c r="A35" s="20"/>
      <c r="B35" s="20"/>
      <c r="C35" s="33" t="s">
        <v>25</v>
      </c>
      <c r="D35" s="20">
        <v>2.5</v>
      </c>
      <c r="E35" s="34">
        <v>3</v>
      </c>
      <c r="F35" s="20"/>
      <c r="G35" s="14"/>
      <c r="H35" s="14"/>
      <c r="I35" s="14"/>
      <c r="J35" s="14"/>
    </row>
    <row r="36" spans="1:10" ht="14.25" x14ac:dyDescent="0.2">
      <c r="A36" s="20"/>
      <c r="B36" s="20"/>
      <c r="C36" s="20"/>
      <c r="D36" s="20"/>
      <c r="E36" s="20"/>
      <c r="F36" s="20"/>
    </row>
    <row r="37" spans="1:10" ht="15" x14ac:dyDescent="0.25">
      <c r="A37" s="20"/>
      <c r="B37" s="35" t="s">
        <v>29</v>
      </c>
      <c r="C37" s="36" t="s">
        <v>28</v>
      </c>
      <c r="D37" s="20"/>
      <c r="E37" s="20"/>
      <c r="F37" s="20"/>
    </row>
    <row r="38" spans="1:10" ht="14.25" x14ac:dyDescent="0.2">
      <c r="A38" s="20"/>
      <c r="B38" s="20"/>
      <c r="C38" s="37" t="s">
        <v>27</v>
      </c>
      <c r="D38" s="37" t="s">
        <v>26</v>
      </c>
      <c r="E38" s="20"/>
      <c r="F38" s="20"/>
    </row>
    <row r="39" spans="1:10" ht="15" x14ac:dyDescent="0.25">
      <c r="A39" s="20" t="s">
        <v>24</v>
      </c>
      <c r="B39" s="38">
        <f>2000*6.8%</f>
        <v>136</v>
      </c>
      <c r="C39" s="39">
        <f>B39*3*0.86</f>
        <v>350.88</v>
      </c>
      <c r="D39" s="40">
        <v>4.05</v>
      </c>
      <c r="E39" s="20"/>
      <c r="F39" s="20"/>
    </row>
    <row r="40" spans="1:10" ht="15" x14ac:dyDescent="0.25">
      <c r="A40" s="20" t="s">
        <v>22</v>
      </c>
      <c r="B40" s="38">
        <f>2000-B39-B41</f>
        <v>1492</v>
      </c>
      <c r="C40" s="39">
        <f>0.86*B40</f>
        <v>1283.1199999999999</v>
      </c>
      <c r="D40" s="40">
        <v>2.5</v>
      </c>
      <c r="E40" s="20"/>
      <c r="F40" s="20"/>
    </row>
    <row r="41" spans="1:10" ht="15" x14ac:dyDescent="0.25">
      <c r="A41" s="20" t="s">
        <v>23</v>
      </c>
      <c r="B41" s="38">
        <f>2000*18.6%</f>
        <v>372.00000000000006</v>
      </c>
      <c r="C41" s="39">
        <f>0.86*3.2*B41</f>
        <v>1023.7440000000003</v>
      </c>
      <c r="D41" s="40">
        <v>3</v>
      </c>
      <c r="E41" s="20"/>
      <c r="F41" s="20"/>
    </row>
    <row r="42" spans="1:10" ht="15" x14ac:dyDescent="0.25">
      <c r="A42" s="20"/>
      <c r="B42" s="41">
        <f>SUM(B39:B41)</f>
        <v>2000</v>
      </c>
      <c r="C42" s="39">
        <f>SUM(C39:C41)</f>
        <v>2657.7440000000001</v>
      </c>
      <c r="D42" s="42" t="e">
        <f>#REF!/2000</f>
        <v>#REF!</v>
      </c>
      <c r="E42" s="20"/>
      <c r="F42" s="20"/>
    </row>
    <row r="43" spans="1:10" ht="14.25" x14ac:dyDescent="0.2">
      <c r="A43" s="20"/>
      <c r="B43" s="20"/>
      <c r="C43" s="31"/>
      <c r="D43" s="20"/>
      <c r="E43" s="20"/>
      <c r="F43" s="20"/>
    </row>
    <row r="44" spans="1:10" ht="14.25" x14ac:dyDescent="0.2">
      <c r="A44" s="20"/>
      <c r="B44" s="20"/>
      <c r="C44" s="31"/>
      <c r="D44" s="20"/>
      <c r="E44" s="20"/>
      <c r="F44" s="20"/>
    </row>
    <row r="46" spans="1:10" x14ac:dyDescent="0.2">
      <c r="B46" s="14"/>
      <c r="C46" s="15"/>
    </row>
    <row r="47" spans="1:10" x14ac:dyDescent="0.2">
      <c r="C47" s="15"/>
    </row>
  </sheetData>
  <mergeCells count="2">
    <mergeCell ref="D32:E32"/>
    <mergeCell ref="D34:E34"/>
  </mergeCells>
  <pageMargins left="0.7" right="0.7" top="0.75" bottom="0.75" header="0.3" footer="0.3"/>
  <pageSetup paperSize="9" scale="46" orientation="landscape" r:id="rId1"/>
  <colBreaks count="1" manualBreakCount="1">
    <brk id="6" max="36" man="1"/>
  </colBreaks>
  <ignoredErrors>
    <ignoredError sqref="C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H8" sqref="H8"/>
    </sheetView>
  </sheetViews>
  <sheetFormatPr defaultRowHeight="14.25" x14ac:dyDescent="0.2"/>
  <cols>
    <col min="1" max="1" width="44.7109375" style="52" customWidth="1"/>
    <col min="2" max="2" width="12.5703125" customWidth="1"/>
    <col min="3" max="3" width="16.140625" customWidth="1"/>
    <col min="4" max="4" width="15" customWidth="1"/>
    <col min="5" max="5" width="14.7109375" customWidth="1"/>
    <col min="6" max="6" width="17.7109375" customWidth="1"/>
    <col min="7" max="7" width="11.28515625" customWidth="1"/>
    <col min="8" max="8" width="18" customWidth="1"/>
  </cols>
  <sheetData>
    <row r="1" spans="1:9" x14ac:dyDescent="0.2">
      <c r="B1" s="52"/>
      <c r="C1" s="52"/>
      <c r="D1" s="52"/>
    </row>
    <row r="2" spans="1:9" ht="51" x14ac:dyDescent="0.2">
      <c r="A2" s="61"/>
      <c r="B2" s="63" t="s">
        <v>47</v>
      </c>
      <c r="C2" s="63" t="s">
        <v>48</v>
      </c>
      <c r="D2" s="63" t="s">
        <v>49</v>
      </c>
      <c r="E2" s="62" t="s">
        <v>77</v>
      </c>
      <c r="F2" s="62" t="s">
        <v>79</v>
      </c>
    </row>
    <row r="3" spans="1:9" ht="45" x14ac:dyDescent="0.2">
      <c r="A3" s="56" t="s">
        <v>52</v>
      </c>
      <c r="B3" s="53">
        <v>0.83</v>
      </c>
      <c r="C3" s="53">
        <v>1</v>
      </c>
      <c r="D3" s="53">
        <v>1.6</v>
      </c>
      <c r="E3" s="51"/>
      <c r="F3" s="57">
        <v>13</v>
      </c>
      <c r="H3" t="s">
        <v>80</v>
      </c>
    </row>
    <row r="4" spans="1:9" x14ac:dyDescent="0.2">
      <c r="A4" s="54" t="s">
        <v>54</v>
      </c>
      <c r="B4" s="53">
        <v>0.34</v>
      </c>
      <c r="C4" s="53">
        <v>1</v>
      </c>
      <c r="D4" s="53">
        <v>1.6</v>
      </c>
      <c r="E4" s="51"/>
      <c r="F4" s="51"/>
      <c r="H4" t="s">
        <v>81</v>
      </c>
    </row>
    <row r="5" spans="1:9" x14ac:dyDescent="0.2">
      <c r="A5" s="54" t="s">
        <v>53</v>
      </c>
      <c r="B5" s="53">
        <v>0.87</v>
      </c>
      <c r="C5" s="53"/>
      <c r="D5" s="53"/>
      <c r="E5" s="51"/>
      <c r="F5" s="51"/>
      <c r="H5" t="s">
        <v>82</v>
      </c>
      <c r="I5" t="s">
        <v>83</v>
      </c>
    </row>
    <row r="6" spans="1:9" x14ac:dyDescent="0.2">
      <c r="A6" s="53"/>
      <c r="B6" s="53"/>
      <c r="C6" s="53"/>
      <c r="D6" s="53"/>
      <c r="E6" s="51"/>
      <c r="F6" s="51"/>
    </row>
    <row r="7" spans="1:9" x14ac:dyDescent="0.2">
      <c r="A7" s="55" t="s">
        <v>51</v>
      </c>
      <c r="B7" s="53">
        <v>0.5</v>
      </c>
      <c r="C7" s="53">
        <v>1</v>
      </c>
      <c r="D7" s="53">
        <v>1.6</v>
      </c>
      <c r="E7" s="51"/>
      <c r="F7" s="57">
        <v>8</v>
      </c>
    </row>
    <row r="8" spans="1:9" x14ac:dyDescent="0.2">
      <c r="A8" s="54" t="s">
        <v>55</v>
      </c>
      <c r="B8" s="53">
        <v>0.28000000000000003</v>
      </c>
      <c r="C8" s="53"/>
      <c r="D8" s="53"/>
      <c r="E8" s="51"/>
      <c r="F8" s="51"/>
    </row>
    <row r="9" spans="1:9" x14ac:dyDescent="0.2">
      <c r="A9" s="54" t="s">
        <v>56</v>
      </c>
      <c r="B9" s="53">
        <v>0.8</v>
      </c>
      <c r="C9" s="53"/>
      <c r="D9" s="53"/>
      <c r="E9" s="51"/>
      <c r="F9" s="51"/>
    </row>
    <row r="10" spans="1:9" x14ac:dyDescent="0.2">
      <c r="A10" s="53"/>
      <c r="B10" s="53"/>
      <c r="C10" s="53"/>
      <c r="D10" s="53"/>
      <c r="E10" s="51"/>
      <c r="F10" s="51"/>
    </row>
    <row r="11" spans="1:9" x14ac:dyDescent="0.2">
      <c r="A11" s="53" t="s">
        <v>50</v>
      </c>
      <c r="B11" s="53">
        <v>0.24</v>
      </c>
      <c r="C11" s="53">
        <v>1</v>
      </c>
      <c r="D11" s="53">
        <v>1.6</v>
      </c>
      <c r="E11" s="51"/>
      <c r="F11" s="57">
        <v>2</v>
      </c>
    </row>
    <row r="12" spans="1:9" x14ac:dyDescent="0.2">
      <c r="A12" s="53" t="s">
        <v>1</v>
      </c>
      <c r="B12" s="53"/>
      <c r="C12" s="53"/>
      <c r="D12" s="53"/>
      <c r="E12" s="51"/>
      <c r="F12" s="51">
        <v>2</v>
      </c>
    </row>
    <row r="13" spans="1:9" x14ac:dyDescent="0.2">
      <c r="A13" s="54" t="s">
        <v>46</v>
      </c>
      <c r="B13" s="53">
        <v>0.27</v>
      </c>
      <c r="C13" s="53">
        <v>1</v>
      </c>
      <c r="D13" s="53">
        <v>1.6</v>
      </c>
      <c r="E13" s="51"/>
      <c r="F13" s="51"/>
    </row>
    <row r="14" spans="1:9" x14ac:dyDescent="0.2">
      <c r="A14" s="54" t="s">
        <v>45</v>
      </c>
      <c r="B14" s="53">
        <v>4.88</v>
      </c>
      <c r="C14" s="53">
        <v>1</v>
      </c>
      <c r="D14" s="53">
        <v>1.6</v>
      </c>
      <c r="E14" s="51"/>
      <c r="F14" s="51"/>
    </row>
    <row r="15" spans="1:9" x14ac:dyDescent="0.2">
      <c r="A15" s="53"/>
      <c r="B15" s="53"/>
      <c r="C15" s="53"/>
      <c r="D15" s="53"/>
      <c r="E15" s="51"/>
      <c r="F15" s="51"/>
    </row>
    <row r="16" spans="1:9" x14ac:dyDescent="0.2">
      <c r="A16" s="53" t="s">
        <v>2</v>
      </c>
      <c r="B16" s="53"/>
      <c r="C16" s="53"/>
      <c r="D16" s="53"/>
      <c r="E16" s="51"/>
      <c r="F16" s="51">
        <v>8</v>
      </c>
    </row>
    <row r="17" spans="1:6" x14ac:dyDescent="0.2">
      <c r="A17" s="54" t="s">
        <v>60</v>
      </c>
      <c r="B17" s="53">
        <v>1.5</v>
      </c>
      <c r="C17" s="53">
        <v>1</v>
      </c>
      <c r="D17" s="53">
        <v>1.6</v>
      </c>
      <c r="E17" s="51"/>
      <c r="F17" s="51"/>
    </row>
    <row r="18" spans="1:6" x14ac:dyDescent="0.2">
      <c r="A18" s="54" t="s">
        <v>61</v>
      </c>
      <c r="B18" s="53">
        <v>1.7</v>
      </c>
      <c r="C18" s="53">
        <v>1</v>
      </c>
      <c r="D18" s="53">
        <v>1.6</v>
      </c>
      <c r="E18" s="51"/>
      <c r="F18" s="51"/>
    </row>
    <row r="19" spans="1:6" x14ac:dyDescent="0.2">
      <c r="A19" s="54" t="s">
        <v>62</v>
      </c>
      <c r="B19" s="53">
        <v>7.35</v>
      </c>
      <c r="C19" s="53">
        <v>1</v>
      </c>
      <c r="D19" s="53">
        <v>1.6</v>
      </c>
      <c r="E19" s="51"/>
      <c r="F19" s="51"/>
    </row>
    <row r="20" spans="1:6" x14ac:dyDescent="0.2">
      <c r="A20" s="54" t="s">
        <v>63</v>
      </c>
      <c r="B20" s="53">
        <v>2.15</v>
      </c>
      <c r="C20" s="53">
        <v>1</v>
      </c>
      <c r="D20" s="53">
        <v>1.6</v>
      </c>
      <c r="E20" s="51"/>
      <c r="F20" s="51"/>
    </row>
    <row r="21" spans="1:6" x14ac:dyDescent="0.2">
      <c r="A21" s="53"/>
      <c r="B21" s="53"/>
      <c r="C21" s="53"/>
      <c r="D21" s="53"/>
      <c r="E21" s="51"/>
      <c r="F21" s="51"/>
    </row>
    <row r="22" spans="1:6" x14ac:dyDescent="0.2">
      <c r="A22" s="53"/>
      <c r="B22" s="53"/>
      <c r="C22" s="53"/>
      <c r="D22" s="53"/>
      <c r="E22" s="51"/>
      <c r="F22" s="51"/>
    </row>
    <row r="23" spans="1:6" x14ac:dyDescent="0.2">
      <c r="A23" s="53"/>
      <c r="B23" s="53"/>
      <c r="C23" s="53"/>
      <c r="D23" s="53"/>
      <c r="E23" s="51"/>
      <c r="F23" s="51"/>
    </row>
    <row r="24" spans="1:6" x14ac:dyDescent="0.2">
      <c r="A24" s="53" t="s">
        <v>3</v>
      </c>
      <c r="B24" s="53"/>
      <c r="C24" s="53"/>
      <c r="D24" s="53"/>
      <c r="E24" s="51"/>
      <c r="F24" s="51"/>
    </row>
    <row r="25" spans="1:6" x14ac:dyDescent="0.2">
      <c r="A25" s="54" t="s">
        <v>64</v>
      </c>
      <c r="B25" s="53">
        <v>1.3</v>
      </c>
      <c r="C25" s="53">
        <v>1</v>
      </c>
      <c r="D25" s="53">
        <v>1.6</v>
      </c>
      <c r="E25" s="51"/>
      <c r="F25" s="57">
        <v>8</v>
      </c>
    </row>
    <row r="26" spans="1:6" x14ac:dyDescent="0.2">
      <c r="A26" s="54" t="s">
        <v>65</v>
      </c>
      <c r="B26" s="53">
        <v>1.4</v>
      </c>
      <c r="C26" s="53">
        <v>1</v>
      </c>
      <c r="D26" s="53">
        <v>1.6</v>
      </c>
      <c r="E26" s="51"/>
      <c r="F26" s="51"/>
    </row>
    <row r="27" spans="1:6" x14ac:dyDescent="0.2">
      <c r="A27" s="53"/>
      <c r="B27" s="53"/>
      <c r="C27" s="53"/>
      <c r="D27" s="53"/>
      <c r="E27" s="51"/>
      <c r="F27" s="51"/>
    </row>
    <row r="28" spans="1:6" x14ac:dyDescent="0.2">
      <c r="A28" s="53" t="s">
        <v>19</v>
      </c>
      <c r="B28" s="53">
        <v>0.9</v>
      </c>
      <c r="C28" s="53">
        <v>1</v>
      </c>
      <c r="D28" s="53">
        <v>1.6</v>
      </c>
      <c r="E28" s="51"/>
      <c r="F28" s="57">
        <v>1</v>
      </c>
    </row>
    <row r="29" spans="1:6" x14ac:dyDescent="0.2">
      <c r="A29" s="53" t="s">
        <v>57</v>
      </c>
      <c r="B29" s="53">
        <v>2.6</v>
      </c>
      <c r="C29" s="53">
        <v>1</v>
      </c>
      <c r="D29" s="53">
        <v>1.6</v>
      </c>
      <c r="E29" s="51"/>
      <c r="F29" s="51"/>
    </row>
    <row r="30" spans="1:6" x14ac:dyDescent="0.2">
      <c r="A30" s="53"/>
      <c r="B30" s="53"/>
      <c r="C30" s="53"/>
      <c r="D30" s="53"/>
      <c r="E30" s="51"/>
      <c r="F30" s="51"/>
    </row>
    <row r="31" spans="1:6" x14ac:dyDescent="0.2">
      <c r="A31" s="53"/>
      <c r="B31" s="53"/>
      <c r="C31" s="53"/>
      <c r="D31" s="53"/>
      <c r="E31" s="51"/>
      <c r="F31" s="51"/>
    </row>
    <row r="32" spans="1:6" x14ac:dyDescent="0.2">
      <c r="A32" s="53" t="s">
        <v>6</v>
      </c>
      <c r="B32" s="53"/>
      <c r="C32" s="53"/>
      <c r="D32" s="53"/>
      <c r="E32" s="51"/>
      <c r="F32" s="51">
        <v>8</v>
      </c>
    </row>
    <row r="33" spans="1:6" x14ac:dyDescent="0.2">
      <c r="A33" s="53" t="s">
        <v>71</v>
      </c>
      <c r="B33" s="53">
        <v>0.69</v>
      </c>
      <c r="C33" s="53">
        <v>1</v>
      </c>
      <c r="D33" s="53">
        <v>1.6</v>
      </c>
      <c r="E33" s="51"/>
      <c r="F33" s="51"/>
    </row>
    <row r="34" spans="1:6" x14ac:dyDescent="0.2">
      <c r="A34" s="53" t="s">
        <v>58</v>
      </c>
      <c r="B34" s="53">
        <v>1.1000000000000001</v>
      </c>
      <c r="C34" s="53">
        <v>1</v>
      </c>
      <c r="D34" s="53">
        <v>1.6</v>
      </c>
      <c r="E34" s="51"/>
      <c r="F34" s="51"/>
    </row>
    <row r="35" spans="1:6" x14ac:dyDescent="0.2">
      <c r="A35" s="53" t="s">
        <v>59</v>
      </c>
      <c r="B35" s="53">
        <v>3.2</v>
      </c>
      <c r="C35" s="53">
        <v>1</v>
      </c>
      <c r="D35" s="53">
        <v>1.6</v>
      </c>
      <c r="E35" s="51"/>
      <c r="F35" s="51"/>
    </row>
    <row r="36" spans="1:6" x14ac:dyDescent="0.2">
      <c r="A36" s="53"/>
      <c r="B36" s="53"/>
      <c r="C36" s="53"/>
      <c r="D36" s="53"/>
      <c r="E36" s="51"/>
      <c r="F36" s="51"/>
    </row>
    <row r="37" spans="1:6" x14ac:dyDescent="0.2">
      <c r="A37" s="53"/>
      <c r="B37" s="53"/>
      <c r="C37" s="53"/>
      <c r="D37" s="53"/>
      <c r="E37" s="51"/>
      <c r="F37" s="51"/>
    </row>
    <row r="38" spans="1:6" x14ac:dyDescent="0.2">
      <c r="A38" s="53" t="s">
        <v>20</v>
      </c>
      <c r="B38" s="53"/>
      <c r="C38" s="53"/>
      <c r="D38" s="53"/>
      <c r="E38" s="51"/>
      <c r="F38" s="51">
        <v>1</v>
      </c>
    </row>
    <row r="39" spans="1:6" x14ac:dyDescent="0.2">
      <c r="A39" s="54" t="s">
        <v>66</v>
      </c>
      <c r="B39" s="53">
        <v>0.9</v>
      </c>
      <c r="C39" s="53">
        <v>1</v>
      </c>
      <c r="D39" s="53">
        <v>1.6</v>
      </c>
      <c r="E39" s="51"/>
      <c r="F39" s="51"/>
    </row>
    <row r="40" spans="1:6" x14ac:dyDescent="0.2">
      <c r="A40" s="54" t="s">
        <v>67</v>
      </c>
      <c r="B40" s="53">
        <v>0.9</v>
      </c>
      <c r="C40" s="53">
        <v>1</v>
      </c>
      <c r="D40" s="53">
        <v>1.6</v>
      </c>
      <c r="E40" s="51"/>
      <c r="F40" s="51"/>
    </row>
    <row r="41" spans="1:6" x14ac:dyDescent="0.2">
      <c r="A41" s="54" t="s">
        <v>68</v>
      </c>
      <c r="B41" s="53">
        <v>0.9</v>
      </c>
      <c r="C41" s="53">
        <v>1</v>
      </c>
      <c r="D41" s="53">
        <v>1.6</v>
      </c>
      <c r="E41" s="51"/>
      <c r="F41" s="51"/>
    </row>
    <row r="42" spans="1:6" x14ac:dyDescent="0.2">
      <c r="A42" s="54" t="s">
        <v>72</v>
      </c>
      <c r="B42" s="53">
        <v>1.1000000000000001</v>
      </c>
      <c r="C42" s="53">
        <v>1</v>
      </c>
      <c r="D42" s="53">
        <v>1.6</v>
      </c>
      <c r="E42" s="51"/>
      <c r="F42" s="51"/>
    </row>
    <row r="43" spans="1:6" x14ac:dyDescent="0.2">
      <c r="A43" s="54" t="s">
        <v>69</v>
      </c>
      <c r="B43" s="53">
        <v>1.1000000000000001</v>
      </c>
      <c r="C43" s="53">
        <v>1</v>
      </c>
      <c r="D43" s="53">
        <v>1.6</v>
      </c>
      <c r="E43" s="51"/>
      <c r="F43" s="51"/>
    </row>
    <row r="44" spans="1:6" x14ac:dyDescent="0.2">
      <c r="A44" s="54" t="s">
        <v>70</v>
      </c>
      <c r="B44" s="53">
        <v>1.1000000000000001</v>
      </c>
      <c r="C44" s="53">
        <v>1</v>
      </c>
      <c r="D44" s="53">
        <v>1.6</v>
      </c>
      <c r="E44" s="51"/>
      <c r="F44" s="51"/>
    </row>
    <row r="45" spans="1:6" x14ac:dyDescent="0.2">
      <c r="A45" s="53"/>
      <c r="B45" s="53"/>
      <c r="C45" s="53"/>
      <c r="D45" s="53"/>
      <c r="E45" s="51"/>
      <c r="F45" s="51"/>
    </row>
    <row r="46" spans="1:6" ht="28.5" x14ac:dyDescent="0.2">
      <c r="A46" s="59" t="s">
        <v>18</v>
      </c>
      <c r="B46" s="60">
        <v>17</v>
      </c>
      <c r="C46" s="60">
        <v>1</v>
      </c>
      <c r="D46" s="60">
        <v>1.6</v>
      </c>
      <c r="E46" s="57" t="s">
        <v>78</v>
      </c>
      <c r="F46" s="57">
        <v>1</v>
      </c>
    </row>
    <row r="47" spans="1:6" x14ac:dyDescent="0.2">
      <c r="A47" s="59" t="s">
        <v>73</v>
      </c>
      <c r="B47" s="57">
        <v>17.100000000000001</v>
      </c>
      <c r="C47" s="60">
        <v>1</v>
      </c>
      <c r="D47" s="60">
        <v>1.6</v>
      </c>
      <c r="E47" s="57" t="s">
        <v>76</v>
      </c>
      <c r="F47" s="51"/>
    </row>
    <row r="48" spans="1:6" ht="15" x14ac:dyDescent="0.25">
      <c r="A48" s="59" t="s">
        <v>75</v>
      </c>
      <c r="B48" s="58">
        <v>24.74</v>
      </c>
      <c r="C48" s="60">
        <v>1</v>
      </c>
      <c r="D48" s="60">
        <v>1.6</v>
      </c>
      <c r="E48" s="57" t="s">
        <v>76</v>
      </c>
      <c r="F48" s="51"/>
    </row>
    <row r="49" spans="1:6" x14ac:dyDescent="0.2">
      <c r="A49" s="55" t="s">
        <v>74</v>
      </c>
      <c r="B49" s="51">
        <v>24.81</v>
      </c>
      <c r="C49" s="53">
        <v>1</v>
      </c>
      <c r="D49" s="53">
        <v>1.6</v>
      </c>
      <c r="E49" s="57" t="s">
        <v>76</v>
      </c>
      <c r="F49" s="5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UHC</vt:lpstr>
      <vt:lpstr>ლაბ დიაგნოსტიკა</vt:lpstr>
    </vt:vector>
  </TitlesOfParts>
  <Company>Ing.Jiří Němec CSc.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Ketevan Goginashvili</cp:lastModifiedBy>
  <cp:lastPrinted>2018-05-10T06:55:31Z</cp:lastPrinted>
  <dcterms:created xsi:type="dcterms:W3CDTF">2004-12-10T17:48:43Z</dcterms:created>
  <dcterms:modified xsi:type="dcterms:W3CDTF">2019-08-23T14:32:47Z</dcterms:modified>
</cp:coreProperties>
</file>