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300" tabRatio="873"/>
  </bookViews>
  <sheets>
    <sheet name="ბიუჯეტი-2020" sheetId="11" r:id="rId1"/>
    <sheet name="70% თანაგადახდა" sheetId="23" r:id="rId2"/>
    <sheet name="50% თანაგადახდა" sheetId="22" r:id="rId3"/>
    <sheet name="30% თანაგადახდა" sheetId="21" r:id="rId4"/>
    <sheet name="ბიუჯეტი ხარჯვით(0% თანაგადახდა)" sheetId="20" r:id="rId5"/>
    <sheet name="მკურნალობაში ჩართვა-სტანდარტული" sheetId="6" r:id="rId6"/>
    <sheet name="მონიტორინგი-სტანდარტული" sheetId="2" r:id="rId7"/>
    <sheet name="მკურნალობაში ჩართვა-პჯდ" sheetId="8" r:id="rId8"/>
    <sheet name="მონიტორინგი-პჯდ" sheetId="3" r:id="rId9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7" i="23" l="1"/>
  <c r="J7" i="23"/>
  <c r="AT30" i="23"/>
  <c r="AT28" i="23"/>
  <c r="V28" i="23"/>
  <c r="D37" i="11"/>
  <c r="M14" i="3"/>
  <c r="O14" i="3"/>
  <c r="N14" i="3"/>
  <c r="O5" i="3"/>
  <c r="N5" i="3"/>
  <c r="M5" i="3"/>
  <c r="N14" i="8"/>
  <c r="M14" i="8"/>
  <c r="L14" i="8"/>
  <c r="N6" i="8"/>
  <c r="M6" i="8"/>
  <c r="L6" i="8"/>
  <c r="P17" i="2"/>
  <c r="R17" i="2"/>
  <c r="Q17" i="2"/>
  <c r="I23" i="2"/>
  <c r="R5" i="2"/>
  <c r="Q5" i="2"/>
  <c r="P5" i="2"/>
  <c r="I11" i="2"/>
  <c r="N14" i="6"/>
  <c r="M14" i="6"/>
  <c r="L14" i="6"/>
  <c r="N6" i="6"/>
  <c r="M6" i="6"/>
  <c r="L6" i="6"/>
  <c r="V30" i="23"/>
  <c r="BE25" i="23"/>
  <c r="BC25" i="23"/>
  <c r="BG24" i="23"/>
  <c r="BG25" i="23" s="1"/>
  <c r="K24" i="23"/>
  <c r="M24" i="23" s="1"/>
  <c r="J24" i="23"/>
  <c r="L24" i="23" s="1"/>
  <c r="F24" i="23"/>
  <c r="E24" i="23"/>
  <c r="BF23" i="23"/>
  <c r="BF25" i="23" s="1"/>
  <c r="K23" i="23"/>
  <c r="M23" i="23" s="1"/>
  <c r="J23" i="23"/>
  <c r="L23" i="23" s="1"/>
  <c r="F23" i="23"/>
  <c r="E23" i="23"/>
  <c r="BD22" i="23"/>
  <c r="BD25" i="23" s="1"/>
  <c r="K22" i="23"/>
  <c r="M22" i="23" s="1"/>
  <c r="J22" i="23"/>
  <c r="L22" i="23" s="1"/>
  <c r="F22" i="23"/>
  <c r="E22" i="23"/>
  <c r="AT22" i="23" s="1"/>
  <c r="BB21" i="23"/>
  <c r="BB25" i="23" s="1"/>
  <c r="K21" i="23"/>
  <c r="M21" i="23" s="1"/>
  <c r="J21" i="23"/>
  <c r="L21" i="23" s="1"/>
  <c r="F21" i="23"/>
  <c r="AS21" i="23" s="1"/>
  <c r="E21" i="23"/>
  <c r="AR21" i="23" s="1"/>
  <c r="AZ20" i="23"/>
  <c r="K20" i="23"/>
  <c r="M20" i="23" s="1"/>
  <c r="J20" i="23"/>
  <c r="L20" i="23" s="1"/>
  <c r="F20" i="23"/>
  <c r="E20" i="23"/>
  <c r="AX19" i="23"/>
  <c r="K19" i="23"/>
  <c r="M19" i="23" s="1"/>
  <c r="J19" i="23"/>
  <c r="L19" i="23" s="1"/>
  <c r="F19" i="23"/>
  <c r="E19" i="23"/>
  <c r="AV18" i="23"/>
  <c r="K18" i="23"/>
  <c r="M18" i="23" s="1"/>
  <c r="J18" i="23"/>
  <c r="L18" i="23" s="1"/>
  <c r="AK18" i="23" s="1"/>
  <c r="F18" i="23"/>
  <c r="AO18" i="23" s="1"/>
  <c r="E18" i="23"/>
  <c r="AL18" i="23" s="1"/>
  <c r="AT17" i="23"/>
  <c r="K17" i="23"/>
  <c r="M17" i="23" s="1"/>
  <c r="J17" i="23"/>
  <c r="L17" i="23" s="1"/>
  <c r="F17" i="23"/>
  <c r="E17" i="23"/>
  <c r="AR16" i="23"/>
  <c r="M16" i="23"/>
  <c r="K16" i="23"/>
  <c r="J16" i="23"/>
  <c r="L16" i="23" s="1"/>
  <c r="F16" i="23"/>
  <c r="E16" i="23"/>
  <c r="AJ16" i="23" s="1"/>
  <c r="AP15" i="23"/>
  <c r="K15" i="23"/>
  <c r="M15" i="23" s="1"/>
  <c r="AD15" i="23" s="1"/>
  <c r="J15" i="23"/>
  <c r="L15" i="23" s="1"/>
  <c r="F15" i="23"/>
  <c r="AI15" i="23" s="1"/>
  <c r="E15" i="23"/>
  <c r="AN14" i="23"/>
  <c r="K14" i="23"/>
  <c r="M14" i="23" s="1"/>
  <c r="J14" i="23"/>
  <c r="L14" i="23" s="1"/>
  <c r="AC14" i="23" s="1"/>
  <c r="F14" i="23"/>
  <c r="E14" i="23"/>
  <c r="AD14" i="23" s="1"/>
  <c r="AL13" i="23"/>
  <c r="L13" i="23"/>
  <c r="K13" i="23"/>
  <c r="M13" i="23" s="1"/>
  <c r="J13" i="23"/>
  <c r="F13" i="23"/>
  <c r="E13" i="23"/>
  <c r="AB13" i="23" s="1"/>
  <c r="AJ12" i="23"/>
  <c r="K12" i="23"/>
  <c r="M12" i="23" s="1"/>
  <c r="J12" i="23"/>
  <c r="L12" i="23" s="1"/>
  <c r="F12" i="23"/>
  <c r="AA12" i="23" s="1"/>
  <c r="E12" i="23"/>
  <c r="AH11" i="23"/>
  <c r="K11" i="23"/>
  <c r="M11" i="23" s="1"/>
  <c r="J11" i="23"/>
  <c r="L11" i="23" s="1"/>
  <c r="F11" i="23"/>
  <c r="E11" i="23"/>
  <c r="Z11" i="23" s="1"/>
  <c r="AF10" i="23"/>
  <c r="K10" i="23"/>
  <c r="M10" i="23" s="1"/>
  <c r="J10" i="23"/>
  <c r="L10" i="23" s="1"/>
  <c r="F10" i="23"/>
  <c r="E10" i="23"/>
  <c r="AD9" i="23"/>
  <c r="K9" i="23"/>
  <c r="M9" i="23" s="1"/>
  <c r="J9" i="23"/>
  <c r="L9" i="23" s="1"/>
  <c r="F9" i="23"/>
  <c r="E9" i="23"/>
  <c r="T9" i="23" s="1"/>
  <c r="AB8" i="23"/>
  <c r="K8" i="23"/>
  <c r="M8" i="23" s="1"/>
  <c r="J8" i="23"/>
  <c r="L8" i="23" s="1"/>
  <c r="F8" i="23"/>
  <c r="S8" i="23" s="1"/>
  <c r="E8" i="23"/>
  <c r="K7" i="23"/>
  <c r="M7" i="23" s="1"/>
  <c r="L7" i="23"/>
  <c r="F7" i="23"/>
  <c r="E7" i="23"/>
  <c r="R7" i="23" s="1"/>
  <c r="U2" i="23"/>
  <c r="U2" i="22"/>
  <c r="J7" i="22"/>
  <c r="K7" i="22"/>
  <c r="AT30" i="22"/>
  <c r="V30" i="22"/>
  <c r="BE25" i="22"/>
  <c r="BC25" i="22"/>
  <c r="BG24" i="22"/>
  <c r="BG25" i="22" s="1"/>
  <c r="K24" i="22"/>
  <c r="M24" i="22" s="1"/>
  <c r="J24" i="22"/>
  <c r="L24" i="22" s="1"/>
  <c r="F24" i="22"/>
  <c r="E24" i="22"/>
  <c r="BF23" i="22"/>
  <c r="BF25" i="22" s="1"/>
  <c r="K23" i="22"/>
  <c r="M23" i="22" s="1"/>
  <c r="J23" i="22"/>
  <c r="L23" i="22" s="1"/>
  <c r="F23" i="22"/>
  <c r="E23" i="22"/>
  <c r="BD22" i="22"/>
  <c r="BD25" i="22" s="1"/>
  <c r="K22" i="22"/>
  <c r="M22" i="22" s="1"/>
  <c r="J22" i="22"/>
  <c r="L22" i="22" s="1"/>
  <c r="F22" i="22"/>
  <c r="E22" i="22"/>
  <c r="AT22" i="22" s="1"/>
  <c r="BB21" i="22"/>
  <c r="BB25" i="22" s="1"/>
  <c r="K21" i="22"/>
  <c r="M21" i="22" s="1"/>
  <c r="J21" i="22"/>
  <c r="L21" i="22" s="1"/>
  <c r="F21" i="22"/>
  <c r="AS21" i="22" s="1"/>
  <c r="E21" i="22"/>
  <c r="AR21" i="22" s="1"/>
  <c r="AZ20" i="22"/>
  <c r="K20" i="22"/>
  <c r="M20" i="22" s="1"/>
  <c r="J20" i="22"/>
  <c r="L20" i="22" s="1"/>
  <c r="F20" i="22"/>
  <c r="E20" i="22"/>
  <c r="AR20" i="22" s="1"/>
  <c r="AX19" i="22"/>
  <c r="K19" i="22"/>
  <c r="M19" i="22" s="1"/>
  <c r="J19" i="22"/>
  <c r="L19" i="22" s="1"/>
  <c r="F19" i="22"/>
  <c r="AQ19" i="22" s="1"/>
  <c r="E19" i="22"/>
  <c r="AV18" i="22"/>
  <c r="K18" i="22"/>
  <c r="M18" i="22" s="1"/>
  <c r="J18" i="22"/>
  <c r="L18" i="22" s="1"/>
  <c r="F18" i="22"/>
  <c r="E18" i="22"/>
  <c r="AL18" i="22" s="1"/>
  <c r="AT17" i="22"/>
  <c r="K17" i="22"/>
  <c r="M17" i="22" s="1"/>
  <c r="J17" i="22"/>
  <c r="L17" i="22" s="1"/>
  <c r="F17" i="22"/>
  <c r="AK17" i="22" s="1"/>
  <c r="E17" i="22"/>
  <c r="AR16" i="22"/>
  <c r="K16" i="22"/>
  <c r="M16" i="22" s="1"/>
  <c r="J16" i="22"/>
  <c r="L16" i="22" s="1"/>
  <c r="F16" i="22"/>
  <c r="E16" i="22"/>
  <c r="AJ16" i="22" s="1"/>
  <c r="AP15" i="22"/>
  <c r="K15" i="22"/>
  <c r="M15" i="22" s="1"/>
  <c r="J15" i="22"/>
  <c r="L15" i="22" s="1"/>
  <c r="F15" i="22"/>
  <c r="AI15" i="22" s="1"/>
  <c r="E15" i="22"/>
  <c r="AN14" i="22"/>
  <c r="K14" i="22"/>
  <c r="M14" i="22" s="1"/>
  <c r="J14" i="22"/>
  <c r="L14" i="22" s="1"/>
  <c r="F14" i="22"/>
  <c r="E14" i="22"/>
  <c r="AD14" i="22" s="1"/>
  <c r="AL13" i="22"/>
  <c r="K13" i="22"/>
  <c r="M13" i="22" s="1"/>
  <c r="J13" i="22"/>
  <c r="L13" i="22" s="1"/>
  <c r="F13" i="22"/>
  <c r="AC13" i="22" s="1"/>
  <c r="E13" i="22"/>
  <c r="AJ12" i="22"/>
  <c r="K12" i="22"/>
  <c r="M12" i="22" s="1"/>
  <c r="J12" i="22"/>
  <c r="L12" i="22" s="1"/>
  <c r="F12" i="22"/>
  <c r="E12" i="22"/>
  <c r="AB12" i="22" s="1"/>
  <c r="AH11" i="22"/>
  <c r="K11" i="22"/>
  <c r="M11" i="22" s="1"/>
  <c r="J11" i="22"/>
  <c r="L11" i="22" s="1"/>
  <c r="F11" i="22"/>
  <c r="AA11" i="22" s="1"/>
  <c r="E11" i="22"/>
  <c r="AF10" i="22"/>
  <c r="K10" i="22"/>
  <c r="M10" i="22" s="1"/>
  <c r="J10" i="22"/>
  <c r="L10" i="22" s="1"/>
  <c r="F10" i="22"/>
  <c r="E10" i="22"/>
  <c r="V10" i="22" s="1"/>
  <c r="AD9" i="22"/>
  <c r="K9" i="22"/>
  <c r="M9" i="22" s="1"/>
  <c r="J9" i="22"/>
  <c r="L9" i="22" s="1"/>
  <c r="F9" i="22"/>
  <c r="E9" i="22"/>
  <c r="AB8" i="22"/>
  <c r="K8" i="22"/>
  <c r="M8" i="22" s="1"/>
  <c r="J8" i="22"/>
  <c r="L8" i="22" s="1"/>
  <c r="F8" i="22"/>
  <c r="E8" i="22"/>
  <c r="T8" i="22" s="1"/>
  <c r="Z7" i="22"/>
  <c r="M7" i="22"/>
  <c r="L7" i="22"/>
  <c r="F7" i="22"/>
  <c r="S7" i="22" s="1"/>
  <c r="E7" i="22"/>
  <c r="AT30" i="21"/>
  <c r="AE25" i="21"/>
  <c r="AG25" i="21"/>
  <c r="AI25" i="21"/>
  <c r="AK25" i="21"/>
  <c r="AL25" i="21"/>
  <c r="AM25" i="21"/>
  <c r="AN25" i="21"/>
  <c r="AO25" i="21"/>
  <c r="AP25" i="21"/>
  <c r="AQ25" i="21"/>
  <c r="AR25" i="21"/>
  <c r="AS25" i="21"/>
  <c r="AT25" i="21"/>
  <c r="AU25" i="21"/>
  <c r="AV25" i="21"/>
  <c r="AW25" i="21"/>
  <c r="AX25" i="21"/>
  <c r="AY25" i="21"/>
  <c r="AZ25" i="21"/>
  <c r="BA25" i="21"/>
  <c r="BB25" i="21"/>
  <c r="BC25" i="21"/>
  <c r="BD25" i="21"/>
  <c r="BE25" i="21"/>
  <c r="BF25" i="21"/>
  <c r="BG25" i="21"/>
  <c r="BA24" i="21"/>
  <c r="AZ24" i="21"/>
  <c r="AY24" i="21"/>
  <c r="AX24" i="21"/>
  <c r="AW24" i="21"/>
  <c r="AV24" i="21"/>
  <c r="AY23" i="21"/>
  <c r="AX23" i="21"/>
  <c r="AW23" i="21"/>
  <c r="AV23" i="21"/>
  <c r="AU23" i="21"/>
  <c r="AT23" i="21"/>
  <c r="AW22" i="21"/>
  <c r="AV22" i="21"/>
  <c r="AU22" i="21"/>
  <c r="AT22" i="21"/>
  <c r="AS22" i="21"/>
  <c r="AR22" i="21"/>
  <c r="AU21" i="21"/>
  <c r="AT21" i="21"/>
  <c r="AS21" i="21"/>
  <c r="AR21" i="21"/>
  <c r="AQ21" i="21"/>
  <c r="AP21" i="21"/>
  <c r="AS20" i="21"/>
  <c r="AR20" i="21"/>
  <c r="AQ20" i="21"/>
  <c r="AP20" i="21"/>
  <c r="AO20" i="21"/>
  <c r="AN20" i="21"/>
  <c r="AQ19" i="21"/>
  <c r="AP19" i="21"/>
  <c r="AO19" i="21"/>
  <c r="AN19" i="21"/>
  <c r="AM19" i="21"/>
  <c r="AL19" i="21"/>
  <c r="AO18" i="21"/>
  <c r="AN18" i="21"/>
  <c r="AM18" i="21"/>
  <c r="AL18" i="21"/>
  <c r="AK18" i="21"/>
  <c r="AJ18" i="21"/>
  <c r="AM17" i="21"/>
  <c r="AL17" i="21"/>
  <c r="AK17" i="21"/>
  <c r="AJ17" i="21"/>
  <c r="AI17" i="21"/>
  <c r="AH17" i="21"/>
  <c r="AK16" i="21"/>
  <c r="AJ16" i="21"/>
  <c r="AI16" i="21"/>
  <c r="AH16" i="21"/>
  <c r="AG16" i="21"/>
  <c r="AF16" i="21"/>
  <c r="AI15" i="21"/>
  <c r="AH15" i="21"/>
  <c r="AG15" i="21"/>
  <c r="AF15" i="21"/>
  <c r="AE15" i="21"/>
  <c r="AD15" i="21"/>
  <c r="AG14" i="21"/>
  <c r="AF14" i="21"/>
  <c r="AE14" i="21"/>
  <c r="AD14" i="21"/>
  <c r="AC14" i="21"/>
  <c r="AB14" i="21"/>
  <c r="AE13" i="21"/>
  <c r="AD13" i="21"/>
  <c r="AC13" i="21"/>
  <c r="AB13" i="21"/>
  <c r="AA13" i="21"/>
  <c r="Z13" i="21"/>
  <c r="AB12" i="21"/>
  <c r="X12" i="21"/>
  <c r="AD9" i="21"/>
  <c r="AD25" i="21" s="1"/>
  <c r="T8" i="21"/>
  <c r="R8" i="21"/>
  <c r="P8" i="21"/>
  <c r="Z7" i="21"/>
  <c r="R7" i="21"/>
  <c r="Q7" i="21"/>
  <c r="N7" i="21"/>
  <c r="N25" i="21" s="1"/>
  <c r="M8" i="21"/>
  <c r="M9" i="21"/>
  <c r="M10" i="21"/>
  <c r="M11" i="21"/>
  <c r="M12" i="21"/>
  <c r="M13" i="21"/>
  <c r="M14" i="21"/>
  <c r="M15" i="21"/>
  <c r="M16" i="21"/>
  <c r="M17" i="21"/>
  <c r="M18" i="21"/>
  <c r="M19" i="21"/>
  <c r="M20" i="21"/>
  <c r="M21" i="21"/>
  <c r="M22" i="21"/>
  <c r="M23" i="21"/>
  <c r="M24" i="21"/>
  <c r="M7" i="21"/>
  <c r="K8" i="21"/>
  <c r="K9" i="21"/>
  <c r="K10" i="21"/>
  <c r="K11" i="21"/>
  <c r="K12" i="21"/>
  <c r="K13" i="21"/>
  <c r="K14" i="21"/>
  <c r="K15" i="21"/>
  <c r="K16" i="21"/>
  <c r="K17" i="21"/>
  <c r="K18" i="21"/>
  <c r="K19" i="21"/>
  <c r="K20" i="21"/>
  <c r="K21" i="21"/>
  <c r="K22" i="21"/>
  <c r="K23" i="21"/>
  <c r="K24" i="21"/>
  <c r="K7" i="21"/>
  <c r="L7" i="21"/>
  <c r="U2" i="21"/>
  <c r="F8" i="21"/>
  <c r="S8" i="21" s="1"/>
  <c r="F9" i="21"/>
  <c r="U9" i="21" s="1"/>
  <c r="F10" i="21"/>
  <c r="W10" i="21" s="1"/>
  <c r="F11" i="21"/>
  <c r="Y11" i="21" s="1"/>
  <c r="F12" i="21"/>
  <c r="AC12" i="21" s="1"/>
  <c r="AC25" i="21" s="1"/>
  <c r="F13" i="21"/>
  <c r="F14" i="21"/>
  <c r="F15" i="21"/>
  <c r="F16" i="21"/>
  <c r="F17" i="21"/>
  <c r="F18" i="21"/>
  <c r="F19" i="21"/>
  <c r="F20" i="21"/>
  <c r="F21" i="21"/>
  <c r="F22" i="21"/>
  <c r="F23" i="21"/>
  <c r="F24" i="21"/>
  <c r="F7" i="21"/>
  <c r="S7" i="21" s="1"/>
  <c r="E8" i="21"/>
  <c r="E9" i="21"/>
  <c r="V9" i="21" s="1"/>
  <c r="E10" i="21"/>
  <c r="X10" i="21" s="1"/>
  <c r="E11" i="21"/>
  <c r="X11" i="21" s="1"/>
  <c r="E12" i="21"/>
  <c r="Z12" i="21" s="1"/>
  <c r="E13" i="21"/>
  <c r="E14" i="21"/>
  <c r="E15" i="21"/>
  <c r="E16" i="21"/>
  <c r="E17" i="21"/>
  <c r="E18" i="21"/>
  <c r="E19" i="21"/>
  <c r="E20" i="21"/>
  <c r="E21" i="21"/>
  <c r="E22" i="21"/>
  <c r="E23" i="21"/>
  <c r="E24" i="21"/>
  <c r="E7" i="21"/>
  <c r="P7" i="21" s="1"/>
  <c r="P25" i="21" s="1"/>
  <c r="AK17" i="23" l="1"/>
  <c r="AC13" i="23"/>
  <c r="AI16" i="23"/>
  <c r="AW22" i="23"/>
  <c r="Y10" i="23"/>
  <c r="S7" i="23"/>
  <c r="T8" i="23"/>
  <c r="AA11" i="23"/>
  <c r="AB12" i="23"/>
  <c r="AG14" i="23"/>
  <c r="AH15" i="23"/>
  <c r="AH25" i="23" s="1"/>
  <c r="AQ20" i="23"/>
  <c r="AY24" i="23"/>
  <c r="U9" i="23"/>
  <c r="V10" i="23"/>
  <c r="AP19" i="23"/>
  <c r="AP25" i="23" s="1"/>
  <c r="AX23" i="23"/>
  <c r="AJ17" i="23"/>
  <c r="AJ25" i="23" s="1"/>
  <c r="AQ19" i="23"/>
  <c r="AR20" i="23"/>
  <c r="AY23" i="23"/>
  <c r="AY25" i="23" s="1"/>
  <c r="AZ24" i="23"/>
  <c r="AZ25" i="23" s="1"/>
  <c r="P7" i="23"/>
  <c r="Q8" i="23"/>
  <c r="U8" i="23"/>
  <c r="R9" i="23"/>
  <c r="V9" i="23"/>
  <c r="W10" i="23"/>
  <c r="X11" i="23"/>
  <c r="Y12" i="23"/>
  <c r="AC12" i="23"/>
  <c r="AC25" i="23" s="1"/>
  <c r="Z13" i="23"/>
  <c r="AD13" i="23"/>
  <c r="AD25" i="23" s="1"/>
  <c r="AE14" i="23"/>
  <c r="AF15" i="23"/>
  <c r="AG16" i="23"/>
  <c r="AK16" i="23"/>
  <c r="AK25" i="23" s="1"/>
  <c r="AH17" i="23"/>
  <c r="AL17" i="23"/>
  <c r="AM18" i="23"/>
  <c r="AN19" i="23"/>
  <c r="AO20" i="23"/>
  <c r="AS20" i="23"/>
  <c r="AP21" i="23"/>
  <c r="AT21" i="23"/>
  <c r="AT25" i="23" s="1"/>
  <c r="AU22" i="23"/>
  <c r="AV23" i="23"/>
  <c r="AW24" i="23"/>
  <c r="BA24" i="23"/>
  <c r="BA25" i="23" s="1"/>
  <c r="Q7" i="23"/>
  <c r="R8" i="23"/>
  <c r="S9" i="23"/>
  <c r="W9" i="23"/>
  <c r="T10" i="23"/>
  <c r="X10" i="23"/>
  <c r="Y11" i="23"/>
  <c r="Y25" i="23" s="1"/>
  <c r="Z12" i="23"/>
  <c r="Z25" i="23" s="1"/>
  <c r="AA13" i="23"/>
  <c r="AE13" i="23"/>
  <c r="AB14" i="23"/>
  <c r="AB25" i="23" s="1"/>
  <c r="AF14" i="23"/>
  <c r="AF25" i="23" s="1"/>
  <c r="AG15" i="23"/>
  <c r="AH16" i="23"/>
  <c r="AI17" i="23"/>
  <c r="AI25" i="23" s="1"/>
  <c r="AM17" i="23"/>
  <c r="AJ18" i="23"/>
  <c r="AN18" i="23"/>
  <c r="AN25" i="23" s="1"/>
  <c r="AO19" i="23"/>
  <c r="AO25" i="23" s="1"/>
  <c r="AP20" i="23"/>
  <c r="AQ21" i="23"/>
  <c r="AU21" i="23"/>
  <c r="AR22" i="23"/>
  <c r="AR25" i="23" s="1"/>
  <c r="AV22" i="23"/>
  <c r="AV25" i="23" s="1"/>
  <c r="AW23" i="23"/>
  <c r="AX24" i="23"/>
  <c r="AX25" i="23" s="1"/>
  <c r="N7" i="23"/>
  <c r="N25" i="23" s="1"/>
  <c r="U10" i="23"/>
  <c r="V11" i="23"/>
  <c r="AL19" i="23"/>
  <c r="AL25" i="23" s="1"/>
  <c r="AS22" i="23"/>
  <c r="AT23" i="23"/>
  <c r="O7" i="23"/>
  <c r="O25" i="23" s="1"/>
  <c r="P8" i="23"/>
  <c r="W11" i="23"/>
  <c r="X12" i="23"/>
  <c r="AE15" i="23"/>
  <c r="AF16" i="23"/>
  <c r="AM19" i="23"/>
  <c r="AN20" i="23"/>
  <c r="AU23" i="23"/>
  <c r="AV24" i="23"/>
  <c r="U9" i="22"/>
  <c r="S8" i="22"/>
  <c r="T9" i="22"/>
  <c r="T25" i="22" s="1"/>
  <c r="AA12" i="22"/>
  <c r="AB13" i="22"/>
  <c r="AI16" i="22"/>
  <c r="AJ17" i="22"/>
  <c r="AQ20" i="22"/>
  <c r="AY24" i="22"/>
  <c r="R7" i="22"/>
  <c r="Y10" i="22"/>
  <c r="Z11" i="22"/>
  <c r="Z25" i="22" s="1"/>
  <c r="AG14" i="22"/>
  <c r="AH15" i="22"/>
  <c r="AO18" i="22"/>
  <c r="AP19" i="22"/>
  <c r="AW22" i="22"/>
  <c r="AX23" i="22"/>
  <c r="AX25" i="22" s="1"/>
  <c r="AZ25" i="22"/>
  <c r="AY23" i="22"/>
  <c r="AZ24" i="22"/>
  <c r="P7" i="22"/>
  <c r="Q8" i="22"/>
  <c r="U8" i="22"/>
  <c r="R9" i="22"/>
  <c r="V9" i="22"/>
  <c r="W10" i="22"/>
  <c r="X11" i="22"/>
  <c r="Y12" i="22"/>
  <c r="AC12" i="22"/>
  <c r="Z13" i="22"/>
  <c r="AD13" i="22"/>
  <c r="AE14" i="22"/>
  <c r="AF15" i="22"/>
  <c r="AG16" i="22"/>
  <c r="AK16" i="22"/>
  <c r="AH17" i="22"/>
  <c r="AL17" i="22"/>
  <c r="AL25" i="22" s="1"/>
  <c r="AM18" i="22"/>
  <c r="AN19" i="22"/>
  <c r="AO20" i="22"/>
  <c r="AS20" i="22"/>
  <c r="AP21" i="22"/>
  <c r="AT21" i="22"/>
  <c r="AT25" i="22" s="1"/>
  <c r="AU22" i="22"/>
  <c r="AV23" i="22"/>
  <c r="AW24" i="22"/>
  <c r="BA24" i="22"/>
  <c r="BA25" i="22" s="1"/>
  <c r="Q7" i="22"/>
  <c r="R8" i="22"/>
  <c r="S9" i="22"/>
  <c r="W9" i="22"/>
  <c r="T10" i="22"/>
  <c r="X10" i="22"/>
  <c r="Y11" i="22"/>
  <c r="Z12" i="22"/>
  <c r="AA13" i="22"/>
  <c r="AE13" i="22"/>
  <c r="AB14" i="22"/>
  <c r="AB25" i="22" s="1"/>
  <c r="AF14" i="22"/>
  <c r="AF25" i="22" s="1"/>
  <c r="AG15" i="22"/>
  <c r="AH16" i="22"/>
  <c r="AH25" i="22" s="1"/>
  <c r="AI17" i="22"/>
  <c r="AM17" i="22"/>
  <c r="AJ18" i="22"/>
  <c r="AJ25" i="22" s="1"/>
  <c r="AN18" i="22"/>
  <c r="AN25" i="22" s="1"/>
  <c r="AO19" i="22"/>
  <c r="AP20" i="22"/>
  <c r="AP25" i="22" s="1"/>
  <c r="AQ21" i="22"/>
  <c r="AU21" i="22"/>
  <c r="AR22" i="22"/>
  <c r="AR25" i="22" s="1"/>
  <c r="AV22" i="22"/>
  <c r="AV25" i="22" s="1"/>
  <c r="AW23" i="22"/>
  <c r="AX24" i="22"/>
  <c r="N7" i="22"/>
  <c r="N25" i="22" s="1"/>
  <c r="U10" i="22"/>
  <c r="V11" i="22"/>
  <c r="AC14" i="22"/>
  <c r="AD15" i="22"/>
  <c r="AD25" i="22" s="1"/>
  <c r="AK18" i="22"/>
  <c r="AL19" i="22"/>
  <c r="AS22" i="22"/>
  <c r="AT23" i="22"/>
  <c r="O7" i="22"/>
  <c r="O25" i="22" s="1"/>
  <c r="P8" i="22"/>
  <c r="W11" i="22"/>
  <c r="X12" i="22"/>
  <c r="AE15" i="22"/>
  <c r="AF16" i="22"/>
  <c r="AM19" i="22"/>
  <c r="AN20" i="22"/>
  <c r="AU23" i="22"/>
  <c r="AV24" i="22"/>
  <c r="U10" i="21"/>
  <c r="Y10" i="21"/>
  <c r="Y25" i="21" s="1"/>
  <c r="W9" i="21"/>
  <c r="S9" i="21"/>
  <c r="Q25" i="21"/>
  <c r="Q8" i="21"/>
  <c r="U8" i="21"/>
  <c r="O7" i="21"/>
  <c r="O25" i="21" s="1"/>
  <c r="S25" i="21"/>
  <c r="AA12" i="21"/>
  <c r="Y12" i="21"/>
  <c r="V11" i="21"/>
  <c r="V25" i="21" s="1"/>
  <c r="Z11" i="21"/>
  <c r="Z25" i="21" s="1"/>
  <c r="W11" i="21"/>
  <c r="AA11" i="21"/>
  <c r="AA25" i="21" s="1"/>
  <c r="X25" i="21"/>
  <c r="V10" i="21"/>
  <c r="U25" i="21"/>
  <c r="T10" i="21"/>
  <c r="T9" i="21"/>
  <c r="T25" i="21" s="1"/>
  <c r="R9" i="21"/>
  <c r="R25" i="21" s="1"/>
  <c r="V30" i="21"/>
  <c r="BG24" i="21"/>
  <c r="J24" i="21"/>
  <c r="L24" i="21" s="1"/>
  <c r="BF23" i="21"/>
  <c r="J23" i="21"/>
  <c r="L23" i="21" s="1"/>
  <c r="BD22" i="21"/>
  <c r="J22" i="21"/>
  <c r="L22" i="21" s="1"/>
  <c r="BB21" i="21"/>
  <c r="J21" i="21"/>
  <c r="L21" i="21" s="1"/>
  <c r="AZ20" i="21"/>
  <c r="J20" i="21"/>
  <c r="L20" i="21" s="1"/>
  <c r="AX19" i="21"/>
  <c r="J19" i="21"/>
  <c r="L19" i="21" s="1"/>
  <c r="AV18" i="21"/>
  <c r="J18" i="21"/>
  <c r="L18" i="21" s="1"/>
  <c r="AT17" i="21"/>
  <c r="J17" i="21"/>
  <c r="L17" i="21" s="1"/>
  <c r="AR16" i="21"/>
  <c r="J16" i="21"/>
  <c r="L16" i="21" s="1"/>
  <c r="AP15" i="21"/>
  <c r="J15" i="21"/>
  <c r="L15" i="21" s="1"/>
  <c r="AN14" i="21"/>
  <c r="J14" i="21"/>
  <c r="L14" i="21" s="1"/>
  <c r="AL13" i="21"/>
  <c r="J13" i="21"/>
  <c r="L13" i="21" s="1"/>
  <c r="AJ12" i="21"/>
  <c r="AJ25" i="21" s="1"/>
  <c r="J12" i="21"/>
  <c r="L12" i="21" s="1"/>
  <c r="AH11" i="21"/>
  <c r="AH25" i="21" s="1"/>
  <c r="J11" i="21"/>
  <c r="L11" i="21" s="1"/>
  <c r="AF10" i="21"/>
  <c r="AF25" i="21" s="1"/>
  <c r="J10" i="21"/>
  <c r="L10" i="21" s="1"/>
  <c r="J9" i="21"/>
  <c r="L9" i="21" s="1"/>
  <c r="AB8" i="21"/>
  <c r="AB25" i="21" s="1"/>
  <c r="J8" i="21"/>
  <c r="L8" i="21" s="1"/>
  <c r="J7" i="21"/>
  <c r="Y30" i="20"/>
  <c r="M30" i="20"/>
  <c r="AF25" i="20"/>
  <c r="AF24" i="20"/>
  <c r="AE23" i="20"/>
  <c r="AE25" i="20" s="1"/>
  <c r="AD22" i="20"/>
  <c r="AD25" i="20" s="1"/>
  <c r="AC21" i="20"/>
  <c r="AC25" i="20" s="1"/>
  <c r="AB20" i="20"/>
  <c r="AA19" i="20"/>
  <c r="Z18" i="20"/>
  <c r="X16" i="20"/>
  <c r="Y17" i="20"/>
  <c r="W15" i="20"/>
  <c r="V14" i="20"/>
  <c r="U13" i="20"/>
  <c r="G13" i="20"/>
  <c r="H13" i="20" s="1"/>
  <c r="G14" i="20"/>
  <c r="H14" i="20" s="1"/>
  <c r="G15" i="20"/>
  <c r="H15" i="20" s="1"/>
  <c r="G16" i="20"/>
  <c r="H16" i="20" s="1"/>
  <c r="G17" i="20"/>
  <c r="H17" i="20" s="1"/>
  <c r="G18" i="20"/>
  <c r="H18" i="20" s="1"/>
  <c r="G19" i="20"/>
  <c r="H19" i="20" s="1"/>
  <c r="G20" i="20"/>
  <c r="H20" i="20" s="1"/>
  <c r="G21" i="20"/>
  <c r="H21" i="20" s="1"/>
  <c r="G22" i="20"/>
  <c r="H22" i="20" s="1"/>
  <c r="G23" i="20"/>
  <c r="H23" i="20" s="1"/>
  <c r="G24" i="20"/>
  <c r="H24" i="20" s="1"/>
  <c r="T12" i="20"/>
  <c r="S11" i="20"/>
  <c r="R10" i="20"/>
  <c r="Q9" i="20"/>
  <c r="P8" i="20"/>
  <c r="O7" i="20"/>
  <c r="G7" i="20"/>
  <c r="H7" i="20" s="1"/>
  <c r="G8" i="20"/>
  <c r="H8" i="20" s="1"/>
  <c r="G9" i="20"/>
  <c r="H9" i="20" s="1"/>
  <c r="G10" i="20"/>
  <c r="H10" i="20" s="1"/>
  <c r="G11" i="20"/>
  <c r="H11" i="20" s="1"/>
  <c r="O11" i="20" s="1"/>
  <c r="G12" i="20"/>
  <c r="H12" i="20" s="1"/>
  <c r="R25" i="23" l="1"/>
  <c r="AW25" i="23"/>
  <c r="Q25" i="23"/>
  <c r="AM25" i="23"/>
  <c r="AQ25" i="23"/>
  <c r="AA25" i="23"/>
  <c r="W25" i="23"/>
  <c r="U25" i="23"/>
  <c r="AG25" i="23"/>
  <c r="T25" i="23"/>
  <c r="AU25" i="23"/>
  <c r="AE25" i="23"/>
  <c r="X25" i="23"/>
  <c r="AS25" i="23"/>
  <c r="V25" i="23"/>
  <c r="P25" i="23"/>
  <c r="S25" i="23"/>
  <c r="AU25" i="22"/>
  <c r="AE25" i="22"/>
  <c r="AI25" i="22"/>
  <c r="S25" i="22"/>
  <c r="AQ25" i="22"/>
  <c r="AA25" i="22"/>
  <c r="Q25" i="22"/>
  <c r="AO25" i="22"/>
  <c r="R25" i="22"/>
  <c r="X25" i="22"/>
  <c r="AS25" i="22"/>
  <c r="AC25" i="22"/>
  <c r="V25" i="22"/>
  <c r="P25" i="22"/>
  <c r="AW25" i="22"/>
  <c r="Y25" i="22"/>
  <c r="AM25" i="22"/>
  <c r="W25" i="22"/>
  <c r="AK25" i="22"/>
  <c r="U25" i="22"/>
  <c r="AY25" i="22"/>
  <c r="AG25" i="22"/>
  <c r="W25" i="21"/>
  <c r="V28" i="21" s="1"/>
  <c r="AT28" i="21"/>
  <c r="W19" i="20"/>
  <c r="V19" i="20"/>
  <c r="U19" i="20"/>
  <c r="S15" i="20"/>
  <c r="R15" i="20"/>
  <c r="Q15" i="20"/>
  <c r="Z22" i="20"/>
  <c r="Y22" i="20"/>
  <c r="X22" i="20"/>
  <c r="V18" i="20"/>
  <c r="U18" i="20"/>
  <c r="T18" i="20"/>
  <c r="R14" i="20"/>
  <c r="Q14" i="20"/>
  <c r="P14" i="20"/>
  <c r="K7" i="20"/>
  <c r="I7" i="20"/>
  <c r="I25" i="20" s="1"/>
  <c r="Q13" i="20"/>
  <c r="Q25" i="20" s="1"/>
  <c r="P13" i="20"/>
  <c r="O13" i="20"/>
  <c r="AA23" i="20"/>
  <c r="Y23" i="20"/>
  <c r="Z23" i="20"/>
  <c r="M9" i="20"/>
  <c r="K9" i="20"/>
  <c r="Y21" i="20"/>
  <c r="X21" i="20"/>
  <c r="W21" i="20"/>
  <c r="S17" i="20"/>
  <c r="T17" i="20"/>
  <c r="U17" i="20"/>
  <c r="AB24" i="20"/>
  <c r="AB25" i="20" s="1"/>
  <c r="AA24" i="20"/>
  <c r="Z24" i="20"/>
  <c r="X20" i="20"/>
  <c r="W20" i="20"/>
  <c r="V20" i="20"/>
  <c r="T16" i="20"/>
  <c r="S16" i="20"/>
  <c r="R16" i="20"/>
  <c r="N10" i="20"/>
  <c r="L10" i="20"/>
  <c r="M10" i="20"/>
  <c r="P12" i="20"/>
  <c r="O12" i="20"/>
  <c r="O25" i="20" s="1"/>
  <c r="N12" i="20"/>
  <c r="L8" i="20"/>
  <c r="K8" i="20"/>
  <c r="J8" i="20"/>
  <c r="M11" i="20"/>
  <c r="J7" i="20"/>
  <c r="L9" i="20"/>
  <c r="N11" i="20"/>
  <c r="V28" i="22" l="1"/>
  <c r="AT28" i="22"/>
  <c r="Z25" i="20"/>
  <c r="Y25" i="20"/>
  <c r="S25" i="20"/>
  <c r="P25" i="20"/>
  <c r="R25" i="20"/>
  <c r="V25" i="20"/>
  <c r="K25" i="20"/>
  <c r="N25" i="20"/>
  <c r="J25" i="20"/>
  <c r="L25" i="20"/>
  <c r="X25" i="20"/>
  <c r="W25" i="20"/>
  <c r="T25" i="20"/>
  <c r="U25" i="20"/>
  <c r="M25" i="20"/>
  <c r="AA25" i="20"/>
  <c r="M28" i="20" l="1"/>
  <c r="Y28" i="20"/>
  <c r="I14" i="6" l="1"/>
  <c r="I9" i="2" l="1"/>
  <c r="D28" i="11" l="1"/>
  <c r="D19" i="11"/>
  <c r="D10" i="11"/>
  <c r="I15" i="8"/>
  <c r="I14" i="8"/>
  <c r="I6" i="8"/>
  <c r="I13" i="8"/>
  <c r="I12" i="8"/>
  <c r="I5" i="8"/>
  <c r="I4" i="8"/>
  <c r="J15" i="3"/>
  <c r="J12" i="3"/>
  <c r="J16" i="3" s="1"/>
  <c r="I4" i="3"/>
  <c r="L48" i="2"/>
  <c r="L42" i="2"/>
  <c r="L49" i="2" s="1"/>
  <c r="K49" i="2"/>
  <c r="J22" i="2"/>
  <c r="I5" i="2"/>
  <c r="I4" i="2"/>
  <c r="I15" i="6"/>
  <c r="I7" i="6"/>
  <c r="I13" i="6"/>
  <c r="I12" i="6"/>
  <c r="I6" i="6"/>
  <c r="I5" i="6"/>
  <c r="I4" i="6"/>
  <c r="I14" i="3"/>
  <c r="I13" i="3"/>
  <c r="I12" i="3"/>
  <c r="J6" i="3"/>
  <c r="I5" i="3"/>
  <c r="J3" i="3"/>
  <c r="I3" i="3"/>
  <c r="K48" i="2"/>
  <c r="K47" i="2"/>
  <c r="K46" i="2"/>
  <c r="K45" i="2"/>
  <c r="K44" i="2"/>
  <c r="K43" i="2"/>
  <c r="K42" i="2"/>
  <c r="L35" i="2"/>
  <c r="K35" i="2"/>
  <c r="K34" i="2"/>
  <c r="K33" i="2"/>
  <c r="K32" i="2"/>
  <c r="K31" i="2"/>
  <c r="K30" i="2"/>
  <c r="L29" i="2"/>
  <c r="K29" i="2"/>
  <c r="I21" i="2"/>
  <c r="I19" i="2"/>
  <c r="I18" i="2"/>
  <c r="I17" i="2"/>
  <c r="I16" i="2"/>
  <c r="I15" i="2"/>
  <c r="J9" i="2"/>
  <c r="I8" i="2"/>
  <c r="I7" i="2"/>
  <c r="I6" i="2"/>
  <c r="J3" i="2"/>
  <c r="I3" i="2"/>
  <c r="I7" i="8" l="1"/>
  <c r="I16" i="3"/>
  <c r="I7" i="3"/>
  <c r="J7" i="3"/>
  <c r="K36" i="2"/>
  <c r="I10" i="2"/>
  <c r="J10" i="2"/>
  <c r="L36" i="2"/>
  <c r="I22" i="2"/>
</calcChain>
</file>

<file path=xl/sharedStrings.xml><?xml version="1.0" encoding="utf-8"?>
<sst xmlns="http://schemas.openxmlformats.org/spreadsheetml/2006/main" count="520" uniqueCount="96">
  <si>
    <t>პაციენტის წილი</t>
  </si>
  <si>
    <t>HCV RNA</t>
  </si>
  <si>
    <t>სულ დიაგნოსტიკა</t>
  </si>
  <si>
    <t>მონიტორინგი 12 კვირა</t>
  </si>
  <si>
    <t>რიბავირინით</t>
  </si>
  <si>
    <t xml:space="preserve">ფასი </t>
  </si>
  <si>
    <t>4 კვირა</t>
  </si>
  <si>
    <t>8 კვირა</t>
  </si>
  <si>
    <t>12 კვირა</t>
  </si>
  <si>
    <t>SVR 12-24</t>
  </si>
  <si>
    <t>სულ</t>
  </si>
  <si>
    <t>ბიუჯეტი</t>
  </si>
  <si>
    <t>SVR 12-24 კოდი</t>
  </si>
  <si>
    <t>Physician consultation</t>
  </si>
  <si>
    <t>X</t>
  </si>
  <si>
    <t>Complete blood count</t>
  </si>
  <si>
    <t>ALT</t>
  </si>
  <si>
    <t>AST</t>
  </si>
  <si>
    <t>Bilirubin (პირდაპირი)</t>
  </si>
  <si>
    <t>Bilirubin (საერთო)</t>
  </si>
  <si>
    <t>Creatinine</t>
  </si>
  <si>
    <t>HCV RNA quantification by real-time PC</t>
  </si>
  <si>
    <t>სულ ერთი პაციენტი</t>
  </si>
  <si>
    <t>ურიბავირინო</t>
  </si>
  <si>
    <t>მონიტორინგი 24 კვირა</t>
  </si>
  <si>
    <t>რიბავირინიანი</t>
  </si>
  <si>
    <t>ფასი ერთ სულზე</t>
  </si>
  <si>
    <t>16 კვირა</t>
  </si>
  <si>
    <t>20 კვირა</t>
  </si>
  <si>
    <t>24 კვირა</t>
  </si>
  <si>
    <t>`</t>
  </si>
  <si>
    <t>FIB4</t>
  </si>
  <si>
    <t>liver elastography</t>
  </si>
  <si>
    <t>HCV genotyping</t>
  </si>
  <si>
    <t>HBsAg</t>
  </si>
  <si>
    <t>HB-core total</t>
  </si>
  <si>
    <t>G-GT</t>
  </si>
  <si>
    <t>ALP</t>
  </si>
  <si>
    <r>
      <t>Bilirubin (</t>
    </r>
    <r>
      <rPr>
        <sz val="11"/>
        <color rgb="FF000000"/>
        <rFont val="Sylfaen"/>
        <family val="1"/>
      </rPr>
      <t>პირდაპირი</t>
    </r>
    <r>
      <rPr>
        <sz val="11"/>
        <color rgb="FF000000"/>
        <rFont val="Calibri"/>
        <family val="2"/>
        <scheme val="minor"/>
      </rPr>
      <t xml:space="preserve"> )</t>
    </r>
  </si>
  <si>
    <r>
      <t>Bilirubin (</t>
    </r>
    <r>
      <rPr>
        <sz val="11"/>
        <color rgb="FF000000"/>
        <rFont val="Sylfaen"/>
        <family val="1"/>
      </rPr>
      <t>საერთო</t>
    </r>
    <r>
      <rPr>
        <sz val="11"/>
        <color rgb="FF000000"/>
        <rFont val="Calibri"/>
        <family val="2"/>
        <scheme val="minor"/>
      </rPr>
      <t>)</t>
    </r>
  </si>
  <si>
    <t>Glucose</t>
  </si>
  <si>
    <t>Albumin</t>
  </si>
  <si>
    <t>INR</t>
  </si>
  <si>
    <t>ულტრასონოგრაფია</t>
  </si>
  <si>
    <t xml:space="preserve">Physician consultation </t>
  </si>
  <si>
    <t xml:space="preserve">                 </t>
  </si>
  <si>
    <t>დასახელება</t>
  </si>
  <si>
    <t>ფასი (ლარი)</t>
  </si>
  <si>
    <t>N</t>
  </si>
  <si>
    <t>HCV RNA quantification by PCR</t>
  </si>
  <si>
    <t>HCV GENOTYPING</t>
  </si>
  <si>
    <t>OTHER TESTS (WITH ELASTOGRAFY)</t>
  </si>
  <si>
    <t>მკურნალობაში ჩართვა 1</t>
  </si>
  <si>
    <t>ფასი</t>
  </si>
  <si>
    <t>მკურნალობაში ჩართვა 2</t>
  </si>
  <si>
    <t>TOTAL</t>
  </si>
  <si>
    <t xml:space="preserve">HCV RNA </t>
  </si>
  <si>
    <t>Anti-HBc total</t>
  </si>
  <si>
    <t>№</t>
  </si>
  <si>
    <t>კომპონენტის დასახელება</t>
  </si>
  <si>
    <t>(ათასი ლარი)</t>
  </si>
  <si>
    <t>სკრინინგული კვლევის კომპონენტი </t>
  </si>
  <si>
    <t>დიაგნოსტიკის კომპონენტი</t>
  </si>
  <si>
    <t>მკურნალობის კომპონენტი</t>
  </si>
  <si>
    <t>ლოჯისტიკის კომპონენტი</t>
  </si>
  <si>
    <t>სულ:</t>
  </si>
  <si>
    <t>OTHER TESTS (WITHOUT ELASTOGRAFY)</t>
  </si>
  <si>
    <t>jul</t>
  </si>
  <si>
    <t>aug</t>
  </si>
  <si>
    <t>sept</t>
  </si>
  <si>
    <t>octob</t>
  </si>
  <si>
    <t>oct</t>
  </si>
  <si>
    <t>novem</t>
  </si>
  <si>
    <t>decem</t>
  </si>
  <si>
    <t>jan</t>
  </si>
  <si>
    <t>feb</t>
  </si>
  <si>
    <t>march</t>
  </si>
  <si>
    <t>apr</t>
  </si>
  <si>
    <t>may</t>
  </si>
  <si>
    <t>jun</t>
  </si>
  <si>
    <t>mar</t>
  </si>
  <si>
    <t>N of patients</t>
  </si>
  <si>
    <t>cost of full diagnostic (GEL)</t>
  </si>
  <si>
    <t>cost of SVR (GEL)</t>
  </si>
  <si>
    <t>cost of full diagnostic without SVR (GEL)</t>
  </si>
  <si>
    <t>monthly expenses (GEL)</t>
  </si>
  <si>
    <t>total GEL</t>
  </si>
  <si>
    <t>cost of full diagnostic (GEL)-vulnerable</t>
  </si>
  <si>
    <t>monthly expenses (GEL)-vulnerable</t>
  </si>
  <si>
    <t>cost of full diagnostic without SVR (GEL)-vulnerable</t>
  </si>
  <si>
    <t>22 025 00</t>
  </si>
  <si>
    <t>30 000 პაციენტი თანაგადახდის გარეშე</t>
  </si>
  <si>
    <t>30 000 პაციენტი თანაგადახდით (70%)</t>
  </si>
  <si>
    <t>30 000 პაციენტი თანაგადახდით (50%)</t>
  </si>
  <si>
    <t>30 000 პაციენტი თანაგადახდით (30%)</t>
  </si>
  <si>
    <t>OTHER TESTS (WITHout ELASTOGRAFY)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</si>
</sst>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6" formatCode="_(* #,##0_);_(* \(#,##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963634"/>
      <name val="Calibri"/>
      <family val="2"/>
      <scheme val="minor"/>
    </font>
    <font>
      <sz val="11"/>
      <color rgb="FF000000"/>
      <name val="Sylfaen"/>
      <family val="1"/>
    </font>
    <font>
      <b/>
      <sz val="11"/>
      <color rgb="FF000000"/>
      <name val="Calibri"/>
      <family val="2"/>
      <scheme val="minor"/>
    </font>
    <font>
      <sz val="12"/>
      <color theme="1"/>
      <name val="Sylfaen"/>
      <family val="1"/>
    </font>
    <font>
      <b/>
      <sz val="10"/>
      <color rgb="FF333333"/>
      <name val="Sylfaen"/>
      <family val="1"/>
    </font>
    <font>
      <sz val="10"/>
      <color rgb="FF333333"/>
      <name val="Sylfaen"/>
      <family val="1"/>
    </font>
  </fonts>
  <fills count="8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16365C"/>
        <bgColor indexed="64"/>
      </patternFill>
    </fill>
    <fill>
      <patternFill patternType="solid">
        <fgColor rgb="FFEAEAEA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95">
    <xf numFmtId="0" fontId="0" fillId="0" borderId="0" xfId="0"/>
    <xf numFmtId="0" fontId="0" fillId="0" borderId="1" xfId="0" applyBorder="1"/>
    <xf numFmtId="0" fontId="0" fillId="0" borderId="0" xfId="0" applyAlignment="1">
      <alignment horizontal="center" vertical="center"/>
    </xf>
    <xf numFmtId="43" fontId="0" fillId="0" borderId="0" xfId="0" applyNumberFormat="1"/>
    <xf numFmtId="0" fontId="1" fillId="0" borderId="1" xfId="2" applyBorder="1" applyAlignment="1">
      <alignment horizontal="center" vertical="center"/>
    </xf>
    <xf numFmtId="0" fontId="2" fillId="0" borderId="1" xfId="2" applyFont="1" applyBorder="1" applyAlignment="1">
      <alignment horizontal="center" vertical="center"/>
    </xf>
    <xf numFmtId="0" fontId="0" fillId="0" borderId="3" xfId="2" applyFont="1" applyBorder="1" applyAlignment="1">
      <alignment horizontal="center" vertical="center" wrapText="1"/>
    </xf>
    <xf numFmtId="0" fontId="1" fillId="0" borderId="0" xfId="2"/>
    <xf numFmtId="0" fontId="1" fillId="2" borderId="1" xfId="2" applyFill="1" applyBorder="1" applyAlignment="1">
      <alignment horizontal="center" vertical="center"/>
    </xf>
    <xf numFmtId="0" fontId="1" fillId="2" borderId="1" xfId="2" applyFill="1" applyBorder="1"/>
    <xf numFmtId="0" fontId="6" fillId="2" borderId="1" xfId="2" applyFont="1" applyFill="1" applyBorder="1" applyAlignment="1">
      <alignment wrapText="1"/>
    </xf>
    <xf numFmtId="0" fontId="6" fillId="2" borderId="4" xfId="2" applyFont="1" applyFill="1" applyBorder="1" applyAlignment="1">
      <alignment horizontal="center" vertical="center" wrapText="1"/>
    </xf>
    <xf numFmtId="0" fontId="1" fillId="0" borderId="1" xfId="2" applyBorder="1" applyAlignment="1">
      <alignment wrapText="1"/>
    </xf>
    <xf numFmtId="0" fontId="1" fillId="3" borderId="1" xfId="2" applyFill="1" applyBorder="1" applyAlignment="1">
      <alignment horizontal="center" vertical="center"/>
    </xf>
    <xf numFmtId="0" fontId="1" fillId="0" borderId="1" xfId="2" applyFont="1" applyFill="1" applyBorder="1" applyAlignment="1">
      <alignment horizontal="center" vertical="center"/>
    </xf>
    <xf numFmtId="166" fontId="1" fillId="0" borderId="1" xfId="2" applyNumberFormat="1" applyBorder="1"/>
    <xf numFmtId="0" fontId="1" fillId="0" borderId="1" xfId="2" applyBorder="1"/>
    <xf numFmtId="0" fontId="1" fillId="0" borderId="1" xfId="2" applyBorder="1" applyAlignment="1">
      <alignment horizontal="left"/>
    </xf>
    <xf numFmtId="166" fontId="1" fillId="0" borderId="1" xfId="1" applyNumberFormat="1" applyFont="1" applyFill="1" applyBorder="1" applyAlignment="1">
      <alignment horizontal="center" vertical="center"/>
    </xf>
    <xf numFmtId="0" fontId="1" fillId="0" borderId="1" xfId="2" applyFill="1" applyBorder="1" applyAlignment="1">
      <alignment horizontal="center" vertical="center"/>
    </xf>
    <xf numFmtId="0" fontId="7" fillId="0" borderId="1" xfId="2" applyFont="1" applyBorder="1"/>
    <xf numFmtId="166" fontId="7" fillId="0" borderId="1" xfId="1" applyNumberFormat="1" applyFont="1" applyBorder="1" applyAlignment="1">
      <alignment horizontal="center" vertical="center"/>
    </xf>
    <xf numFmtId="166" fontId="7" fillId="0" borderId="1" xfId="1" applyNumberFormat="1" applyFont="1" applyFill="1" applyBorder="1" applyAlignment="1">
      <alignment horizontal="center" vertical="center"/>
    </xf>
    <xf numFmtId="0" fontId="1" fillId="0" borderId="0" xfId="2" applyAlignment="1">
      <alignment horizontal="center" vertical="center"/>
    </xf>
    <xf numFmtId="0" fontId="0" fillId="0" borderId="0" xfId="2" applyFont="1"/>
    <xf numFmtId="0" fontId="1" fillId="0" borderId="0" xfId="2" applyFill="1" applyBorder="1"/>
    <xf numFmtId="0" fontId="1" fillId="0" borderId="0" xfId="2" applyFill="1" applyBorder="1" applyAlignment="1"/>
    <xf numFmtId="166" fontId="7" fillId="0" borderId="1" xfId="1" applyNumberFormat="1" applyFont="1" applyBorder="1"/>
    <xf numFmtId="0" fontId="7" fillId="0" borderId="1" xfId="2" applyFont="1" applyBorder="1" applyAlignment="1">
      <alignment horizontal="center" vertical="center"/>
    </xf>
    <xf numFmtId="0" fontId="0" fillId="0" borderId="1" xfId="2" applyFont="1" applyBorder="1" applyAlignment="1">
      <alignment wrapText="1"/>
    </xf>
    <xf numFmtId="0" fontId="0" fillId="0" borderId="0" xfId="2" applyFont="1" applyFill="1" applyBorder="1"/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8" fillId="4" borderId="1" xfId="0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vertical="center" wrapText="1"/>
    </xf>
    <xf numFmtId="0" fontId="8" fillId="4" borderId="7" xfId="0" applyFont="1" applyFill="1" applyBorder="1" applyAlignment="1">
      <alignment horizontal="right" vertical="center"/>
    </xf>
    <xf numFmtId="0" fontId="8" fillId="0" borderId="7" xfId="0" applyFont="1" applyBorder="1" applyAlignment="1">
      <alignment vertical="center"/>
    </xf>
    <xf numFmtId="0" fontId="9" fillId="5" borderId="7" xfId="0" applyFont="1" applyFill="1" applyBorder="1" applyAlignment="1">
      <alignment vertical="center"/>
    </xf>
    <xf numFmtId="0" fontId="8" fillId="0" borderId="7" xfId="0" applyFont="1" applyBorder="1" applyAlignment="1">
      <alignment horizontal="right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7" xfId="0" applyFont="1" applyFill="1" applyBorder="1" applyAlignment="1">
      <alignment vertical="center"/>
    </xf>
    <xf numFmtId="0" fontId="10" fillId="0" borderId="7" xfId="0" applyFont="1" applyBorder="1" applyAlignment="1">
      <alignment vertical="center"/>
    </xf>
    <xf numFmtId="0" fontId="10" fillId="0" borderId="6" xfId="0" applyFont="1" applyBorder="1" applyAlignment="1">
      <alignment horizontal="center" vertical="center"/>
    </xf>
    <xf numFmtId="0" fontId="10" fillId="4" borderId="7" xfId="0" applyFont="1" applyFill="1" applyBorder="1" applyAlignment="1">
      <alignment horizontal="right" vertical="center"/>
    </xf>
    <xf numFmtId="0" fontId="11" fillId="6" borderId="7" xfId="0" applyFont="1" applyFill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justify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/>
    <xf numFmtId="0" fontId="3" fillId="0" borderId="1" xfId="0" applyFont="1" applyBorder="1"/>
    <xf numFmtId="0" fontId="12" fillId="0" borderId="0" xfId="0" applyFont="1"/>
    <xf numFmtId="0" fontId="13" fillId="7" borderId="9" xfId="0" applyFont="1" applyFill="1" applyBorder="1" applyAlignment="1">
      <alignment horizontal="center" vertical="center" wrapText="1"/>
    </xf>
    <xf numFmtId="0" fontId="13" fillId="7" borderId="7" xfId="0" applyFont="1" applyFill="1" applyBorder="1" applyAlignment="1">
      <alignment horizontal="center" vertical="center" wrapText="1"/>
    </xf>
    <xf numFmtId="0" fontId="14" fillId="7" borderId="6" xfId="0" applyFont="1" applyFill="1" applyBorder="1" applyAlignment="1">
      <alignment horizontal="justify" vertical="center" wrapText="1"/>
    </xf>
    <xf numFmtId="0" fontId="14" fillId="7" borderId="7" xfId="0" applyFont="1" applyFill="1" applyBorder="1" applyAlignment="1">
      <alignment horizontal="justify" vertical="center" wrapText="1"/>
    </xf>
    <xf numFmtId="4" fontId="14" fillId="7" borderId="7" xfId="0" applyNumberFormat="1" applyFont="1" applyFill="1" applyBorder="1" applyAlignment="1">
      <alignment horizontal="justify" vertical="center" wrapText="1"/>
    </xf>
    <xf numFmtId="0" fontId="13" fillId="7" borderId="7" xfId="0" applyFont="1" applyFill="1" applyBorder="1" applyAlignment="1">
      <alignment horizontal="justify" vertical="center" wrapText="1"/>
    </xf>
    <xf numFmtId="4" fontId="13" fillId="7" borderId="7" xfId="0" applyNumberFormat="1" applyFont="1" applyFill="1" applyBorder="1" applyAlignment="1">
      <alignment horizontal="justify" vertical="center" wrapText="1"/>
    </xf>
    <xf numFmtId="0" fontId="0" fillId="0" borderId="0" xfId="0"/>
    <xf numFmtId="0" fontId="0" fillId="0" borderId="1" xfId="0" applyBorder="1" applyAlignment="1">
      <alignment horizontal="center" vertical="center"/>
    </xf>
    <xf numFmtId="166" fontId="0" fillId="0" borderId="1" xfId="1" applyNumberFormat="1" applyFont="1" applyBorder="1"/>
    <xf numFmtId="166" fontId="0" fillId="0" borderId="0" xfId="1" applyNumberFormat="1" applyFont="1"/>
    <xf numFmtId="0" fontId="0" fillId="0" borderId="4" xfId="0" applyBorder="1" applyAlignment="1">
      <alignment horizontal="center"/>
    </xf>
    <xf numFmtId="166" fontId="1" fillId="0" borderId="0" xfId="2" applyNumberFormat="1"/>
    <xf numFmtId="43" fontId="1" fillId="0" borderId="0" xfId="2" applyNumberFormat="1"/>
    <xf numFmtId="0" fontId="4" fillId="0" borderId="1" xfId="0" applyFont="1" applyBorder="1" applyAlignment="1">
      <alignment horizontal="center" vertical="center" textRotation="90" wrapText="1"/>
    </xf>
    <xf numFmtId="0" fontId="0" fillId="0" borderId="1" xfId="0" applyBorder="1" applyAlignment="1">
      <alignment horizontal="center" vertical="center" textRotation="90" wrapText="1"/>
    </xf>
    <xf numFmtId="1" fontId="0" fillId="0" borderId="1" xfId="0" applyNumberFormat="1" applyBorder="1"/>
    <xf numFmtId="43" fontId="0" fillId="0" borderId="0" xfId="1" applyFont="1" applyAlignment="1">
      <alignment horizontal="center" vertical="center"/>
    </xf>
    <xf numFmtId="166" fontId="0" fillId="0" borderId="1" xfId="0" applyNumberFormat="1" applyBorder="1"/>
    <xf numFmtId="0" fontId="5" fillId="0" borderId="0" xfId="0" applyFont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4" xfId="0" applyBorder="1" applyAlignment="1">
      <alignment horizontal="center"/>
    </xf>
    <xf numFmtId="43" fontId="0" fillId="0" borderId="0" xfId="1" applyFont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 vertical="center" textRotation="90"/>
    </xf>
    <xf numFmtId="0" fontId="13" fillId="7" borderId="8" xfId="0" applyFont="1" applyFill="1" applyBorder="1" applyAlignment="1">
      <alignment horizontal="center" vertical="center" wrapText="1"/>
    </xf>
    <xf numFmtId="0" fontId="13" fillId="7" borderId="6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0" xfId="2" applyFill="1" applyBorder="1" applyAlignment="1">
      <alignment horizontal="center" vertical="center" wrapText="1"/>
    </xf>
    <xf numFmtId="9" fontId="4" fillId="0" borderId="1" xfId="0" applyNumberFormat="1" applyFont="1" applyBorder="1" applyAlignment="1">
      <alignment horizontal="center" vertical="center" textRotation="90" wrapText="1"/>
    </xf>
    <xf numFmtId="166" fontId="0" fillId="0" borderId="3" xfId="0" applyNumberFormat="1" applyBorder="1"/>
    <xf numFmtId="166" fontId="0" fillId="0" borderId="0" xfId="0" applyNumberFormat="1" applyBorder="1"/>
    <xf numFmtId="166" fontId="0" fillId="0" borderId="2" xfId="1" applyNumberFormat="1" applyFont="1" applyBorder="1"/>
    <xf numFmtId="0" fontId="0" fillId="0" borderId="2" xfId="0" applyBorder="1"/>
    <xf numFmtId="0" fontId="0" fillId="0" borderId="1" xfId="0" applyBorder="1" applyAlignment="1">
      <alignment horizontal="center"/>
    </xf>
    <xf numFmtId="9" fontId="0" fillId="0" borderId="0" xfId="0" applyNumberFormat="1"/>
    <xf numFmtId="166" fontId="0" fillId="0" borderId="0" xfId="0" applyNumberFormat="1"/>
  </cellXfs>
  <cellStyles count="3">
    <cellStyle name="Comma" xfId="1" builtinId="3"/>
    <cellStyle name="Normal" xfId="0" builtinId="0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37"/>
  <sheetViews>
    <sheetView tabSelected="1" workbookViewId="0">
      <selection activeCell="J33" sqref="J33"/>
    </sheetView>
  </sheetViews>
  <sheetFormatPr defaultRowHeight="15" x14ac:dyDescent="0.25"/>
  <cols>
    <col min="3" max="3" width="44.140625" customWidth="1"/>
    <col min="4" max="4" width="14.5703125" bestFit="1" customWidth="1"/>
  </cols>
  <sheetData>
    <row r="3" spans="2:7" ht="15.75" thickBot="1" x14ac:dyDescent="0.3"/>
    <row r="4" spans="2:7" x14ac:dyDescent="0.25">
      <c r="B4" s="78" t="s">
        <v>58</v>
      </c>
      <c r="C4" s="78" t="s">
        <v>59</v>
      </c>
      <c r="D4" s="52" t="s">
        <v>11</v>
      </c>
      <c r="E4" s="80" t="s">
        <v>91</v>
      </c>
      <c r="F4" s="81"/>
      <c r="G4" s="81"/>
    </row>
    <row r="5" spans="2:7" ht="15.75" thickBot="1" x14ac:dyDescent="0.3">
      <c r="B5" s="79"/>
      <c r="C5" s="79"/>
      <c r="D5" s="53" t="s">
        <v>60</v>
      </c>
      <c r="E5" s="80"/>
      <c r="F5" s="81"/>
      <c r="G5" s="81"/>
    </row>
    <row r="6" spans="2:7" ht="15.75" thickBot="1" x14ac:dyDescent="0.3">
      <c r="B6" s="54">
        <v>1</v>
      </c>
      <c r="C6" s="55" t="s">
        <v>61</v>
      </c>
      <c r="D6" s="56">
        <v>1100</v>
      </c>
    </row>
    <row r="7" spans="2:7" ht="15.75" thickBot="1" x14ac:dyDescent="0.3">
      <c r="B7" s="54">
        <v>2</v>
      </c>
      <c r="C7" s="55" t="s">
        <v>62</v>
      </c>
      <c r="D7" s="56">
        <v>22025</v>
      </c>
    </row>
    <row r="8" spans="2:7" ht="15.75" thickBot="1" x14ac:dyDescent="0.3">
      <c r="B8" s="54">
        <v>3</v>
      </c>
      <c r="C8" s="55" t="s">
        <v>63</v>
      </c>
      <c r="D8" s="55">
        <v>800</v>
      </c>
    </row>
    <row r="9" spans="2:7" ht="15.75" thickBot="1" x14ac:dyDescent="0.3">
      <c r="B9" s="54">
        <v>4</v>
      </c>
      <c r="C9" s="55" t="s">
        <v>64</v>
      </c>
      <c r="D9" s="56">
        <v>1200</v>
      </c>
    </row>
    <row r="10" spans="2:7" ht="15.75" thickBot="1" x14ac:dyDescent="0.3">
      <c r="B10" s="54"/>
      <c r="C10" s="57" t="s">
        <v>65</v>
      </c>
      <c r="D10" s="58">
        <f>D6+D7+D8+D9</f>
        <v>25125</v>
      </c>
    </row>
    <row r="12" spans="2:7" ht="15.75" thickBot="1" x14ac:dyDescent="0.3"/>
    <row r="13" spans="2:7" x14ac:dyDescent="0.25">
      <c r="B13" s="78" t="s">
        <v>58</v>
      </c>
      <c r="C13" s="78" t="s">
        <v>59</v>
      </c>
      <c r="D13" s="52" t="s">
        <v>11</v>
      </c>
      <c r="E13" s="80" t="s">
        <v>92</v>
      </c>
      <c r="F13" s="81"/>
      <c r="G13" s="81"/>
    </row>
    <row r="14" spans="2:7" ht="15.75" thickBot="1" x14ac:dyDescent="0.3">
      <c r="B14" s="79"/>
      <c r="C14" s="79"/>
      <c r="D14" s="53" t="s">
        <v>60</v>
      </c>
      <c r="E14" s="80"/>
      <c r="F14" s="81"/>
      <c r="G14" s="81"/>
    </row>
    <row r="15" spans="2:7" ht="15.75" thickBot="1" x14ac:dyDescent="0.3">
      <c r="B15" s="54">
        <v>1</v>
      </c>
      <c r="C15" s="55" t="s">
        <v>61</v>
      </c>
      <c r="D15" s="56">
        <v>1100</v>
      </c>
    </row>
    <row r="16" spans="2:7" ht="15.75" thickBot="1" x14ac:dyDescent="0.3">
      <c r="B16" s="54">
        <v>2</v>
      </c>
      <c r="C16" s="55" t="s">
        <v>62</v>
      </c>
      <c r="D16" s="56">
        <v>17830.7</v>
      </c>
    </row>
    <row r="17" spans="2:7" ht="15.75" thickBot="1" x14ac:dyDescent="0.3">
      <c r="B17" s="54">
        <v>3</v>
      </c>
      <c r="C17" s="55" t="s">
        <v>63</v>
      </c>
      <c r="D17" s="55">
        <v>800</v>
      </c>
    </row>
    <row r="18" spans="2:7" ht="15.75" thickBot="1" x14ac:dyDescent="0.3">
      <c r="B18" s="54">
        <v>4</v>
      </c>
      <c r="C18" s="55" t="s">
        <v>64</v>
      </c>
      <c r="D18" s="56">
        <v>1200</v>
      </c>
    </row>
    <row r="19" spans="2:7" ht="15.75" thickBot="1" x14ac:dyDescent="0.3">
      <c r="B19" s="54"/>
      <c r="C19" s="57" t="s">
        <v>65</v>
      </c>
      <c r="D19" s="58">
        <f>D15+D16+D17+D18</f>
        <v>20930.7</v>
      </c>
    </row>
    <row r="21" spans="2:7" ht="15.75" thickBot="1" x14ac:dyDescent="0.3"/>
    <row r="22" spans="2:7" x14ac:dyDescent="0.25">
      <c r="B22" s="78" t="s">
        <v>58</v>
      </c>
      <c r="C22" s="78" t="s">
        <v>59</v>
      </c>
      <c r="D22" s="52" t="s">
        <v>11</v>
      </c>
      <c r="E22" s="80" t="s">
        <v>93</v>
      </c>
      <c r="F22" s="81"/>
      <c r="G22" s="81"/>
    </row>
    <row r="23" spans="2:7" ht="15.75" thickBot="1" x14ac:dyDescent="0.3">
      <c r="B23" s="79"/>
      <c r="C23" s="79"/>
      <c r="D23" s="53" t="s">
        <v>60</v>
      </c>
      <c r="E23" s="80"/>
      <c r="F23" s="81"/>
      <c r="G23" s="81"/>
    </row>
    <row r="24" spans="2:7" ht="15.75" thickBot="1" x14ac:dyDescent="0.3">
      <c r="B24" s="54">
        <v>1</v>
      </c>
      <c r="C24" s="55" t="s">
        <v>61</v>
      </c>
      <c r="D24" s="56">
        <v>1100</v>
      </c>
    </row>
    <row r="25" spans="2:7" ht="15.75" thickBot="1" x14ac:dyDescent="0.3">
      <c r="B25" s="54">
        <v>2</v>
      </c>
      <c r="C25" s="55" t="s">
        <v>62</v>
      </c>
      <c r="D25" s="56">
        <v>19014</v>
      </c>
    </row>
    <row r="26" spans="2:7" ht="15.75" thickBot="1" x14ac:dyDescent="0.3">
      <c r="B26" s="54">
        <v>3</v>
      </c>
      <c r="C26" s="55" t="s">
        <v>63</v>
      </c>
      <c r="D26" s="55">
        <v>800</v>
      </c>
    </row>
    <row r="27" spans="2:7" ht="15.75" thickBot="1" x14ac:dyDescent="0.3">
      <c r="B27" s="54">
        <v>4</v>
      </c>
      <c r="C27" s="55" t="s">
        <v>64</v>
      </c>
      <c r="D27" s="56">
        <v>1200</v>
      </c>
    </row>
    <row r="28" spans="2:7" ht="15.75" thickBot="1" x14ac:dyDescent="0.3">
      <c r="B28" s="54"/>
      <c r="C28" s="57" t="s">
        <v>65</v>
      </c>
      <c r="D28" s="58">
        <f>D24+D25+D26+D27</f>
        <v>22114</v>
      </c>
    </row>
    <row r="30" spans="2:7" ht="15.75" thickBot="1" x14ac:dyDescent="0.3"/>
    <row r="31" spans="2:7" x14ac:dyDescent="0.25">
      <c r="B31" s="78" t="s">
        <v>58</v>
      </c>
      <c r="C31" s="78" t="s">
        <v>59</v>
      </c>
      <c r="D31" s="52" t="s">
        <v>11</v>
      </c>
      <c r="E31" s="80" t="s">
        <v>94</v>
      </c>
      <c r="F31" s="81"/>
      <c r="G31" s="81"/>
    </row>
    <row r="32" spans="2:7" ht="15.75" thickBot="1" x14ac:dyDescent="0.3">
      <c r="B32" s="79"/>
      <c r="C32" s="79"/>
      <c r="D32" s="53" t="s">
        <v>60</v>
      </c>
      <c r="E32" s="80"/>
      <c r="F32" s="81"/>
      <c r="G32" s="81"/>
    </row>
    <row r="33" spans="2:7" ht="15.75" thickBot="1" x14ac:dyDescent="0.3">
      <c r="B33" s="54">
        <v>1</v>
      </c>
      <c r="C33" s="55" t="s">
        <v>61</v>
      </c>
      <c r="D33" s="56">
        <v>1100</v>
      </c>
      <c r="E33" s="59"/>
      <c r="F33" s="59"/>
      <c r="G33" s="59"/>
    </row>
    <row r="34" spans="2:7" ht="15.75" thickBot="1" x14ac:dyDescent="0.3">
      <c r="B34" s="54">
        <v>2</v>
      </c>
      <c r="C34" s="55" t="s">
        <v>62</v>
      </c>
      <c r="D34" s="56">
        <v>20555.3</v>
      </c>
      <c r="E34" s="59"/>
      <c r="F34" s="59"/>
      <c r="G34" s="59"/>
    </row>
    <row r="35" spans="2:7" ht="15.75" thickBot="1" x14ac:dyDescent="0.3">
      <c r="B35" s="54">
        <v>3</v>
      </c>
      <c r="C35" s="55" t="s">
        <v>63</v>
      </c>
      <c r="D35" s="55">
        <v>800</v>
      </c>
      <c r="E35" s="59"/>
      <c r="F35" s="59"/>
      <c r="G35" s="59"/>
    </row>
    <row r="36" spans="2:7" ht="15.75" thickBot="1" x14ac:dyDescent="0.3">
      <c r="B36" s="54">
        <v>4</v>
      </c>
      <c r="C36" s="55" t="s">
        <v>64</v>
      </c>
      <c r="D36" s="56">
        <v>1200</v>
      </c>
      <c r="E36" s="59"/>
      <c r="F36" s="59"/>
      <c r="G36" s="59"/>
    </row>
    <row r="37" spans="2:7" ht="15.75" thickBot="1" x14ac:dyDescent="0.3">
      <c r="B37" s="54"/>
      <c r="C37" s="57" t="s">
        <v>65</v>
      </c>
      <c r="D37" s="58">
        <f>D33+D34+D35+D36</f>
        <v>23655.3</v>
      </c>
      <c r="E37" s="59"/>
      <c r="F37" s="59"/>
      <c r="G37" s="59"/>
    </row>
  </sheetData>
  <mergeCells count="12">
    <mergeCell ref="B31:B32"/>
    <mergeCell ref="C31:C32"/>
    <mergeCell ref="E31:G32"/>
    <mergeCell ref="E4:G5"/>
    <mergeCell ref="E13:G14"/>
    <mergeCell ref="E22:G23"/>
    <mergeCell ref="B4:B5"/>
    <mergeCell ref="C4:C5"/>
    <mergeCell ref="B13:B14"/>
    <mergeCell ref="C13:C14"/>
    <mergeCell ref="B22:B23"/>
    <mergeCell ref="C22:C2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G30"/>
  <sheetViews>
    <sheetView topLeftCell="B1" workbookViewId="0">
      <selection activeCell="Z8" sqref="Z8"/>
    </sheetView>
  </sheetViews>
  <sheetFormatPr defaultRowHeight="15" x14ac:dyDescent="0.25"/>
  <cols>
    <col min="1" max="1" width="9.140625" style="59"/>
    <col min="2" max="2" width="5" style="59" bestFit="1" customWidth="1"/>
    <col min="3" max="3" width="8" style="59" customWidth="1"/>
    <col min="4" max="4" width="5" style="59" bestFit="1" customWidth="1"/>
    <col min="5" max="7" width="5" style="59" customWidth="1"/>
    <col min="8" max="9" width="4" style="59" bestFit="1" customWidth="1"/>
    <col min="10" max="10" width="7.85546875" style="59" customWidth="1"/>
    <col min="11" max="11" width="8.28515625" style="59" customWidth="1"/>
    <col min="12" max="12" width="4.5703125" style="59" customWidth="1"/>
    <col min="13" max="13" width="7.5703125" style="59" customWidth="1"/>
    <col min="14" max="15" width="8.7109375" style="59" customWidth="1"/>
    <col min="16" max="17" width="11.140625" style="59" customWidth="1"/>
    <col min="18" max="19" width="10.28515625" style="59" customWidth="1"/>
    <col min="20" max="20" width="12.140625" style="59" bestFit="1" customWidth="1"/>
    <col min="21" max="21" width="12.140625" style="59" customWidth="1"/>
    <col min="22" max="22" width="12.140625" style="59" bestFit="1" customWidth="1"/>
    <col min="23" max="23" width="12.140625" style="59" customWidth="1"/>
    <col min="24" max="25" width="11" style="59" customWidth="1"/>
    <col min="26" max="27" width="10.85546875" style="59" customWidth="1"/>
    <col min="28" max="29" width="11.85546875" style="59" customWidth="1"/>
    <col min="30" max="31" width="10.7109375" style="59" customWidth="1"/>
    <col min="32" max="33" width="11.42578125" style="59" customWidth="1"/>
    <col min="34" max="35" width="10.42578125" style="59" customWidth="1"/>
    <col min="36" max="37" width="11.28515625" style="59" customWidth="1"/>
    <col min="38" max="39" width="10.28515625" style="59" customWidth="1"/>
    <col min="40" max="41" width="11.42578125" style="59" customWidth="1"/>
    <col min="42" max="43" width="10.28515625" style="59" customWidth="1"/>
    <col min="44" max="45" width="11.7109375" style="59" customWidth="1"/>
    <col min="46" max="46" width="11.5703125" style="59" bestFit="1" customWidth="1"/>
    <col min="47" max="47" width="11.5703125" style="59" customWidth="1"/>
    <col min="48" max="49" width="11.140625" style="59" customWidth="1"/>
    <col min="50" max="51" width="10.85546875" style="59" customWidth="1"/>
    <col min="52" max="16384" width="9.140625" style="59"/>
  </cols>
  <sheetData>
    <row r="1" spans="2:59" x14ac:dyDescent="0.25">
      <c r="P1" s="59" t="s">
        <v>2</v>
      </c>
      <c r="T1" s="59">
        <v>745</v>
      </c>
    </row>
    <row r="2" spans="2:59" x14ac:dyDescent="0.25">
      <c r="C2" s="75">
        <v>6300000</v>
      </c>
      <c r="D2" s="75"/>
      <c r="E2" s="75"/>
      <c r="F2" s="75"/>
      <c r="G2" s="75"/>
      <c r="H2" s="75"/>
      <c r="I2" s="75"/>
      <c r="J2" s="75"/>
      <c r="K2" s="75"/>
      <c r="L2" s="75"/>
      <c r="M2" s="69"/>
      <c r="P2" s="59" t="s">
        <v>0</v>
      </c>
      <c r="T2" s="59">
        <v>242.3</v>
      </c>
      <c r="U2" s="59">
        <f>T1-T2</f>
        <v>502.7</v>
      </c>
    </row>
    <row r="5" spans="2:59" x14ac:dyDescent="0.25">
      <c r="N5" s="72">
        <v>2019</v>
      </c>
      <c r="O5" s="73"/>
      <c r="P5" s="73"/>
      <c r="Q5" s="73"/>
      <c r="R5" s="73"/>
      <c r="S5" s="73"/>
      <c r="T5" s="73"/>
      <c r="U5" s="73"/>
      <c r="V5" s="73"/>
      <c r="W5" s="74"/>
      <c r="X5" s="72">
        <v>2020</v>
      </c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4"/>
      <c r="AV5" s="92">
        <v>2021</v>
      </c>
      <c r="AW5" s="92"/>
      <c r="AX5" s="92"/>
      <c r="AY5" s="92"/>
      <c r="AZ5" s="92"/>
      <c r="BA5" s="92"/>
      <c r="BB5" s="92"/>
      <c r="BC5" s="92"/>
      <c r="BD5" s="92"/>
      <c r="BE5" s="92"/>
      <c r="BF5" s="92"/>
      <c r="BG5" s="92"/>
    </row>
    <row r="6" spans="2:59" ht="93" customHeight="1" x14ac:dyDescent="0.25">
      <c r="C6" s="1"/>
      <c r="D6" s="66" t="s">
        <v>81</v>
      </c>
      <c r="E6" s="87">
        <v>0.1</v>
      </c>
      <c r="F6" s="87">
        <v>0.9</v>
      </c>
      <c r="G6" s="87" t="s">
        <v>87</v>
      </c>
      <c r="H6" s="66" t="s">
        <v>82</v>
      </c>
      <c r="I6" s="67" t="s">
        <v>83</v>
      </c>
      <c r="J6" s="67" t="s">
        <v>84</v>
      </c>
      <c r="K6" s="67" t="s">
        <v>89</v>
      </c>
      <c r="L6" s="67" t="s">
        <v>85</v>
      </c>
      <c r="M6" s="67" t="s">
        <v>88</v>
      </c>
      <c r="N6" s="84" t="s">
        <v>68</v>
      </c>
      <c r="O6" s="85"/>
      <c r="P6" s="84" t="s">
        <v>69</v>
      </c>
      <c r="Q6" s="85"/>
      <c r="R6" s="84" t="s">
        <v>70</v>
      </c>
      <c r="S6" s="85"/>
      <c r="T6" s="84" t="s">
        <v>72</v>
      </c>
      <c r="U6" s="85"/>
      <c r="V6" s="84" t="s">
        <v>73</v>
      </c>
      <c r="W6" s="85"/>
      <c r="X6" s="83" t="s">
        <v>74</v>
      </c>
      <c r="Y6" s="83"/>
      <c r="Z6" s="83" t="s">
        <v>75</v>
      </c>
      <c r="AA6" s="83"/>
      <c r="AB6" s="83" t="s">
        <v>76</v>
      </c>
      <c r="AC6" s="83"/>
      <c r="AD6" s="83" t="s">
        <v>77</v>
      </c>
      <c r="AE6" s="83"/>
      <c r="AF6" s="83" t="s">
        <v>78</v>
      </c>
      <c r="AG6" s="83"/>
      <c r="AH6" s="83" t="s">
        <v>79</v>
      </c>
      <c r="AI6" s="83"/>
      <c r="AJ6" s="83" t="s">
        <v>67</v>
      </c>
      <c r="AK6" s="83"/>
      <c r="AL6" s="83" t="s">
        <v>68</v>
      </c>
      <c r="AM6" s="83"/>
      <c r="AN6" s="83" t="s">
        <v>69</v>
      </c>
      <c r="AO6" s="83"/>
      <c r="AP6" s="83" t="s">
        <v>70</v>
      </c>
      <c r="AQ6" s="83"/>
      <c r="AR6" s="83" t="s">
        <v>72</v>
      </c>
      <c r="AS6" s="83"/>
      <c r="AT6" s="84" t="s">
        <v>73</v>
      </c>
      <c r="AU6" s="85"/>
      <c r="AV6" s="84" t="s">
        <v>74</v>
      </c>
      <c r="AW6" s="85"/>
      <c r="AX6" s="84" t="s">
        <v>75</v>
      </c>
      <c r="AY6" s="85"/>
      <c r="AZ6" s="84" t="s">
        <v>76</v>
      </c>
      <c r="BA6" s="85"/>
      <c r="BB6" s="84" t="s">
        <v>77</v>
      </c>
      <c r="BC6" s="85"/>
      <c r="BD6" s="84" t="s">
        <v>78</v>
      </c>
      <c r="BE6" s="85"/>
      <c r="BF6" s="84" t="s">
        <v>79</v>
      </c>
      <c r="BG6" s="85"/>
    </row>
    <row r="7" spans="2:59" x14ac:dyDescent="0.25">
      <c r="B7" s="77">
        <v>2019</v>
      </c>
      <c r="C7" s="1" t="s">
        <v>67</v>
      </c>
      <c r="D7" s="1">
        <v>3900</v>
      </c>
      <c r="E7" s="1">
        <f>D7*$E$6</f>
        <v>390</v>
      </c>
      <c r="F7" s="1">
        <f>D7*$F$6</f>
        <v>3510</v>
      </c>
      <c r="G7" s="1">
        <v>745</v>
      </c>
      <c r="H7" s="1">
        <v>502.7</v>
      </c>
      <c r="I7" s="68">
        <v>130</v>
      </c>
      <c r="J7" s="68">
        <f>H7-I7</f>
        <v>372.7</v>
      </c>
      <c r="K7" s="68">
        <f>G7-I7</f>
        <v>615</v>
      </c>
      <c r="L7" s="68">
        <f>J7/3</f>
        <v>124.23333333333333</v>
      </c>
      <c r="M7" s="68">
        <f>K7/3</f>
        <v>205</v>
      </c>
      <c r="N7" s="61">
        <f>E7*M7</f>
        <v>79950</v>
      </c>
      <c r="O7" s="61">
        <f>F7*L7</f>
        <v>436059</v>
      </c>
      <c r="P7" s="61">
        <f>E7*M7</f>
        <v>79950</v>
      </c>
      <c r="Q7" s="61">
        <f>F7*L7</f>
        <v>436059</v>
      </c>
      <c r="R7" s="61">
        <f>E7*M7</f>
        <v>79950</v>
      </c>
      <c r="S7" s="61">
        <f>F7*L7</f>
        <v>436059</v>
      </c>
      <c r="T7" s="61"/>
      <c r="U7" s="61"/>
      <c r="V7" s="61"/>
      <c r="W7" s="61"/>
      <c r="X7" s="90"/>
      <c r="Y7" s="90"/>
      <c r="Z7" s="90">
        <f>D7*I7</f>
        <v>507000</v>
      </c>
      <c r="AA7" s="90"/>
      <c r="AB7" s="90"/>
      <c r="AC7" s="90"/>
      <c r="AD7" s="90"/>
      <c r="AE7" s="90"/>
      <c r="AF7" s="90"/>
      <c r="AG7" s="90"/>
      <c r="AH7" s="90"/>
      <c r="AI7" s="90"/>
      <c r="AJ7" s="90"/>
      <c r="AK7" s="90"/>
      <c r="AL7" s="91"/>
      <c r="AM7" s="91"/>
      <c r="AN7" s="91"/>
      <c r="AO7" s="91"/>
      <c r="AP7" s="91"/>
      <c r="AQ7" s="91"/>
      <c r="AR7" s="91"/>
      <c r="AS7" s="91"/>
      <c r="AT7" s="9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</row>
    <row r="8" spans="2:59" x14ac:dyDescent="0.25">
      <c r="B8" s="77"/>
      <c r="C8" s="1" t="s">
        <v>68</v>
      </c>
      <c r="D8" s="1">
        <v>4000</v>
      </c>
      <c r="E8" s="1">
        <f t="shared" ref="E8:E24" si="0">D8*$E$6</f>
        <v>400</v>
      </c>
      <c r="F8" s="1">
        <f t="shared" ref="F8:F24" si="1">D8*$F$6</f>
        <v>3600</v>
      </c>
      <c r="G8" s="1">
        <v>745</v>
      </c>
      <c r="H8" s="1">
        <v>502.7</v>
      </c>
      <c r="I8" s="68">
        <v>130</v>
      </c>
      <c r="J8" s="68">
        <f t="shared" ref="J8:J24" si="2">H8-I8</f>
        <v>372.7</v>
      </c>
      <c r="K8" s="68">
        <f t="shared" ref="K8:K24" si="3">G8-I8</f>
        <v>615</v>
      </c>
      <c r="L8" s="68">
        <f t="shared" ref="L8:M24" si="4">J8/3</f>
        <v>124.23333333333333</v>
      </c>
      <c r="M8" s="68">
        <f t="shared" si="4"/>
        <v>205</v>
      </c>
      <c r="N8" s="61"/>
      <c r="O8" s="61"/>
      <c r="P8" s="61">
        <f>E8*M8</f>
        <v>82000</v>
      </c>
      <c r="Q8" s="61">
        <f>F8*L8</f>
        <v>447240</v>
      </c>
      <c r="R8" s="61">
        <f>E8*M8</f>
        <v>82000</v>
      </c>
      <c r="S8" s="61">
        <f>F8*L8</f>
        <v>447240</v>
      </c>
      <c r="T8" s="61">
        <f>E8*M8</f>
        <v>82000</v>
      </c>
      <c r="U8" s="61">
        <f>F8*L8</f>
        <v>447240</v>
      </c>
      <c r="V8" s="61"/>
      <c r="W8" s="61"/>
      <c r="X8" s="61"/>
      <c r="Y8" s="61"/>
      <c r="Z8" s="61"/>
      <c r="AA8" s="61"/>
      <c r="AB8" s="61">
        <f>D8*I8</f>
        <v>520000</v>
      </c>
      <c r="AC8" s="61"/>
      <c r="AD8" s="61"/>
      <c r="AE8" s="61"/>
      <c r="AF8" s="61"/>
      <c r="AG8" s="61"/>
      <c r="AH8" s="61"/>
      <c r="AI8" s="61"/>
      <c r="AJ8" s="61"/>
      <c r="AK8" s="6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</row>
    <row r="9" spans="2:59" x14ac:dyDescent="0.25">
      <c r="B9" s="77"/>
      <c r="C9" s="1" t="s">
        <v>69</v>
      </c>
      <c r="D9" s="1">
        <v>4000</v>
      </c>
      <c r="E9" s="1">
        <f t="shared" si="0"/>
        <v>400</v>
      </c>
      <c r="F9" s="1">
        <f t="shared" si="1"/>
        <v>3600</v>
      </c>
      <c r="G9" s="1">
        <v>745</v>
      </c>
      <c r="H9" s="1">
        <v>502.7</v>
      </c>
      <c r="I9" s="68">
        <v>130</v>
      </c>
      <c r="J9" s="68">
        <f t="shared" si="2"/>
        <v>372.7</v>
      </c>
      <c r="K9" s="68">
        <f t="shared" si="3"/>
        <v>615</v>
      </c>
      <c r="L9" s="68">
        <f t="shared" si="4"/>
        <v>124.23333333333333</v>
      </c>
      <c r="M9" s="68">
        <f t="shared" si="4"/>
        <v>205</v>
      </c>
      <c r="N9" s="61"/>
      <c r="O9" s="61"/>
      <c r="P9" s="61"/>
      <c r="Q9" s="61"/>
      <c r="R9" s="61">
        <f>E9*M9</f>
        <v>82000</v>
      </c>
      <c r="S9" s="61">
        <f>F9*L9</f>
        <v>447240</v>
      </c>
      <c r="T9" s="61">
        <f>E9*M9</f>
        <v>82000</v>
      </c>
      <c r="U9" s="61">
        <f>F9*L9</f>
        <v>447240</v>
      </c>
      <c r="V9" s="61">
        <f>E9*M9</f>
        <v>82000</v>
      </c>
      <c r="W9" s="61">
        <f>F9*L9</f>
        <v>447240</v>
      </c>
      <c r="X9" s="61"/>
      <c r="Y9" s="61"/>
      <c r="Z9" s="61"/>
      <c r="AA9" s="61"/>
      <c r="AB9" s="61"/>
      <c r="AC9" s="61"/>
      <c r="AD9" s="61">
        <f>D9*I9</f>
        <v>520000</v>
      </c>
      <c r="AE9" s="61"/>
      <c r="AF9" s="61"/>
      <c r="AG9" s="61"/>
      <c r="AH9" s="61"/>
      <c r="AI9" s="61"/>
      <c r="AJ9" s="61"/>
      <c r="AK9" s="6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</row>
    <row r="10" spans="2:59" x14ac:dyDescent="0.25">
      <c r="B10" s="77"/>
      <c r="C10" s="1" t="s">
        <v>71</v>
      </c>
      <c r="D10" s="1">
        <v>4000</v>
      </c>
      <c r="E10" s="1">
        <f t="shared" si="0"/>
        <v>400</v>
      </c>
      <c r="F10" s="1">
        <f t="shared" si="1"/>
        <v>3600</v>
      </c>
      <c r="G10" s="1">
        <v>745</v>
      </c>
      <c r="H10" s="1">
        <v>502.7</v>
      </c>
      <c r="I10" s="68">
        <v>130</v>
      </c>
      <c r="J10" s="68">
        <f t="shared" si="2"/>
        <v>372.7</v>
      </c>
      <c r="K10" s="68">
        <f t="shared" si="3"/>
        <v>615</v>
      </c>
      <c r="L10" s="68">
        <f t="shared" si="4"/>
        <v>124.23333333333333</v>
      </c>
      <c r="M10" s="68">
        <f t="shared" si="4"/>
        <v>205</v>
      </c>
      <c r="N10" s="61"/>
      <c r="O10" s="61"/>
      <c r="P10" s="61"/>
      <c r="Q10" s="61"/>
      <c r="R10" s="61"/>
      <c r="S10" s="61"/>
      <c r="T10" s="61">
        <f>E10*M10</f>
        <v>82000</v>
      </c>
      <c r="U10" s="61">
        <f>F10*L10</f>
        <v>447240</v>
      </c>
      <c r="V10" s="61">
        <f>E10*M10</f>
        <v>82000</v>
      </c>
      <c r="W10" s="61">
        <f>F10*L10</f>
        <v>447240</v>
      </c>
      <c r="X10" s="61">
        <f>E10*M10</f>
        <v>82000</v>
      </c>
      <c r="Y10" s="61">
        <f>F10*L10</f>
        <v>447240</v>
      </c>
      <c r="Z10" s="61"/>
      <c r="AA10" s="61"/>
      <c r="AB10" s="61"/>
      <c r="AC10" s="61"/>
      <c r="AD10" s="61"/>
      <c r="AE10" s="61"/>
      <c r="AF10" s="61">
        <f>D10*I10</f>
        <v>520000</v>
      </c>
      <c r="AG10" s="61"/>
      <c r="AH10" s="61"/>
      <c r="AI10" s="61"/>
      <c r="AJ10" s="61"/>
      <c r="AK10" s="6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</row>
    <row r="11" spans="2:59" x14ac:dyDescent="0.25">
      <c r="B11" s="77"/>
      <c r="C11" s="1" t="s">
        <v>72</v>
      </c>
      <c r="D11" s="1">
        <v>4000</v>
      </c>
      <c r="E11" s="1">
        <f t="shared" si="0"/>
        <v>400</v>
      </c>
      <c r="F11" s="1">
        <f t="shared" si="1"/>
        <v>3600</v>
      </c>
      <c r="G11" s="1">
        <v>745</v>
      </c>
      <c r="H11" s="1">
        <v>502.7</v>
      </c>
      <c r="I11" s="68">
        <v>130</v>
      </c>
      <c r="J11" s="68">
        <f t="shared" si="2"/>
        <v>372.7</v>
      </c>
      <c r="K11" s="68">
        <f t="shared" si="3"/>
        <v>615</v>
      </c>
      <c r="L11" s="68">
        <f t="shared" si="4"/>
        <v>124.23333333333333</v>
      </c>
      <c r="M11" s="68">
        <f t="shared" si="4"/>
        <v>205</v>
      </c>
      <c r="N11" s="61"/>
      <c r="O11" s="61"/>
      <c r="P11" s="61"/>
      <c r="Q11" s="61"/>
      <c r="R11" s="61"/>
      <c r="S11" s="61"/>
      <c r="T11" s="61"/>
      <c r="U11" s="61"/>
      <c r="V11" s="61">
        <f>E11*M11</f>
        <v>82000</v>
      </c>
      <c r="W11" s="61">
        <f>F11*L11</f>
        <v>447240</v>
      </c>
      <c r="X11" s="61">
        <f>E11*M11</f>
        <v>82000</v>
      </c>
      <c r="Y11" s="61">
        <f>F11*L11</f>
        <v>447240</v>
      </c>
      <c r="Z11" s="61">
        <f>E11*M11</f>
        <v>82000</v>
      </c>
      <c r="AA11" s="61">
        <f>F11*L11</f>
        <v>447240</v>
      </c>
      <c r="AB11" s="61"/>
      <c r="AC11" s="61"/>
      <c r="AD11" s="61"/>
      <c r="AE11" s="61"/>
      <c r="AF11" s="61"/>
      <c r="AG11" s="61"/>
      <c r="AH11" s="61">
        <f>D11*I11</f>
        <v>520000</v>
      </c>
      <c r="AI11" s="61"/>
      <c r="AJ11" s="61"/>
      <c r="AK11" s="6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</row>
    <row r="12" spans="2:59" x14ac:dyDescent="0.25">
      <c r="B12" s="77"/>
      <c r="C12" s="1" t="s">
        <v>73</v>
      </c>
      <c r="D12" s="1">
        <v>4000</v>
      </c>
      <c r="E12" s="1">
        <f t="shared" si="0"/>
        <v>400</v>
      </c>
      <c r="F12" s="1">
        <f t="shared" si="1"/>
        <v>3600</v>
      </c>
      <c r="G12" s="1">
        <v>745</v>
      </c>
      <c r="H12" s="1">
        <v>502.7</v>
      </c>
      <c r="I12" s="68">
        <v>130</v>
      </c>
      <c r="J12" s="68">
        <f t="shared" si="2"/>
        <v>372.7</v>
      </c>
      <c r="K12" s="68">
        <f t="shared" si="3"/>
        <v>615</v>
      </c>
      <c r="L12" s="68">
        <f t="shared" si="4"/>
        <v>124.23333333333333</v>
      </c>
      <c r="M12" s="68">
        <f t="shared" si="4"/>
        <v>205</v>
      </c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>
        <f>E12*M12</f>
        <v>82000</v>
      </c>
      <c r="Y12" s="61">
        <f>F12*L12</f>
        <v>447240</v>
      </c>
      <c r="Z12" s="61">
        <f>E12*M12</f>
        <v>82000</v>
      </c>
      <c r="AA12" s="61">
        <f>F12*L12</f>
        <v>447240</v>
      </c>
      <c r="AB12" s="61">
        <f>E12*M12</f>
        <v>82000</v>
      </c>
      <c r="AC12" s="61">
        <f>F12*L12</f>
        <v>447240</v>
      </c>
      <c r="AD12" s="61"/>
      <c r="AE12" s="61"/>
      <c r="AF12" s="61"/>
      <c r="AG12" s="61"/>
      <c r="AH12" s="61"/>
      <c r="AI12" s="61"/>
      <c r="AJ12" s="61">
        <f>D12*I12</f>
        <v>520000</v>
      </c>
      <c r="AK12" s="6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</row>
    <row r="13" spans="2:59" x14ac:dyDescent="0.25">
      <c r="B13" s="77">
        <v>2020</v>
      </c>
      <c r="C13" s="1" t="s">
        <v>74</v>
      </c>
      <c r="D13" s="1">
        <v>2500</v>
      </c>
      <c r="E13" s="1">
        <f t="shared" si="0"/>
        <v>250</v>
      </c>
      <c r="F13" s="1">
        <f t="shared" si="1"/>
        <v>2250</v>
      </c>
      <c r="G13" s="1">
        <v>745</v>
      </c>
      <c r="H13" s="1">
        <v>502.7</v>
      </c>
      <c r="I13" s="68">
        <v>130</v>
      </c>
      <c r="J13" s="68">
        <f t="shared" si="2"/>
        <v>372.7</v>
      </c>
      <c r="K13" s="68">
        <f t="shared" si="3"/>
        <v>615</v>
      </c>
      <c r="L13" s="68">
        <f t="shared" si="4"/>
        <v>124.23333333333333</v>
      </c>
      <c r="M13" s="68">
        <f t="shared" si="4"/>
        <v>205</v>
      </c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>
        <f>E13*M13</f>
        <v>51250</v>
      </c>
      <c r="AA13" s="61">
        <f>F13*L13</f>
        <v>279525</v>
      </c>
      <c r="AB13" s="61">
        <f>E13*M13</f>
        <v>51250</v>
      </c>
      <c r="AC13" s="61">
        <f>F13*L13</f>
        <v>279525</v>
      </c>
      <c r="AD13" s="61">
        <f>E13*M13</f>
        <v>51250</v>
      </c>
      <c r="AE13" s="61">
        <f>F13*L13</f>
        <v>279525</v>
      </c>
      <c r="AF13" s="1"/>
      <c r="AG13" s="61"/>
      <c r="AH13" s="61"/>
      <c r="AI13" s="61"/>
      <c r="AJ13" s="61"/>
      <c r="AK13" s="61"/>
      <c r="AL13" s="1">
        <f>D13*I13</f>
        <v>325000</v>
      </c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</row>
    <row r="14" spans="2:59" x14ac:dyDescent="0.25">
      <c r="B14" s="77"/>
      <c r="C14" s="1" t="s">
        <v>75</v>
      </c>
      <c r="D14" s="1">
        <v>2500</v>
      </c>
      <c r="E14" s="1">
        <f t="shared" si="0"/>
        <v>250</v>
      </c>
      <c r="F14" s="1">
        <f t="shared" si="1"/>
        <v>2250</v>
      </c>
      <c r="G14" s="1">
        <v>745</v>
      </c>
      <c r="H14" s="1">
        <v>502.7</v>
      </c>
      <c r="I14" s="68">
        <v>130</v>
      </c>
      <c r="J14" s="68">
        <f t="shared" si="2"/>
        <v>372.7</v>
      </c>
      <c r="K14" s="68">
        <f t="shared" si="3"/>
        <v>615</v>
      </c>
      <c r="L14" s="68">
        <f t="shared" si="4"/>
        <v>124.23333333333333</v>
      </c>
      <c r="M14" s="68">
        <f t="shared" si="4"/>
        <v>205</v>
      </c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>
        <f>E14*M14</f>
        <v>51250</v>
      </c>
      <c r="AC14" s="61">
        <f>F14*L14</f>
        <v>279525</v>
      </c>
      <c r="AD14" s="61">
        <f>E14*M14</f>
        <v>51250</v>
      </c>
      <c r="AE14" s="61">
        <f>F14*L14</f>
        <v>279525</v>
      </c>
      <c r="AF14" s="1">
        <f>E14*M14</f>
        <v>51250</v>
      </c>
      <c r="AG14" s="61">
        <f>F14*L14</f>
        <v>279525</v>
      </c>
      <c r="AH14" s="61"/>
      <c r="AI14" s="61"/>
      <c r="AJ14" s="61"/>
      <c r="AK14" s="61"/>
      <c r="AL14" s="1"/>
      <c r="AM14" s="1"/>
      <c r="AN14" s="1">
        <f>D14*I14</f>
        <v>325000</v>
      </c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</row>
    <row r="15" spans="2:59" x14ac:dyDescent="0.25">
      <c r="B15" s="77"/>
      <c r="C15" s="1" t="s">
        <v>80</v>
      </c>
      <c r="D15" s="1">
        <v>2500</v>
      </c>
      <c r="E15" s="1">
        <f t="shared" si="0"/>
        <v>250</v>
      </c>
      <c r="F15" s="1">
        <f t="shared" si="1"/>
        <v>2250</v>
      </c>
      <c r="G15" s="1">
        <v>745</v>
      </c>
      <c r="H15" s="1">
        <v>502.7</v>
      </c>
      <c r="I15" s="68">
        <v>130</v>
      </c>
      <c r="J15" s="68">
        <f t="shared" si="2"/>
        <v>372.7</v>
      </c>
      <c r="K15" s="68">
        <f t="shared" si="3"/>
        <v>615</v>
      </c>
      <c r="L15" s="68">
        <f t="shared" si="4"/>
        <v>124.23333333333333</v>
      </c>
      <c r="M15" s="68">
        <f t="shared" si="4"/>
        <v>205</v>
      </c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>
        <f>E15*M15</f>
        <v>51250</v>
      </c>
      <c r="AE15" s="61">
        <f>F15*L15</f>
        <v>279525</v>
      </c>
      <c r="AF15" s="61">
        <f>E15*M15</f>
        <v>51250</v>
      </c>
      <c r="AG15" s="61">
        <f>F15*L15</f>
        <v>279525</v>
      </c>
      <c r="AH15" s="61">
        <f>E15*M15</f>
        <v>51250</v>
      </c>
      <c r="AI15" s="61">
        <f>F15*L15</f>
        <v>279525</v>
      </c>
      <c r="AJ15" s="61"/>
      <c r="AK15" s="61"/>
      <c r="AL15" s="1"/>
      <c r="AM15" s="1"/>
      <c r="AN15" s="1"/>
      <c r="AO15" s="1"/>
      <c r="AP15" s="1">
        <f>D15*I15</f>
        <v>325000</v>
      </c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</row>
    <row r="16" spans="2:59" x14ac:dyDescent="0.25">
      <c r="B16" s="77"/>
      <c r="C16" s="1" t="s">
        <v>77</v>
      </c>
      <c r="D16" s="1">
        <v>2500</v>
      </c>
      <c r="E16" s="1">
        <f t="shared" si="0"/>
        <v>250</v>
      </c>
      <c r="F16" s="1">
        <f t="shared" si="1"/>
        <v>2250</v>
      </c>
      <c r="G16" s="1">
        <v>745</v>
      </c>
      <c r="H16" s="1">
        <v>502.7</v>
      </c>
      <c r="I16" s="68">
        <v>130</v>
      </c>
      <c r="J16" s="68">
        <f t="shared" si="2"/>
        <v>372.7</v>
      </c>
      <c r="K16" s="68">
        <f t="shared" si="3"/>
        <v>615</v>
      </c>
      <c r="L16" s="68">
        <f t="shared" si="4"/>
        <v>124.23333333333333</v>
      </c>
      <c r="M16" s="68">
        <f t="shared" si="4"/>
        <v>205</v>
      </c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>
        <f>E16*M16</f>
        <v>51250</v>
      </c>
      <c r="AG16" s="61">
        <f>F16*L16</f>
        <v>279525</v>
      </c>
      <c r="AH16" s="61">
        <f>E16*M16</f>
        <v>51250</v>
      </c>
      <c r="AI16" s="61">
        <f>F16*L16</f>
        <v>279525</v>
      </c>
      <c r="AJ16" s="61">
        <f>E16*M16</f>
        <v>51250</v>
      </c>
      <c r="AK16" s="61">
        <f>F16*L16</f>
        <v>279525</v>
      </c>
      <c r="AL16" s="1"/>
      <c r="AM16" s="1"/>
      <c r="AN16" s="1"/>
      <c r="AO16" s="1"/>
      <c r="AP16" s="1"/>
      <c r="AQ16" s="1"/>
      <c r="AR16" s="1">
        <f>D16*I16</f>
        <v>325000</v>
      </c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</row>
    <row r="17" spans="2:59" x14ac:dyDescent="0.25">
      <c r="B17" s="77"/>
      <c r="C17" s="1" t="s">
        <v>78</v>
      </c>
      <c r="D17" s="1">
        <v>2500</v>
      </c>
      <c r="E17" s="1">
        <f t="shared" si="0"/>
        <v>250</v>
      </c>
      <c r="F17" s="1">
        <f t="shared" si="1"/>
        <v>2250</v>
      </c>
      <c r="G17" s="1">
        <v>745</v>
      </c>
      <c r="H17" s="1">
        <v>502.7</v>
      </c>
      <c r="I17" s="68">
        <v>130</v>
      </c>
      <c r="J17" s="68">
        <f t="shared" si="2"/>
        <v>372.7</v>
      </c>
      <c r="K17" s="68">
        <f t="shared" si="3"/>
        <v>615</v>
      </c>
      <c r="L17" s="68">
        <f t="shared" si="4"/>
        <v>124.23333333333333</v>
      </c>
      <c r="M17" s="68">
        <f t="shared" si="4"/>
        <v>205</v>
      </c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>
        <f>E17*M17</f>
        <v>51250</v>
      </c>
      <c r="AI17" s="61">
        <f>F17*L17</f>
        <v>279525</v>
      </c>
      <c r="AJ17" s="61">
        <f>E17*M17</f>
        <v>51250</v>
      </c>
      <c r="AK17" s="61">
        <f>F17*L17</f>
        <v>279525</v>
      </c>
      <c r="AL17" s="1">
        <f>E17*M17</f>
        <v>51250</v>
      </c>
      <c r="AM17" s="1">
        <f>F17*L17</f>
        <v>279525</v>
      </c>
      <c r="AN17" s="1"/>
      <c r="AO17" s="1"/>
      <c r="AP17" s="1"/>
      <c r="AQ17" s="1"/>
      <c r="AR17" s="1"/>
      <c r="AS17" s="1"/>
      <c r="AT17" s="1">
        <f>D17*I17</f>
        <v>325000</v>
      </c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</row>
    <row r="18" spans="2:59" x14ac:dyDescent="0.25">
      <c r="B18" s="77"/>
      <c r="C18" s="1" t="s">
        <v>79</v>
      </c>
      <c r="D18" s="1">
        <v>2500</v>
      </c>
      <c r="E18" s="1">
        <f t="shared" si="0"/>
        <v>250</v>
      </c>
      <c r="F18" s="1">
        <f t="shared" si="1"/>
        <v>2250</v>
      </c>
      <c r="G18" s="1">
        <v>745</v>
      </c>
      <c r="H18" s="1">
        <v>502.7</v>
      </c>
      <c r="I18" s="68">
        <v>130</v>
      </c>
      <c r="J18" s="68">
        <f t="shared" si="2"/>
        <v>372.7</v>
      </c>
      <c r="K18" s="68">
        <f t="shared" si="3"/>
        <v>615</v>
      </c>
      <c r="L18" s="68">
        <f t="shared" si="4"/>
        <v>124.23333333333333</v>
      </c>
      <c r="M18" s="68">
        <f t="shared" si="4"/>
        <v>205</v>
      </c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>
        <f>E18*M18</f>
        <v>51250</v>
      </c>
      <c r="AK18" s="61">
        <f>F18*L18</f>
        <v>279525</v>
      </c>
      <c r="AL18" s="1">
        <f>E18*M18</f>
        <v>51250</v>
      </c>
      <c r="AM18" s="1">
        <f>F18*L18</f>
        <v>279525</v>
      </c>
      <c r="AN18" s="1">
        <f>E18*M18</f>
        <v>51250</v>
      </c>
      <c r="AO18" s="1">
        <f>F18*L18</f>
        <v>279525</v>
      </c>
      <c r="AP18" s="1"/>
      <c r="AQ18" s="1"/>
      <c r="AR18" s="1"/>
      <c r="AS18" s="1"/>
      <c r="AT18" s="1"/>
      <c r="AU18" s="1"/>
      <c r="AV18" s="1">
        <f>D18*I18</f>
        <v>325000</v>
      </c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</row>
    <row r="19" spans="2:59" x14ac:dyDescent="0.25">
      <c r="B19" s="77"/>
      <c r="C19" s="1" t="s">
        <v>67</v>
      </c>
      <c r="D19" s="1">
        <v>2500</v>
      </c>
      <c r="E19" s="1">
        <f t="shared" si="0"/>
        <v>250</v>
      </c>
      <c r="F19" s="1">
        <f t="shared" si="1"/>
        <v>2250</v>
      </c>
      <c r="G19" s="1">
        <v>745</v>
      </c>
      <c r="H19" s="1">
        <v>502.7</v>
      </c>
      <c r="I19" s="68">
        <v>130</v>
      </c>
      <c r="J19" s="68">
        <f t="shared" si="2"/>
        <v>372.7</v>
      </c>
      <c r="K19" s="68">
        <f t="shared" si="3"/>
        <v>615</v>
      </c>
      <c r="L19" s="68">
        <f t="shared" si="4"/>
        <v>124.23333333333333</v>
      </c>
      <c r="M19" s="68">
        <f t="shared" si="4"/>
        <v>205</v>
      </c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1">
        <f>E19*M19</f>
        <v>51250</v>
      </c>
      <c r="AM19" s="1">
        <f>F19*L19</f>
        <v>279525</v>
      </c>
      <c r="AN19" s="1">
        <f>E19*M19</f>
        <v>51250</v>
      </c>
      <c r="AO19" s="1">
        <f>F19*L19</f>
        <v>279525</v>
      </c>
      <c r="AP19" s="1">
        <f>E19*M19</f>
        <v>51250</v>
      </c>
      <c r="AQ19" s="1">
        <f>F19*L19</f>
        <v>279525</v>
      </c>
      <c r="AR19" s="1"/>
      <c r="AS19" s="1"/>
      <c r="AT19" s="1"/>
      <c r="AU19" s="1"/>
      <c r="AV19" s="1"/>
      <c r="AW19" s="1"/>
      <c r="AX19" s="1">
        <f>D19*I19</f>
        <v>325000</v>
      </c>
      <c r="AY19" s="1"/>
      <c r="AZ19" s="1"/>
      <c r="BA19" s="1"/>
      <c r="BB19" s="1"/>
      <c r="BC19" s="1"/>
      <c r="BD19" s="1"/>
      <c r="BE19" s="1"/>
      <c r="BF19" s="1"/>
      <c r="BG19" s="1"/>
    </row>
    <row r="20" spans="2:59" x14ac:dyDescent="0.25">
      <c r="B20" s="77"/>
      <c r="C20" s="1" t="s">
        <v>68</v>
      </c>
      <c r="D20" s="1">
        <v>2500</v>
      </c>
      <c r="E20" s="1">
        <f t="shared" si="0"/>
        <v>250</v>
      </c>
      <c r="F20" s="1">
        <f t="shared" si="1"/>
        <v>2250</v>
      </c>
      <c r="G20" s="1">
        <v>745</v>
      </c>
      <c r="H20" s="1">
        <v>502.7</v>
      </c>
      <c r="I20" s="68">
        <v>130</v>
      </c>
      <c r="J20" s="68">
        <f t="shared" si="2"/>
        <v>372.7</v>
      </c>
      <c r="K20" s="68">
        <f t="shared" si="3"/>
        <v>615</v>
      </c>
      <c r="L20" s="68">
        <f t="shared" si="4"/>
        <v>124.23333333333333</v>
      </c>
      <c r="M20" s="68">
        <f t="shared" si="4"/>
        <v>205</v>
      </c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1"/>
      <c r="AM20" s="1"/>
      <c r="AN20" s="1">
        <f>E20*M20</f>
        <v>51250</v>
      </c>
      <c r="AO20" s="1">
        <f>F20*L20</f>
        <v>279525</v>
      </c>
      <c r="AP20" s="1">
        <f>E20*M20</f>
        <v>51250</v>
      </c>
      <c r="AQ20" s="1">
        <f>F20*L20</f>
        <v>279525</v>
      </c>
      <c r="AR20" s="1">
        <f>E20*M20</f>
        <v>51250</v>
      </c>
      <c r="AS20" s="1">
        <f>F20*L20</f>
        <v>279525</v>
      </c>
      <c r="AT20" s="1"/>
      <c r="AU20" s="1"/>
      <c r="AV20" s="1"/>
      <c r="AW20" s="1"/>
      <c r="AX20" s="1"/>
      <c r="AY20" s="1"/>
      <c r="AZ20" s="1">
        <f>D20*I20</f>
        <v>325000</v>
      </c>
      <c r="BA20" s="1"/>
      <c r="BB20" s="1"/>
      <c r="BC20" s="1"/>
      <c r="BD20" s="1"/>
      <c r="BE20" s="1"/>
      <c r="BF20" s="1"/>
      <c r="BG20" s="1"/>
    </row>
    <row r="21" spans="2:59" x14ac:dyDescent="0.25">
      <c r="B21" s="77"/>
      <c r="C21" s="1" t="s">
        <v>69</v>
      </c>
      <c r="D21" s="1">
        <v>2500</v>
      </c>
      <c r="E21" s="1">
        <f t="shared" si="0"/>
        <v>250</v>
      </c>
      <c r="F21" s="1">
        <f t="shared" si="1"/>
        <v>2250</v>
      </c>
      <c r="G21" s="1">
        <v>745</v>
      </c>
      <c r="H21" s="1">
        <v>502.7</v>
      </c>
      <c r="I21" s="68">
        <v>130</v>
      </c>
      <c r="J21" s="68">
        <f t="shared" si="2"/>
        <v>372.7</v>
      </c>
      <c r="K21" s="68">
        <f t="shared" si="3"/>
        <v>615</v>
      </c>
      <c r="L21" s="68">
        <f t="shared" si="4"/>
        <v>124.23333333333333</v>
      </c>
      <c r="M21" s="68">
        <f t="shared" si="4"/>
        <v>205</v>
      </c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1"/>
      <c r="AM21" s="1"/>
      <c r="AN21" s="1"/>
      <c r="AO21" s="1"/>
      <c r="AP21" s="1">
        <f>E21*M21</f>
        <v>51250</v>
      </c>
      <c r="AQ21" s="1">
        <f>F21*L21</f>
        <v>279525</v>
      </c>
      <c r="AR21" s="1">
        <f>E21*M21</f>
        <v>51250</v>
      </c>
      <c r="AS21" s="1">
        <f>F21*L21</f>
        <v>279525</v>
      </c>
      <c r="AT21" s="1">
        <f>E21*M21</f>
        <v>51250</v>
      </c>
      <c r="AU21" s="1">
        <f>F21*L21</f>
        <v>279525</v>
      </c>
      <c r="AV21" s="1"/>
      <c r="AW21" s="1"/>
      <c r="AX21" s="1"/>
      <c r="AY21" s="1"/>
      <c r="AZ21" s="1"/>
      <c r="BA21" s="1"/>
      <c r="BB21" s="1">
        <f>D21*I21</f>
        <v>325000</v>
      </c>
      <c r="BC21" s="1"/>
      <c r="BD21" s="1"/>
      <c r="BE21" s="1"/>
      <c r="BF21" s="1"/>
      <c r="BG21" s="1"/>
    </row>
    <row r="22" spans="2:59" x14ac:dyDescent="0.25">
      <c r="B22" s="77"/>
      <c r="C22" s="1" t="s">
        <v>71</v>
      </c>
      <c r="D22" s="1">
        <v>2500</v>
      </c>
      <c r="E22" s="1">
        <f t="shared" si="0"/>
        <v>250</v>
      </c>
      <c r="F22" s="1">
        <f t="shared" si="1"/>
        <v>2250</v>
      </c>
      <c r="G22" s="1">
        <v>745</v>
      </c>
      <c r="H22" s="1">
        <v>502.7</v>
      </c>
      <c r="I22" s="68">
        <v>130</v>
      </c>
      <c r="J22" s="68">
        <f t="shared" si="2"/>
        <v>372.7</v>
      </c>
      <c r="K22" s="68">
        <f t="shared" si="3"/>
        <v>615</v>
      </c>
      <c r="L22" s="68">
        <f t="shared" si="4"/>
        <v>124.23333333333333</v>
      </c>
      <c r="M22" s="68">
        <f t="shared" si="4"/>
        <v>205</v>
      </c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1"/>
      <c r="AM22" s="1"/>
      <c r="AN22" s="1"/>
      <c r="AO22" s="1"/>
      <c r="AP22" s="1"/>
      <c r="AQ22" s="1"/>
      <c r="AR22" s="1">
        <f>E22*M22</f>
        <v>51250</v>
      </c>
      <c r="AS22" s="1">
        <f>F22*L22</f>
        <v>279525</v>
      </c>
      <c r="AT22" s="1">
        <f>E22*M22</f>
        <v>51250</v>
      </c>
      <c r="AU22" s="1">
        <f>F22*L22</f>
        <v>279525</v>
      </c>
      <c r="AV22" s="1">
        <f>E22*M22</f>
        <v>51250</v>
      </c>
      <c r="AW22" s="1">
        <f>F22*L22</f>
        <v>279525</v>
      </c>
      <c r="AX22" s="1"/>
      <c r="AY22" s="1"/>
      <c r="AZ22" s="1"/>
      <c r="BA22" s="1"/>
      <c r="BB22" s="1"/>
      <c r="BC22" s="1"/>
      <c r="BD22" s="1">
        <f>D22*I22</f>
        <v>325000</v>
      </c>
      <c r="BE22" s="1"/>
      <c r="BF22" s="1"/>
      <c r="BG22" s="1"/>
    </row>
    <row r="23" spans="2:59" x14ac:dyDescent="0.25">
      <c r="B23" s="77"/>
      <c r="C23" s="1" t="s">
        <v>72</v>
      </c>
      <c r="D23" s="1">
        <v>2500</v>
      </c>
      <c r="E23" s="1">
        <f t="shared" si="0"/>
        <v>250</v>
      </c>
      <c r="F23" s="1">
        <f t="shared" si="1"/>
        <v>2250</v>
      </c>
      <c r="G23" s="1">
        <v>745</v>
      </c>
      <c r="H23" s="1">
        <v>502.7</v>
      </c>
      <c r="I23" s="68">
        <v>130</v>
      </c>
      <c r="J23" s="68">
        <f t="shared" si="2"/>
        <v>372.7</v>
      </c>
      <c r="K23" s="68">
        <f t="shared" si="3"/>
        <v>615</v>
      </c>
      <c r="L23" s="68">
        <f t="shared" si="4"/>
        <v>124.23333333333333</v>
      </c>
      <c r="M23" s="68">
        <f t="shared" si="4"/>
        <v>205</v>
      </c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1"/>
      <c r="AM23" s="1"/>
      <c r="AN23" s="1"/>
      <c r="AO23" s="1"/>
      <c r="AP23" s="1"/>
      <c r="AQ23" s="1"/>
      <c r="AR23" s="1"/>
      <c r="AS23" s="1"/>
      <c r="AT23" s="1">
        <f>E23*M23</f>
        <v>51250</v>
      </c>
      <c r="AU23" s="1">
        <f>F23*L23</f>
        <v>279525</v>
      </c>
      <c r="AV23" s="1">
        <f>E23*M23</f>
        <v>51250</v>
      </c>
      <c r="AW23" s="1">
        <f>F23*L23</f>
        <v>279525</v>
      </c>
      <c r="AX23" s="1">
        <f>E23*M23</f>
        <v>51250</v>
      </c>
      <c r="AY23" s="1">
        <f>F23*L23</f>
        <v>279525</v>
      </c>
      <c r="AZ23" s="1"/>
      <c r="BA23" s="1"/>
      <c r="BB23" s="1"/>
      <c r="BC23" s="1"/>
      <c r="BD23" s="1"/>
      <c r="BE23" s="1"/>
      <c r="BF23" s="1">
        <f>D23*I23</f>
        <v>325000</v>
      </c>
      <c r="BG23" s="1"/>
    </row>
    <row r="24" spans="2:59" x14ac:dyDescent="0.25">
      <c r="B24" s="77"/>
      <c r="C24" s="1" t="s">
        <v>73</v>
      </c>
      <c r="D24" s="1">
        <v>2500</v>
      </c>
      <c r="E24" s="1">
        <f t="shared" si="0"/>
        <v>250</v>
      </c>
      <c r="F24" s="1">
        <f t="shared" si="1"/>
        <v>2250</v>
      </c>
      <c r="G24" s="1">
        <v>745</v>
      </c>
      <c r="H24" s="1">
        <v>502.7</v>
      </c>
      <c r="I24" s="68">
        <v>130</v>
      </c>
      <c r="J24" s="68">
        <f t="shared" si="2"/>
        <v>372.7</v>
      </c>
      <c r="K24" s="68">
        <f t="shared" si="3"/>
        <v>615</v>
      </c>
      <c r="L24" s="68">
        <f t="shared" si="4"/>
        <v>124.23333333333333</v>
      </c>
      <c r="M24" s="68">
        <f t="shared" si="4"/>
        <v>205</v>
      </c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61"/>
      <c r="AK24" s="6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>
        <f>E24*M24</f>
        <v>51250</v>
      </c>
      <c r="AW24" s="1">
        <f>F24*L24</f>
        <v>279525</v>
      </c>
      <c r="AX24" s="1">
        <f>E24*M24</f>
        <v>51250</v>
      </c>
      <c r="AY24" s="1">
        <f>F24*L24</f>
        <v>279525</v>
      </c>
      <c r="AZ24" s="1">
        <f>E24*M24</f>
        <v>51250</v>
      </c>
      <c r="BA24" s="1">
        <f>F24*L24</f>
        <v>279525</v>
      </c>
      <c r="BB24" s="1"/>
      <c r="BC24" s="1"/>
      <c r="BD24" s="1"/>
      <c r="BE24" s="1"/>
      <c r="BF24" s="1"/>
      <c r="BG24" s="1">
        <f>D24*I24</f>
        <v>325000</v>
      </c>
    </row>
    <row r="25" spans="2:59" x14ac:dyDescent="0.25"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61">
        <f>SUM(N7:N24)</f>
        <v>79950</v>
      </c>
      <c r="O25" s="61">
        <f t="shared" ref="O25:BG25" si="5">SUM(O7:O24)</f>
        <v>436059</v>
      </c>
      <c r="P25" s="61">
        <f t="shared" si="5"/>
        <v>161950</v>
      </c>
      <c r="Q25" s="61">
        <f t="shared" si="5"/>
        <v>883299</v>
      </c>
      <c r="R25" s="61">
        <f t="shared" si="5"/>
        <v>243950</v>
      </c>
      <c r="S25" s="61">
        <f t="shared" si="5"/>
        <v>1330539</v>
      </c>
      <c r="T25" s="61">
        <f t="shared" si="5"/>
        <v>246000</v>
      </c>
      <c r="U25" s="61">
        <f t="shared" si="5"/>
        <v>1341720</v>
      </c>
      <c r="V25" s="61">
        <f t="shared" si="5"/>
        <v>246000</v>
      </c>
      <c r="W25" s="61">
        <f t="shared" si="5"/>
        <v>1341720</v>
      </c>
      <c r="X25" s="61">
        <f t="shared" si="5"/>
        <v>246000</v>
      </c>
      <c r="Y25" s="61">
        <f t="shared" si="5"/>
        <v>1341720</v>
      </c>
      <c r="Z25" s="61">
        <f t="shared" si="5"/>
        <v>722250</v>
      </c>
      <c r="AA25" s="61">
        <f t="shared" si="5"/>
        <v>1174005</v>
      </c>
      <c r="AB25" s="61">
        <f t="shared" si="5"/>
        <v>704500</v>
      </c>
      <c r="AC25" s="61">
        <f t="shared" si="5"/>
        <v>1006290</v>
      </c>
      <c r="AD25" s="61">
        <f t="shared" si="5"/>
        <v>673750</v>
      </c>
      <c r="AE25" s="61">
        <f t="shared" si="5"/>
        <v>838575</v>
      </c>
      <c r="AF25" s="61">
        <f t="shared" si="5"/>
        <v>673750</v>
      </c>
      <c r="AG25" s="61">
        <f t="shared" si="5"/>
        <v>838575</v>
      </c>
      <c r="AH25" s="61">
        <f t="shared" si="5"/>
        <v>673750</v>
      </c>
      <c r="AI25" s="61">
        <f t="shared" si="5"/>
        <v>838575</v>
      </c>
      <c r="AJ25" s="61">
        <f t="shared" si="5"/>
        <v>673750</v>
      </c>
      <c r="AK25" s="61">
        <f t="shared" si="5"/>
        <v>838575</v>
      </c>
      <c r="AL25" s="61">
        <f t="shared" si="5"/>
        <v>478750</v>
      </c>
      <c r="AM25" s="61">
        <f t="shared" si="5"/>
        <v>838575</v>
      </c>
      <c r="AN25" s="61">
        <f t="shared" si="5"/>
        <v>478750</v>
      </c>
      <c r="AO25" s="61">
        <f t="shared" si="5"/>
        <v>838575</v>
      </c>
      <c r="AP25" s="61">
        <f t="shared" si="5"/>
        <v>478750</v>
      </c>
      <c r="AQ25" s="61">
        <f t="shared" si="5"/>
        <v>838575</v>
      </c>
      <c r="AR25" s="61">
        <f t="shared" si="5"/>
        <v>478750</v>
      </c>
      <c r="AS25" s="61">
        <f t="shared" si="5"/>
        <v>838575</v>
      </c>
      <c r="AT25" s="61">
        <f t="shared" si="5"/>
        <v>478750</v>
      </c>
      <c r="AU25" s="61">
        <f t="shared" si="5"/>
        <v>838575</v>
      </c>
      <c r="AV25" s="61">
        <f t="shared" si="5"/>
        <v>478750</v>
      </c>
      <c r="AW25" s="61">
        <f t="shared" si="5"/>
        <v>838575</v>
      </c>
      <c r="AX25" s="61">
        <f t="shared" si="5"/>
        <v>427500</v>
      </c>
      <c r="AY25" s="61">
        <f t="shared" si="5"/>
        <v>559050</v>
      </c>
      <c r="AZ25" s="61">
        <f t="shared" si="5"/>
        <v>376250</v>
      </c>
      <c r="BA25" s="61">
        <f t="shared" si="5"/>
        <v>279525</v>
      </c>
      <c r="BB25" s="61">
        <f t="shared" si="5"/>
        <v>325000</v>
      </c>
      <c r="BC25" s="61">
        <f t="shared" si="5"/>
        <v>0</v>
      </c>
      <c r="BD25" s="61">
        <f t="shared" si="5"/>
        <v>325000</v>
      </c>
      <c r="BE25" s="61">
        <f t="shared" si="5"/>
        <v>0</v>
      </c>
      <c r="BF25" s="61">
        <f t="shared" si="5"/>
        <v>325000</v>
      </c>
      <c r="BG25" s="61">
        <f t="shared" si="5"/>
        <v>325000</v>
      </c>
    </row>
    <row r="27" spans="2:59" x14ac:dyDescent="0.25">
      <c r="V27" s="71">
        <v>2019</v>
      </c>
      <c r="W27" s="71"/>
      <c r="AT27" s="71">
        <v>2020</v>
      </c>
      <c r="AU27" s="71"/>
    </row>
    <row r="28" spans="2:59" x14ac:dyDescent="0.25">
      <c r="T28" s="1" t="s">
        <v>86</v>
      </c>
      <c r="U28" s="1"/>
      <c r="V28" s="70">
        <f>N25+O25+P25+Q25+R25+S25+T25+U25+V25+W25</f>
        <v>6311187</v>
      </c>
      <c r="W28" s="88"/>
      <c r="X28" s="72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4"/>
      <c r="AS28" s="63"/>
      <c r="AT28" s="70">
        <f>X25+Y25+Z25+AA25+AB25+AC25+AD25+AE25+AF25+AG25+AH25+AI25+AJ25+AK25+AL25+AM25+AN25+AO25+AP25+AQ25+AR25+AS25+AT25+AU25</f>
        <v>17830690</v>
      </c>
      <c r="AU28" s="89"/>
    </row>
    <row r="30" spans="2:59" x14ac:dyDescent="0.25">
      <c r="T30" s="1" t="s">
        <v>81</v>
      </c>
      <c r="U30" s="1"/>
      <c r="V30" s="70">
        <f>D7+D8+D9+D10+D11+D12</f>
        <v>23900</v>
      </c>
      <c r="W30" s="88"/>
      <c r="X30" s="72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4"/>
      <c r="AS30" s="63"/>
      <c r="AT30" s="70">
        <f>D13+D14+D15+D16+D17+D18+D19+D20+D21+D22+D23+D24</f>
        <v>30000</v>
      </c>
      <c r="AU30" s="89"/>
    </row>
  </sheetData>
  <mergeCells count="31">
    <mergeCell ref="BF6:BG6"/>
    <mergeCell ref="X28:AR28"/>
    <mergeCell ref="X30:AR30"/>
    <mergeCell ref="AV6:AW6"/>
    <mergeCell ref="AX6:AY6"/>
    <mergeCell ref="AZ6:BA6"/>
    <mergeCell ref="BB6:BC6"/>
    <mergeCell ref="BD6:BE6"/>
    <mergeCell ref="AV5:BG5"/>
    <mergeCell ref="N6:O6"/>
    <mergeCell ref="P6:Q6"/>
    <mergeCell ref="R6:S6"/>
    <mergeCell ref="T6:U6"/>
    <mergeCell ref="V6:W6"/>
    <mergeCell ref="X6:Y6"/>
    <mergeCell ref="Z6:AA6"/>
    <mergeCell ref="AB6:AC6"/>
    <mergeCell ref="AD6:AE6"/>
    <mergeCell ref="AF6:AG6"/>
    <mergeCell ref="AH6:AI6"/>
    <mergeCell ref="AJ6:AK6"/>
    <mergeCell ref="AL6:AM6"/>
    <mergeCell ref="AN6:AO6"/>
    <mergeCell ref="AP6:AQ6"/>
    <mergeCell ref="B7:B12"/>
    <mergeCell ref="B13:B24"/>
    <mergeCell ref="C2:L2"/>
    <mergeCell ref="N5:W5"/>
    <mergeCell ref="X5:AU5"/>
    <mergeCell ref="AR6:AS6"/>
    <mergeCell ref="AT6:AU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G30"/>
  <sheetViews>
    <sheetView topLeftCell="AI1" workbookViewId="0">
      <selection activeCell="L28" sqref="L28"/>
    </sheetView>
  </sheetViews>
  <sheetFormatPr defaultRowHeight="15" x14ac:dyDescent="0.25"/>
  <cols>
    <col min="1" max="1" width="9.140625" style="59"/>
    <col min="2" max="2" width="5" style="59" bestFit="1" customWidth="1"/>
    <col min="3" max="3" width="8" style="59" customWidth="1"/>
    <col min="4" max="4" width="5" style="59" bestFit="1" customWidth="1"/>
    <col min="5" max="7" width="5" style="59" customWidth="1"/>
    <col min="8" max="9" width="4" style="59" bestFit="1" customWidth="1"/>
    <col min="10" max="10" width="7.85546875" style="59" customWidth="1"/>
    <col min="11" max="11" width="8.28515625" style="59" customWidth="1"/>
    <col min="12" max="12" width="4.5703125" style="59" customWidth="1"/>
    <col min="13" max="13" width="7.5703125" style="59" customWidth="1"/>
    <col min="14" max="15" width="8.7109375" style="59" customWidth="1"/>
    <col min="16" max="17" width="11.140625" style="59" customWidth="1"/>
    <col min="18" max="19" width="10.28515625" style="59" customWidth="1"/>
    <col min="20" max="20" width="12.140625" style="59" bestFit="1" customWidth="1"/>
    <col min="21" max="21" width="12.140625" style="59" customWidth="1"/>
    <col min="22" max="22" width="12.140625" style="59" bestFit="1" customWidth="1"/>
    <col min="23" max="23" width="12.140625" style="59" customWidth="1"/>
    <col min="24" max="25" width="11" style="59" customWidth="1"/>
    <col min="26" max="27" width="10.85546875" style="59" customWidth="1"/>
    <col min="28" max="29" width="11.85546875" style="59" customWidth="1"/>
    <col min="30" max="31" width="10.7109375" style="59" customWidth="1"/>
    <col min="32" max="33" width="11.42578125" style="59" customWidth="1"/>
    <col min="34" max="35" width="10.42578125" style="59" customWidth="1"/>
    <col min="36" max="37" width="11.28515625" style="59" customWidth="1"/>
    <col min="38" max="39" width="10.28515625" style="59" customWidth="1"/>
    <col min="40" max="41" width="11.42578125" style="59" customWidth="1"/>
    <col min="42" max="43" width="10.28515625" style="59" customWidth="1"/>
    <col min="44" max="45" width="11.7109375" style="59" customWidth="1"/>
    <col min="46" max="46" width="11.5703125" style="59" bestFit="1" customWidth="1"/>
    <col min="47" max="47" width="11.5703125" style="59" customWidth="1"/>
    <col min="48" max="49" width="11.140625" style="59" customWidth="1"/>
    <col min="50" max="51" width="10.85546875" style="59" customWidth="1"/>
    <col min="52" max="16384" width="9.140625" style="59"/>
  </cols>
  <sheetData>
    <row r="1" spans="2:59" x14ac:dyDescent="0.25">
      <c r="P1" s="59" t="s">
        <v>2</v>
      </c>
      <c r="T1" s="59">
        <v>745</v>
      </c>
    </row>
    <row r="2" spans="2:59" x14ac:dyDescent="0.25">
      <c r="C2" s="75">
        <v>6300000</v>
      </c>
      <c r="D2" s="75"/>
      <c r="E2" s="75"/>
      <c r="F2" s="75"/>
      <c r="G2" s="75"/>
      <c r="H2" s="75"/>
      <c r="I2" s="75"/>
      <c r="J2" s="75"/>
      <c r="K2" s="75"/>
      <c r="L2" s="75"/>
      <c r="M2" s="69"/>
      <c r="P2" s="59" t="s">
        <v>0</v>
      </c>
      <c r="T2" s="59">
        <v>173</v>
      </c>
      <c r="U2" s="59">
        <f>T1-T2</f>
        <v>572</v>
      </c>
    </row>
    <row r="5" spans="2:59" x14ac:dyDescent="0.25">
      <c r="N5" s="72">
        <v>2019</v>
      </c>
      <c r="O5" s="73"/>
      <c r="P5" s="73"/>
      <c r="Q5" s="73"/>
      <c r="R5" s="73"/>
      <c r="S5" s="73"/>
      <c r="T5" s="73"/>
      <c r="U5" s="73"/>
      <c r="V5" s="73"/>
      <c r="W5" s="74"/>
      <c r="X5" s="72">
        <v>2020</v>
      </c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4"/>
      <c r="AV5" s="92">
        <v>2021</v>
      </c>
      <c r="AW5" s="92"/>
      <c r="AX5" s="92"/>
      <c r="AY5" s="92"/>
      <c r="AZ5" s="92"/>
      <c r="BA5" s="92"/>
      <c r="BB5" s="92"/>
      <c r="BC5" s="92"/>
      <c r="BD5" s="92"/>
      <c r="BE5" s="92"/>
      <c r="BF5" s="92"/>
      <c r="BG5" s="92"/>
    </row>
    <row r="6" spans="2:59" ht="93" customHeight="1" x14ac:dyDescent="0.25">
      <c r="C6" s="1"/>
      <c r="D6" s="66" t="s">
        <v>81</v>
      </c>
      <c r="E6" s="87">
        <v>0.1</v>
      </c>
      <c r="F6" s="87">
        <v>0.9</v>
      </c>
      <c r="G6" s="87" t="s">
        <v>87</v>
      </c>
      <c r="H6" s="66" t="s">
        <v>82</v>
      </c>
      <c r="I6" s="67" t="s">
        <v>83</v>
      </c>
      <c r="J6" s="67" t="s">
        <v>84</v>
      </c>
      <c r="K6" s="67" t="s">
        <v>89</v>
      </c>
      <c r="L6" s="67" t="s">
        <v>85</v>
      </c>
      <c r="M6" s="67" t="s">
        <v>88</v>
      </c>
      <c r="N6" s="84" t="s">
        <v>68</v>
      </c>
      <c r="O6" s="85"/>
      <c r="P6" s="84" t="s">
        <v>69</v>
      </c>
      <c r="Q6" s="85"/>
      <c r="R6" s="84" t="s">
        <v>70</v>
      </c>
      <c r="S6" s="85"/>
      <c r="T6" s="84" t="s">
        <v>72</v>
      </c>
      <c r="U6" s="85"/>
      <c r="V6" s="84" t="s">
        <v>73</v>
      </c>
      <c r="W6" s="85"/>
      <c r="X6" s="83" t="s">
        <v>74</v>
      </c>
      <c r="Y6" s="83"/>
      <c r="Z6" s="83" t="s">
        <v>75</v>
      </c>
      <c r="AA6" s="83"/>
      <c r="AB6" s="83" t="s">
        <v>76</v>
      </c>
      <c r="AC6" s="83"/>
      <c r="AD6" s="83" t="s">
        <v>77</v>
      </c>
      <c r="AE6" s="83"/>
      <c r="AF6" s="83" t="s">
        <v>78</v>
      </c>
      <c r="AG6" s="83"/>
      <c r="AH6" s="83" t="s">
        <v>79</v>
      </c>
      <c r="AI6" s="83"/>
      <c r="AJ6" s="83" t="s">
        <v>67</v>
      </c>
      <c r="AK6" s="83"/>
      <c r="AL6" s="83" t="s">
        <v>68</v>
      </c>
      <c r="AM6" s="83"/>
      <c r="AN6" s="83" t="s">
        <v>69</v>
      </c>
      <c r="AO6" s="83"/>
      <c r="AP6" s="83" t="s">
        <v>70</v>
      </c>
      <c r="AQ6" s="83"/>
      <c r="AR6" s="83" t="s">
        <v>72</v>
      </c>
      <c r="AS6" s="83"/>
      <c r="AT6" s="84" t="s">
        <v>73</v>
      </c>
      <c r="AU6" s="85"/>
      <c r="AV6" s="84" t="s">
        <v>74</v>
      </c>
      <c r="AW6" s="85"/>
      <c r="AX6" s="84" t="s">
        <v>75</v>
      </c>
      <c r="AY6" s="85"/>
      <c r="AZ6" s="84" t="s">
        <v>76</v>
      </c>
      <c r="BA6" s="85"/>
      <c r="BB6" s="84" t="s">
        <v>77</v>
      </c>
      <c r="BC6" s="85"/>
      <c r="BD6" s="84" t="s">
        <v>78</v>
      </c>
      <c r="BE6" s="85"/>
      <c r="BF6" s="84" t="s">
        <v>79</v>
      </c>
      <c r="BG6" s="85"/>
    </row>
    <row r="7" spans="2:59" x14ac:dyDescent="0.25">
      <c r="B7" s="77">
        <v>2019</v>
      </c>
      <c r="C7" s="1" t="s">
        <v>67</v>
      </c>
      <c r="D7" s="1">
        <v>3200</v>
      </c>
      <c r="E7" s="1">
        <f>D7*$E$6</f>
        <v>320</v>
      </c>
      <c r="F7" s="1">
        <f>D7*$F$6</f>
        <v>2880</v>
      </c>
      <c r="G7" s="1">
        <v>745</v>
      </c>
      <c r="H7" s="1">
        <v>572</v>
      </c>
      <c r="I7" s="68">
        <v>130</v>
      </c>
      <c r="J7" s="68">
        <f>H7-I7</f>
        <v>442</v>
      </c>
      <c r="K7" s="68">
        <f>G7-I7</f>
        <v>615</v>
      </c>
      <c r="L7" s="68">
        <f>J7/3</f>
        <v>147.33333333333334</v>
      </c>
      <c r="M7" s="68">
        <f>K7/3</f>
        <v>205</v>
      </c>
      <c r="N7" s="61">
        <f>E7*M7</f>
        <v>65600</v>
      </c>
      <c r="O7" s="61">
        <f>F7*L7</f>
        <v>424320</v>
      </c>
      <c r="P7" s="61">
        <f>E7*M7</f>
        <v>65600</v>
      </c>
      <c r="Q7" s="61">
        <f>F7*L7</f>
        <v>424320</v>
      </c>
      <c r="R7" s="61">
        <f>E7*M7</f>
        <v>65600</v>
      </c>
      <c r="S7" s="61">
        <f>F7*L7</f>
        <v>424320</v>
      </c>
      <c r="T7" s="61"/>
      <c r="U7" s="61"/>
      <c r="V7" s="61"/>
      <c r="W7" s="61"/>
      <c r="X7" s="90"/>
      <c r="Y7" s="90"/>
      <c r="Z7" s="90">
        <f>D7*I7</f>
        <v>416000</v>
      </c>
      <c r="AA7" s="90"/>
      <c r="AB7" s="90"/>
      <c r="AC7" s="90"/>
      <c r="AD7" s="90"/>
      <c r="AE7" s="90"/>
      <c r="AF7" s="90"/>
      <c r="AG7" s="90"/>
      <c r="AH7" s="90"/>
      <c r="AI7" s="90"/>
      <c r="AJ7" s="90"/>
      <c r="AK7" s="90"/>
      <c r="AL7" s="91"/>
      <c r="AM7" s="91"/>
      <c r="AN7" s="91"/>
      <c r="AO7" s="91"/>
      <c r="AP7" s="91"/>
      <c r="AQ7" s="91"/>
      <c r="AR7" s="91"/>
      <c r="AS7" s="91"/>
      <c r="AT7" s="9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</row>
    <row r="8" spans="2:59" x14ac:dyDescent="0.25">
      <c r="B8" s="77"/>
      <c r="C8" s="1" t="s">
        <v>68</v>
      </c>
      <c r="D8" s="1">
        <v>3500</v>
      </c>
      <c r="E8" s="1">
        <f t="shared" ref="E8:E24" si="0">D8*$E$6</f>
        <v>350</v>
      </c>
      <c r="F8" s="1">
        <f t="shared" ref="F8:F24" si="1">D8*$F$6</f>
        <v>3150</v>
      </c>
      <c r="G8" s="1">
        <v>745</v>
      </c>
      <c r="H8" s="1">
        <v>572</v>
      </c>
      <c r="I8" s="68">
        <v>130</v>
      </c>
      <c r="J8" s="68">
        <f t="shared" ref="J8:J24" si="2">H8-I8</f>
        <v>442</v>
      </c>
      <c r="K8" s="68">
        <f t="shared" ref="K8:K24" si="3">G8-I8</f>
        <v>615</v>
      </c>
      <c r="L8" s="68">
        <f t="shared" ref="L8:M24" si="4">J8/3</f>
        <v>147.33333333333334</v>
      </c>
      <c r="M8" s="68">
        <f t="shared" si="4"/>
        <v>205</v>
      </c>
      <c r="N8" s="61"/>
      <c r="O8" s="61"/>
      <c r="P8" s="61">
        <f>E8*M8</f>
        <v>71750</v>
      </c>
      <c r="Q8" s="61">
        <f>F8*L8</f>
        <v>464100.00000000006</v>
      </c>
      <c r="R8" s="61">
        <f>E8*M8</f>
        <v>71750</v>
      </c>
      <c r="S8" s="61">
        <f>F8*L8</f>
        <v>464100.00000000006</v>
      </c>
      <c r="T8" s="61">
        <f>E8*M8</f>
        <v>71750</v>
      </c>
      <c r="U8" s="61">
        <f>F8*L8</f>
        <v>464100.00000000006</v>
      </c>
      <c r="V8" s="61"/>
      <c r="W8" s="61"/>
      <c r="X8" s="61"/>
      <c r="Y8" s="61"/>
      <c r="Z8" s="61"/>
      <c r="AA8" s="61"/>
      <c r="AB8" s="61">
        <f>D8*I8</f>
        <v>455000</v>
      </c>
      <c r="AC8" s="61"/>
      <c r="AD8" s="61"/>
      <c r="AE8" s="61"/>
      <c r="AF8" s="61"/>
      <c r="AG8" s="61"/>
      <c r="AH8" s="61"/>
      <c r="AI8" s="61"/>
      <c r="AJ8" s="61"/>
      <c r="AK8" s="6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</row>
    <row r="9" spans="2:59" x14ac:dyDescent="0.25">
      <c r="B9" s="77"/>
      <c r="C9" s="1" t="s">
        <v>69</v>
      </c>
      <c r="D9" s="1">
        <v>3500</v>
      </c>
      <c r="E9" s="1">
        <f t="shared" si="0"/>
        <v>350</v>
      </c>
      <c r="F9" s="1">
        <f t="shared" si="1"/>
        <v>3150</v>
      </c>
      <c r="G9" s="1">
        <v>745</v>
      </c>
      <c r="H9" s="1">
        <v>572</v>
      </c>
      <c r="I9" s="68">
        <v>130</v>
      </c>
      <c r="J9" s="68">
        <f t="shared" si="2"/>
        <v>442</v>
      </c>
      <c r="K9" s="68">
        <f t="shared" si="3"/>
        <v>615</v>
      </c>
      <c r="L9" s="68">
        <f t="shared" si="4"/>
        <v>147.33333333333334</v>
      </c>
      <c r="M9" s="68">
        <f t="shared" si="4"/>
        <v>205</v>
      </c>
      <c r="N9" s="61"/>
      <c r="O9" s="61"/>
      <c r="P9" s="61"/>
      <c r="Q9" s="61"/>
      <c r="R9" s="61">
        <f>E9*M9</f>
        <v>71750</v>
      </c>
      <c r="S9" s="61">
        <f>F9*L9</f>
        <v>464100.00000000006</v>
      </c>
      <c r="T9" s="61">
        <f>E9*M9</f>
        <v>71750</v>
      </c>
      <c r="U9" s="61">
        <f>F9*L9</f>
        <v>464100.00000000006</v>
      </c>
      <c r="V9" s="61">
        <f>E9*M9</f>
        <v>71750</v>
      </c>
      <c r="W9" s="61">
        <f>F9*L9</f>
        <v>464100.00000000006</v>
      </c>
      <c r="X9" s="61"/>
      <c r="Y9" s="61"/>
      <c r="Z9" s="61"/>
      <c r="AA9" s="61"/>
      <c r="AB9" s="61"/>
      <c r="AC9" s="61"/>
      <c r="AD9" s="61">
        <f>D9*I9</f>
        <v>455000</v>
      </c>
      <c r="AE9" s="61"/>
      <c r="AF9" s="61"/>
      <c r="AG9" s="61"/>
      <c r="AH9" s="61"/>
      <c r="AI9" s="61"/>
      <c r="AJ9" s="61"/>
      <c r="AK9" s="6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</row>
    <row r="10" spans="2:59" x14ac:dyDescent="0.25">
      <c r="B10" s="77"/>
      <c r="C10" s="1" t="s">
        <v>71</v>
      </c>
      <c r="D10" s="1">
        <v>3500</v>
      </c>
      <c r="E10" s="1">
        <f t="shared" si="0"/>
        <v>350</v>
      </c>
      <c r="F10" s="1">
        <f t="shared" si="1"/>
        <v>3150</v>
      </c>
      <c r="G10" s="1">
        <v>745</v>
      </c>
      <c r="H10" s="1">
        <v>572</v>
      </c>
      <c r="I10" s="68">
        <v>130</v>
      </c>
      <c r="J10" s="68">
        <f t="shared" si="2"/>
        <v>442</v>
      </c>
      <c r="K10" s="68">
        <f t="shared" si="3"/>
        <v>615</v>
      </c>
      <c r="L10" s="68">
        <f t="shared" si="4"/>
        <v>147.33333333333334</v>
      </c>
      <c r="M10" s="68">
        <f t="shared" si="4"/>
        <v>205</v>
      </c>
      <c r="N10" s="61"/>
      <c r="O10" s="61"/>
      <c r="P10" s="61"/>
      <c r="Q10" s="61"/>
      <c r="R10" s="61"/>
      <c r="S10" s="61"/>
      <c r="T10" s="61">
        <f>E10*M10</f>
        <v>71750</v>
      </c>
      <c r="U10" s="61">
        <f>F10*L10</f>
        <v>464100.00000000006</v>
      </c>
      <c r="V10" s="61">
        <f>E10*M10</f>
        <v>71750</v>
      </c>
      <c r="W10" s="61">
        <f>F10*L10</f>
        <v>464100.00000000006</v>
      </c>
      <c r="X10" s="61">
        <f>E10*M10</f>
        <v>71750</v>
      </c>
      <c r="Y10" s="61">
        <f>F10*L10</f>
        <v>464100.00000000006</v>
      </c>
      <c r="Z10" s="61"/>
      <c r="AA10" s="61"/>
      <c r="AB10" s="61"/>
      <c r="AC10" s="61"/>
      <c r="AD10" s="61"/>
      <c r="AE10" s="61"/>
      <c r="AF10" s="61">
        <f>D10*I10</f>
        <v>455000</v>
      </c>
      <c r="AG10" s="61"/>
      <c r="AH10" s="61"/>
      <c r="AI10" s="61"/>
      <c r="AJ10" s="61"/>
      <c r="AK10" s="6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</row>
    <row r="11" spans="2:59" x14ac:dyDescent="0.25">
      <c r="B11" s="77"/>
      <c r="C11" s="1" t="s">
        <v>72</v>
      </c>
      <c r="D11" s="1">
        <v>3500</v>
      </c>
      <c r="E11" s="1">
        <f t="shared" si="0"/>
        <v>350</v>
      </c>
      <c r="F11" s="1">
        <f t="shared" si="1"/>
        <v>3150</v>
      </c>
      <c r="G11" s="1">
        <v>745</v>
      </c>
      <c r="H11" s="1">
        <v>572</v>
      </c>
      <c r="I11" s="68">
        <v>130</v>
      </c>
      <c r="J11" s="68">
        <f t="shared" si="2"/>
        <v>442</v>
      </c>
      <c r="K11" s="68">
        <f t="shared" si="3"/>
        <v>615</v>
      </c>
      <c r="L11" s="68">
        <f t="shared" si="4"/>
        <v>147.33333333333334</v>
      </c>
      <c r="M11" s="68">
        <f t="shared" si="4"/>
        <v>205</v>
      </c>
      <c r="N11" s="61"/>
      <c r="O11" s="61"/>
      <c r="P11" s="61"/>
      <c r="Q11" s="61"/>
      <c r="R11" s="61"/>
      <c r="S11" s="61"/>
      <c r="T11" s="61"/>
      <c r="U11" s="61"/>
      <c r="V11" s="61">
        <f>E11*M11</f>
        <v>71750</v>
      </c>
      <c r="W11" s="61">
        <f>F11*L11</f>
        <v>464100.00000000006</v>
      </c>
      <c r="X11" s="61">
        <f>E11*M11</f>
        <v>71750</v>
      </c>
      <c r="Y11" s="61">
        <f>F11*L11</f>
        <v>464100.00000000006</v>
      </c>
      <c r="Z11" s="61">
        <f>E11*M11</f>
        <v>71750</v>
      </c>
      <c r="AA11" s="61">
        <f>F11*L11</f>
        <v>464100.00000000006</v>
      </c>
      <c r="AB11" s="61"/>
      <c r="AC11" s="61"/>
      <c r="AD11" s="61"/>
      <c r="AE11" s="61"/>
      <c r="AF11" s="61"/>
      <c r="AG11" s="61"/>
      <c r="AH11" s="61">
        <f>D11*I11</f>
        <v>455000</v>
      </c>
      <c r="AI11" s="61"/>
      <c r="AJ11" s="61"/>
      <c r="AK11" s="6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</row>
    <row r="12" spans="2:59" x14ac:dyDescent="0.25">
      <c r="B12" s="77"/>
      <c r="C12" s="1" t="s">
        <v>73</v>
      </c>
      <c r="D12" s="1">
        <v>3500</v>
      </c>
      <c r="E12" s="1">
        <f t="shared" si="0"/>
        <v>350</v>
      </c>
      <c r="F12" s="1">
        <f t="shared" si="1"/>
        <v>3150</v>
      </c>
      <c r="G12" s="1">
        <v>745</v>
      </c>
      <c r="H12" s="1">
        <v>572</v>
      </c>
      <c r="I12" s="68">
        <v>130</v>
      </c>
      <c r="J12" s="68">
        <f t="shared" si="2"/>
        <v>442</v>
      </c>
      <c r="K12" s="68">
        <f t="shared" si="3"/>
        <v>615</v>
      </c>
      <c r="L12" s="68">
        <f t="shared" si="4"/>
        <v>147.33333333333334</v>
      </c>
      <c r="M12" s="68">
        <f t="shared" si="4"/>
        <v>205</v>
      </c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>
        <f>E12*M12</f>
        <v>71750</v>
      </c>
      <c r="Y12" s="61">
        <f>F12*L12</f>
        <v>464100.00000000006</v>
      </c>
      <c r="Z12" s="61">
        <f>E12*M12</f>
        <v>71750</v>
      </c>
      <c r="AA12" s="61">
        <f>F12*L12</f>
        <v>464100.00000000006</v>
      </c>
      <c r="AB12" s="61">
        <f>E12*M12</f>
        <v>71750</v>
      </c>
      <c r="AC12" s="61">
        <f>F12*L12</f>
        <v>464100.00000000006</v>
      </c>
      <c r="AD12" s="61"/>
      <c r="AE12" s="61"/>
      <c r="AF12" s="61"/>
      <c r="AG12" s="61"/>
      <c r="AH12" s="61"/>
      <c r="AI12" s="61"/>
      <c r="AJ12" s="61">
        <f>D12*I12</f>
        <v>455000</v>
      </c>
      <c r="AK12" s="6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</row>
    <row r="13" spans="2:59" x14ac:dyDescent="0.25">
      <c r="B13" s="77">
        <v>2020</v>
      </c>
      <c r="C13" s="1" t="s">
        <v>74</v>
      </c>
      <c r="D13" s="1">
        <v>2500</v>
      </c>
      <c r="E13" s="1">
        <f t="shared" si="0"/>
        <v>250</v>
      </c>
      <c r="F13" s="1">
        <f t="shared" si="1"/>
        <v>2250</v>
      </c>
      <c r="G13" s="1">
        <v>745</v>
      </c>
      <c r="H13" s="1">
        <v>572</v>
      </c>
      <c r="I13" s="68">
        <v>130</v>
      </c>
      <c r="J13" s="68">
        <f t="shared" si="2"/>
        <v>442</v>
      </c>
      <c r="K13" s="68">
        <f t="shared" si="3"/>
        <v>615</v>
      </c>
      <c r="L13" s="68">
        <f t="shared" si="4"/>
        <v>147.33333333333334</v>
      </c>
      <c r="M13" s="68">
        <f t="shared" si="4"/>
        <v>205</v>
      </c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>
        <f>E13*M13</f>
        <v>51250</v>
      </c>
      <c r="AA13" s="61">
        <f>F13*L13</f>
        <v>331500</v>
      </c>
      <c r="AB13" s="61">
        <f>E13*M13</f>
        <v>51250</v>
      </c>
      <c r="AC13" s="61">
        <f>F13*L13</f>
        <v>331500</v>
      </c>
      <c r="AD13" s="61">
        <f>E13*M13</f>
        <v>51250</v>
      </c>
      <c r="AE13" s="61">
        <f>F13*L13</f>
        <v>331500</v>
      </c>
      <c r="AF13" s="1"/>
      <c r="AG13" s="61"/>
      <c r="AH13" s="61"/>
      <c r="AI13" s="61"/>
      <c r="AJ13" s="61"/>
      <c r="AK13" s="61"/>
      <c r="AL13" s="1">
        <f>D13*I13</f>
        <v>325000</v>
      </c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</row>
    <row r="14" spans="2:59" x14ac:dyDescent="0.25">
      <c r="B14" s="77"/>
      <c r="C14" s="1" t="s">
        <v>75</v>
      </c>
      <c r="D14" s="1">
        <v>2500</v>
      </c>
      <c r="E14" s="1">
        <f t="shared" si="0"/>
        <v>250</v>
      </c>
      <c r="F14" s="1">
        <f t="shared" si="1"/>
        <v>2250</v>
      </c>
      <c r="G14" s="1">
        <v>745</v>
      </c>
      <c r="H14" s="1">
        <v>572</v>
      </c>
      <c r="I14" s="68">
        <v>130</v>
      </c>
      <c r="J14" s="68">
        <f t="shared" si="2"/>
        <v>442</v>
      </c>
      <c r="K14" s="68">
        <f t="shared" si="3"/>
        <v>615</v>
      </c>
      <c r="L14" s="68">
        <f t="shared" si="4"/>
        <v>147.33333333333334</v>
      </c>
      <c r="M14" s="68">
        <f t="shared" si="4"/>
        <v>205</v>
      </c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>
        <f>E14*M14</f>
        <v>51250</v>
      </c>
      <c r="AC14" s="61">
        <f>F14*L14</f>
        <v>331500</v>
      </c>
      <c r="AD14" s="61">
        <f>E14*M14</f>
        <v>51250</v>
      </c>
      <c r="AE14" s="61">
        <f>F14*L14</f>
        <v>331500</v>
      </c>
      <c r="AF14" s="1">
        <f>E14*M14</f>
        <v>51250</v>
      </c>
      <c r="AG14" s="61">
        <f>F14*L14</f>
        <v>331500</v>
      </c>
      <c r="AH14" s="61"/>
      <c r="AI14" s="61"/>
      <c r="AJ14" s="61"/>
      <c r="AK14" s="61"/>
      <c r="AL14" s="1"/>
      <c r="AM14" s="1"/>
      <c r="AN14" s="1">
        <f>D14*I14</f>
        <v>325000</v>
      </c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</row>
    <row r="15" spans="2:59" x14ac:dyDescent="0.25">
      <c r="B15" s="77"/>
      <c r="C15" s="1" t="s">
        <v>80</v>
      </c>
      <c r="D15" s="1">
        <v>2500</v>
      </c>
      <c r="E15" s="1">
        <f t="shared" si="0"/>
        <v>250</v>
      </c>
      <c r="F15" s="1">
        <f t="shared" si="1"/>
        <v>2250</v>
      </c>
      <c r="G15" s="1">
        <v>745</v>
      </c>
      <c r="H15" s="1">
        <v>572</v>
      </c>
      <c r="I15" s="68">
        <v>130</v>
      </c>
      <c r="J15" s="68">
        <f t="shared" si="2"/>
        <v>442</v>
      </c>
      <c r="K15" s="68">
        <f t="shared" si="3"/>
        <v>615</v>
      </c>
      <c r="L15" s="68">
        <f t="shared" si="4"/>
        <v>147.33333333333334</v>
      </c>
      <c r="M15" s="68">
        <f t="shared" si="4"/>
        <v>205</v>
      </c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>
        <f>E15*M15</f>
        <v>51250</v>
      </c>
      <c r="AE15" s="61">
        <f>F15*L15</f>
        <v>331500</v>
      </c>
      <c r="AF15" s="61">
        <f>E15*M15</f>
        <v>51250</v>
      </c>
      <c r="AG15" s="61">
        <f>F15*L15</f>
        <v>331500</v>
      </c>
      <c r="AH15" s="61">
        <f>E15*M15</f>
        <v>51250</v>
      </c>
      <c r="AI15" s="61">
        <f>F15*L15</f>
        <v>331500</v>
      </c>
      <c r="AJ15" s="61"/>
      <c r="AK15" s="61"/>
      <c r="AL15" s="1"/>
      <c r="AM15" s="1"/>
      <c r="AN15" s="1"/>
      <c r="AO15" s="1"/>
      <c r="AP15" s="1">
        <f>D15*I15</f>
        <v>325000</v>
      </c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</row>
    <row r="16" spans="2:59" x14ac:dyDescent="0.25">
      <c r="B16" s="77"/>
      <c r="C16" s="1" t="s">
        <v>77</v>
      </c>
      <c r="D16" s="1">
        <v>2500</v>
      </c>
      <c r="E16" s="1">
        <f t="shared" si="0"/>
        <v>250</v>
      </c>
      <c r="F16" s="1">
        <f t="shared" si="1"/>
        <v>2250</v>
      </c>
      <c r="G16" s="1">
        <v>745</v>
      </c>
      <c r="H16" s="1">
        <v>572</v>
      </c>
      <c r="I16" s="68">
        <v>130</v>
      </c>
      <c r="J16" s="68">
        <f t="shared" si="2"/>
        <v>442</v>
      </c>
      <c r="K16" s="68">
        <f t="shared" si="3"/>
        <v>615</v>
      </c>
      <c r="L16" s="68">
        <f t="shared" si="4"/>
        <v>147.33333333333334</v>
      </c>
      <c r="M16" s="68">
        <f t="shared" si="4"/>
        <v>205</v>
      </c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>
        <f>E16*M16</f>
        <v>51250</v>
      </c>
      <c r="AG16" s="61">
        <f>F16*L16</f>
        <v>331500</v>
      </c>
      <c r="AH16" s="61">
        <f>E16*M16</f>
        <v>51250</v>
      </c>
      <c r="AI16" s="61">
        <f>F16*L16</f>
        <v>331500</v>
      </c>
      <c r="AJ16" s="61">
        <f>E16*M16</f>
        <v>51250</v>
      </c>
      <c r="AK16" s="61">
        <f>F16*L16</f>
        <v>331500</v>
      </c>
      <c r="AL16" s="1"/>
      <c r="AM16" s="1"/>
      <c r="AN16" s="1"/>
      <c r="AO16" s="1"/>
      <c r="AP16" s="1"/>
      <c r="AQ16" s="1"/>
      <c r="AR16" s="1">
        <f>D16*I16</f>
        <v>325000</v>
      </c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</row>
    <row r="17" spans="2:59" x14ac:dyDescent="0.25">
      <c r="B17" s="77"/>
      <c r="C17" s="1" t="s">
        <v>78</v>
      </c>
      <c r="D17" s="1">
        <v>2500</v>
      </c>
      <c r="E17" s="1">
        <f t="shared" si="0"/>
        <v>250</v>
      </c>
      <c r="F17" s="1">
        <f t="shared" si="1"/>
        <v>2250</v>
      </c>
      <c r="G17" s="1">
        <v>745</v>
      </c>
      <c r="H17" s="1">
        <v>572</v>
      </c>
      <c r="I17" s="68">
        <v>130</v>
      </c>
      <c r="J17" s="68">
        <f t="shared" si="2"/>
        <v>442</v>
      </c>
      <c r="K17" s="68">
        <f t="shared" si="3"/>
        <v>615</v>
      </c>
      <c r="L17" s="68">
        <f t="shared" si="4"/>
        <v>147.33333333333334</v>
      </c>
      <c r="M17" s="68">
        <f t="shared" si="4"/>
        <v>205</v>
      </c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>
        <f>E17*M17</f>
        <v>51250</v>
      </c>
      <c r="AI17" s="61">
        <f>F17*L17</f>
        <v>331500</v>
      </c>
      <c r="AJ17" s="61">
        <f>E17*M17</f>
        <v>51250</v>
      </c>
      <c r="AK17" s="61">
        <f>F17*L17</f>
        <v>331500</v>
      </c>
      <c r="AL17" s="1">
        <f>E17*M17</f>
        <v>51250</v>
      </c>
      <c r="AM17" s="1">
        <f>F17*L17</f>
        <v>331500</v>
      </c>
      <c r="AN17" s="1"/>
      <c r="AO17" s="1"/>
      <c r="AP17" s="1"/>
      <c r="AQ17" s="1"/>
      <c r="AR17" s="1"/>
      <c r="AS17" s="1"/>
      <c r="AT17" s="1">
        <f>D17*I17</f>
        <v>325000</v>
      </c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</row>
    <row r="18" spans="2:59" x14ac:dyDescent="0.25">
      <c r="B18" s="77"/>
      <c r="C18" s="1" t="s">
        <v>79</v>
      </c>
      <c r="D18" s="1">
        <v>2500</v>
      </c>
      <c r="E18" s="1">
        <f t="shared" si="0"/>
        <v>250</v>
      </c>
      <c r="F18" s="1">
        <f t="shared" si="1"/>
        <v>2250</v>
      </c>
      <c r="G18" s="1">
        <v>745</v>
      </c>
      <c r="H18" s="1">
        <v>572</v>
      </c>
      <c r="I18" s="68">
        <v>130</v>
      </c>
      <c r="J18" s="68">
        <f t="shared" si="2"/>
        <v>442</v>
      </c>
      <c r="K18" s="68">
        <f t="shared" si="3"/>
        <v>615</v>
      </c>
      <c r="L18" s="68">
        <f t="shared" si="4"/>
        <v>147.33333333333334</v>
      </c>
      <c r="M18" s="68">
        <f t="shared" si="4"/>
        <v>205</v>
      </c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>
        <f>E18*M18</f>
        <v>51250</v>
      </c>
      <c r="AK18" s="61">
        <f>F18*L18</f>
        <v>331500</v>
      </c>
      <c r="AL18" s="1">
        <f>E18*M18</f>
        <v>51250</v>
      </c>
      <c r="AM18" s="1">
        <f>F18*L18</f>
        <v>331500</v>
      </c>
      <c r="AN18" s="1">
        <f>E18*M18</f>
        <v>51250</v>
      </c>
      <c r="AO18" s="1">
        <f>F18*L18</f>
        <v>331500</v>
      </c>
      <c r="AP18" s="1"/>
      <c r="AQ18" s="1"/>
      <c r="AR18" s="1"/>
      <c r="AS18" s="1"/>
      <c r="AT18" s="1"/>
      <c r="AU18" s="1"/>
      <c r="AV18" s="1">
        <f>D18*I18</f>
        <v>325000</v>
      </c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</row>
    <row r="19" spans="2:59" x14ac:dyDescent="0.25">
      <c r="B19" s="77"/>
      <c r="C19" s="1" t="s">
        <v>67</v>
      </c>
      <c r="D19" s="1">
        <v>2500</v>
      </c>
      <c r="E19" s="1">
        <f t="shared" si="0"/>
        <v>250</v>
      </c>
      <c r="F19" s="1">
        <f t="shared" si="1"/>
        <v>2250</v>
      </c>
      <c r="G19" s="1">
        <v>745</v>
      </c>
      <c r="H19" s="1">
        <v>572</v>
      </c>
      <c r="I19" s="68">
        <v>130</v>
      </c>
      <c r="J19" s="68">
        <f t="shared" si="2"/>
        <v>442</v>
      </c>
      <c r="K19" s="68">
        <f t="shared" si="3"/>
        <v>615</v>
      </c>
      <c r="L19" s="68">
        <f t="shared" si="4"/>
        <v>147.33333333333334</v>
      </c>
      <c r="M19" s="68">
        <f t="shared" si="4"/>
        <v>205</v>
      </c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1">
        <f>E19*M19</f>
        <v>51250</v>
      </c>
      <c r="AM19" s="1">
        <f>F19*L19</f>
        <v>331500</v>
      </c>
      <c r="AN19" s="1">
        <f>E19*M19</f>
        <v>51250</v>
      </c>
      <c r="AO19" s="1">
        <f>F19*L19</f>
        <v>331500</v>
      </c>
      <c r="AP19" s="1">
        <f>E19*M19</f>
        <v>51250</v>
      </c>
      <c r="AQ19" s="1">
        <f>F19*L19</f>
        <v>331500</v>
      </c>
      <c r="AR19" s="1"/>
      <c r="AS19" s="1"/>
      <c r="AT19" s="1"/>
      <c r="AU19" s="1"/>
      <c r="AV19" s="1"/>
      <c r="AW19" s="1"/>
      <c r="AX19" s="1">
        <f>D19*I19</f>
        <v>325000</v>
      </c>
      <c r="AY19" s="1"/>
      <c r="AZ19" s="1"/>
      <c r="BA19" s="1"/>
      <c r="BB19" s="1"/>
      <c r="BC19" s="1"/>
      <c r="BD19" s="1"/>
      <c r="BE19" s="1"/>
      <c r="BF19" s="1"/>
      <c r="BG19" s="1"/>
    </row>
    <row r="20" spans="2:59" x14ac:dyDescent="0.25">
      <c r="B20" s="77"/>
      <c r="C20" s="1" t="s">
        <v>68</v>
      </c>
      <c r="D20" s="1">
        <v>2500</v>
      </c>
      <c r="E20" s="1">
        <f t="shared" si="0"/>
        <v>250</v>
      </c>
      <c r="F20" s="1">
        <f t="shared" si="1"/>
        <v>2250</v>
      </c>
      <c r="G20" s="1">
        <v>745</v>
      </c>
      <c r="H20" s="1">
        <v>572</v>
      </c>
      <c r="I20" s="68">
        <v>130</v>
      </c>
      <c r="J20" s="68">
        <f t="shared" si="2"/>
        <v>442</v>
      </c>
      <c r="K20" s="68">
        <f t="shared" si="3"/>
        <v>615</v>
      </c>
      <c r="L20" s="68">
        <f t="shared" si="4"/>
        <v>147.33333333333334</v>
      </c>
      <c r="M20" s="68">
        <f t="shared" si="4"/>
        <v>205</v>
      </c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1"/>
      <c r="AM20" s="1"/>
      <c r="AN20" s="1">
        <f>E20*M20</f>
        <v>51250</v>
      </c>
      <c r="AO20" s="1">
        <f>F20*L20</f>
        <v>331500</v>
      </c>
      <c r="AP20" s="1">
        <f>E20*M20</f>
        <v>51250</v>
      </c>
      <c r="AQ20" s="1">
        <f>F20*L20</f>
        <v>331500</v>
      </c>
      <c r="AR20" s="1">
        <f>E20*M20</f>
        <v>51250</v>
      </c>
      <c r="AS20" s="1">
        <f>F20*L20</f>
        <v>331500</v>
      </c>
      <c r="AT20" s="1"/>
      <c r="AU20" s="1"/>
      <c r="AV20" s="1"/>
      <c r="AW20" s="1"/>
      <c r="AX20" s="1"/>
      <c r="AY20" s="1"/>
      <c r="AZ20" s="1">
        <f>D20*I20</f>
        <v>325000</v>
      </c>
      <c r="BA20" s="1"/>
      <c r="BB20" s="1"/>
      <c r="BC20" s="1"/>
      <c r="BD20" s="1"/>
      <c r="BE20" s="1"/>
      <c r="BF20" s="1"/>
      <c r="BG20" s="1"/>
    </row>
    <row r="21" spans="2:59" x14ac:dyDescent="0.25">
      <c r="B21" s="77"/>
      <c r="C21" s="1" t="s">
        <v>69</v>
      </c>
      <c r="D21" s="1">
        <v>2500</v>
      </c>
      <c r="E21" s="1">
        <f t="shared" si="0"/>
        <v>250</v>
      </c>
      <c r="F21" s="1">
        <f t="shared" si="1"/>
        <v>2250</v>
      </c>
      <c r="G21" s="1">
        <v>745</v>
      </c>
      <c r="H21" s="1">
        <v>572</v>
      </c>
      <c r="I21" s="68">
        <v>130</v>
      </c>
      <c r="J21" s="68">
        <f t="shared" si="2"/>
        <v>442</v>
      </c>
      <c r="K21" s="68">
        <f t="shared" si="3"/>
        <v>615</v>
      </c>
      <c r="L21" s="68">
        <f t="shared" si="4"/>
        <v>147.33333333333334</v>
      </c>
      <c r="M21" s="68">
        <f t="shared" si="4"/>
        <v>205</v>
      </c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1"/>
      <c r="AM21" s="1"/>
      <c r="AN21" s="1"/>
      <c r="AO21" s="1"/>
      <c r="AP21" s="1">
        <f>E21*M21</f>
        <v>51250</v>
      </c>
      <c r="AQ21" s="1">
        <f>F21*L21</f>
        <v>331500</v>
      </c>
      <c r="AR21" s="1">
        <f>E21*M21</f>
        <v>51250</v>
      </c>
      <c r="AS21" s="1">
        <f>F21*L21</f>
        <v>331500</v>
      </c>
      <c r="AT21" s="1">
        <f>E21*M21</f>
        <v>51250</v>
      </c>
      <c r="AU21" s="1">
        <f>F21*L21</f>
        <v>331500</v>
      </c>
      <c r="AV21" s="1"/>
      <c r="AW21" s="1"/>
      <c r="AX21" s="1"/>
      <c r="AY21" s="1"/>
      <c r="AZ21" s="1"/>
      <c r="BA21" s="1"/>
      <c r="BB21" s="1">
        <f>D21*I21</f>
        <v>325000</v>
      </c>
      <c r="BC21" s="1"/>
      <c r="BD21" s="1"/>
      <c r="BE21" s="1"/>
      <c r="BF21" s="1"/>
      <c r="BG21" s="1"/>
    </row>
    <row r="22" spans="2:59" x14ac:dyDescent="0.25">
      <c r="B22" s="77"/>
      <c r="C22" s="1" t="s">
        <v>71</v>
      </c>
      <c r="D22" s="1">
        <v>2500</v>
      </c>
      <c r="E22" s="1">
        <f t="shared" si="0"/>
        <v>250</v>
      </c>
      <c r="F22" s="1">
        <f t="shared" si="1"/>
        <v>2250</v>
      </c>
      <c r="G22" s="1">
        <v>745</v>
      </c>
      <c r="H22" s="1">
        <v>572</v>
      </c>
      <c r="I22" s="68">
        <v>130</v>
      </c>
      <c r="J22" s="68">
        <f t="shared" si="2"/>
        <v>442</v>
      </c>
      <c r="K22" s="68">
        <f t="shared" si="3"/>
        <v>615</v>
      </c>
      <c r="L22" s="68">
        <f t="shared" si="4"/>
        <v>147.33333333333334</v>
      </c>
      <c r="M22" s="68">
        <f t="shared" si="4"/>
        <v>205</v>
      </c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1"/>
      <c r="AM22" s="1"/>
      <c r="AN22" s="1"/>
      <c r="AO22" s="1"/>
      <c r="AP22" s="1"/>
      <c r="AQ22" s="1"/>
      <c r="AR22" s="1">
        <f>E22*M22</f>
        <v>51250</v>
      </c>
      <c r="AS22" s="1">
        <f>F22*L22</f>
        <v>331500</v>
      </c>
      <c r="AT22" s="1">
        <f>E22*M22</f>
        <v>51250</v>
      </c>
      <c r="AU22" s="1">
        <f>F22*L22</f>
        <v>331500</v>
      </c>
      <c r="AV22" s="1">
        <f>E22*M22</f>
        <v>51250</v>
      </c>
      <c r="AW22" s="1">
        <f>F22*L22</f>
        <v>331500</v>
      </c>
      <c r="AX22" s="1"/>
      <c r="AY22" s="1"/>
      <c r="AZ22" s="1"/>
      <c r="BA22" s="1"/>
      <c r="BB22" s="1"/>
      <c r="BC22" s="1"/>
      <c r="BD22" s="1">
        <f>D22*I22</f>
        <v>325000</v>
      </c>
      <c r="BE22" s="1"/>
      <c r="BF22" s="1"/>
      <c r="BG22" s="1"/>
    </row>
    <row r="23" spans="2:59" x14ac:dyDescent="0.25">
      <c r="B23" s="77"/>
      <c r="C23" s="1" t="s">
        <v>72</v>
      </c>
      <c r="D23" s="1">
        <v>2500</v>
      </c>
      <c r="E23" s="1">
        <f t="shared" si="0"/>
        <v>250</v>
      </c>
      <c r="F23" s="1">
        <f t="shared" si="1"/>
        <v>2250</v>
      </c>
      <c r="G23" s="1">
        <v>745</v>
      </c>
      <c r="H23" s="1">
        <v>572</v>
      </c>
      <c r="I23" s="68">
        <v>130</v>
      </c>
      <c r="J23" s="68">
        <f t="shared" si="2"/>
        <v>442</v>
      </c>
      <c r="K23" s="68">
        <f t="shared" si="3"/>
        <v>615</v>
      </c>
      <c r="L23" s="68">
        <f t="shared" si="4"/>
        <v>147.33333333333334</v>
      </c>
      <c r="M23" s="68">
        <f t="shared" si="4"/>
        <v>205</v>
      </c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1"/>
      <c r="AM23" s="1"/>
      <c r="AN23" s="1"/>
      <c r="AO23" s="1"/>
      <c r="AP23" s="1"/>
      <c r="AQ23" s="1"/>
      <c r="AR23" s="1"/>
      <c r="AS23" s="1"/>
      <c r="AT23" s="1">
        <f>E23*M23</f>
        <v>51250</v>
      </c>
      <c r="AU23" s="1">
        <f>F23*L23</f>
        <v>331500</v>
      </c>
      <c r="AV23" s="1">
        <f>E23*M23</f>
        <v>51250</v>
      </c>
      <c r="AW23" s="1">
        <f>F23*L23</f>
        <v>331500</v>
      </c>
      <c r="AX23" s="1">
        <f>E23*M23</f>
        <v>51250</v>
      </c>
      <c r="AY23" s="1">
        <f>F23*L23</f>
        <v>331500</v>
      </c>
      <c r="AZ23" s="1"/>
      <c r="BA23" s="1"/>
      <c r="BB23" s="1"/>
      <c r="BC23" s="1"/>
      <c r="BD23" s="1"/>
      <c r="BE23" s="1"/>
      <c r="BF23" s="1">
        <f>D23*I23</f>
        <v>325000</v>
      </c>
      <c r="BG23" s="1"/>
    </row>
    <row r="24" spans="2:59" x14ac:dyDescent="0.25">
      <c r="B24" s="77"/>
      <c r="C24" s="1" t="s">
        <v>73</v>
      </c>
      <c r="D24" s="1">
        <v>2500</v>
      </c>
      <c r="E24" s="1">
        <f t="shared" si="0"/>
        <v>250</v>
      </c>
      <c r="F24" s="1">
        <f t="shared" si="1"/>
        <v>2250</v>
      </c>
      <c r="G24" s="1">
        <v>745</v>
      </c>
      <c r="H24" s="1">
        <v>572</v>
      </c>
      <c r="I24" s="68">
        <v>130</v>
      </c>
      <c r="J24" s="68">
        <f t="shared" si="2"/>
        <v>442</v>
      </c>
      <c r="K24" s="68">
        <f t="shared" si="3"/>
        <v>615</v>
      </c>
      <c r="L24" s="68">
        <f t="shared" si="4"/>
        <v>147.33333333333334</v>
      </c>
      <c r="M24" s="68">
        <f t="shared" si="4"/>
        <v>205</v>
      </c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61"/>
      <c r="AK24" s="6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>
        <f>E24*M24</f>
        <v>51250</v>
      </c>
      <c r="AW24" s="1">
        <f>F24*L24</f>
        <v>331500</v>
      </c>
      <c r="AX24" s="1">
        <f>E24*M24</f>
        <v>51250</v>
      </c>
      <c r="AY24" s="1">
        <f>F24*L24</f>
        <v>331500</v>
      </c>
      <c r="AZ24" s="1">
        <f>E24*M24</f>
        <v>51250</v>
      </c>
      <c r="BA24" s="1">
        <f>F24*L24</f>
        <v>331500</v>
      </c>
      <c r="BB24" s="1"/>
      <c r="BC24" s="1"/>
      <c r="BD24" s="1"/>
      <c r="BE24" s="1"/>
      <c r="BF24" s="1"/>
      <c r="BG24" s="1">
        <f>D24*I24</f>
        <v>325000</v>
      </c>
    </row>
    <row r="25" spans="2:59" x14ac:dyDescent="0.25"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61">
        <f>SUM(N7:N24)</f>
        <v>65600</v>
      </c>
      <c r="O25" s="61">
        <f t="shared" ref="O25:BG25" si="5">SUM(O7:O24)</f>
        <v>424320</v>
      </c>
      <c r="P25" s="61">
        <f t="shared" si="5"/>
        <v>137350</v>
      </c>
      <c r="Q25" s="61">
        <f t="shared" si="5"/>
        <v>888420</v>
      </c>
      <c r="R25" s="61">
        <f t="shared" si="5"/>
        <v>209100</v>
      </c>
      <c r="S25" s="61">
        <f t="shared" si="5"/>
        <v>1352520</v>
      </c>
      <c r="T25" s="61">
        <f t="shared" si="5"/>
        <v>215250</v>
      </c>
      <c r="U25" s="61">
        <f t="shared" si="5"/>
        <v>1392300.0000000002</v>
      </c>
      <c r="V25" s="61">
        <f t="shared" si="5"/>
        <v>215250</v>
      </c>
      <c r="W25" s="61">
        <f t="shared" si="5"/>
        <v>1392300.0000000002</v>
      </c>
      <c r="X25" s="61">
        <f t="shared" si="5"/>
        <v>215250</v>
      </c>
      <c r="Y25" s="61">
        <f t="shared" si="5"/>
        <v>1392300.0000000002</v>
      </c>
      <c r="Z25" s="61">
        <f t="shared" si="5"/>
        <v>610750</v>
      </c>
      <c r="AA25" s="61">
        <f t="shared" si="5"/>
        <v>1259700</v>
      </c>
      <c r="AB25" s="61">
        <f t="shared" si="5"/>
        <v>629250</v>
      </c>
      <c r="AC25" s="61">
        <f t="shared" si="5"/>
        <v>1127100</v>
      </c>
      <c r="AD25" s="61">
        <f t="shared" si="5"/>
        <v>608750</v>
      </c>
      <c r="AE25" s="61">
        <f t="shared" si="5"/>
        <v>994500</v>
      </c>
      <c r="AF25" s="61">
        <f t="shared" si="5"/>
        <v>608750</v>
      </c>
      <c r="AG25" s="61">
        <f t="shared" si="5"/>
        <v>994500</v>
      </c>
      <c r="AH25" s="61">
        <f t="shared" si="5"/>
        <v>608750</v>
      </c>
      <c r="AI25" s="61">
        <f t="shared" si="5"/>
        <v>994500</v>
      </c>
      <c r="AJ25" s="61">
        <f t="shared" si="5"/>
        <v>608750</v>
      </c>
      <c r="AK25" s="61">
        <f t="shared" si="5"/>
        <v>994500</v>
      </c>
      <c r="AL25" s="61">
        <f t="shared" si="5"/>
        <v>478750</v>
      </c>
      <c r="AM25" s="61">
        <f t="shared" si="5"/>
        <v>994500</v>
      </c>
      <c r="AN25" s="61">
        <f t="shared" si="5"/>
        <v>478750</v>
      </c>
      <c r="AO25" s="61">
        <f t="shared" si="5"/>
        <v>994500</v>
      </c>
      <c r="AP25" s="61">
        <f t="shared" si="5"/>
        <v>478750</v>
      </c>
      <c r="AQ25" s="61">
        <f t="shared" si="5"/>
        <v>994500</v>
      </c>
      <c r="AR25" s="61">
        <f t="shared" si="5"/>
        <v>478750</v>
      </c>
      <c r="AS25" s="61">
        <f t="shared" si="5"/>
        <v>994500</v>
      </c>
      <c r="AT25" s="61">
        <f t="shared" si="5"/>
        <v>478750</v>
      </c>
      <c r="AU25" s="61">
        <f t="shared" si="5"/>
        <v>994500</v>
      </c>
      <c r="AV25" s="61">
        <f t="shared" si="5"/>
        <v>478750</v>
      </c>
      <c r="AW25" s="61">
        <f t="shared" si="5"/>
        <v>994500</v>
      </c>
      <c r="AX25" s="61">
        <f t="shared" si="5"/>
        <v>427500</v>
      </c>
      <c r="AY25" s="61">
        <f t="shared" si="5"/>
        <v>663000</v>
      </c>
      <c r="AZ25" s="61">
        <f t="shared" si="5"/>
        <v>376250</v>
      </c>
      <c r="BA25" s="61">
        <f t="shared" si="5"/>
        <v>331500</v>
      </c>
      <c r="BB25" s="61">
        <f t="shared" si="5"/>
        <v>325000</v>
      </c>
      <c r="BC25" s="61">
        <f t="shared" si="5"/>
        <v>0</v>
      </c>
      <c r="BD25" s="61">
        <f t="shared" si="5"/>
        <v>325000</v>
      </c>
      <c r="BE25" s="61">
        <f t="shared" si="5"/>
        <v>0</v>
      </c>
      <c r="BF25" s="61">
        <f t="shared" si="5"/>
        <v>325000</v>
      </c>
      <c r="BG25" s="61">
        <f t="shared" si="5"/>
        <v>325000</v>
      </c>
    </row>
    <row r="27" spans="2:59" x14ac:dyDescent="0.25">
      <c r="V27" s="71">
        <v>2019</v>
      </c>
      <c r="W27" s="71"/>
      <c r="AT27" s="71">
        <v>2020</v>
      </c>
      <c r="AU27" s="71"/>
    </row>
    <row r="28" spans="2:59" x14ac:dyDescent="0.25">
      <c r="T28" s="1" t="s">
        <v>86</v>
      </c>
      <c r="U28" s="1"/>
      <c r="V28" s="70">
        <f>N25+O25+P25+Q25+R25+S25+T25+U25+V25+W25</f>
        <v>6292410</v>
      </c>
      <c r="W28" s="88"/>
      <c r="X28" s="72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4"/>
      <c r="AS28" s="63"/>
      <c r="AT28" s="70">
        <f>X25+Y25+Z25+AA25+AB25+AC25+AD25+AE25+AF25+AG25+AH25+AI25+AJ25+AK25+AL25+AM25+AN25+AO25+AP25+AQ25+AR25+AS25+AT25+AU25</f>
        <v>19013600</v>
      </c>
      <c r="AU28" s="89"/>
    </row>
    <row r="30" spans="2:59" x14ac:dyDescent="0.25">
      <c r="T30" s="1" t="s">
        <v>81</v>
      </c>
      <c r="U30" s="1"/>
      <c r="V30" s="70">
        <f>D7+D8+D9+D10+D11+D12</f>
        <v>20700</v>
      </c>
      <c r="W30" s="88"/>
      <c r="X30" s="72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4"/>
      <c r="AS30" s="63"/>
      <c r="AT30" s="70">
        <f>D13+D14+D15+D16+D17+D18+D19+D20+D21+D22+D23+D24</f>
        <v>30000</v>
      </c>
      <c r="AU30" s="89"/>
    </row>
  </sheetData>
  <mergeCells count="31">
    <mergeCell ref="BF6:BG6"/>
    <mergeCell ref="X28:AR28"/>
    <mergeCell ref="X30:AR30"/>
    <mergeCell ref="AV6:AW6"/>
    <mergeCell ref="AX6:AY6"/>
    <mergeCell ref="AZ6:BA6"/>
    <mergeCell ref="BB6:BC6"/>
    <mergeCell ref="BD6:BE6"/>
    <mergeCell ref="AV5:BG5"/>
    <mergeCell ref="N6:O6"/>
    <mergeCell ref="P6:Q6"/>
    <mergeCell ref="R6:S6"/>
    <mergeCell ref="T6:U6"/>
    <mergeCell ref="V6:W6"/>
    <mergeCell ref="X6:Y6"/>
    <mergeCell ref="Z6:AA6"/>
    <mergeCell ref="AB6:AC6"/>
    <mergeCell ref="AD6:AE6"/>
    <mergeCell ref="AF6:AG6"/>
    <mergeCell ref="AH6:AI6"/>
    <mergeCell ref="AJ6:AK6"/>
    <mergeCell ref="AL6:AM6"/>
    <mergeCell ref="AN6:AO6"/>
    <mergeCell ref="AP6:AQ6"/>
    <mergeCell ref="B7:B12"/>
    <mergeCell ref="B13:B24"/>
    <mergeCell ref="C2:L2"/>
    <mergeCell ref="N5:W5"/>
    <mergeCell ref="X5:AU5"/>
    <mergeCell ref="AR6:AS6"/>
    <mergeCell ref="AT6:AU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G30"/>
  <sheetViews>
    <sheetView topLeftCell="Z1" workbookViewId="0">
      <selection activeCell="J30" sqref="J30"/>
    </sheetView>
  </sheetViews>
  <sheetFormatPr defaultRowHeight="15" x14ac:dyDescent="0.25"/>
  <cols>
    <col min="1" max="1" width="9.140625" style="59"/>
    <col min="2" max="2" width="5" style="59" bestFit="1" customWidth="1"/>
    <col min="3" max="3" width="8" style="59" customWidth="1"/>
    <col min="4" max="4" width="5" style="59" bestFit="1" customWidth="1"/>
    <col min="5" max="7" width="5" style="59" customWidth="1"/>
    <col min="8" max="9" width="4" style="59" bestFit="1" customWidth="1"/>
    <col min="10" max="10" width="7.85546875" style="59" customWidth="1"/>
    <col min="11" max="11" width="8.28515625" style="59" customWidth="1"/>
    <col min="12" max="12" width="4.5703125" style="59" customWidth="1"/>
    <col min="13" max="13" width="7.5703125" style="59" customWidth="1"/>
    <col min="14" max="15" width="8.7109375" style="59" customWidth="1"/>
    <col min="16" max="17" width="11.140625" style="59" customWidth="1"/>
    <col min="18" max="19" width="10.28515625" style="59" customWidth="1"/>
    <col min="20" max="20" width="12.140625" style="59" bestFit="1" customWidth="1"/>
    <col min="21" max="21" width="12.140625" style="59" customWidth="1"/>
    <col min="22" max="22" width="12.140625" style="59" bestFit="1" customWidth="1"/>
    <col min="23" max="23" width="12.140625" style="59" customWidth="1"/>
    <col min="24" max="25" width="11" style="59" customWidth="1"/>
    <col min="26" max="27" width="10.85546875" style="59" customWidth="1"/>
    <col min="28" max="29" width="11.85546875" style="59" customWidth="1"/>
    <col min="30" max="31" width="10.7109375" style="59" customWidth="1"/>
    <col min="32" max="33" width="11.42578125" style="59" customWidth="1"/>
    <col min="34" max="35" width="10.42578125" style="59" customWidth="1"/>
    <col min="36" max="37" width="11.28515625" style="59" customWidth="1"/>
    <col min="38" max="39" width="10.28515625" style="59" customWidth="1"/>
    <col min="40" max="41" width="11.42578125" style="59" customWidth="1"/>
    <col min="42" max="43" width="10.28515625" style="59" customWidth="1"/>
    <col min="44" max="45" width="11.7109375" style="59" customWidth="1"/>
    <col min="46" max="46" width="11.5703125" style="59" bestFit="1" customWidth="1"/>
    <col min="47" max="47" width="11.5703125" style="59" customWidth="1"/>
    <col min="48" max="49" width="11.140625" style="59" customWidth="1"/>
    <col min="50" max="51" width="10.85546875" style="59" customWidth="1"/>
    <col min="52" max="16384" width="9.140625" style="59"/>
  </cols>
  <sheetData>
    <row r="1" spans="2:59" x14ac:dyDescent="0.25">
      <c r="P1" s="59" t="s">
        <v>2</v>
      </c>
      <c r="T1" s="59">
        <v>745</v>
      </c>
    </row>
    <row r="2" spans="2:59" x14ac:dyDescent="0.25">
      <c r="C2" s="75">
        <v>6300000</v>
      </c>
      <c r="D2" s="75"/>
      <c r="E2" s="75"/>
      <c r="F2" s="75"/>
      <c r="G2" s="75"/>
      <c r="H2" s="75"/>
      <c r="I2" s="75"/>
      <c r="J2" s="75"/>
      <c r="K2" s="75"/>
      <c r="L2" s="75"/>
      <c r="M2" s="69"/>
      <c r="P2" s="59" t="s">
        <v>0</v>
      </c>
      <c r="T2" s="59">
        <v>103.8</v>
      </c>
      <c r="U2" s="59">
        <f>T1-T2</f>
        <v>641.20000000000005</v>
      </c>
    </row>
    <row r="5" spans="2:59" x14ac:dyDescent="0.25">
      <c r="N5" s="72">
        <v>2019</v>
      </c>
      <c r="O5" s="73"/>
      <c r="P5" s="73"/>
      <c r="Q5" s="73"/>
      <c r="R5" s="73"/>
      <c r="S5" s="73"/>
      <c r="T5" s="73"/>
      <c r="U5" s="73"/>
      <c r="V5" s="73"/>
      <c r="W5" s="74"/>
      <c r="X5" s="72">
        <v>2020</v>
      </c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4"/>
      <c r="AV5" s="92">
        <v>2021</v>
      </c>
      <c r="AW5" s="92"/>
      <c r="AX5" s="92"/>
      <c r="AY5" s="92"/>
      <c r="AZ5" s="92"/>
      <c r="BA5" s="92"/>
      <c r="BB5" s="92"/>
      <c r="BC5" s="92"/>
      <c r="BD5" s="92"/>
      <c r="BE5" s="92"/>
      <c r="BF5" s="92"/>
      <c r="BG5" s="92"/>
    </row>
    <row r="6" spans="2:59" ht="93" customHeight="1" x14ac:dyDescent="0.25">
      <c r="C6" s="1"/>
      <c r="D6" s="66" t="s">
        <v>81</v>
      </c>
      <c r="E6" s="87">
        <v>0.1</v>
      </c>
      <c r="F6" s="87">
        <v>0.9</v>
      </c>
      <c r="G6" s="87" t="s">
        <v>87</v>
      </c>
      <c r="H6" s="66" t="s">
        <v>82</v>
      </c>
      <c r="I6" s="67" t="s">
        <v>83</v>
      </c>
      <c r="J6" s="67" t="s">
        <v>84</v>
      </c>
      <c r="K6" s="67" t="s">
        <v>89</v>
      </c>
      <c r="L6" s="67" t="s">
        <v>85</v>
      </c>
      <c r="M6" s="67" t="s">
        <v>88</v>
      </c>
      <c r="N6" s="84" t="s">
        <v>68</v>
      </c>
      <c r="O6" s="85"/>
      <c r="P6" s="84" t="s">
        <v>69</v>
      </c>
      <c r="Q6" s="85"/>
      <c r="R6" s="84" t="s">
        <v>70</v>
      </c>
      <c r="S6" s="85"/>
      <c r="T6" s="84" t="s">
        <v>72</v>
      </c>
      <c r="U6" s="85"/>
      <c r="V6" s="84" t="s">
        <v>73</v>
      </c>
      <c r="W6" s="85"/>
      <c r="X6" s="83" t="s">
        <v>74</v>
      </c>
      <c r="Y6" s="83"/>
      <c r="Z6" s="83" t="s">
        <v>75</v>
      </c>
      <c r="AA6" s="83"/>
      <c r="AB6" s="83" t="s">
        <v>76</v>
      </c>
      <c r="AC6" s="83"/>
      <c r="AD6" s="83" t="s">
        <v>77</v>
      </c>
      <c r="AE6" s="83"/>
      <c r="AF6" s="83" t="s">
        <v>78</v>
      </c>
      <c r="AG6" s="83"/>
      <c r="AH6" s="83" t="s">
        <v>79</v>
      </c>
      <c r="AI6" s="83"/>
      <c r="AJ6" s="83" t="s">
        <v>67</v>
      </c>
      <c r="AK6" s="83"/>
      <c r="AL6" s="83" t="s">
        <v>68</v>
      </c>
      <c r="AM6" s="83"/>
      <c r="AN6" s="83" t="s">
        <v>69</v>
      </c>
      <c r="AO6" s="83"/>
      <c r="AP6" s="83" t="s">
        <v>70</v>
      </c>
      <c r="AQ6" s="83"/>
      <c r="AR6" s="83" t="s">
        <v>72</v>
      </c>
      <c r="AS6" s="83"/>
      <c r="AT6" s="84" t="s">
        <v>73</v>
      </c>
      <c r="AU6" s="85"/>
      <c r="AV6" s="84" t="s">
        <v>74</v>
      </c>
      <c r="AW6" s="85"/>
      <c r="AX6" s="84" t="s">
        <v>75</v>
      </c>
      <c r="AY6" s="85"/>
      <c r="AZ6" s="84" t="s">
        <v>76</v>
      </c>
      <c r="BA6" s="85"/>
      <c r="BB6" s="84" t="s">
        <v>77</v>
      </c>
      <c r="BC6" s="85"/>
      <c r="BD6" s="84" t="s">
        <v>78</v>
      </c>
      <c r="BE6" s="85"/>
      <c r="BF6" s="84" t="s">
        <v>79</v>
      </c>
      <c r="BG6" s="85"/>
    </row>
    <row r="7" spans="2:59" x14ac:dyDescent="0.25">
      <c r="B7" s="77">
        <v>2019</v>
      </c>
      <c r="C7" s="1" t="s">
        <v>67</v>
      </c>
      <c r="D7" s="1">
        <v>3000</v>
      </c>
      <c r="E7" s="1">
        <f>D7*$E$6</f>
        <v>300</v>
      </c>
      <c r="F7" s="1">
        <f>D7*$F$6</f>
        <v>2700</v>
      </c>
      <c r="G7" s="1">
        <v>745</v>
      </c>
      <c r="H7" s="1">
        <v>641.20000000000005</v>
      </c>
      <c r="I7" s="68">
        <v>130</v>
      </c>
      <c r="J7" s="68">
        <f>H7-I7</f>
        <v>511.20000000000005</v>
      </c>
      <c r="K7" s="68">
        <f>G7-I7</f>
        <v>615</v>
      </c>
      <c r="L7" s="68">
        <f>J7/3</f>
        <v>170.4</v>
      </c>
      <c r="M7" s="68">
        <f>K7/3</f>
        <v>205</v>
      </c>
      <c r="N7" s="61">
        <f>E7*M7</f>
        <v>61500</v>
      </c>
      <c r="O7" s="61">
        <f>F7*L7</f>
        <v>460080</v>
      </c>
      <c r="P7" s="61">
        <f>E7*M7</f>
        <v>61500</v>
      </c>
      <c r="Q7" s="61">
        <f>F7*L7</f>
        <v>460080</v>
      </c>
      <c r="R7" s="61">
        <f>E7*M7</f>
        <v>61500</v>
      </c>
      <c r="S7" s="61">
        <f>F7*L7</f>
        <v>460080</v>
      </c>
      <c r="T7" s="61"/>
      <c r="U7" s="61"/>
      <c r="V7" s="61"/>
      <c r="W7" s="61"/>
      <c r="X7" s="90"/>
      <c r="Y7" s="90"/>
      <c r="Z7" s="90">
        <f>D7*I7</f>
        <v>390000</v>
      </c>
      <c r="AA7" s="90"/>
      <c r="AB7" s="90"/>
      <c r="AC7" s="90"/>
      <c r="AD7" s="90"/>
      <c r="AE7" s="90"/>
      <c r="AF7" s="90"/>
      <c r="AG7" s="90"/>
      <c r="AH7" s="90"/>
      <c r="AI7" s="90"/>
      <c r="AJ7" s="90"/>
      <c r="AK7" s="90"/>
      <c r="AL7" s="91"/>
      <c r="AM7" s="91"/>
      <c r="AN7" s="91"/>
      <c r="AO7" s="91"/>
      <c r="AP7" s="91"/>
      <c r="AQ7" s="91"/>
      <c r="AR7" s="91"/>
      <c r="AS7" s="91"/>
      <c r="AT7" s="9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</row>
    <row r="8" spans="2:59" x14ac:dyDescent="0.25">
      <c r="B8" s="77"/>
      <c r="C8" s="1" t="s">
        <v>68</v>
      </c>
      <c r="D8" s="1">
        <v>3000</v>
      </c>
      <c r="E8" s="1">
        <f t="shared" ref="E8:E24" si="0">D8*$E$6</f>
        <v>300</v>
      </c>
      <c r="F8" s="1">
        <f t="shared" ref="F8:F24" si="1">D8*$F$6</f>
        <v>2700</v>
      </c>
      <c r="G8" s="1">
        <v>745</v>
      </c>
      <c r="H8" s="1">
        <v>641.20000000000005</v>
      </c>
      <c r="I8" s="68">
        <v>130</v>
      </c>
      <c r="J8" s="68">
        <f t="shared" ref="J8:J24" si="2">H8-I8</f>
        <v>511.20000000000005</v>
      </c>
      <c r="K8" s="68">
        <f t="shared" ref="K8:K24" si="3">G8-I8</f>
        <v>615</v>
      </c>
      <c r="L8" s="68">
        <f t="shared" ref="L8:L24" si="4">J8/3</f>
        <v>170.4</v>
      </c>
      <c r="M8" s="68">
        <f t="shared" ref="M8:M24" si="5">K8/3</f>
        <v>205</v>
      </c>
      <c r="N8" s="61"/>
      <c r="O8" s="61"/>
      <c r="P8" s="61">
        <f>E8*M8</f>
        <v>61500</v>
      </c>
      <c r="Q8" s="61">
        <f>F8*L8</f>
        <v>460080</v>
      </c>
      <c r="R8" s="61">
        <f>E8*M8</f>
        <v>61500</v>
      </c>
      <c r="S8" s="61">
        <f>F8*L8</f>
        <v>460080</v>
      </c>
      <c r="T8" s="61">
        <f>E8*M8</f>
        <v>61500</v>
      </c>
      <c r="U8" s="61">
        <f>F8*L8</f>
        <v>460080</v>
      </c>
      <c r="V8" s="61"/>
      <c r="W8" s="61"/>
      <c r="X8" s="61"/>
      <c r="Y8" s="61"/>
      <c r="Z8" s="61"/>
      <c r="AA8" s="61"/>
      <c r="AB8" s="61">
        <f>D8*I8</f>
        <v>390000</v>
      </c>
      <c r="AC8" s="61"/>
      <c r="AD8" s="61"/>
      <c r="AE8" s="61"/>
      <c r="AF8" s="61"/>
      <c r="AG8" s="61"/>
      <c r="AH8" s="61"/>
      <c r="AI8" s="61"/>
      <c r="AJ8" s="61"/>
      <c r="AK8" s="6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</row>
    <row r="9" spans="2:59" x14ac:dyDescent="0.25">
      <c r="B9" s="77"/>
      <c r="C9" s="1" t="s">
        <v>69</v>
      </c>
      <c r="D9" s="1">
        <v>3000</v>
      </c>
      <c r="E9" s="1">
        <f t="shared" si="0"/>
        <v>300</v>
      </c>
      <c r="F9" s="1">
        <f t="shared" si="1"/>
        <v>2700</v>
      </c>
      <c r="G9" s="1">
        <v>745</v>
      </c>
      <c r="H9" s="1">
        <v>641.20000000000005</v>
      </c>
      <c r="I9" s="68">
        <v>130</v>
      </c>
      <c r="J9" s="68">
        <f t="shared" si="2"/>
        <v>511.20000000000005</v>
      </c>
      <c r="K9" s="68">
        <f t="shared" si="3"/>
        <v>615</v>
      </c>
      <c r="L9" s="68">
        <f t="shared" si="4"/>
        <v>170.4</v>
      </c>
      <c r="M9" s="68">
        <f t="shared" si="5"/>
        <v>205</v>
      </c>
      <c r="N9" s="61"/>
      <c r="O9" s="61"/>
      <c r="P9" s="61"/>
      <c r="Q9" s="61"/>
      <c r="R9" s="61">
        <f>E9*M9</f>
        <v>61500</v>
      </c>
      <c r="S9" s="61">
        <f>F9*L9</f>
        <v>460080</v>
      </c>
      <c r="T9" s="61">
        <f>E9*M9</f>
        <v>61500</v>
      </c>
      <c r="U9" s="61">
        <f>F9*L9</f>
        <v>460080</v>
      </c>
      <c r="V9" s="61">
        <f>E9*M9</f>
        <v>61500</v>
      </c>
      <c r="W9" s="61">
        <f>F9*L9</f>
        <v>460080</v>
      </c>
      <c r="X9" s="61"/>
      <c r="Y9" s="61"/>
      <c r="Z9" s="61"/>
      <c r="AA9" s="61"/>
      <c r="AB9" s="61"/>
      <c r="AC9" s="61"/>
      <c r="AD9" s="61">
        <f>D9*I9</f>
        <v>390000</v>
      </c>
      <c r="AE9" s="61"/>
      <c r="AF9" s="61"/>
      <c r="AG9" s="61"/>
      <c r="AH9" s="61"/>
      <c r="AI9" s="61"/>
      <c r="AJ9" s="61"/>
      <c r="AK9" s="6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</row>
    <row r="10" spans="2:59" x14ac:dyDescent="0.25">
      <c r="B10" s="77"/>
      <c r="C10" s="1" t="s">
        <v>71</v>
      </c>
      <c r="D10" s="1">
        <v>3000</v>
      </c>
      <c r="E10" s="1">
        <f t="shared" si="0"/>
        <v>300</v>
      </c>
      <c r="F10" s="1">
        <f t="shared" si="1"/>
        <v>2700</v>
      </c>
      <c r="G10" s="1">
        <v>745</v>
      </c>
      <c r="H10" s="1">
        <v>641.20000000000005</v>
      </c>
      <c r="I10" s="68">
        <v>130</v>
      </c>
      <c r="J10" s="68">
        <f t="shared" si="2"/>
        <v>511.20000000000005</v>
      </c>
      <c r="K10" s="68">
        <f t="shared" si="3"/>
        <v>615</v>
      </c>
      <c r="L10" s="68">
        <f t="shared" si="4"/>
        <v>170.4</v>
      </c>
      <c r="M10" s="68">
        <f t="shared" si="5"/>
        <v>205</v>
      </c>
      <c r="N10" s="61"/>
      <c r="O10" s="61"/>
      <c r="P10" s="61"/>
      <c r="Q10" s="61"/>
      <c r="R10" s="61"/>
      <c r="S10" s="61"/>
      <c r="T10" s="61">
        <f>E10*M10</f>
        <v>61500</v>
      </c>
      <c r="U10" s="61">
        <f>F10*L10</f>
        <v>460080</v>
      </c>
      <c r="V10" s="61">
        <f>E10*M10</f>
        <v>61500</v>
      </c>
      <c r="W10" s="61">
        <f>F10*L10</f>
        <v>460080</v>
      </c>
      <c r="X10" s="61">
        <f>E10*M10</f>
        <v>61500</v>
      </c>
      <c r="Y10" s="61">
        <f>F10*L10</f>
        <v>460080</v>
      </c>
      <c r="Z10" s="61"/>
      <c r="AA10" s="61"/>
      <c r="AB10" s="61"/>
      <c r="AC10" s="61"/>
      <c r="AD10" s="61"/>
      <c r="AE10" s="61"/>
      <c r="AF10" s="61">
        <f>D10*I10</f>
        <v>390000</v>
      </c>
      <c r="AG10" s="61"/>
      <c r="AH10" s="61"/>
      <c r="AI10" s="61"/>
      <c r="AJ10" s="61"/>
      <c r="AK10" s="6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</row>
    <row r="11" spans="2:59" x14ac:dyDescent="0.25">
      <c r="B11" s="77"/>
      <c r="C11" s="1" t="s">
        <v>72</v>
      </c>
      <c r="D11" s="1">
        <v>3200</v>
      </c>
      <c r="E11" s="1">
        <f t="shared" si="0"/>
        <v>320</v>
      </c>
      <c r="F11" s="1">
        <f t="shared" si="1"/>
        <v>2880</v>
      </c>
      <c r="G11" s="1">
        <v>745</v>
      </c>
      <c r="H11" s="1">
        <v>641.20000000000005</v>
      </c>
      <c r="I11" s="68">
        <v>130</v>
      </c>
      <c r="J11" s="68">
        <f t="shared" si="2"/>
        <v>511.20000000000005</v>
      </c>
      <c r="K11" s="68">
        <f t="shared" si="3"/>
        <v>615</v>
      </c>
      <c r="L11" s="68">
        <f t="shared" si="4"/>
        <v>170.4</v>
      </c>
      <c r="M11" s="68">
        <f t="shared" si="5"/>
        <v>205</v>
      </c>
      <c r="N11" s="61"/>
      <c r="O11" s="61"/>
      <c r="P11" s="61"/>
      <c r="Q11" s="61"/>
      <c r="R11" s="61"/>
      <c r="S11" s="61"/>
      <c r="T11" s="61"/>
      <c r="U11" s="61"/>
      <c r="V11" s="61">
        <f>E11*M11</f>
        <v>65600</v>
      </c>
      <c r="W11" s="61">
        <f>F11*L11</f>
        <v>490752</v>
      </c>
      <c r="X11" s="61">
        <f>E11*M11</f>
        <v>65600</v>
      </c>
      <c r="Y11" s="61">
        <f>F11*L11</f>
        <v>490752</v>
      </c>
      <c r="Z11" s="61">
        <f>E11*M11</f>
        <v>65600</v>
      </c>
      <c r="AA11" s="61">
        <f>F11*L11</f>
        <v>490752</v>
      </c>
      <c r="AB11" s="61"/>
      <c r="AC11" s="61"/>
      <c r="AD11" s="61"/>
      <c r="AE11" s="61"/>
      <c r="AF11" s="61"/>
      <c r="AG11" s="61"/>
      <c r="AH11" s="61">
        <f>D11*I11</f>
        <v>416000</v>
      </c>
      <c r="AI11" s="61"/>
      <c r="AJ11" s="61"/>
      <c r="AK11" s="6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</row>
    <row r="12" spans="2:59" x14ac:dyDescent="0.25">
      <c r="B12" s="77"/>
      <c r="C12" s="1" t="s">
        <v>73</v>
      </c>
      <c r="D12" s="1">
        <v>3500</v>
      </c>
      <c r="E12" s="1">
        <f t="shared" si="0"/>
        <v>350</v>
      </c>
      <c r="F12" s="1">
        <f t="shared" si="1"/>
        <v>3150</v>
      </c>
      <c r="G12" s="1">
        <v>745</v>
      </c>
      <c r="H12" s="1">
        <v>641.20000000000005</v>
      </c>
      <c r="I12" s="68">
        <v>130</v>
      </c>
      <c r="J12" s="68">
        <f t="shared" si="2"/>
        <v>511.20000000000005</v>
      </c>
      <c r="K12" s="68">
        <f t="shared" si="3"/>
        <v>615</v>
      </c>
      <c r="L12" s="68">
        <f t="shared" si="4"/>
        <v>170.4</v>
      </c>
      <c r="M12" s="68">
        <f t="shared" si="5"/>
        <v>205</v>
      </c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>
        <f>E12*M12</f>
        <v>71750</v>
      </c>
      <c r="Y12" s="61">
        <f>F12*L12</f>
        <v>536760</v>
      </c>
      <c r="Z12" s="61">
        <f>E12*M12</f>
        <v>71750</v>
      </c>
      <c r="AA12" s="61">
        <f>F12*L12</f>
        <v>536760</v>
      </c>
      <c r="AB12" s="61">
        <f>E12*M12</f>
        <v>71750</v>
      </c>
      <c r="AC12" s="61">
        <f>F12*L12</f>
        <v>536760</v>
      </c>
      <c r="AD12" s="61"/>
      <c r="AE12" s="61"/>
      <c r="AF12" s="61"/>
      <c r="AG12" s="61"/>
      <c r="AH12" s="61"/>
      <c r="AI12" s="61"/>
      <c r="AJ12" s="61">
        <f>D12*I12</f>
        <v>455000</v>
      </c>
      <c r="AK12" s="6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</row>
    <row r="13" spans="2:59" x14ac:dyDescent="0.25">
      <c r="B13" s="77">
        <v>2020</v>
      </c>
      <c r="C13" s="1" t="s">
        <v>74</v>
      </c>
      <c r="D13" s="1">
        <v>2500</v>
      </c>
      <c r="E13" s="1">
        <f t="shared" si="0"/>
        <v>250</v>
      </c>
      <c r="F13" s="1">
        <f t="shared" si="1"/>
        <v>2250</v>
      </c>
      <c r="G13" s="1">
        <v>745</v>
      </c>
      <c r="H13" s="1">
        <v>641.20000000000005</v>
      </c>
      <c r="I13" s="68">
        <v>130</v>
      </c>
      <c r="J13" s="68">
        <f t="shared" si="2"/>
        <v>511.20000000000005</v>
      </c>
      <c r="K13" s="68">
        <f t="shared" si="3"/>
        <v>615</v>
      </c>
      <c r="L13" s="68">
        <f t="shared" si="4"/>
        <v>170.4</v>
      </c>
      <c r="M13" s="68">
        <f t="shared" si="5"/>
        <v>205</v>
      </c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>
        <f>E13*M13</f>
        <v>51250</v>
      </c>
      <c r="AA13" s="61">
        <f>F13*L13</f>
        <v>383400</v>
      </c>
      <c r="AB13" s="61">
        <f>E13*M13</f>
        <v>51250</v>
      </c>
      <c r="AC13" s="61">
        <f>F13*L13</f>
        <v>383400</v>
      </c>
      <c r="AD13" s="61">
        <f>E13*M13</f>
        <v>51250</v>
      </c>
      <c r="AE13" s="61">
        <f>F13*L13</f>
        <v>383400</v>
      </c>
      <c r="AF13" s="1"/>
      <c r="AG13" s="61"/>
      <c r="AH13" s="61"/>
      <c r="AI13" s="61"/>
      <c r="AJ13" s="61"/>
      <c r="AK13" s="61"/>
      <c r="AL13" s="1">
        <f>D13*I13</f>
        <v>325000</v>
      </c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</row>
    <row r="14" spans="2:59" x14ac:dyDescent="0.25">
      <c r="B14" s="77"/>
      <c r="C14" s="1" t="s">
        <v>75</v>
      </c>
      <c r="D14" s="1">
        <v>2500</v>
      </c>
      <c r="E14" s="1">
        <f t="shared" si="0"/>
        <v>250</v>
      </c>
      <c r="F14" s="1">
        <f t="shared" si="1"/>
        <v>2250</v>
      </c>
      <c r="G14" s="1">
        <v>745</v>
      </c>
      <c r="H14" s="1">
        <v>641.20000000000005</v>
      </c>
      <c r="I14" s="68">
        <v>130</v>
      </c>
      <c r="J14" s="68">
        <f t="shared" si="2"/>
        <v>511.20000000000005</v>
      </c>
      <c r="K14" s="68">
        <f t="shared" si="3"/>
        <v>615</v>
      </c>
      <c r="L14" s="68">
        <f t="shared" si="4"/>
        <v>170.4</v>
      </c>
      <c r="M14" s="68">
        <f t="shared" si="5"/>
        <v>205</v>
      </c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>
        <f>E14*M14</f>
        <v>51250</v>
      </c>
      <c r="AC14" s="61">
        <f>F14*L14</f>
        <v>383400</v>
      </c>
      <c r="AD14" s="61">
        <f>E14*M14</f>
        <v>51250</v>
      </c>
      <c r="AE14" s="61">
        <f>F14*L14</f>
        <v>383400</v>
      </c>
      <c r="AF14" s="1">
        <f>E14*M14</f>
        <v>51250</v>
      </c>
      <c r="AG14" s="61">
        <f>F14*L14</f>
        <v>383400</v>
      </c>
      <c r="AH14" s="61"/>
      <c r="AI14" s="61"/>
      <c r="AJ14" s="61"/>
      <c r="AK14" s="61"/>
      <c r="AL14" s="1"/>
      <c r="AM14" s="1"/>
      <c r="AN14" s="1">
        <f>D14*I14</f>
        <v>325000</v>
      </c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</row>
    <row r="15" spans="2:59" x14ac:dyDescent="0.25">
      <c r="B15" s="77"/>
      <c r="C15" s="1" t="s">
        <v>80</v>
      </c>
      <c r="D15" s="1">
        <v>2500</v>
      </c>
      <c r="E15" s="1">
        <f t="shared" si="0"/>
        <v>250</v>
      </c>
      <c r="F15" s="1">
        <f t="shared" si="1"/>
        <v>2250</v>
      </c>
      <c r="G15" s="1">
        <v>745</v>
      </c>
      <c r="H15" s="1">
        <v>641.20000000000005</v>
      </c>
      <c r="I15" s="68">
        <v>130</v>
      </c>
      <c r="J15" s="68">
        <f t="shared" si="2"/>
        <v>511.20000000000005</v>
      </c>
      <c r="K15" s="68">
        <f t="shared" si="3"/>
        <v>615</v>
      </c>
      <c r="L15" s="68">
        <f t="shared" si="4"/>
        <v>170.4</v>
      </c>
      <c r="M15" s="68">
        <f t="shared" si="5"/>
        <v>205</v>
      </c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>
        <f>E15*M15</f>
        <v>51250</v>
      </c>
      <c r="AE15" s="61">
        <f>F15*L15</f>
        <v>383400</v>
      </c>
      <c r="AF15" s="61">
        <f>E15*M15</f>
        <v>51250</v>
      </c>
      <c r="AG15" s="61">
        <f>F15*L15</f>
        <v>383400</v>
      </c>
      <c r="AH15" s="61">
        <f>E15*M15</f>
        <v>51250</v>
      </c>
      <c r="AI15" s="61">
        <f>F15*L15</f>
        <v>383400</v>
      </c>
      <c r="AJ15" s="61"/>
      <c r="AK15" s="61"/>
      <c r="AL15" s="1"/>
      <c r="AM15" s="1"/>
      <c r="AN15" s="1"/>
      <c r="AO15" s="1"/>
      <c r="AP15" s="1">
        <f>D15*I15</f>
        <v>325000</v>
      </c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</row>
    <row r="16" spans="2:59" x14ac:dyDescent="0.25">
      <c r="B16" s="77"/>
      <c r="C16" s="1" t="s">
        <v>77</v>
      </c>
      <c r="D16" s="1">
        <v>2500</v>
      </c>
      <c r="E16" s="1">
        <f t="shared" si="0"/>
        <v>250</v>
      </c>
      <c r="F16" s="1">
        <f t="shared" si="1"/>
        <v>2250</v>
      </c>
      <c r="G16" s="1">
        <v>745</v>
      </c>
      <c r="H16" s="1">
        <v>641.20000000000005</v>
      </c>
      <c r="I16" s="68">
        <v>130</v>
      </c>
      <c r="J16" s="68">
        <f t="shared" si="2"/>
        <v>511.20000000000005</v>
      </c>
      <c r="K16" s="68">
        <f t="shared" si="3"/>
        <v>615</v>
      </c>
      <c r="L16" s="68">
        <f t="shared" si="4"/>
        <v>170.4</v>
      </c>
      <c r="M16" s="68">
        <f t="shared" si="5"/>
        <v>205</v>
      </c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>
        <f>E16*M16</f>
        <v>51250</v>
      </c>
      <c r="AG16" s="61">
        <f>F16*L16</f>
        <v>383400</v>
      </c>
      <c r="AH16" s="61">
        <f>E16*M16</f>
        <v>51250</v>
      </c>
      <c r="AI16" s="61">
        <f>F16*L16</f>
        <v>383400</v>
      </c>
      <c r="AJ16" s="61">
        <f>E16*M16</f>
        <v>51250</v>
      </c>
      <c r="AK16" s="61">
        <f>F16*L16</f>
        <v>383400</v>
      </c>
      <c r="AL16" s="1"/>
      <c r="AM16" s="1"/>
      <c r="AN16" s="1"/>
      <c r="AO16" s="1"/>
      <c r="AP16" s="1"/>
      <c r="AQ16" s="1"/>
      <c r="AR16" s="1">
        <f>D16*I16</f>
        <v>325000</v>
      </c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</row>
    <row r="17" spans="2:59" x14ac:dyDescent="0.25">
      <c r="B17" s="77"/>
      <c r="C17" s="1" t="s">
        <v>78</v>
      </c>
      <c r="D17" s="1">
        <v>2500</v>
      </c>
      <c r="E17" s="1">
        <f t="shared" si="0"/>
        <v>250</v>
      </c>
      <c r="F17" s="1">
        <f t="shared" si="1"/>
        <v>2250</v>
      </c>
      <c r="G17" s="1">
        <v>745</v>
      </c>
      <c r="H17" s="1">
        <v>641.20000000000005</v>
      </c>
      <c r="I17" s="68">
        <v>130</v>
      </c>
      <c r="J17" s="68">
        <f t="shared" si="2"/>
        <v>511.20000000000005</v>
      </c>
      <c r="K17" s="68">
        <f t="shared" si="3"/>
        <v>615</v>
      </c>
      <c r="L17" s="68">
        <f t="shared" si="4"/>
        <v>170.4</v>
      </c>
      <c r="M17" s="68">
        <f t="shared" si="5"/>
        <v>205</v>
      </c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>
        <f>E17*M17</f>
        <v>51250</v>
      </c>
      <c r="AI17" s="61">
        <f>F17*L17</f>
        <v>383400</v>
      </c>
      <c r="AJ17" s="61">
        <f>E17*M17</f>
        <v>51250</v>
      </c>
      <c r="AK17" s="61">
        <f>F17*L17</f>
        <v>383400</v>
      </c>
      <c r="AL17" s="1">
        <f>E17*M17</f>
        <v>51250</v>
      </c>
      <c r="AM17" s="1">
        <f>F17*L17</f>
        <v>383400</v>
      </c>
      <c r="AN17" s="1"/>
      <c r="AO17" s="1"/>
      <c r="AP17" s="1"/>
      <c r="AQ17" s="1"/>
      <c r="AR17" s="1"/>
      <c r="AS17" s="1"/>
      <c r="AT17" s="1">
        <f>D17*I17</f>
        <v>325000</v>
      </c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</row>
    <row r="18" spans="2:59" x14ac:dyDescent="0.25">
      <c r="B18" s="77"/>
      <c r="C18" s="1" t="s">
        <v>79</v>
      </c>
      <c r="D18" s="1">
        <v>2500</v>
      </c>
      <c r="E18" s="1">
        <f t="shared" si="0"/>
        <v>250</v>
      </c>
      <c r="F18" s="1">
        <f t="shared" si="1"/>
        <v>2250</v>
      </c>
      <c r="G18" s="1">
        <v>745</v>
      </c>
      <c r="H18" s="1">
        <v>641.20000000000005</v>
      </c>
      <c r="I18" s="68">
        <v>130</v>
      </c>
      <c r="J18" s="68">
        <f t="shared" si="2"/>
        <v>511.20000000000005</v>
      </c>
      <c r="K18" s="68">
        <f t="shared" si="3"/>
        <v>615</v>
      </c>
      <c r="L18" s="68">
        <f t="shared" si="4"/>
        <v>170.4</v>
      </c>
      <c r="M18" s="68">
        <f t="shared" si="5"/>
        <v>205</v>
      </c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>
        <f>E18*M18</f>
        <v>51250</v>
      </c>
      <c r="AK18" s="61">
        <f>F18*L18</f>
        <v>383400</v>
      </c>
      <c r="AL18" s="1">
        <f>E18*M18</f>
        <v>51250</v>
      </c>
      <c r="AM18" s="1">
        <f>F18*L18</f>
        <v>383400</v>
      </c>
      <c r="AN18" s="1">
        <f>E18*M18</f>
        <v>51250</v>
      </c>
      <c r="AO18" s="1">
        <f>F18*L18</f>
        <v>383400</v>
      </c>
      <c r="AP18" s="1"/>
      <c r="AQ18" s="1"/>
      <c r="AR18" s="1"/>
      <c r="AS18" s="1"/>
      <c r="AT18" s="1"/>
      <c r="AU18" s="1"/>
      <c r="AV18" s="1">
        <f>D18*I18</f>
        <v>325000</v>
      </c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</row>
    <row r="19" spans="2:59" x14ac:dyDescent="0.25">
      <c r="B19" s="77"/>
      <c r="C19" s="1" t="s">
        <v>67</v>
      </c>
      <c r="D19" s="1">
        <v>2500</v>
      </c>
      <c r="E19" s="1">
        <f t="shared" si="0"/>
        <v>250</v>
      </c>
      <c r="F19" s="1">
        <f t="shared" si="1"/>
        <v>2250</v>
      </c>
      <c r="G19" s="1">
        <v>745</v>
      </c>
      <c r="H19" s="1">
        <v>641.20000000000005</v>
      </c>
      <c r="I19" s="68">
        <v>130</v>
      </c>
      <c r="J19" s="68">
        <f t="shared" si="2"/>
        <v>511.20000000000005</v>
      </c>
      <c r="K19" s="68">
        <f t="shared" si="3"/>
        <v>615</v>
      </c>
      <c r="L19" s="68">
        <f t="shared" si="4"/>
        <v>170.4</v>
      </c>
      <c r="M19" s="68">
        <f t="shared" si="5"/>
        <v>205</v>
      </c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1">
        <f>E19*M19</f>
        <v>51250</v>
      </c>
      <c r="AM19" s="1">
        <f>F19*L19</f>
        <v>383400</v>
      </c>
      <c r="AN19" s="1">
        <f>E19*M19</f>
        <v>51250</v>
      </c>
      <c r="AO19" s="1">
        <f>F19*L19</f>
        <v>383400</v>
      </c>
      <c r="AP19" s="1">
        <f>E19*M19</f>
        <v>51250</v>
      </c>
      <c r="AQ19" s="1">
        <f>F19*L19</f>
        <v>383400</v>
      </c>
      <c r="AR19" s="1"/>
      <c r="AS19" s="1"/>
      <c r="AT19" s="1"/>
      <c r="AU19" s="1"/>
      <c r="AV19" s="1"/>
      <c r="AW19" s="1"/>
      <c r="AX19" s="1">
        <f>D19*I19</f>
        <v>325000</v>
      </c>
      <c r="AY19" s="1"/>
      <c r="AZ19" s="1"/>
      <c r="BA19" s="1"/>
      <c r="BB19" s="1"/>
      <c r="BC19" s="1"/>
      <c r="BD19" s="1"/>
      <c r="BE19" s="1"/>
      <c r="BF19" s="1"/>
      <c r="BG19" s="1"/>
    </row>
    <row r="20" spans="2:59" x14ac:dyDescent="0.25">
      <c r="B20" s="77"/>
      <c r="C20" s="1" t="s">
        <v>68</v>
      </c>
      <c r="D20" s="1">
        <v>2500</v>
      </c>
      <c r="E20" s="1">
        <f t="shared" si="0"/>
        <v>250</v>
      </c>
      <c r="F20" s="1">
        <f t="shared" si="1"/>
        <v>2250</v>
      </c>
      <c r="G20" s="1">
        <v>745</v>
      </c>
      <c r="H20" s="1">
        <v>641.20000000000005</v>
      </c>
      <c r="I20" s="68">
        <v>130</v>
      </c>
      <c r="J20" s="68">
        <f t="shared" si="2"/>
        <v>511.20000000000005</v>
      </c>
      <c r="K20" s="68">
        <f t="shared" si="3"/>
        <v>615</v>
      </c>
      <c r="L20" s="68">
        <f t="shared" si="4"/>
        <v>170.4</v>
      </c>
      <c r="M20" s="68">
        <f t="shared" si="5"/>
        <v>205</v>
      </c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1"/>
      <c r="AM20" s="1"/>
      <c r="AN20" s="1">
        <f>E20*M20</f>
        <v>51250</v>
      </c>
      <c r="AO20" s="1">
        <f>F20*L20</f>
        <v>383400</v>
      </c>
      <c r="AP20" s="1">
        <f>E20*M20</f>
        <v>51250</v>
      </c>
      <c r="AQ20" s="1">
        <f>F20*L20</f>
        <v>383400</v>
      </c>
      <c r="AR20" s="1">
        <f>E20*M20</f>
        <v>51250</v>
      </c>
      <c r="AS20" s="1">
        <f>F20*L20</f>
        <v>383400</v>
      </c>
      <c r="AT20" s="1"/>
      <c r="AU20" s="1"/>
      <c r="AV20" s="1"/>
      <c r="AW20" s="1"/>
      <c r="AX20" s="1"/>
      <c r="AY20" s="1"/>
      <c r="AZ20" s="1">
        <f>D20*I20</f>
        <v>325000</v>
      </c>
      <c r="BA20" s="1"/>
      <c r="BB20" s="1"/>
      <c r="BC20" s="1"/>
      <c r="BD20" s="1"/>
      <c r="BE20" s="1"/>
      <c r="BF20" s="1"/>
      <c r="BG20" s="1"/>
    </row>
    <row r="21" spans="2:59" x14ac:dyDescent="0.25">
      <c r="B21" s="77"/>
      <c r="C21" s="1" t="s">
        <v>69</v>
      </c>
      <c r="D21" s="1">
        <v>2500</v>
      </c>
      <c r="E21" s="1">
        <f t="shared" si="0"/>
        <v>250</v>
      </c>
      <c r="F21" s="1">
        <f t="shared" si="1"/>
        <v>2250</v>
      </c>
      <c r="G21" s="1">
        <v>745</v>
      </c>
      <c r="H21" s="1">
        <v>641.20000000000005</v>
      </c>
      <c r="I21" s="68">
        <v>130</v>
      </c>
      <c r="J21" s="68">
        <f t="shared" si="2"/>
        <v>511.20000000000005</v>
      </c>
      <c r="K21" s="68">
        <f t="shared" si="3"/>
        <v>615</v>
      </c>
      <c r="L21" s="68">
        <f t="shared" si="4"/>
        <v>170.4</v>
      </c>
      <c r="M21" s="68">
        <f t="shared" si="5"/>
        <v>205</v>
      </c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1"/>
      <c r="AM21" s="1"/>
      <c r="AN21" s="1"/>
      <c r="AO21" s="1"/>
      <c r="AP21" s="1">
        <f>E21*M21</f>
        <v>51250</v>
      </c>
      <c r="AQ21" s="1">
        <f>F21*L21</f>
        <v>383400</v>
      </c>
      <c r="AR21" s="1">
        <f>E21*M21</f>
        <v>51250</v>
      </c>
      <c r="AS21" s="1">
        <f>F21*L21</f>
        <v>383400</v>
      </c>
      <c r="AT21" s="1">
        <f>E21*M21</f>
        <v>51250</v>
      </c>
      <c r="AU21" s="1">
        <f>F21*L21</f>
        <v>383400</v>
      </c>
      <c r="AV21" s="1"/>
      <c r="AW21" s="1"/>
      <c r="AX21" s="1"/>
      <c r="AY21" s="1"/>
      <c r="AZ21" s="1"/>
      <c r="BA21" s="1"/>
      <c r="BB21" s="1">
        <f>D21*I21</f>
        <v>325000</v>
      </c>
      <c r="BC21" s="1"/>
      <c r="BD21" s="1"/>
      <c r="BE21" s="1"/>
      <c r="BF21" s="1"/>
      <c r="BG21" s="1"/>
    </row>
    <row r="22" spans="2:59" x14ac:dyDescent="0.25">
      <c r="B22" s="77"/>
      <c r="C22" s="1" t="s">
        <v>71</v>
      </c>
      <c r="D22" s="1">
        <v>2500</v>
      </c>
      <c r="E22" s="1">
        <f t="shared" si="0"/>
        <v>250</v>
      </c>
      <c r="F22" s="1">
        <f t="shared" si="1"/>
        <v>2250</v>
      </c>
      <c r="G22" s="1">
        <v>745</v>
      </c>
      <c r="H22" s="1">
        <v>641.20000000000005</v>
      </c>
      <c r="I22" s="68">
        <v>130</v>
      </c>
      <c r="J22" s="68">
        <f t="shared" si="2"/>
        <v>511.20000000000005</v>
      </c>
      <c r="K22" s="68">
        <f t="shared" si="3"/>
        <v>615</v>
      </c>
      <c r="L22" s="68">
        <f t="shared" si="4"/>
        <v>170.4</v>
      </c>
      <c r="M22" s="68">
        <f t="shared" si="5"/>
        <v>205</v>
      </c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1"/>
      <c r="AM22" s="1"/>
      <c r="AN22" s="1"/>
      <c r="AO22" s="1"/>
      <c r="AP22" s="1"/>
      <c r="AQ22" s="1"/>
      <c r="AR22" s="1">
        <f>E22*M22</f>
        <v>51250</v>
      </c>
      <c r="AS22" s="1">
        <f>F22*L22</f>
        <v>383400</v>
      </c>
      <c r="AT22" s="1">
        <f>E22*M22</f>
        <v>51250</v>
      </c>
      <c r="AU22" s="1">
        <f>F22*L22</f>
        <v>383400</v>
      </c>
      <c r="AV22" s="1">
        <f>E22*M22</f>
        <v>51250</v>
      </c>
      <c r="AW22" s="1">
        <f>F22*L22</f>
        <v>383400</v>
      </c>
      <c r="AX22" s="1"/>
      <c r="AY22" s="1"/>
      <c r="AZ22" s="1"/>
      <c r="BA22" s="1"/>
      <c r="BB22" s="1"/>
      <c r="BC22" s="1"/>
      <c r="BD22" s="1">
        <f>D22*I22</f>
        <v>325000</v>
      </c>
      <c r="BE22" s="1"/>
      <c r="BF22" s="1"/>
      <c r="BG22" s="1"/>
    </row>
    <row r="23" spans="2:59" x14ac:dyDescent="0.25">
      <c r="B23" s="77"/>
      <c r="C23" s="1" t="s">
        <v>72</v>
      </c>
      <c r="D23" s="1">
        <v>2500</v>
      </c>
      <c r="E23" s="1">
        <f t="shared" si="0"/>
        <v>250</v>
      </c>
      <c r="F23" s="1">
        <f t="shared" si="1"/>
        <v>2250</v>
      </c>
      <c r="G23" s="1">
        <v>745</v>
      </c>
      <c r="H23" s="1">
        <v>641.20000000000005</v>
      </c>
      <c r="I23" s="68">
        <v>130</v>
      </c>
      <c r="J23" s="68">
        <f t="shared" si="2"/>
        <v>511.20000000000005</v>
      </c>
      <c r="K23" s="68">
        <f t="shared" si="3"/>
        <v>615</v>
      </c>
      <c r="L23" s="68">
        <f t="shared" si="4"/>
        <v>170.4</v>
      </c>
      <c r="M23" s="68">
        <f t="shared" si="5"/>
        <v>205</v>
      </c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1"/>
      <c r="AM23" s="1"/>
      <c r="AN23" s="1"/>
      <c r="AO23" s="1"/>
      <c r="AP23" s="1"/>
      <c r="AQ23" s="1"/>
      <c r="AR23" s="1"/>
      <c r="AS23" s="1"/>
      <c r="AT23" s="1">
        <f>E23*M23</f>
        <v>51250</v>
      </c>
      <c r="AU23" s="1">
        <f>F23*L23</f>
        <v>383400</v>
      </c>
      <c r="AV23" s="1">
        <f>E23*M23</f>
        <v>51250</v>
      </c>
      <c r="AW23" s="1">
        <f>F23*L23</f>
        <v>383400</v>
      </c>
      <c r="AX23" s="1">
        <f>E23*M23</f>
        <v>51250</v>
      </c>
      <c r="AY23" s="1">
        <f>F23*L23</f>
        <v>383400</v>
      </c>
      <c r="AZ23" s="1"/>
      <c r="BA23" s="1"/>
      <c r="BB23" s="1"/>
      <c r="BC23" s="1"/>
      <c r="BD23" s="1"/>
      <c r="BE23" s="1"/>
      <c r="BF23" s="1">
        <f>D23*I23</f>
        <v>325000</v>
      </c>
      <c r="BG23" s="1"/>
    </row>
    <row r="24" spans="2:59" x14ac:dyDescent="0.25">
      <c r="B24" s="77"/>
      <c r="C24" s="1" t="s">
        <v>73</v>
      </c>
      <c r="D24" s="1">
        <v>2500</v>
      </c>
      <c r="E24" s="1">
        <f t="shared" si="0"/>
        <v>250</v>
      </c>
      <c r="F24" s="1">
        <f t="shared" si="1"/>
        <v>2250</v>
      </c>
      <c r="G24" s="1">
        <v>745</v>
      </c>
      <c r="H24" s="1">
        <v>641.20000000000005</v>
      </c>
      <c r="I24" s="68">
        <v>130</v>
      </c>
      <c r="J24" s="68">
        <f t="shared" si="2"/>
        <v>511.20000000000005</v>
      </c>
      <c r="K24" s="68">
        <f t="shared" si="3"/>
        <v>615</v>
      </c>
      <c r="L24" s="68">
        <f t="shared" si="4"/>
        <v>170.4</v>
      </c>
      <c r="M24" s="68">
        <f t="shared" si="5"/>
        <v>205</v>
      </c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61"/>
      <c r="AK24" s="6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>
        <f>E24*M24</f>
        <v>51250</v>
      </c>
      <c r="AW24" s="1">
        <f>F24*L24</f>
        <v>383400</v>
      </c>
      <c r="AX24" s="1">
        <f>E24*M24</f>
        <v>51250</v>
      </c>
      <c r="AY24" s="1">
        <f>F24*L24</f>
        <v>383400</v>
      </c>
      <c r="AZ24" s="1">
        <f>E24*M24</f>
        <v>51250</v>
      </c>
      <c r="BA24" s="1">
        <f>F24*L24</f>
        <v>383400</v>
      </c>
      <c r="BB24" s="1"/>
      <c r="BC24" s="1"/>
      <c r="BD24" s="1"/>
      <c r="BE24" s="1"/>
      <c r="BF24" s="1"/>
      <c r="BG24" s="1">
        <f>D24*I24</f>
        <v>325000</v>
      </c>
    </row>
    <row r="25" spans="2:59" x14ac:dyDescent="0.25"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61">
        <f>SUM(N7:N24)</f>
        <v>61500</v>
      </c>
      <c r="O25" s="61">
        <f t="shared" ref="O25:BG25" si="6">SUM(O7:O24)</f>
        <v>460080</v>
      </c>
      <c r="P25" s="61">
        <f t="shared" si="6"/>
        <v>123000</v>
      </c>
      <c r="Q25" s="61">
        <f t="shared" si="6"/>
        <v>920160</v>
      </c>
      <c r="R25" s="61">
        <f t="shared" si="6"/>
        <v>184500</v>
      </c>
      <c r="S25" s="61">
        <f t="shared" si="6"/>
        <v>1380240</v>
      </c>
      <c r="T25" s="61">
        <f t="shared" si="6"/>
        <v>184500</v>
      </c>
      <c r="U25" s="61">
        <f t="shared" si="6"/>
        <v>1380240</v>
      </c>
      <c r="V25" s="61">
        <f t="shared" si="6"/>
        <v>188600</v>
      </c>
      <c r="W25" s="61">
        <f t="shared" si="6"/>
        <v>1410912</v>
      </c>
      <c r="X25" s="61">
        <f t="shared" si="6"/>
        <v>198850</v>
      </c>
      <c r="Y25" s="61">
        <f t="shared" si="6"/>
        <v>1487592</v>
      </c>
      <c r="Z25" s="61">
        <f t="shared" si="6"/>
        <v>578600</v>
      </c>
      <c r="AA25" s="61">
        <f t="shared" si="6"/>
        <v>1410912</v>
      </c>
      <c r="AB25" s="61">
        <f t="shared" si="6"/>
        <v>564250</v>
      </c>
      <c r="AC25" s="61">
        <f t="shared" si="6"/>
        <v>1303560</v>
      </c>
      <c r="AD25" s="61">
        <f t="shared" si="6"/>
        <v>543750</v>
      </c>
      <c r="AE25" s="61">
        <f t="shared" si="6"/>
        <v>1150200</v>
      </c>
      <c r="AF25" s="61">
        <f t="shared" si="6"/>
        <v>543750</v>
      </c>
      <c r="AG25" s="61">
        <f t="shared" si="6"/>
        <v>1150200</v>
      </c>
      <c r="AH25" s="61">
        <f t="shared" si="6"/>
        <v>569750</v>
      </c>
      <c r="AI25" s="61">
        <f t="shared" si="6"/>
        <v>1150200</v>
      </c>
      <c r="AJ25" s="61">
        <f t="shared" si="6"/>
        <v>608750</v>
      </c>
      <c r="AK25" s="61">
        <f t="shared" si="6"/>
        <v>1150200</v>
      </c>
      <c r="AL25" s="61">
        <f t="shared" si="6"/>
        <v>478750</v>
      </c>
      <c r="AM25" s="61">
        <f t="shared" si="6"/>
        <v>1150200</v>
      </c>
      <c r="AN25" s="61">
        <f t="shared" si="6"/>
        <v>478750</v>
      </c>
      <c r="AO25" s="61">
        <f t="shared" si="6"/>
        <v>1150200</v>
      </c>
      <c r="AP25" s="61">
        <f t="shared" si="6"/>
        <v>478750</v>
      </c>
      <c r="AQ25" s="61">
        <f t="shared" si="6"/>
        <v>1150200</v>
      </c>
      <c r="AR25" s="61">
        <f t="shared" si="6"/>
        <v>478750</v>
      </c>
      <c r="AS25" s="61">
        <f t="shared" si="6"/>
        <v>1150200</v>
      </c>
      <c r="AT25" s="61">
        <f t="shared" si="6"/>
        <v>478750</v>
      </c>
      <c r="AU25" s="61">
        <f t="shared" si="6"/>
        <v>1150200</v>
      </c>
      <c r="AV25" s="61">
        <f t="shared" si="6"/>
        <v>478750</v>
      </c>
      <c r="AW25" s="61">
        <f t="shared" si="6"/>
        <v>1150200</v>
      </c>
      <c r="AX25" s="61">
        <f t="shared" si="6"/>
        <v>427500</v>
      </c>
      <c r="AY25" s="61">
        <f t="shared" si="6"/>
        <v>766800</v>
      </c>
      <c r="AZ25" s="61">
        <f t="shared" si="6"/>
        <v>376250</v>
      </c>
      <c r="BA25" s="61">
        <f t="shared" si="6"/>
        <v>383400</v>
      </c>
      <c r="BB25" s="61">
        <f t="shared" si="6"/>
        <v>325000</v>
      </c>
      <c r="BC25" s="61">
        <f t="shared" si="6"/>
        <v>0</v>
      </c>
      <c r="BD25" s="61">
        <f t="shared" si="6"/>
        <v>325000</v>
      </c>
      <c r="BE25" s="61">
        <f t="shared" si="6"/>
        <v>0</v>
      </c>
      <c r="BF25" s="61">
        <f t="shared" si="6"/>
        <v>325000</v>
      </c>
      <c r="BG25" s="61">
        <f t="shared" si="6"/>
        <v>325000</v>
      </c>
    </row>
    <row r="27" spans="2:59" x14ac:dyDescent="0.25">
      <c r="V27" s="71">
        <v>2019</v>
      </c>
      <c r="W27" s="71"/>
      <c r="AT27" s="71">
        <v>2020</v>
      </c>
      <c r="AU27" s="71"/>
    </row>
    <row r="28" spans="2:59" x14ac:dyDescent="0.25">
      <c r="T28" s="1" t="s">
        <v>86</v>
      </c>
      <c r="U28" s="1"/>
      <c r="V28" s="70">
        <f>N25+O25+P25+Q25+R25+S25+T25+U25+V25+W25</f>
        <v>6293732</v>
      </c>
      <c r="W28" s="88"/>
      <c r="X28" s="72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4"/>
      <c r="AS28" s="63"/>
      <c r="AT28" s="70">
        <f>X25+Y25+Z25+AA25+AB25+AC25+AD25+AE25+AF25+AG25+AH25+AI25+AJ25+AK25+AL25+AM25+AN25+AO25+AP25+AQ25+AR25+AS25+AT25+AU25</f>
        <v>20555314</v>
      </c>
      <c r="AU28" s="89"/>
    </row>
    <row r="30" spans="2:59" x14ac:dyDescent="0.25">
      <c r="T30" s="1" t="s">
        <v>81</v>
      </c>
      <c r="U30" s="1"/>
      <c r="V30" s="70">
        <f>D7+D8+D9+D10+D11+D12</f>
        <v>18700</v>
      </c>
      <c r="W30" s="88"/>
      <c r="X30" s="72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4"/>
      <c r="AS30" s="63"/>
      <c r="AT30" s="70">
        <f>D13+D14+D15+D16+D17+D18+D19+D20+D21+D22+D23+D24</f>
        <v>30000</v>
      </c>
      <c r="AU30" s="89"/>
    </row>
  </sheetData>
  <mergeCells count="31">
    <mergeCell ref="N5:W5"/>
    <mergeCell ref="AV5:BG5"/>
    <mergeCell ref="AZ6:BA6"/>
    <mergeCell ref="BB6:BC6"/>
    <mergeCell ref="BD6:BE6"/>
    <mergeCell ref="BF6:BG6"/>
    <mergeCell ref="X5:AU5"/>
    <mergeCell ref="AP6:AQ6"/>
    <mergeCell ref="AR6:AS6"/>
    <mergeCell ref="AT6:AU6"/>
    <mergeCell ref="AV6:AW6"/>
    <mergeCell ref="AX6:AY6"/>
    <mergeCell ref="AF6:AG6"/>
    <mergeCell ref="AH6:AI6"/>
    <mergeCell ref="AJ6:AK6"/>
    <mergeCell ref="AL6:AM6"/>
    <mergeCell ref="AN6:AO6"/>
    <mergeCell ref="X30:AR30"/>
    <mergeCell ref="C2:L2"/>
    <mergeCell ref="B7:B12"/>
    <mergeCell ref="B13:B24"/>
    <mergeCell ref="X28:AR28"/>
    <mergeCell ref="N6:O6"/>
    <mergeCell ref="P6:Q6"/>
    <mergeCell ref="R6:S6"/>
    <mergeCell ref="T6:U6"/>
    <mergeCell ref="V6:W6"/>
    <mergeCell ref="X6:Y6"/>
    <mergeCell ref="Z6:AA6"/>
    <mergeCell ref="AB6:AC6"/>
    <mergeCell ref="AD6:AE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F31"/>
  <sheetViews>
    <sheetView topLeftCell="A4" workbookViewId="0">
      <selection activeCell="Y28" sqref="Y28"/>
    </sheetView>
  </sheetViews>
  <sheetFormatPr defaultRowHeight="15" x14ac:dyDescent="0.25"/>
  <cols>
    <col min="2" max="2" width="5" bestFit="1" customWidth="1"/>
    <col min="3" max="3" width="8" customWidth="1"/>
    <col min="4" max="4" width="5" bestFit="1" customWidth="1"/>
    <col min="5" max="5" width="4" bestFit="1" customWidth="1"/>
    <col min="6" max="6" width="4" style="59" bestFit="1" customWidth="1"/>
    <col min="7" max="7" width="5.5703125" style="59" customWidth="1"/>
    <col min="8" max="8" width="4.5703125" style="59" customWidth="1"/>
    <col min="9" max="9" width="8.7109375" customWidth="1"/>
    <col min="10" max="10" width="11.140625" customWidth="1"/>
    <col min="11" max="11" width="10.28515625" customWidth="1"/>
    <col min="12" max="13" width="12.140625" bestFit="1" customWidth="1"/>
    <col min="14" max="14" width="11" customWidth="1"/>
    <col min="15" max="15" width="10.85546875" customWidth="1"/>
    <col min="16" max="16" width="11.85546875" customWidth="1"/>
    <col min="17" max="17" width="10.7109375" customWidth="1"/>
    <col min="18" max="18" width="11.42578125" customWidth="1"/>
    <col min="19" max="19" width="10.42578125" customWidth="1"/>
    <col min="20" max="20" width="11.28515625" customWidth="1"/>
    <col min="21" max="21" width="10.28515625" customWidth="1"/>
    <col min="22" max="22" width="11.42578125" customWidth="1"/>
    <col min="23" max="23" width="10.28515625" customWidth="1"/>
    <col min="24" max="24" width="11.7109375" customWidth="1"/>
    <col min="25" max="25" width="11.5703125" bestFit="1" customWidth="1"/>
    <col min="26" max="26" width="11.140625" customWidth="1"/>
    <col min="27" max="27" width="10.85546875" customWidth="1"/>
  </cols>
  <sheetData>
    <row r="2" spans="2:31" x14ac:dyDescent="0.25">
      <c r="C2" s="75">
        <v>6300000</v>
      </c>
      <c r="D2" s="75"/>
      <c r="E2" s="75"/>
      <c r="F2" s="75"/>
      <c r="G2" s="75"/>
      <c r="H2" s="75"/>
    </row>
    <row r="5" spans="2:31" x14ac:dyDescent="0.25">
      <c r="I5" s="76">
        <v>2019</v>
      </c>
      <c r="J5" s="76"/>
      <c r="K5" s="76"/>
      <c r="L5" s="76"/>
      <c r="M5" s="76"/>
      <c r="N5" s="76">
        <v>2020</v>
      </c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</row>
    <row r="6" spans="2:31" ht="93" customHeight="1" x14ac:dyDescent="0.25">
      <c r="C6" s="1"/>
      <c r="D6" s="66" t="s">
        <v>81</v>
      </c>
      <c r="E6" s="66" t="s">
        <v>82</v>
      </c>
      <c r="F6" s="67" t="s">
        <v>83</v>
      </c>
      <c r="G6" s="67" t="s">
        <v>84</v>
      </c>
      <c r="H6" s="67" t="s">
        <v>85</v>
      </c>
      <c r="I6" s="60" t="s">
        <v>68</v>
      </c>
      <c r="J6" s="60" t="s">
        <v>69</v>
      </c>
      <c r="K6" s="60" t="s">
        <v>70</v>
      </c>
      <c r="L6" s="60" t="s">
        <v>72</v>
      </c>
      <c r="M6" s="60" t="s">
        <v>73</v>
      </c>
      <c r="N6" s="60" t="s">
        <v>74</v>
      </c>
      <c r="O6" s="60" t="s">
        <v>75</v>
      </c>
      <c r="P6" s="60" t="s">
        <v>76</v>
      </c>
      <c r="Q6" s="60" t="s">
        <v>77</v>
      </c>
      <c r="R6" s="60" t="s">
        <v>78</v>
      </c>
      <c r="S6" s="60" t="s">
        <v>79</v>
      </c>
      <c r="T6" s="60" t="s">
        <v>67</v>
      </c>
      <c r="U6" s="60" t="s">
        <v>68</v>
      </c>
      <c r="V6" s="60" t="s">
        <v>69</v>
      </c>
      <c r="W6" s="60" t="s">
        <v>70</v>
      </c>
      <c r="X6" s="60" t="s">
        <v>72</v>
      </c>
      <c r="Y6" s="60" t="s">
        <v>73</v>
      </c>
      <c r="Z6" s="2" t="s">
        <v>74</v>
      </c>
      <c r="AA6" s="2" t="s">
        <v>75</v>
      </c>
      <c r="AB6" s="2" t="s">
        <v>76</v>
      </c>
      <c r="AC6" s="2" t="s">
        <v>77</v>
      </c>
      <c r="AD6" s="2" t="s">
        <v>78</v>
      </c>
      <c r="AE6" s="2" t="s">
        <v>79</v>
      </c>
    </row>
    <row r="7" spans="2:31" x14ac:dyDescent="0.25">
      <c r="B7" s="77">
        <v>2019</v>
      </c>
      <c r="C7" s="1" t="s">
        <v>67</v>
      </c>
      <c r="D7" s="1">
        <v>2500</v>
      </c>
      <c r="E7" s="1">
        <v>745</v>
      </c>
      <c r="F7" s="68">
        <v>130</v>
      </c>
      <c r="G7" s="68">
        <f>E7-F7</f>
        <v>615</v>
      </c>
      <c r="H7" s="68">
        <f>G7/3</f>
        <v>205</v>
      </c>
      <c r="I7" s="61">
        <f>D7*H7</f>
        <v>512500</v>
      </c>
      <c r="J7" s="61">
        <f>D7*H7</f>
        <v>512500</v>
      </c>
      <c r="K7" s="61">
        <f>D7*H7</f>
        <v>512500</v>
      </c>
      <c r="L7" s="61"/>
      <c r="M7" s="61"/>
      <c r="N7" s="61"/>
      <c r="O7" s="61">
        <f>D7*F7</f>
        <v>325000</v>
      </c>
      <c r="P7" s="61"/>
      <c r="Q7" s="61"/>
      <c r="R7" s="61"/>
      <c r="S7" s="61"/>
      <c r="T7" s="61"/>
      <c r="U7" s="1"/>
      <c r="V7" s="1"/>
      <c r="W7" s="1"/>
      <c r="X7" s="1"/>
      <c r="Y7" s="1"/>
    </row>
    <row r="8" spans="2:31" x14ac:dyDescent="0.25">
      <c r="B8" s="77"/>
      <c r="C8" s="1" t="s">
        <v>68</v>
      </c>
      <c r="D8" s="1">
        <v>2500</v>
      </c>
      <c r="E8" s="1">
        <v>745</v>
      </c>
      <c r="F8" s="68">
        <v>130</v>
      </c>
      <c r="G8" s="68">
        <f t="shared" ref="G8:G24" si="0">E8-F8</f>
        <v>615</v>
      </c>
      <c r="H8" s="68">
        <f t="shared" ref="H8:H24" si="1">G8/3</f>
        <v>205</v>
      </c>
      <c r="I8" s="61"/>
      <c r="J8" s="61">
        <f>D8*H8</f>
        <v>512500</v>
      </c>
      <c r="K8" s="61">
        <f>D8*H8</f>
        <v>512500</v>
      </c>
      <c r="L8" s="61">
        <f>D8*H8</f>
        <v>512500</v>
      </c>
      <c r="M8" s="61"/>
      <c r="N8" s="61"/>
      <c r="O8" s="61"/>
      <c r="P8" s="61">
        <f>D8*F8</f>
        <v>325000</v>
      </c>
      <c r="Q8" s="61"/>
      <c r="R8" s="61"/>
      <c r="S8" s="61"/>
      <c r="T8" s="61"/>
      <c r="U8" s="1"/>
      <c r="V8" s="1"/>
      <c r="W8" s="1"/>
      <c r="X8" s="1"/>
      <c r="Y8" s="1"/>
    </row>
    <row r="9" spans="2:31" x14ac:dyDescent="0.25">
      <c r="B9" s="77"/>
      <c r="C9" s="1" t="s">
        <v>69</v>
      </c>
      <c r="D9" s="1">
        <v>2500</v>
      </c>
      <c r="E9" s="1">
        <v>745</v>
      </c>
      <c r="F9" s="68">
        <v>130</v>
      </c>
      <c r="G9" s="68">
        <f t="shared" si="0"/>
        <v>615</v>
      </c>
      <c r="H9" s="68">
        <f t="shared" si="1"/>
        <v>205</v>
      </c>
      <c r="I9" s="61"/>
      <c r="J9" s="61"/>
      <c r="K9" s="61">
        <f>D9*H9</f>
        <v>512500</v>
      </c>
      <c r="L9" s="61">
        <f>D9*H9</f>
        <v>512500</v>
      </c>
      <c r="M9" s="61">
        <f>D9*H9</f>
        <v>512500</v>
      </c>
      <c r="N9" s="61"/>
      <c r="O9" s="61"/>
      <c r="P9" s="61"/>
      <c r="Q9" s="61">
        <f>D9*F9</f>
        <v>325000</v>
      </c>
      <c r="R9" s="61"/>
      <c r="S9" s="61"/>
      <c r="T9" s="61"/>
      <c r="U9" s="1"/>
      <c r="V9" s="1"/>
      <c r="W9" s="1"/>
      <c r="X9" s="1"/>
      <c r="Y9" s="1"/>
    </row>
    <row r="10" spans="2:31" x14ac:dyDescent="0.25">
      <c r="B10" s="77"/>
      <c r="C10" s="1" t="s">
        <v>71</v>
      </c>
      <c r="D10" s="1">
        <v>2500</v>
      </c>
      <c r="E10" s="1">
        <v>745</v>
      </c>
      <c r="F10" s="68">
        <v>130</v>
      </c>
      <c r="G10" s="68">
        <f t="shared" si="0"/>
        <v>615</v>
      </c>
      <c r="H10" s="68">
        <f t="shared" si="1"/>
        <v>205</v>
      </c>
      <c r="I10" s="61"/>
      <c r="J10" s="61"/>
      <c r="K10" s="61"/>
      <c r="L10" s="61">
        <f>D10*H10</f>
        <v>512500</v>
      </c>
      <c r="M10" s="61">
        <f>D10*H10</f>
        <v>512500</v>
      </c>
      <c r="N10" s="61">
        <f>D10*H10</f>
        <v>512500</v>
      </c>
      <c r="O10" s="61"/>
      <c r="P10" s="61"/>
      <c r="Q10" s="61"/>
      <c r="R10" s="61">
        <f>D10*F10</f>
        <v>325000</v>
      </c>
      <c r="S10" s="61"/>
      <c r="T10" s="61"/>
      <c r="U10" s="1"/>
      <c r="V10" s="1"/>
      <c r="W10" s="1"/>
      <c r="X10" s="1"/>
      <c r="Y10" s="1"/>
    </row>
    <row r="11" spans="2:31" x14ac:dyDescent="0.25">
      <c r="B11" s="77"/>
      <c r="C11" s="1" t="s">
        <v>72</v>
      </c>
      <c r="D11" s="1">
        <v>2500</v>
      </c>
      <c r="E11" s="1">
        <v>745</v>
      </c>
      <c r="F11" s="68">
        <v>130</v>
      </c>
      <c r="G11" s="68">
        <f t="shared" si="0"/>
        <v>615</v>
      </c>
      <c r="H11" s="68">
        <f t="shared" si="1"/>
        <v>205</v>
      </c>
      <c r="I11" s="61"/>
      <c r="J11" s="61"/>
      <c r="K11" s="61"/>
      <c r="L11" s="61"/>
      <c r="M11" s="61">
        <f>D11*H11</f>
        <v>512500</v>
      </c>
      <c r="N11" s="61">
        <f>D11*H11</f>
        <v>512500</v>
      </c>
      <c r="O11" s="61">
        <f>D11*H11</f>
        <v>512500</v>
      </c>
      <c r="P11" s="61"/>
      <c r="Q11" s="61"/>
      <c r="R11" s="61"/>
      <c r="S11" s="61">
        <f>D11*F11</f>
        <v>325000</v>
      </c>
      <c r="T11" s="61"/>
      <c r="U11" s="1"/>
      <c r="V11" s="1"/>
      <c r="W11" s="1"/>
      <c r="X11" s="1"/>
      <c r="Y11" s="1"/>
    </row>
    <row r="12" spans="2:31" x14ac:dyDescent="0.25">
      <c r="B12" s="77"/>
      <c r="C12" s="1" t="s">
        <v>73</v>
      </c>
      <c r="D12" s="1">
        <v>2500</v>
      </c>
      <c r="E12" s="1">
        <v>745</v>
      </c>
      <c r="F12" s="68">
        <v>130</v>
      </c>
      <c r="G12" s="68">
        <f t="shared" si="0"/>
        <v>615</v>
      </c>
      <c r="H12" s="68">
        <f t="shared" si="1"/>
        <v>205</v>
      </c>
      <c r="I12" s="61"/>
      <c r="J12" s="61"/>
      <c r="K12" s="61"/>
      <c r="L12" s="61"/>
      <c r="M12" s="61"/>
      <c r="N12" s="61">
        <f>D12*H12</f>
        <v>512500</v>
      </c>
      <c r="O12" s="61">
        <f>D12*H12</f>
        <v>512500</v>
      </c>
      <c r="P12" s="61">
        <f>D12*H12</f>
        <v>512500</v>
      </c>
      <c r="Q12" s="61"/>
      <c r="R12" s="61"/>
      <c r="S12" s="61"/>
      <c r="T12" s="61">
        <f>D12*F12</f>
        <v>325000</v>
      </c>
      <c r="U12" s="1"/>
      <c r="V12" s="1"/>
      <c r="W12" s="1"/>
      <c r="X12" s="1"/>
      <c r="Y12" s="1"/>
    </row>
    <row r="13" spans="2:31" s="59" customFormat="1" x14ac:dyDescent="0.25">
      <c r="B13" s="77">
        <v>2020</v>
      </c>
      <c r="C13" s="1" t="s">
        <v>74</v>
      </c>
      <c r="D13" s="1">
        <v>2500</v>
      </c>
      <c r="E13" s="1">
        <v>745</v>
      </c>
      <c r="F13" s="68">
        <v>130</v>
      </c>
      <c r="G13" s="68">
        <f t="shared" si="0"/>
        <v>615</v>
      </c>
      <c r="H13" s="68">
        <f t="shared" si="1"/>
        <v>205</v>
      </c>
      <c r="I13" s="61"/>
      <c r="J13" s="61"/>
      <c r="K13" s="61"/>
      <c r="L13" s="61"/>
      <c r="M13" s="61"/>
      <c r="N13" s="61"/>
      <c r="O13" s="61">
        <f>D13*H13</f>
        <v>512500</v>
      </c>
      <c r="P13" s="61">
        <f>D13*H13</f>
        <v>512500</v>
      </c>
      <c r="Q13" s="61">
        <f>D13*H13</f>
        <v>512500</v>
      </c>
      <c r="R13" s="61"/>
      <c r="S13" s="61"/>
      <c r="T13" s="61"/>
      <c r="U13" s="1">
        <f>D13*F13</f>
        <v>325000</v>
      </c>
      <c r="V13" s="1"/>
      <c r="W13" s="1"/>
      <c r="X13" s="1"/>
      <c r="Y13" s="1"/>
    </row>
    <row r="14" spans="2:31" s="59" customFormat="1" x14ac:dyDescent="0.25">
      <c r="B14" s="77"/>
      <c r="C14" s="1" t="s">
        <v>75</v>
      </c>
      <c r="D14" s="1">
        <v>2500</v>
      </c>
      <c r="E14" s="1">
        <v>745</v>
      </c>
      <c r="F14" s="68">
        <v>130</v>
      </c>
      <c r="G14" s="68">
        <f t="shared" si="0"/>
        <v>615</v>
      </c>
      <c r="H14" s="68">
        <f t="shared" si="1"/>
        <v>205</v>
      </c>
      <c r="I14" s="61"/>
      <c r="J14" s="61"/>
      <c r="K14" s="61"/>
      <c r="L14" s="61"/>
      <c r="M14" s="61"/>
      <c r="N14" s="61"/>
      <c r="O14" s="61"/>
      <c r="P14" s="61">
        <f>D14*H14</f>
        <v>512500</v>
      </c>
      <c r="Q14" s="61">
        <f>D14*H14</f>
        <v>512500</v>
      </c>
      <c r="R14" s="61">
        <f>D14*H14</f>
        <v>512500</v>
      </c>
      <c r="S14" s="61"/>
      <c r="T14" s="61"/>
      <c r="U14" s="1"/>
      <c r="V14" s="1">
        <f>D14*F14</f>
        <v>325000</v>
      </c>
      <c r="W14" s="1"/>
      <c r="X14" s="1"/>
      <c r="Y14" s="1"/>
    </row>
    <row r="15" spans="2:31" s="59" customFormat="1" x14ac:dyDescent="0.25">
      <c r="B15" s="77"/>
      <c r="C15" s="1" t="s">
        <v>80</v>
      </c>
      <c r="D15" s="1">
        <v>2500</v>
      </c>
      <c r="E15" s="1">
        <v>745</v>
      </c>
      <c r="F15" s="68">
        <v>130</v>
      </c>
      <c r="G15" s="68">
        <f t="shared" si="0"/>
        <v>615</v>
      </c>
      <c r="H15" s="68">
        <f t="shared" si="1"/>
        <v>205</v>
      </c>
      <c r="I15" s="61"/>
      <c r="J15" s="61"/>
      <c r="K15" s="61"/>
      <c r="L15" s="61"/>
      <c r="M15" s="61"/>
      <c r="N15" s="61"/>
      <c r="O15" s="61"/>
      <c r="P15" s="61"/>
      <c r="Q15" s="61">
        <f>D15*H15</f>
        <v>512500</v>
      </c>
      <c r="R15" s="61">
        <f>D15*H15</f>
        <v>512500</v>
      </c>
      <c r="S15" s="61">
        <f>D15*H15</f>
        <v>512500</v>
      </c>
      <c r="T15" s="61"/>
      <c r="U15" s="1"/>
      <c r="V15" s="1"/>
      <c r="W15" s="1">
        <f>D15*F15</f>
        <v>325000</v>
      </c>
      <c r="X15" s="1"/>
      <c r="Y15" s="1"/>
    </row>
    <row r="16" spans="2:31" s="59" customFormat="1" x14ac:dyDescent="0.25">
      <c r="B16" s="77"/>
      <c r="C16" s="1" t="s">
        <v>77</v>
      </c>
      <c r="D16" s="1">
        <v>2500</v>
      </c>
      <c r="E16" s="1">
        <v>745</v>
      </c>
      <c r="F16" s="68">
        <v>130</v>
      </c>
      <c r="G16" s="68">
        <f t="shared" si="0"/>
        <v>615</v>
      </c>
      <c r="H16" s="68">
        <f t="shared" si="1"/>
        <v>205</v>
      </c>
      <c r="I16" s="61"/>
      <c r="J16" s="61"/>
      <c r="K16" s="61"/>
      <c r="L16" s="61"/>
      <c r="M16" s="61"/>
      <c r="N16" s="61"/>
      <c r="O16" s="61"/>
      <c r="P16" s="61"/>
      <c r="Q16" s="61"/>
      <c r="R16" s="61">
        <f>D16*H16</f>
        <v>512500</v>
      </c>
      <c r="S16" s="61">
        <f>D16*H16</f>
        <v>512500</v>
      </c>
      <c r="T16" s="61">
        <f>D16*H16</f>
        <v>512500</v>
      </c>
      <c r="U16" s="1"/>
      <c r="V16" s="1"/>
      <c r="W16" s="1"/>
      <c r="X16" s="1">
        <f>D16*F16</f>
        <v>325000</v>
      </c>
      <c r="Y16" s="1"/>
    </row>
    <row r="17" spans="2:32" s="59" customFormat="1" x14ac:dyDescent="0.25">
      <c r="B17" s="77"/>
      <c r="C17" s="1" t="s">
        <v>78</v>
      </c>
      <c r="D17" s="1">
        <v>2500</v>
      </c>
      <c r="E17" s="1">
        <v>745</v>
      </c>
      <c r="F17" s="68">
        <v>130</v>
      </c>
      <c r="G17" s="68">
        <f t="shared" si="0"/>
        <v>615</v>
      </c>
      <c r="H17" s="68">
        <f t="shared" si="1"/>
        <v>205</v>
      </c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>
        <f>D17*H17</f>
        <v>512500</v>
      </c>
      <c r="T17" s="61">
        <f>D17*H17</f>
        <v>512500</v>
      </c>
      <c r="U17" s="1">
        <f>D17*H17</f>
        <v>512500</v>
      </c>
      <c r="V17" s="1"/>
      <c r="W17" s="1"/>
      <c r="X17" s="1"/>
      <c r="Y17" s="1">
        <f>D17*F17</f>
        <v>325000</v>
      </c>
    </row>
    <row r="18" spans="2:32" s="59" customFormat="1" x14ac:dyDescent="0.25">
      <c r="B18" s="77"/>
      <c r="C18" s="1" t="s">
        <v>79</v>
      </c>
      <c r="D18" s="1">
        <v>2500</v>
      </c>
      <c r="E18" s="1">
        <v>745</v>
      </c>
      <c r="F18" s="68">
        <v>130</v>
      </c>
      <c r="G18" s="68">
        <f t="shared" si="0"/>
        <v>615</v>
      </c>
      <c r="H18" s="68">
        <f t="shared" si="1"/>
        <v>205</v>
      </c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>
        <f>D18*H18</f>
        <v>512500</v>
      </c>
      <c r="U18" s="1">
        <f>D18*H18</f>
        <v>512500</v>
      </c>
      <c r="V18" s="1">
        <f>D18*H18</f>
        <v>512500</v>
      </c>
      <c r="W18" s="1"/>
      <c r="X18" s="1"/>
      <c r="Y18" s="1"/>
      <c r="Z18" s="59">
        <f>D18*F18</f>
        <v>325000</v>
      </c>
    </row>
    <row r="19" spans="2:32" s="59" customFormat="1" x14ac:dyDescent="0.25">
      <c r="B19" s="77"/>
      <c r="C19" s="1" t="s">
        <v>67</v>
      </c>
      <c r="D19" s="1">
        <v>2500</v>
      </c>
      <c r="E19" s="1">
        <v>745</v>
      </c>
      <c r="F19" s="68">
        <v>130</v>
      </c>
      <c r="G19" s="68">
        <f t="shared" si="0"/>
        <v>615</v>
      </c>
      <c r="H19" s="68">
        <f t="shared" si="1"/>
        <v>205</v>
      </c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1">
        <f>D19*H19</f>
        <v>512500</v>
      </c>
      <c r="V19" s="1">
        <f>D19*H19</f>
        <v>512500</v>
      </c>
      <c r="W19" s="1">
        <f>D19*H19</f>
        <v>512500</v>
      </c>
      <c r="X19" s="1"/>
      <c r="Y19" s="1"/>
      <c r="AA19" s="59">
        <f>D19*F19</f>
        <v>325000</v>
      </c>
    </row>
    <row r="20" spans="2:32" s="59" customFormat="1" x14ac:dyDescent="0.25">
      <c r="B20" s="77"/>
      <c r="C20" s="1" t="s">
        <v>68</v>
      </c>
      <c r="D20" s="1">
        <v>2500</v>
      </c>
      <c r="E20" s="1">
        <v>745</v>
      </c>
      <c r="F20" s="68">
        <v>130</v>
      </c>
      <c r="G20" s="68">
        <f t="shared" si="0"/>
        <v>615</v>
      </c>
      <c r="H20" s="68">
        <f t="shared" si="1"/>
        <v>205</v>
      </c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1"/>
      <c r="V20" s="1">
        <f>D20*H20</f>
        <v>512500</v>
      </c>
      <c r="W20" s="1">
        <f>D20*H20</f>
        <v>512500</v>
      </c>
      <c r="X20" s="1">
        <f>D20*H20</f>
        <v>512500</v>
      </c>
      <c r="Y20" s="1"/>
      <c r="AB20" s="59">
        <f>D20*F20</f>
        <v>325000</v>
      </c>
    </row>
    <row r="21" spans="2:32" s="59" customFormat="1" x14ac:dyDescent="0.25">
      <c r="B21" s="77"/>
      <c r="C21" s="1" t="s">
        <v>69</v>
      </c>
      <c r="D21" s="1">
        <v>2500</v>
      </c>
      <c r="E21" s="1">
        <v>745</v>
      </c>
      <c r="F21" s="68">
        <v>130</v>
      </c>
      <c r="G21" s="68">
        <f t="shared" si="0"/>
        <v>615</v>
      </c>
      <c r="H21" s="68">
        <f t="shared" si="1"/>
        <v>205</v>
      </c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1"/>
      <c r="V21" s="1"/>
      <c r="W21" s="1">
        <f>D21*H21</f>
        <v>512500</v>
      </c>
      <c r="X21" s="1">
        <f>D21*H21</f>
        <v>512500</v>
      </c>
      <c r="Y21" s="1">
        <f>D21*H21</f>
        <v>512500</v>
      </c>
      <c r="AC21" s="59">
        <f>D21*F21</f>
        <v>325000</v>
      </c>
    </row>
    <row r="22" spans="2:32" s="59" customFormat="1" x14ac:dyDescent="0.25">
      <c r="B22" s="77"/>
      <c r="C22" s="1" t="s">
        <v>71</v>
      </c>
      <c r="D22" s="1">
        <v>2500</v>
      </c>
      <c r="E22" s="1">
        <v>745</v>
      </c>
      <c r="F22" s="68">
        <v>130</v>
      </c>
      <c r="G22" s="68">
        <f t="shared" si="0"/>
        <v>615</v>
      </c>
      <c r="H22" s="68">
        <f t="shared" si="1"/>
        <v>205</v>
      </c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1"/>
      <c r="V22" s="1"/>
      <c r="W22" s="1"/>
      <c r="X22" s="1">
        <f>D22*H22</f>
        <v>512500</v>
      </c>
      <c r="Y22" s="1">
        <f>D22*H22</f>
        <v>512500</v>
      </c>
      <c r="Z22" s="59">
        <f>D22*H22</f>
        <v>512500</v>
      </c>
      <c r="AD22" s="59">
        <f>D22*F22</f>
        <v>325000</v>
      </c>
    </row>
    <row r="23" spans="2:32" s="59" customFormat="1" x14ac:dyDescent="0.25">
      <c r="B23" s="77"/>
      <c r="C23" s="1" t="s">
        <v>72</v>
      </c>
      <c r="D23" s="1">
        <v>2500</v>
      </c>
      <c r="E23" s="1">
        <v>745</v>
      </c>
      <c r="F23" s="68">
        <v>130</v>
      </c>
      <c r="G23" s="68">
        <f t="shared" si="0"/>
        <v>615</v>
      </c>
      <c r="H23" s="68">
        <f t="shared" si="1"/>
        <v>205</v>
      </c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1"/>
      <c r="V23" s="1"/>
      <c r="W23" s="1"/>
      <c r="X23" s="1"/>
      <c r="Y23" s="1">
        <f>D23*H23</f>
        <v>512500</v>
      </c>
      <c r="Z23" s="59">
        <f>D23*H23</f>
        <v>512500</v>
      </c>
      <c r="AA23" s="59">
        <f>D23*H23</f>
        <v>512500</v>
      </c>
      <c r="AE23" s="59">
        <f>D23*F23</f>
        <v>325000</v>
      </c>
    </row>
    <row r="24" spans="2:32" s="59" customFormat="1" x14ac:dyDescent="0.25">
      <c r="B24" s="77"/>
      <c r="C24" s="1" t="s">
        <v>73</v>
      </c>
      <c r="D24" s="1">
        <v>2500</v>
      </c>
      <c r="E24" s="1">
        <v>745</v>
      </c>
      <c r="F24" s="68">
        <v>130</v>
      </c>
      <c r="G24" s="68">
        <f t="shared" si="0"/>
        <v>615</v>
      </c>
      <c r="H24" s="68">
        <f t="shared" si="1"/>
        <v>205</v>
      </c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1"/>
      <c r="V24" s="1"/>
      <c r="W24" s="1"/>
      <c r="X24" s="1"/>
      <c r="Y24" s="1"/>
      <c r="Z24" s="59">
        <f>D24*H24</f>
        <v>512500</v>
      </c>
      <c r="AA24" s="59">
        <f>D24*H24</f>
        <v>512500</v>
      </c>
      <c r="AB24" s="59">
        <f>D24*H24</f>
        <v>512500</v>
      </c>
      <c r="AF24" s="59">
        <f>D24*F24</f>
        <v>325000</v>
      </c>
    </row>
    <row r="25" spans="2:32" x14ac:dyDescent="0.25">
      <c r="C25" s="1"/>
      <c r="D25" s="1"/>
      <c r="E25" s="1"/>
      <c r="F25" s="1"/>
      <c r="G25" s="1"/>
      <c r="H25" s="1"/>
      <c r="I25" s="61">
        <f>SUM(I7:I24)</f>
        <v>512500</v>
      </c>
      <c r="J25" s="61">
        <f t="shared" ref="J25:AF25" si="2">SUM(J7:J24)</f>
        <v>1025000</v>
      </c>
      <c r="K25" s="61">
        <f t="shared" si="2"/>
        <v>1537500</v>
      </c>
      <c r="L25" s="61">
        <f t="shared" si="2"/>
        <v>1537500</v>
      </c>
      <c r="M25" s="61">
        <f t="shared" si="2"/>
        <v>1537500</v>
      </c>
      <c r="N25" s="61">
        <f t="shared" si="2"/>
        <v>1537500</v>
      </c>
      <c r="O25" s="61">
        <f t="shared" si="2"/>
        <v>1862500</v>
      </c>
      <c r="P25" s="61">
        <f t="shared" si="2"/>
        <v>1862500</v>
      </c>
      <c r="Q25" s="61">
        <f t="shared" si="2"/>
        <v>1862500</v>
      </c>
      <c r="R25" s="61">
        <f t="shared" si="2"/>
        <v>1862500</v>
      </c>
      <c r="S25" s="61">
        <f t="shared" si="2"/>
        <v>1862500</v>
      </c>
      <c r="T25" s="61">
        <f t="shared" si="2"/>
        <v>1862500</v>
      </c>
      <c r="U25" s="61">
        <f t="shared" si="2"/>
        <v>1862500</v>
      </c>
      <c r="V25" s="61">
        <f t="shared" si="2"/>
        <v>1862500</v>
      </c>
      <c r="W25" s="61">
        <f t="shared" si="2"/>
        <v>1862500</v>
      </c>
      <c r="X25" s="61">
        <f t="shared" si="2"/>
        <v>1862500</v>
      </c>
      <c r="Y25" s="61">
        <f t="shared" si="2"/>
        <v>1862500</v>
      </c>
      <c r="Z25" s="62">
        <f t="shared" si="2"/>
        <v>1862500</v>
      </c>
      <c r="AA25" s="62">
        <f t="shared" si="2"/>
        <v>1350000</v>
      </c>
      <c r="AB25" s="62">
        <f t="shared" si="2"/>
        <v>837500</v>
      </c>
      <c r="AC25" s="62">
        <f t="shared" si="2"/>
        <v>325000</v>
      </c>
      <c r="AD25" s="62">
        <f t="shared" si="2"/>
        <v>325000</v>
      </c>
      <c r="AE25" s="62">
        <f t="shared" si="2"/>
        <v>325000</v>
      </c>
      <c r="AF25" s="62">
        <f t="shared" si="2"/>
        <v>325000</v>
      </c>
    </row>
    <row r="27" spans="2:32" s="59" customFormat="1" x14ac:dyDescent="0.25">
      <c r="M27" s="71">
        <v>2019</v>
      </c>
      <c r="Y27" s="71">
        <v>2020</v>
      </c>
    </row>
    <row r="28" spans="2:32" x14ac:dyDescent="0.25">
      <c r="L28" s="1" t="s">
        <v>86</v>
      </c>
      <c r="M28" s="70">
        <f>I25+J25+K25+L25+M25</f>
        <v>6150000</v>
      </c>
      <c r="N28" s="72"/>
      <c r="O28" s="73"/>
      <c r="P28" s="73"/>
      <c r="Q28" s="73"/>
      <c r="R28" s="73"/>
      <c r="S28" s="73"/>
      <c r="T28" s="73"/>
      <c r="U28" s="73"/>
      <c r="V28" s="73"/>
      <c r="W28" s="73"/>
      <c r="X28" s="74"/>
      <c r="Y28" s="70">
        <f>N25+O25+P25+Q25+R25+S25+T25+U25+V25+W25+X25+Y25</f>
        <v>22025000</v>
      </c>
    </row>
    <row r="30" spans="2:32" x14ac:dyDescent="0.25">
      <c r="L30" s="1" t="s">
        <v>81</v>
      </c>
      <c r="M30" s="70">
        <f>D7+D8+D9+D10+D11+D12</f>
        <v>15000</v>
      </c>
      <c r="N30" s="72"/>
      <c r="O30" s="73"/>
      <c r="P30" s="73"/>
      <c r="Q30" s="73"/>
      <c r="R30" s="73"/>
      <c r="S30" s="73"/>
      <c r="T30" s="73"/>
      <c r="U30" s="73"/>
      <c r="V30" s="73"/>
      <c r="W30" s="73"/>
      <c r="X30" s="74"/>
      <c r="Y30" s="70">
        <f>D13+D14+D15+D16+D17+D18+D19+D20+D21+D22+D23+D24</f>
        <v>30000</v>
      </c>
    </row>
    <row r="31" spans="2:32" x14ac:dyDescent="0.25">
      <c r="M31" t="s">
        <v>90</v>
      </c>
    </row>
  </sheetData>
  <mergeCells count="7">
    <mergeCell ref="C2:H2"/>
    <mergeCell ref="N28:X28"/>
    <mergeCell ref="N30:X30"/>
    <mergeCell ref="I5:M5"/>
    <mergeCell ref="N5:Y5"/>
    <mergeCell ref="B7:B12"/>
    <mergeCell ref="B13:B2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N25"/>
  <sheetViews>
    <sheetView workbookViewId="0">
      <selection activeCell="L9" sqref="L9"/>
    </sheetView>
  </sheetViews>
  <sheetFormatPr defaultRowHeight="15" x14ac:dyDescent="0.25"/>
  <cols>
    <col min="3" max="3" width="3.28515625" bestFit="1" customWidth="1"/>
    <col min="4" max="4" width="34.7109375" bestFit="1" customWidth="1"/>
    <col min="8" max="8" width="33.42578125" customWidth="1"/>
  </cols>
  <sheetData>
    <row r="3" spans="3:14" ht="30" x14ac:dyDescent="0.25">
      <c r="C3" s="46" t="s">
        <v>48</v>
      </c>
      <c r="D3" s="46" t="s">
        <v>46</v>
      </c>
      <c r="E3" s="46" t="s">
        <v>47</v>
      </c>
      <c r="H3" s="48" t="s">
        <v>52</v>
      </c>
      <c r="I3" s="48" t="s">
        <v>53</v>
      </c>
      <c r="L3" s="82" t="s">
        <v>0</v>
      </c>
      <c r="M3" s="82"/>
      <c r="N3" s="82"/>
    </row>
    <row r="4" spans="3:14" x14ac:dyDescent="0.25">
      <c r="C4" s="31">
        <v>1</v>
      </c>
      <c r="D4" s="32" t="s">
        <v>13</v>
      </c>
      <c r="E4" s="33">
        <v>20</v>
      </c>
      <c r="H4" s="1" t="s">
        <v>1</v>
      </c>
      <c r="I4" s="1">
        <f>E5</f>
        <v>60</v>
      </c>
      <c r="L4" s="93">
        <v>0.7</v>
      </c>
      <c r="M4" s="93">
        <v>0.5</v>
      </c>
      <c r="N4" s="93">
        <v>0.3</v>
      </c>
    </row>
    <row r="5" spans="3:14" ht="15.75" thickBot="1" x14ac:dyDescent="0.3">
      <c r="C5" s="34">
        <v>2</v>
      </c>
      <c r="D5" s="35" t="s">
        <v>49</v>
      </c>
      <c r="E5" s="36">
        <v>60</v>
      </c>
      <c r="H5" s="1" t="s">
        <v>50</v>
      </c>
      <c r="I5" s="1">
        <f>E12</f>
        <v>140</v>
      </c>
    </row>
    <row r="6" spans="3:14" ht="15.75" thickBot="1" x14ac:dyDescent="0.3">
      <c r="C6" s="34">
        <v>3</v>
      </c>
      <c r="D6" s="37" t="s">
        <v>31</v>
      </c>
      <c r="E6" s="38"/>
      <c r="H6" s="1" t="s">
        <v>51</v>
      </c>
      <c r="I6" s="1">
        <f>E4+E7+E8+E9+E10+E13+E14+E15+E16+E17+E18+E19+E20+E21+E22+E23+E24</f>
        <v>229</v>
      </c>
      <c r="L6">
        <f>I6*L4</f>
        <v>160.29999999999998</v>
      </c>
      <c r="M6">
        <f>I6*M4</f>
        <v>114.5</v>
      </c>
      <c r="N6">
        <f>I6*N4</f>
        <v>68.7</v>
      </c>
    </row>
    <row r="7" spans="3:14" ht="15.75" thickBot="1" x14ac:dyDescent="0.3">
      <c r="C7" s="34"/>
      <c r="D7" s="39" t="s">
        <v>16</v>
      </c>
      <c r="E7" s="36">
        <v>5</v>
      </c>
      <c r="H7" s="49" t="s">
        <v>55</v>
      </c>
      <c r="I7" s="50">
        <f>I4+I5+I6</f>
        <v>429</v>
      </c>
    </row>
    <row r="8" spans="3:14" ht="15.75" thickBot="1" x14ac:dyDescent="0.3">
      <c r="C8" s="34"/>
      <c r="D8" s="39" t="s">
        <v>17</v>
      </c>
      <c r="E8" s="36">
        <v>5</v>
      </c>
    </row>
    <row r="9" spans="3:14" ht="15.75" thickBot="1" x14ac:dyDescent="0.3">
      <c r="C9" s="34"/>
      <c r="D9" s="39" t="s">
        <v>15</v>
      </c>
      <c r="E9" s="36">
        <v>9</v>
      </c>
    </row>
    <row r="10" spans="3:14" ht="15.75" thickBot="1" x14ac:dyDescent="0.3">
      <c r="C10" s="34">
        <v>4</v>
      </c>
      <c r="D10" s="35" t="s">
        <v>32</v>
      </c>
      <c r="E10" s="36">
        <v>80</v>
      </c>
    </row>
    <row r="11" spans="3:14" ht="15.75" thickBot="1" x14ac:dyDescent="0.3">
      <c r="C11" s="40"/>
      <c r="D11" s="41"/>
      <c r="E11" s="41"/>
      <c r="H11" s="48" t="s">
        <v>54</v>
      </c>
      <c r="I11" s="48" t="s">
        <v>53</v>
      </c>
      <c r="L11" s="82" t="s">
        <v>0</v>
      </c>
      <c r="M11" s="82"/>
      <c r="N11" s="82"/>
    </row>
    <row r="12" spans="3:14" ht="15.75" thickBot="1" x14ac:dyDescent="0.3">
      <c r="C12" s="34">
        <v>5</v>
      </c>
      <c r="D12" s="37" t="s">
        <v>33</v>
      </c>
      <c r="E12" s="36">
        <v>140</v>
      </c>
      <c r="H12" s="1" t="s">
        <v>1</v>
      </c>
      <c r="I12" s="1">
        <f>E5</f>
        <v>60</v>
      </c>
      <c r="L12" s="93">
        <v>0.7</v>
      </c>
      <c r="M12" s="93">
        <v>0.5</v>
      </c>
      <c r="N12" s="93">
        <v>0.3</v>
      </c>
    </row>
    <row r="13" spans="3:14" ht="15.75" thickBot="1" x14ac:dyDescent="0.3">
      <c r="C13" s="34">
        <v>6</v>
      </c>
      <c r="D13" s="37" t="s">
        <v>34</v>
      </c>
      <c r="E13" s="36">
        <v>8</v>
      </c>
      <c r="H13" s="1" t="s">
        <v>50</v>
      </c>
      <c r="I13" s="1">
        <f>E12</f>
        <v>140</v>
      </c>
      <c r="L13" s="59"/>
      <c r="M13" s="59"/>
      <c r="N13" s="59"/>
    </row>
    <row r="14" spans="3:14" ht="15.75" thickBot="1" x14ac:dyDescent="0.3">
      <c r="C14" s="34">
        <v>7</v>
      </c>
      <c r="D14" s="37" t="s">
        <v>35</v>
      </c>
      <c r="E14" s="36">
        <v>9</v>
      </c>
      <c r="H14" s="1" t="s">
        <v>66</v>
      </c>
      <c r="I14" s="1">
        <f>E4+E7+E8+E9+E13+E14+E15+E16+E17+E18+E19+E20+E21+E22+E23+E24</f>
        <v>149</v>
      </c>
      <c r="L14" s="59">
        <f>I14*L12</f>
        <v>104.3</v>
      </c>
      <c r="M14" s="59">
        <f>I14*M12</f>
        <v>74.5</v>
      </c>
      <c r="N14" s="59">
        <f>I14*N12</f>
        <v>44.699999999999996</v>
      </c>
    </row>
    <row r="15" spans="3:14" ht="15.75" thickBot="1" x14ac:dyDescent="0.3">
      <c r="C15" s="34">
        <v>8</v>
      </c>
      <c r="D15" s="37" t="s">
        <v>36</v>
      </c>
      <c r="E15" s="36">
        <v>5</v>
      </c>
      <c r="H15" s="49" t="s">
        <v>55</v>
      </c>
      <c r="I15" s="50">
        <f>I12+I13+I14</f>
        <v>349</v>
      </c>
      <c r="L15" s="59"/>
    </row>
    <row r="16" spans="3:14" ht="18.75" thickBot="1" x14ac:dyDescent="0.3">
      <c r="C16" s="34">
        <v>9</v>
      </c>
      <c r="D16" s="37" t="s">
        <v>37</v>
      </c>
      <c r="E16" s="36">
        <v>5</v>
      </c>
      <c r="H16" s="47"/>
    </row>
    <row r="17" spans="3:5" ht="15.75" thickBot="1" x14ac:dyDescent="0.3">
      <c r="C17" s="34">
        <v>10</v>
      </c>
      <c r="D17" s="37" t="s">
        <v>38</v>
      </c>
      <c r="E17" s="36">
        <v>5</v>
      </c>
    </row>
    <row r="18" spans="3:5" ht="15.75" thickBot="1" x14ac:dyDescent="0.3">
      <c r="C18" s="34">
        <v>11</v>
      </c>
      <c r="D18" s="37" t="s">
        <v>39</v>
      </c>
      <c r="E18" s="36">
        <v>5</v>
      </c>
    </row>
    <row r="19" spans="3:5" ht="15.75" thickBot="1" x14ac:dyDescent="0.3">
      <c r="C19" s="34">
        <v>12</v>
      </c>
      <c r="D19" s="37" t="s">
        <v>20</v>
      </c>
      <c r="E19" s="36">
        <v>5</v>
      </c>
    </row>
    <row r="20" spans="3:5" ht="15.75" thickBot="1" x14ac:dyDescent="0.3">
      <c r="C20" s="34">
        <v>13</v>
      </c>
      <c r="D20" s="37" t="s">
        <v>40</v>
      </c>
      <c r="E20" s="36">
        <v>5</v>
      </c>
    </row>
    <row r="21" spans="3:5" ht="15.75" thickBot="1" x14ac:dyDescent="0.3">
      <c r="C21" s="34">
        <v>14</v>
      </c>
      <c r="D21" s="37" t="s">
        <v>41</v>
      </c>
      <c r="E21" s="36">
        <v>5</v>
      </c>
    </row>
    <row r="22" spans="3:5" ht="15.75" thickBot="1" x14ac:dyDescent="0.3">
      <c r="C22" s="34">
        <v>15</v>
      </c>
      <c r="D22" s="37" t="s">
        <v>42</v>
      </c>
      <c r="E22" s="36">
        <v>8</v>
      </c>
    </row>
    <row r="23" spans="3:5" ht="15.75" thickBot="1" x14ac:dyDescent="0.3">
      <c r="C23" s="34">
        <v>17</v>
      </c>
      <c r="D23" s="42" t="s">
        <v>43</v>
      </c>
      <c r="E23" s="36">
        <v>30</v>
      </c>
    </row>
    <row r="24" spans="3:5" ht="15.75" thickBot="1" x14ac:dyDescent="0.3">
      <c r="C24" s="43">
        <v>18</v>
      </c>
      <c r="D24" s="42" t="s">
        <v>44</v>
      </c>
      <c r="E24" s="44">
        <v>20</v>
      </c>
    </row>
    <row r="25" spans="3:5" ht="15.75" thickBot="1" x14ac:dyDescent="0.3">
      <c r="C25" s="40"/>
      <c r="D25" s="41"/>
      <c r="E25" s="45" t="s">
        <v>45</v>
      </c>
    </row>
  </sheetData>
  <mergeCells count="2">
    <mergeCell ref="L3:N3"/>
    <mergeCell ref="L11:N11"/>
  </mergeCells>
  <pageMargins left="0.7" right="0.7" top="0.75" bottom="0.75" header="0.3" footer="0.3"/>
  <pageSetup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9"/>
  <sheetViews>
    <sheetView topLeftCell="B10" workbookViewId="0">
      <selection activeCell="L10" sqref="L10"/>
    </sheetView>
  </sheetViews>
  <sheetFormatPr defaultColWidth="8.85546875" defaultRowHeight="15" x14ac:dyDescent="0.25"/>
  <cols>
    <col min="1" max="1" width="6" style="23" customWidth="1"/>
    <col min="2" max="2" width="36.7109375" style="7" bestFit="1" customWidth="1"/>
    <col min="3" max="3" width="11.7109375" style="7" customWidth="1"/>
    <col min="4" max="5" width="8.42578125" style="25" bestFit="1" customWidth="1"/>
    <col min="6" max="6" width="10.28515625" style="26" customWidth="1"/>
    <col min="7" max="7" width="10.85546875" style="7" customWidth="1"/>
    <col min="8" max="8" width="10" style="7" customWidth="1"/>
    <col min="9" max="9" width="13.42578125" style="7" customWidth="1"/>
    <col min="10" max="10" width="11.140625" style="7" bestFit="1" customWidth="1"/>
    <col min="11" max="11" width="13.85546875" style="7" customWidth="1"/>
    <col min="12" max="12" width="10.28515625" style="7" customWidth="1"/>
    <col min="13" max="13" width="9.85546875" style="7" customWidth="1"/>
    <col min="14" max="16384" width="8.85546875" style="7"/>
  </cols>
  <sheetData>
    <row r="1" spans="1:19" ht="12.75" customHeight="1" x14ac:dyDescent="0.25">
      <c r="A1" s="4"/>
      <c r="B1" s="5" t="s">
        <v>3</v>
      </c>
      <c r="C1" s="6" t="s">
        <v>4</v>
      </c>
      <c r="D1" s="86"/>
      <c r="E1" s="86"/>
      <c r="F1" s="7"/>
    </row>
    <row r="2" spans="1:19" ht="28.5" customHeight="1" x14ac:dyDescent="0.25">
      <c r="A2" s="8"/>
      <c r="B2" s="9"/>
      <c r="C2" s="10" t="s">
        <v>5</v>
      </c>
      <c r="D2" s="11" t="s">
        <v>6</v>
      </c>
      <c r="E2" s="11" t="s">
        <v>7</v>
      </c>
      <c r="F2" s="11" t="s">
        <v>8</v>
      </c>
      <c r="G2" s="11" t="s">
        <v>9</v>
      </c>
      <c r="H2" s="11" t="s">
        <v>10</v>
      </c>
      <c r="I2" s="11" t="s">
        <v>11</v>
      </c>
      <c r="J2" s="11" t="s">
        <v>12</v>
      </c>
      <c r="P2" s="82" t="s">
        <v>0</v>
      </c>
      <c r="Q2" s="82"/>
      <c r="R2" s="82"/>
    </row>
    <row r="3" spans="1:19" x14ac:dyDescent="0.25">
      <c r="A3" s="4">
        <v>1</v>
      </c>
      <c r="B3" s="12" t="s">
        <v>13</v>
      </c>
      <c r="C3" s="13">
        <v>20</v>
      </c>
      <c r="D3" s="14" t="s">
        <v>14</v>
      </c>
      <c r="E3" s="14" t="s">
        <v>14</v>
      </c>
      <c r="F3" s="14" t="s">
        <v>14</v>
      </c>
      <c r="G3" s="14" t="s">
        <v>14</v>
      </c>
      <c r="H3" s="4">
        <v>3</v>
      </c>
      <c r="I3" s="15">
        <f t="shared" ref="I3:I9" si="0">H3*C3</f>
        <v>60</v>
      </c>
      <c r="J3" s="16">
        <f>C3*1</f>
        <v>20</v>
      </c>
      <c r="P3" s="93">
        <v>0.7</v>
      </c>
      <c r="Q3" s="93">
        <v>0.5</v>
      </c>
      <c r="R3" s="93">
        <v>0.3</v>
      </c>
    </row>
    <row r="4" spans="1:19" x14ac:dyDescent="0.25">
      <c r="A4" s="4">
        <v>2</v>
      </c>
      <c r="B4" s="17" t="s">
        <v>15</v>
      </c>
      <c r="C4" s="13">
        <v>9</v>
      </c>
      <c r="D4" s="14" t="s">
        <v>14</v>
      </c>
      <c r="E4" s="18" t="s">
        <v>14</v>
      </c>
      <c r="F4" s="14" t="s">
        <v>14</v>
      </c>
      <c r="G4" s="19"/>
      <c r="H4" s="4">
        <v>3</v>
      </c>
      <c r="I4" s="15">
        <f t="shared" si="0"/>
        <v>27</v>
      </c>
      <c r="J4" s="16"/>
      <c r="P4" s="59"/>
      <c r="Q4" s="59"/>
      <c r="R4" s="59"/>
    </row>
    <row r="5" spans="1:19" x14ac:dyDescent="0.25">
      <c r="A5" s="4">
        <v>3</v>
      </c>
      <c r="B5" s="17" t="s">
        <v>16</v>
      </c>
      <c r="C5" s="13">
        <v>5</v>
      </c>
      <c r="D5" s="14" t="s">
        <v>14</v>
      </c>
      <c r="E5" s="14" t="s">
        <v>14</v>
      </c>
      <c r="F5" s="14" t="s">
        <v>14</v>
      </c>
      <c r="G5" s="19"/>
      <c r="H5" s="4">
        <v>3</v>
      </c>
      <c r="I5" s="15">
        <f t="shared" si="0"/>
        <v>15</v>
      </c>
      <c r="J5" s="16"/>
      <c r="P5" s="3">
        <f>I11*P3</f>
        <v>81.899999999999991</v>
      </c>
      <c r="Q5" s="3">
        <f>I11*Q3</f>
        <v>58.5</v>
      </c>
      <c r="R5" s="3">
        <f>I11*R3</f>
        <v>35.1</v>
      </c>
    </row>
    <row r="6" spans="1:19" x14ac:dyDescent="0.25">
      <c r="A6" s="4">
        <v>4</v>
      </c>
      <c r="B6" s="17" t="s">
        <v>18</v>
      </c>
      <c r="C6" s="13">
        <v>5</v>
      </c>
      <c r="D6" s="14"/>
      <c r="E6" s="18"/>
      <c r="F6" s="14" t="s">
        <v>14</v>
      </c>
      <c r="G6" s="19"/>
      <c r="H6" s="4">
        <v>1</v>
      </c>
      <c r="I6" s="15">
        <f t="shared" si="0"/>
        <v>5</v>
      </c>
      <c r="J6" s="16"/>
    </row>
    <row r="7" spans="1:19" x14ac:dyDescent="0.25">
      <c r="A7" s="4">
        <v>5</v>
      </c>
      <c r="B7" s="17" t="s">
        <v>19</v>
      </c>
      <c r="C7" s="13">
        <v>5</v>
      </c>
      <c r="D7" s="14"/>
      <c r="E7" s="18"/>
      <c r="F7" s="14" t="s">
        <v>14</v>
      </c>
      <c r="G7" s="19"/>
      <c r="H7" s="4">
        <v>1</v>
      </c>
      <c r="I7" s="15">
        <f t="shared" si="0"/>
        <v>5</v>
      </c>
      <c r="J7" s="16"/>
    </row>
    <row r="8" spans="1:19" x14ac:dyDescent="0.25">
      <c r="A8" s="4">
        <v>6</v>
      </c>
      <c r="B8" s="17" t="s">
        <v>20</v>
      </c>
      <c r="C8" s="13">
        <v>5</v>
      </c>
      <c r="D8" s="14"/>
      <c r="E8" s="18"/>
      <c r="F8" s="14" t="s">
        <v>14</v>
      </c>
      <c r="G8" s="19"/>
      <c r="H8" s="4">
        <v>1</v>
      </c>
      <c r="I8" s="15">
        <f t="shared" si="0"/>
        <v>5</v>
      </c>
      <c r="J8" s="16"/>
    </row>
    <row r="9" spans="1:19" x14ac:dyDescent="0.25">
      <c r="A9" s="4">
        <v>7</v>
      </c>
      <c r="B9" s="12" t="s">
        <v>21</v>
      </c>
      <c r="C9" s="13">
        <v>110</v>
      </c>
      <c r="D9" s="14" t="s">
        <v>14</v>
      </c>
      <c r="E9" s="18"/>
      <c r="F9" s="14"/>
      <c r="G9" s="14" t="s">
        <v>14</v>
      </c>
      <c r="H9" s="4">
        <v>1</v>
      </c>
      <c r="I9" s="15">
        <f t="shared" si="0"/>
        <v>110</v>
      </c>
      <c r="J9" s="16">
        <f>C9*1</f>
        <v>110</v>
      </c>
    </row>
    <row r="10" spans="1:19" ht="15.75" x14ac:dyDescent="0.25">
      <c r="A10" s="4"/>
      <c r="B10" s="20" t="s">
        <v>22</v>
      </c>
      <c r="C10" s="21"/>
      <c r="D10" s="22"/>
      <c r="E10" s="22"/>
      <c r="F10" s="22"/>
      <c r="G10" s="22"/>
      <c r="H10" s="4"/>
      <c r="I10" s="15">
        <f>I3+I4+I5+I6+I7+I8+I9</f>
        <v>227</v>
      </c>
      <c r="J10" s="16">
        <f>J3+J9</f>
        <v>130</v>
      </c>
      <c r="L10" s="65"/>
      <c r="M10" s="65"/>
      <c r="P10" s="65"/>
      <c r="Q10" s="65"/>
      <c r="S10" s="65"/>
    </row>
    <row r="11" spans="1:19" x14ac:dyDescent="0.25">
      <c r="I11" s="64">
        <f>I10-I9</f>
        <v>117</v>
      </c>
      <c r="P11" s="65"/>
    </row>
    <row r="12" spans="1:19" x14ac:dyDescent="0.25">
      <c r="P12" s="65"/>
    </row>
    <row r="13" spans="1:19" ht="12.75" customHeight="1" x14ac:dyDescent="0.25">
      <c r="A13" s="4"/>
      <c r="B13" s="5" t="s">
        <v>3</v>
      </c>
      <c r="C13" s="6" t="s">
        <v>23</v>
      </c>
      <c r="D13" s="86"/>
      <c r="E13" s="86"/>
      <c r="F13" s="7"/>
      <c r="P13" s="65"/>
    </row>
    <row r="14" spans="1:19" ht="28.5" customHeight="1" x14ac:dyDescent="0.25">
      <c r="A14" s="8"/>
      <c r="B14" s="9"/>
      <c r="C14" s="10" t="s">
        <v>5</v>
      </c>
      <c r="D14" s="11" t="s">
        <v>6</v>
      </c>
      <c r="E14" s="11" t="s">
        <v>7</v>
      </c>
      <c r="F14" s="11" t="s">
        <v>8</v>
      </c>
      <c r="G14" s="11" t="s">
        <v>9</v>
      </c>
      <c r="H14" s="11" t="s">
        <v>10</v>
      </c>
      <c r="I14" s="11" t="s">
        <v>11</v>
      </c>
      <c r="J14" s="11" t="s">
        <v>12</v>
      </c>
      <c r="P14" s="82" t="s">
        <v>0</v>
      </c>
      <c r="Q14" s="82"/>
      <c r="R14" s="82"/>
    </row>
    <row r="15" spans="1:19" x14ac:dyDescent="0.25">
      <c r="A15" s="4">
        <v>1</v>
      </c>
      <c r="B15" s="12" t="s">
        <v>13</v>
      </c>
      <c r="C15" s="13">
        <v>20</v>
      </c>
      <c r="D15" s="14" t="s">
        <v>14</v>
      </c>
      <c r="E15" s="14" t="s">
        <v>14</v>
      </c>
      <c r="F15" s="14" t="s">
        <v>14</v>
      </c>
      <c r="G15" s="14" t="s">
        <v>14</v>
      </c>
      <c r="H15" s="4">
        <v>3</v>
      </c>
      <c r="I15" s="15">
        <f>H15*C15</f>
        <v>60</v>
      </c>
      <c r="J15" s="16">
        <v>20</v>
      </c>
      <c r="P15" s="93">
        <v>0.7</v>
      </c>
      <c r="Q15" s="93">
        <v>0.5</v>
      </c>
      <c r="R15" s="93">
        <v>0.3</v>
      </c>
    </row>
    <row r="16" spans="1:19" x14ac:dyDescent="0.25">
      <c r="A16" s="4">
        <v>2</v>
      </c>
      <c r="B16" s="17" t="s">
        <v>15</v>
      </c>
      <c r="C16" s="13">
        <v>9</v>
      </c>
      <c r="D16" s="14" t="s">
        <v>14</v>
      </c>
      <c r="E16" s="18"/>
      <c r="F16" s="14" t="s">
        <v>14</v>
      </c>
      <c r="G16" s="19"/>
      <c r="H16" s="4">
        <v>2</v>
      </c>
      <c r="I16" s="15">
        <f>H16*C16</f>
        <v>18</v>
      </c>
      <c r="J16" s="16"/>
      <c r="P16" s="59"/>
      <c r="Q16" s="59"/>
      <c r="R16" s="59"/>
    </row>
    <row r="17" spans="1:18" x14ac:dyDescent="0.25">
      <c r="A17" s="4">
        <v>3</v>
      </c>
      <c r="B17" s="17" t="s">
        <v>16</v>
      </c>
      <c r="C17" s="13">
        <v>5</v>
      </c>
      <c r="D17" s="14" t="s">
        <v>14</v>
      </c>
      <c r="E17" s="14" t="s">
        <v>14</v>
      </c>
      <c r="F17" s="14" t="s">
        <v>14</v>
      </c>
      <c r="G17" s="19"/>
      <c r="H17" s="4">
        <v>3</v>
      </c>
      <c r="I17" s="15">
        <f>H17*C17</f>
        <v>15</v>
      </c>
      <c r="J17" s="16"/>
      <c r="P17" s="3">
        <f>I23*P15</f>
        <v>75.599999999999994</v>
      </c>
      <c r="Q17" s="3">
        <f>I23*Q15</f>
        <v>54</v>
      </c>
      <c r="R17" s="3">
        <f>I23*R15</f>
        <v>32.4</v>
      </c>
    </row>
    <row r="18" spans="1:18" x14ac:dyDescent="0.25">
      <c r="A18" s="4">
        <v>4</v>
      </c>
      <c r="B18" s="17" t="s">
        <v>18</v>
      </c>
      <c r="C18" s="13">
        <v>5</v>
      </c>
      <c r="D18" s="14"/>
      <c r="E18" s="18"/>
      <c r="F18" s="14" t="s">
        <v>14</v>
      </c>
      <c r="G18" s="19"/>
      <c r="H18" s="4">
        <v>1</v>
      </c>
      <c r="I18" s="15">
        <f>H18*C18</f>
        <v>5</v>
      </c>
      <c r="J18" s="16"/>
    </row>
    <row r="19" spans="1:18" x14ac:dyDescent="0.25">
      <c r="A19" s="4">
        <v>5</v>
      </c>
      <c r="B19" s="17" t="s">
        <v>19</v>
      </c>
      <c r="C19" s="13">
        <v>5</v>
      </c>
      <c r="D19" s="14"/>
      <c r="E19" s="18"/>
      <c r="F19" s="14" t="s">
        <v>14</v>
      </c>
      <c r="G19" s="19"/>
      <c r="H19" s="4">
        <v>1</v>
      </c>
      <c r="I19" s="15">
        <f>H19*C19</f>
        <v>5</v>
      </c>
      <c r="J19" s="16"/>
    </row>
    <row r="20" spans="1:18" x14ac:dyDescent="0.25">
      <c r="A20" s="4">
        <v>6</v>
      </c>
      <c r="B20" s="17" t="s">
        <v>20</v>
      </c>
      <c r="C20" s="13">
        <v>25</v>
      </c>
      <c r="D20" s="14"/>
      <c r="E20" s="18"/>
      <c r="F20" s="14" t="s">
        <v>14</v>
      </c>
      <c r="G20" s="19"/>
      <c r="H20" s="4">
        <v>1</v>
      </c>
      <c r="I20" s="15">
        <v>5</v>
      </c>
      <c r="J20" s="16"/>
    </row>
    <row r="21" spans="1:18" x14ac:dyDescent="0.25">
      <c r="A21" s="4">
        <v>7</v>
      </c>
      <c r="B21" s="12" t="s">
        <v>21</v>
      </c>
      <c r="C21" s="13">
        <v>110</v>
      </c>
      <c r="D21" s="14" t="s">
        <v>14</v>
      </c>
      <c r="E21" s="18"/>
      <c r="F21" s="14"/>
      <c r="G21" s="14" t="s">
        <v>14</v>
      </c>
      <c r="H21" s="4">
        <v>1</v>
      </c>
      <c r="I21" s="15">
        <f>H21*C21</f>
        <v>110</v>
      </c>
      <c r="J21" s="16">
        <v>110</v>
      </c>
    </row>
    <row r="22" spans="1:18" ht="15.75" x14ac:dyDescent="0.25">
      <c r="A22" s="4"/>
      <c r="B22" s="20" t="s">
        <v>22</v>
      </c>
      <c r="C22" s="21"/>
      <c r="D22" s="22"/>
      <c r="E22" s="22"/>
      <c r="F22" s="22"/>
      <c r="G22" s="22"/>
      <c r="H22" s="4"/>
      <c r="I22" s="15">
        <f>I15+I16+I17+I18+I19+I20+I21</f>
        <v>218</v>
      </c>
      <c r="J22" s="16">
        <f>J15+J21</f>
        <v>130</v>
      </c>
    </row>
    <row r="23" spans="1:18" x14ac:dyDescent="0.25">
      <c r="I23" s="64">
        <f>I22-I21</f>
        <v>108</v>
      </c>
    </row>
    <row r="27" spans="1:18" x14ac:dyDescent="0.25">
      <c r="B27" s="5" t="s">
        <v>24</v>
      </c>
      <c r="C27" s="24" t="s">
        <v>25</v>
      </c>
    </row>
    <row r="28" spans="1:18" ht="28.5" customHeight="1" x14ac:dyDescent="0.25">
      <c r="A28" s="8"/>
      <c r="B28" s="9"/>
      <c r="C28" s="10" t="s">
        <v>26</v>
      </c>
      <c r="D28" s="11" t="s">
        <v>6</v>
      </c>
      <c r="E28" s="11" t="s">
        <v>7</v>
      </c>
      <c r="F28" s="11" t="s">
        <v>8</v>
      </c>
      <c r="G28" s="11" t="s">
        <v>27</v>
      </c>
      <c r="H28" s="11" t="s">
        <v>28</v>
      </c>
      <c r="I28" s="11" t="s">
        <v>29</v>
      </c>
      <c r="J28" s="11" t="s">
        <v>10</v>
      </c>
      <c r="K28" s="11" t="s">
        <v>11</v>
      </c>
      <c r="L28" s="11" t="s">
        <v>12</v>
      </c>
    </row>
    <row r="29" spans="1:18" x14ac:dyDescent="0.25">
      <c r="A29" s="4">
        <v>1</v>
      </c>
      <c r="B29" s="12" t="s">
        <v>13</v>
      </c>
      <c r="C29" s="13">
        <v>20</v>
      </c>
      <c r="D29" s="14" t="s">
        <v>14</v>
      </c>
      <c r="E29" s="14" t="s">
        <v>14</v>
      </c>
      <c r="F29" s="14" t="s">
        <v>14</v>
      </c>
      <c r="G29" s="14"/>
      <c r="H29" s="14"/>
      <c r="I29" s="14" t="s">
        <v>14</v>
      </c>
      <c r="J29" s="16">
        <v>4</v>
      </c>
      <c r="K29" s="15">
        <f t="shared" ref="K29:K35" si="1">J29*C29</f>
        <v>80</v>
      </c>
      <c r="L29" s="16">
        <f>C29*1</f>
        <v>20</v>
      </c>
    </row>
    <row r="30" spans="1:18" x14ac:dyDescent="0.25">
      <c r="A30" s="4">
        <v>2</v>
      </c>
      <c r="B30" s="17" t="s">
        <v>15</v>
      </c>
      <c r="C30" s="13">
        <v>9</v>
      </c>
      <c r="D30" s="14" t="s">
        <v>14</v>
      </c>
      <c r="E30" s="14" t="s">
        <v>14</v>
      </c>
      <c r="F30" s="14" t="s">
        <v>14</v>
      </c>
      <c r="G30" s="14"/>
      <c r="H30" s="14"/>
      <c r="I30" s="14" t="s">
        <v>14</v>
      </c>
      <c r="J30" s="16">
        <v>4</v>
      </c>
      <c r="K30" s="15">
        <f t="shared" si="1"/>
        <v>36</v>
      </c>
      <c r="L30" s="16"/>
    </row>
    <row r="31" spans="1:18" x14ac:dyDescent="0.25">
      <c r="A31" s="4">
        <v>3</v>
      </c>
      <c r="B31" s="17" t="s">
        <v>16</v>
      </c>
      <c r="C31" s="13">
        <v>5</v>
      </c>
      <c r="D31" s="14" t="s">
        <v>14</v>
      </c>
      <c r="E31" s="14" t="s">
        <v>14</v>
      </c>
      <c r="F31" s="14" t="s">
        <v>14</v>
      </c>
      <c r="G31" s="14"/>
      <c r="H31" s="14"/>
      <c r="I31" s="14" t="s">
        <v>14</v>
      </c>
      <c r="J31" s="16">
        <v>4</v>
      </c>
      <c r="K31" s="15">
        <f t="shared" si="1"/>
        <v>20</v>
      </c>
      <c r="L31" s="16"/>
    </row>
    <row r="32" spans="1:18" x14ac:dyDescent="0.25">
      <c r="A32" s="4">
        <v>4</v>
      </c>
      <c r="B32" s="17" t="s">
        <v>18</v>
      </c>
      <c r="C32" s="13">
        <v>5</v>
      </c>
      <c r="D32" s="14"/>
      <c r="E32" s="18"/>
      <c r="F32" s="14" t="s">
        <v>14</v>
      </c>
      <c r="G32" s="14"/>
      <c r="H32" s="14"/>
      <c r="I32" s="14" t="s">
        <v>14</v>
      </c>
      <c r="J32" s="16">
        <v>2</v>
      </c>
      <c r="K32" s="15">
        <f t="shared" si="1"/>
        <v>10</v>
      </c>
      <c r="L32" s="16"/>
    </row>
    <row r="33" spans="1:19" x14ac:dyDescent="0.25">
      <c r="A33" s="4">
        <v>5</v>
      </c>
      <c r="B33" s="17" t="s">
        <v>19</v>
      </c>
      <c r="C33" s="13">
        <v>5</v>
      </c>
      <c r="D33" s="14"/>
      <c r="E33" s="18"/>
      <c r="F33" s="14" t="s">
        <v>14</v>
      </c>
      <c r="G33" s="14"/>
      <c r="H33" s="14"/>
      <c r="I33" s="14" t="s">
        <v>14</v>
      </c>
      <c r="J33" s="16">
        <v>2</v>
      </c>
      <c r="K33" s="15">
        <f t="shared" si="1"/>
        <v>10</v>
      </c>
      <c r="L33" s="16"/>
    </row>
    <row r="34" spans="1:19" x14ac:dyDescent="0.25">
      <c r="A34" s="4">
        <v>6</v>
      </c>
      <c r="B34" s="17" t="s">
        <v>20</v>
      </c>
      <c r="C34" s="13">
        <v>5</v>
      </c>
      <c r="D34" s="14"/>
      <c r="E34" s="18"/>
      <c r="F34" s="14" t="s">
        <v>14</v>
      </c>
      <c r="G34" s="14" t="s">
        <v>14</v>
      </c>
      <c r="H34" s="14" t="s">
        <v>14</v>
      </c>
      <c r="I34" s="14" t="s">
        <v>14</v>
      </c>
      <c r="J34" s="16">
        <v>4</v>
      </c>
      <c r="K34" s="15">
        <f t="shared" si="1"/>
        <v>20</v>
      </c>
      <c r="L34" s="16"/>
    </row>
    <row r="35" spans="1:19" x14ac:dyDescent="0.25">
      <c r="A35" s="4">
        <v>7</v>
      </c>
      <c r="B35" s="12" t="s">
        <v>21</v>
      </c>
      <c r="C35" s="13">
        <v>110</v>
      </c>
      <c r="D35" s="14" t="s">
        <v>14</v>
      </c>
      <c r="E35" s="18"/>
      <c r="F35" s="14"/>
      <c r="G35" s="14"/>
      <c r="H35" s="14"/>
      <c r="I35" s="14"/>
      <c r="J35" s="16">
        <v>1</v>
      </c>
      <c r="K35" s="15">
        <f t="shared" si="1"/>
        <v>110</v>
      </c>
      <c r="L35" s="16">
        <f>C35*1</f>
        <v>110</v>
      </c>
    </row>
    <row r="36" spans="1:19" ht="15.75" x14ac:dyDescent="0.25">
      <c r="A36" s="4"/>
      <c r="B36" s="20" t="s">
        <v>22</v>
      </c>
      <c r="C36" s="27"/>
      <c r="D36" s="22"/>
      <c r="E36" s="22"/>
      <c r="F36" s="22"/>
      <c r="G36" s="22"/>
      <c r="H36" s="22"/>
      <c r="I36" s="14"/>
      <c r="J36" s="16"/>
      <c r="K36" s="15">
        <f>K29+K30+K31+K32+K33+K34+K35</f>
        <v>286</v>
      </c>
      <c r="L36" s="16">
        <f>L29+L35</f>
        <v>130</v>
      </c>
      <c r="O36" s="64"/>
      <c r="Q36" s="65"/>
      <c r="S36" s="65"/>
    </row>
    <row r="37" spans="1:19" x14ac:dyDescent="0.25">
      <c r="Q37" s="65"/>
    </row>
    <row r="40" spans="1:19" x14ac:dyDescent="0.25">
      <c r="B40" s="5" t="s">
        <v>24</v>
      </c>
      <c r="C40" s="24" t="s">
        <v>23</v>
      </c>
    </row>
    <row r="41" spans="1:19" ht="28.5" customHeight="1" x14ac:dyDescent="0.25">
      <c r="A41" s="8"/>
      <c r="B41" s="9"/>
      <c r="C41" s="10" t="s">
        <v>26</v>
      </c>
      <c r="D41" s="11" t="s">
        <v>6</v>
      </c>
      <c r="E41" s="11" t="s">
        <v>7</v>
      </c>
      <c r="F41" s="11" t="s">
        <v>8</v>
      </c>
      <c r="G41" s="11" t="s">
        <v>27</v>
      </c>
      <c r="H41" s="11" t="s">
        <v>28</v>
      </c>
      <c r="I41" s="11" t="s">
        <v>29</v>
      </c>
      <c r="J41" s="11" t="s">
        <v>10</v>
      </c>
      <c r="K41" s="11" t="s">
        <v>11</v>
      </c>
      <c r="L41" s="11" t="s">
        <v>12</v>
      </c>
    </row>
    <row r="42" spans="1:19" x14ac:dyDescent="0.25">
      <c r="A42" s="4">
        <v>1</v>
      </c>
      <c r="B42" s="12" t="s">
        <v>13</v>
      </c>
      <c r="C42" s="13">
        <v>20</v>
      </c>
      <c r="D42" s="14" t="s">
        <v>14</v>
      </c>
      <c r="E42" s="14" t="s">
        <v>14</v>
      </c>
      <c r="F42" s="14" t="s">
        <v>14</v>
      </c>
      <c r="G42" s="14"/>
      <c r="H42" s="14"/>
      <c r="I42" s="14" t="s">
        <v>14</v>
      </c>
      <c r="J42" s="16">
        <v>4</v>
      </c>
      <c r="K42" s="15">
        <f t="shared" ref="K42:K48" si="2">J42*C42</f>
        <v>80</v>
      </c>
      <c r="L42" s="16">
        <f>C42*1</f>
        <v>20</v>
      </c>
    </row>
    <row r="43" spans="1:19" x14ac:dyDescent="0.25">
      <c r="A43" s="4">
        <v>2</v>
      </c>
      <c r="B43" s="17" t="s">
        <v>15</v>
      </c>
      <c r="C43" s="13">
        <v>9</v>
      </c>
      <c r="D43" s="14" t="s">
        <v>14</v>
      </c>
      <c r="E43" s="18"/>
      <c r="F43" s="14" t="s">
        <v>14</v>
      </c>
      <c r="G43" s="14"/>
      <c r="H43" s="14"/>
      <c r="I43" s="14" t="s">
        <v>14</v>
      </c>
      <c r="J43" s="16">
        <v>3</v>
      </c>
      <c r="K43" s="15">
        <f t="shared" si="2"/>
        <v>27</v>
      </c>
      <c r="L43" s="16"/>
    </row>
    <row r="44" spans="1:19" x14ac:dyDescent="0.25">
      <c r="A44" s="4">
        <v>3</v>
      </c>
      <c r="B44" s="17" t="s">
        <v>16</v>
      </c>
      <c r="C44" s="13">
        <v>5</v>
      </c>
      <c r="D44" s="14" t="s">
        <v>14</v>
      </c>
      <c r="E44" s="14" t="s">
        <v>14</v>
      </c>
      <c r="F44" s="14" t="s">
        <v>14</v>
      </c>
      <c r="G44" s="14" t="s">
        <v>14</v>
      </c>
      <c r="H44" s="14" t="s">
        <v>14</v>
      </c>
      <c r="I44" s="14" t="s">
        <v>14</v>
      </c>
      <c r="J44" s="16">
        <v>6</v>
      </c>
      <c r="K44" s="15">
        <f t="shared" si="2"/>
        <v>30</v>
      </c>
      <c r="L44" s="16"/>
    </row>
    <row r="45" spans="1:19" x14ac:dyDescent="0.25">
      <c r="A45" s="4">
        <v>4</v>
      </c>
      <c r="B45" s="17" t="s">
        <v>18</v>
      </c>
      <c r="C45" s="13">
        <v>5</v>
      </c>
      <c r="D45" s="14"/>
      <c r="E45" s="18"/>
      <c r="F45" s="14" t="s">
        <v>14</v>
      </c>
      <c r="G45" s="14"/>
      <c r="H45" s="14"/>
      <c r="I45" s="14" t="s">
        <v>14</v>
      </c>
      <c r="J45" s="16">
        <v>2</v>
      </c>
      <c r="K45" s="15">
        <f t="shared" si="2"/>
        <v>10</v>
      </c>
      <c r="L45" s="16"/>
    </row>
    <row r="46" spans="1:19" x14ac:dyDescent="0.25">
      <c r="A46" s="4">
        <v>5</v>
      </c>
      <c r="B46" s="17" t="s">
        <v>19</v>
      </c>
      <c r="C46" s="13">
        <v>5</v>
      </c>
      <c r="D46" s="14"/>
      <c r="E46" s="18"/>
      <c r="F46" s="14" t="s">
        <v>14</v>
      </c>
      <c r="G46" s="14"/>
      <c r="H46" s="14"/>
      <c r="I46" s="14" t="s">
        <v>14</v>
      </c>
      <c r="J46" s="16">
        <v>2</v>
      </c>
      <c r="K46" s="15">
        <f t="shared" si="2"/>
        <v>10</v>
      </c>
      <c r="L46" s="16"/>
    </row>
    <row r="47" spans="1:19" x14ac:dyDescent="0.25">
      <c r="A47" s="4">
        <v>6</v>
      </c>
      <c r="B47" s="17" t="s">
        <v>20</v>
      </c>
      <c r="C47" s="13">
        <v>5</v>
      </c>
      <c r="D47" s="14"/>
      <c r="E47" s="18"/>
      <c r="F47" s="14" t="s">
        <v>14</v>
      </c>
      <c r="G47" s="14"/>
      <c r="H47" s="14"/>
      <c r="I47" s="14" t="s">
        <v>14</v>
      </c>
      <c r="J47" s="16">
        <v>2</v>
      </c>
      <c r="K47" s="15">
        <f t="shared" si="2"/>
        <v>10</v>
      </c>
      <c r="L47" s="16"/>
    </row>
    <row r="48" spans="1:19" x14ac:dyDescent="0.25">
      <c r="A48" s="4">
        <v>7</v>
      </c>
      <c r="B48" s="12" t="s">
        <v>21</v>
      </c>
      <c r="C48" s="13">
        <v>110</v>
      </c>
      <c r="D48" s="14" t="s">
        <v>14</v>
      </c>
      <c r="E48" s="18"/>
      <c r="F48" s="14"/>
      <c r="G48" s="14"/>
      <c r="H48" s="14"/>
      <c r="I48" s="14"/>
      <c r="J48" s="16">
        <v>1</v>
      </c>
      <c r="K48" s="15">
        <f t="shared" si="2"/>
        <v>110</v>
      </c>
      <c r="L48" s="16">
        <f>C48*1</f>
        <v>110</v>
      </c>
    </row>
    <row r="49" spans="1:12" ht="15.75" x14ac:dyDescent="0.25">
      <c r="A49" s="28"/>
      <c r="B49" s="20" t="s">
        <v>22</v>
      </c>
      <c r="C49" s="27"/>
      <c r="D49" s="22"/>
      <c r="E49" s="22"/>
      <c r="F49" s="22"/>
      <c r="G49" s="22"/>
      <c r="H49" s="22"/>
      <c r="I49" s="14"/>
      <c r="J49" s="16"/>
      <c r="K49" s="15">
        <f>K42+K43+K44+K45+K46+K47+K48</f>
        <v>277</v>
      </c>
      <c r="L49" s="16">
        <f>L42+L48</f>
        <v>130</v>
      </c>
    </row>
  </sheetData>
  <mergeCells count="4">
    <mergeCell ref="D1:E1"/>
    <mergeCell ref="D13:E13"/>
    <mergeCell ref="P2:R2"/>
    <mergeCell ref="P14:R1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O23"/>
  <sheetViews>
    <sheetView workbookViewId="0">
      <selection activeCell="H23" sqref="H23"/>
    </sheetView>
  </sheetViews>
  <sheetFormatPr defaultRowHeight="15" x14ac:dyDescent="0.25"/>
  <cols>
    <col min="3" max="3" width="3.28515625" bestFit="1" customWidth="1"/>
    <col min="4" max="4" width="34.7109375" bestFit="1" customWidth="1"/>
    <col min="8" max="8" width="33.42578125" customWidth="1"/>
  </cols>
  <sheetData>
    <row r="3" spans="3:15" ht="30" x14ac:dyDescent="0.25">
      <c r="C3" s="46" t="s">
        <v>48</v>
      </c>
      <c r="D3" s="46" t="s">
        <v>46</v>
      </c>
      <c r="E3" s="46" t="s">
        <v>47</v>
      </c>
      <c r="H3" s="48" t="s">
        <v>52</v>
      </c>
      <c r="I3" s="48" t="s">
        <v>53</v>
      </c>
      <c r="L3" s="82" t="s">
        <v>0</v>
      </c>
      <c r="M3" s="82"/>
      <c r="N3" s="82"/>
      <c r="O3" s="59"/>
    </row>
    <row r="4" spans="3:15" x14ac:dyDescent="0.25">
      <c r="C4" s="31">
        <v>1</v>
      </c>
      <c r="D4" s="32" t="s">
        <v>13</v>
      </c>
      <c r="E4" s="33">
        <v>20</v>
      </c>
      <c r="H4" s="1" t="s">
        <v>1</v>
      </c>
      <c r="I4" s="1">
        <f>E5</f>
        <v>60</v>
      </c>
      <c r="L4" s="93">
        <v>0.7</v>
      </c>
      <c r="M4" s="93">
        <v>0.5</v>
      </c>
      <c r="N4" s="93">
        <v>0.3</v>
      </c>
      <c r="O4" s="59"/>
    </row>
    <row r="5" spans="3:15" ht="15.75" thickBot="1" x14ac:dyDescent="0.3">
      <c r="C5" s="34">
        <v>2</v>
      </c>
      <c r="D5" s="35" t="s">
        <v>49</v>
      </c>
      <c r="E5" s="36">
        <v>60</v>
      </c>
      <c r="H5" s="1" t="s">
        <v>50</v>
      </c>
      <c r="I5" s="1">
        <f>E12</f>
        <v>140</v>
      </c>
      <c r="L5" s="59"/>
      <c r="M5" s="59"/>
      <c r="N5" s="59"/>
      <c r="O5" s="59"/>
    </row>
    <row r="6" spans="3:15" ht="15.75" thickBot="1" x14ac:dyDescent="0.3">
      <c r="C6" s="34">
        <v>3</v>
      </c>
      <c r="D6" s="37" t="s">
        <v>31</v>
      </c>
      <c r="E6" s="38"/>
      <c r="H6" s="1" t="s">
        <v>51</v>
      </c>
      <c r="I6" s="1">
        <f>E4+E7+E8+E9+E10+E13+E14+E15+E16+E17+E18+E19+E20</f>
        <v>181</v>
      </c>
      <c r="L6" s="59">
        <f>I6*L4</f>
        <v>126.69999999999999</v>
      </c>
      <c r="M6" s="59">
        <f>I6*M4</f>
        <v>90.5</v>
      </c>
      <c r="N6" s="59">
        <f>I6*N4</f>
        <v>54.3</v>
      </c>
      <c r="O6" s="59"/>
    </row>
    <row r="7" spans="3:15" ht="15.75" thickBot="1" x14ac:dyDescent="0.3">
      <c r="C7" s="34"/>
      <c r="D7" s="39" t="s">
        <v>16</v>
      </c>
      <c r="E7" s="36">
        <v>5</v>
      </c>
      <c r="H7" s="49" t="s">
        <v>55</v>
      </c>
      <c r="I7" s="50">
        <f>I4+I5+I6</f>
        <v>381</v>
      </c>
    </row>
    <row r="8" spans="3:15" ht="15.75" thickBot="1" x14ac:dyDescent="0.3">
      <c r="C8" s="34"/>
      <c r="D8" s="39" t="s">
        <v>17</v>
      </c>
      <c r="E8" s="36">
        <v>5</v>
      </c>
    </row>
    <row r="9" spans="3:15" ht="15.75" thickBot="1" x14ac:dyDescent="0.3">
      <c r="C9" s="34"/>
      <c r="D9" s="39" t="s">
        <v>15</v>
      </c>
      <c r="E9" s="36">
        <v>9</v>
      </c>
    </row>
    <row r="10" spans="3:15" ht="15.75" thickBot="1" x14ac:dyDescent="0.3">
      <c r="C10" s="34">
        <v>4</v>
      </c>
      <c r="D10" s="35" t="s">
        <v>32</v>
      </c>
      <c r="E10" s="36">
        <v>80</v>
      </c>
    </row>
    <row r="11" spans="3:15" ht="15.75" thickBot="1" x14ac:dyDescent="0.3">
      <c r="C11" s="40"/>
      <c r="D11" s="41"/>
      <c r="E11" s="41"/>
      <c r="H11" s="48" t="s">
        <v>54</v>
      </c>
      <c r="I11" s="48" t="s">
        <v>53</v>
      </c>
      <c r="L11" s="82" t="s">
        <v>0</v>
      </c>
      <c r="M11" s="82"/>
      <c r="N11" s="82"/>
      <c r="O11" s="59"/>
    </row>
    <row r="12" spans="3:15" ht="15.75" thickBot="1" x14ac:dyDescent="0.3">
      <c r="C12" s="34">
        <v>5</v>
      </c>
      <c r="D12" s="37" t="s">
        <v>33</v>
      </c>
      <c r="E12" s="36">
        <v>140</v>
      </c>
      <c r="H12" s="1" t="s">
        <v>1</v>
      </c>
      <c r="I12" s="1">
        <f>E5</f>
        <v>60</v>
      </c>
      <c r="L12" s="93">
        <v>0.7</v>
      </c>
      <c r="M12" s="93">
        <v>0.5</v>
      </c>
      <c r="N12" s="93">
        <v>0.3</v>
      </c>
      <c r="O12" s="59"/>
    </row>
    <row r="13" spans="3:15" ht="15.75" thickBot="1" x14ac:dyDescent="0.3">
      <c r="C13" s="34">
        <v>6</v>
      </c>
      <c r="D13" s="37" t="s">
        <v>34</v>
      </c>
      <c r="E13" s="36">
        <v>8</v>
      </c>
      <c r="H13" s="1" t="s">
        <v>50</v>
      </c>
      <c r="I13" s="1">
        <f>E12</f>
        <v>140</v>
      </c>
      <c r="L13" s="59"/>
      <c r="M13" s="59"/>
      <c r="N13" s="59"/>
      <c r="O13" s="59"/>
    </row>
    <row r="14" spans="3:15" ht="15.75" thickBot="1" x14ac:dyDescent="0.3">
      <c r="C14" s="34">
        <v>7</v>
      </c>
      <c r="D14" s="37" t="s">
        <v>57</v>
      </c>
      <c r="E14" s="36">
        <v>9</v>
      </c>
      <c r="H14" s="1" t="s">
        <v>95</v>
      </c>
      <c r="I14" s="1">
        <f>E4+E7+E8+E9+E13+E14+E15+E16+E17+E18+E19+E20</f>
        <v>101</v>
      </c>
      <c r="L14" s="59">
        <f>I14*L12</f>
        <v>70.699999999999989</v>
      </c>
      <c r="M14" s="59">
        <f>I14*M12</f>
        <v>50.5</v>
      </c>
      <c r="N14" s="59">
        <f>I14*N12</f>
        <v>30.299999999999997</v>
      </c>
      <c r="O14" s="59"/>
    </row>
    <row r="15" spans="3:15" ht="15.75" thickBot="1" x14ac:dyDescent="0.3">
      <c r="C15" s="34">
        <v>8</v>
      </c>
      <c r="D15" s="37" t="s">
        <v>38</v>
      </c>
      <c r="E15" s="36">
        <v>5</v>
      </c>
      <c r="H15" s="49" t="s">
        <v>55</v>
      </c>
      <c r="I15" s="50">
        <f>I12+I13+I14</f>
        <v>301</v>
      </c>
    </row>
    <row r="16" spans="3:15" ht="15.75" thickBot="1" x14ac:dyDescent="0.3">
      <c r="C16" s="34">
        <v>9</v>
      </c>
      <c r="D16" s="37" t="s">
        <v>39</v>
      </c>
      <c r="E16" s="36">
        <v>5</v>
      </c>
    </row>
    <row r="17" spans="3:8" ht="15.75" thickBot="1" x14ac:dyDescent="0.3">
      <c r="C17" s="34">
        <v>10</v>
      </c>
      <c r="D17" s="37" t="s">
        <v>20</v>
      </c>
      <c r="E17" s="36">
        <v>5</v>
      </c>
    </row>
    <row r="18" spans="3:8" ht="15.75" thickBot="1" x14ac:dyDescent="0.3">
      <c r="C18" s="34">
        <v>11</v>
      </c>
      <c r="D18" s="37" t="s">
        <v>40</v>
      </c>
      <c r="E18" s="36">
        <v>5</v>
      </c>
    </row>
    <row r="19" spans="3:8" ht="15.75" thickBot="1" x14ac:dyDescent="0.3">
      <c r="C19" s="34">
        <v>12</v>
      </c>
      <c r="D19" s="37" t="s">
        <v>41</v>
      </c>
      <c r="E19" s="36">
        <v>5</v>
      </c>
    </row>
    <row r="20" spans="3:8" ht="15.75" thickBot="1" x14ac:dyDescent="0.3">
      <c r="C20" s="43">
        <v>13</v>
      </c>
      <c r="D20" s="42" t="s">
        <v>44</v>
      </c>
      <c r="E20" s="44">
        <v>20</v>
      </c>
    </row>
    <row r="21" spans="3:8" ht="15.75" thickBot="1" x14ac:dyDescent="0.3">
      <c r="C21" s="40"/>
      <c r="D21" s="41"/>
      <c r="E21" s="45" t="s">
        <v>45</v>
      </c>
    </row>
    <row r="23" spans="3:8" ht="18" x14ac:dyDescent="0.35">
      <c r="H23" s="51"/>
    </row>
  </sheetData>
  <mergeCells count="2">
    <mergeCell ref="L3:N3"/>
    <mergeCell ref="L11:N1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"/>
  <sheetViews>
    <sheetView workbookViewId="0">
      <selection activeCell="M23" sqref="M23"/>
    </sheetView>
  </sheetViews>
  <sheetFormatPr defaultColWidth="8.85546875" defaultRowHeight="15" x14ac:dyDescent="0.25"/>
  <cols>
    <col min="1" max="1" width="6" style="23" customWidth="1"/>
    <col min="2" max="2" width="36.7109375" style="7" bestFit="1" customWidth="1"/>
    <col min="3" max="3" width="11.7109375" style="7" customWidth="1"/>
    <col min="4" max="5" width="8.42578125" style="25" bestFit="1" customWidth="1"/>
    <col min="6" max="6" width="10.28515625" style="26" customWidth="1"/>
    <col min="7" max="7" width="10.85546875" style="7" customWidth="1"/>
    <col min="8" max="8" width="10" style="7" customWidth="1"/>
    <col min="9" max="9" width="13.42578125" style="7" customWidth="1"/>
    <col min="10" max="10" width="11.140625" style="7" bestFit="1" customWidth="1"/>
    <col min="11" max="11" width="13.85546875" style="7" customWidth="1"/>
    <col min="12" max="12" width="10.28515625" style="7" customWidth="1"/>
    <col min="13" max="13" width="9.85546875" style="7" customWidth="1"/>
    <col min="14" max="16384" width="8.85546875" style="7"/>
  </cols>
  <sheetData>
    <row r="1" spans="1:15" ht="12.75" customHeight="1" x14ac:dyDescent="0.25">
      <c r="A1" s="4"/>
      <c r="B1" s="5" t="s">
        <v>3</v>
      </c>
      <c r="C1" s="6" t="s">
        <v>4</v>
      </c>
      <c r="D1" s="86"/>
      <c r="E1" s="86"/>
      <c r="F1" s="7"/>
    </row>
    <row r="2" spans="1:15" ht="28.5" customHeight="1" x14ac:dyDescent="0.25">
      <c r="A2" s="8"/>
      <c r="B2" s="9"/>
      <c r="C2" s="10" t="s">
        <v>5</v>
      </c>
      <c r="D2" s="11" t="s">
        <v>6</v>
      </c>
      <c r="E2" s="11" t="s">
        <v>7</v>
      </c>
      <c r="F2" s="11" t="s">
        <v>8</v>
      </c>
      <c r="G2" s="11" t="s">
        <v>9</v>
      </c>
      <c r="H2" s="11" t="s">
        <v>10</v>
      </c>
      <c r="I2" s="11" t="s">
        <v>11</v>
      </c>
      <c r="J2" s="11" t="s">
        <v>12</v>
      </c>
      <c r="M2" s="82" t="s">
        <v>0</v>
      </c>
      <c r="N2" s="82"/>
      <c r="O2" s="82"/>
    </row>
    <row r="3" spans="1:15" x14ac:dyDescent="0.25">
      <c r="A3" s="4">
        <v>1</v>
      </c>
      <c r="B3" s="12" t="s">
        <v>13</v>
      </c>
      <c r="C3" s="13">
        <v>20</v>
      </c>
      <c r="D3" s="14" t="s">
        <v>14</v>
      </c>
      <c r="E3" s="14" t="s">
        <v>14</v>
      </c>
      <c r="F3" s="14" t="s">
        <v>14</v>
      </c>
      <c r="G3" s="14" t="s">
        <v>14</v>
      </c>
      <c r="H3" s="4">
        <v>3</v>
      </c>
      <c r="I3" s="15">
        <f>H3*C3</f>
        <v>60</v>
      </c>
      <c r="J3" s="16">
        <f>C3*1</f>
        <v>20</v>
      </c>
      <c r="M3" s="93">
        <v>0.7</v>
      </c>
      <c r="N3" s="93">
        <v>0.5</v>
      </c>
      <c r="O3" s="93">
        <v>0.3</v>
      </c>
    </row>
    <row r="4" spans="1:15" x14ac:dyDescent="0.25">
      <c r="A4" s="4">
        <v>2</v>
      </c>
      <c r="B4" s="17" t="s">
        <v>15</v>
      </c>
      <c r="C4" s="13">
        <v>9</v>
      </c>
      <c r="D4" s="14" t="s">
        <v>14</v>
      </c>
      <c r="E4" s="14" t="s">
        <v>14</v>
      </c>
      <c r="F4" s="14" t="s">
        <v>14</v>
      </c>
      <c r="G4" s="19"/>
      <c r="H4" s="4">
        <v>3</v>
      </c>
      <c r="I4" s="15">
        <f>H4*C4</f>
        <v>27</v>
      </c>
      <c r="J4" s="16"/>
      <c r="M4" s="59"/>
      <c r="N4" s="59"/>
      <c r="O4" s="59"/>
    </row>
    <row r="5" spans="1:15" x14ac:dyDescent="0.25">
      <c r="A5" s="4">
        <v>3</v>
      </c>
      <c r="B5" s="17" t="s">
        <v>16</v>
      </c>
      <c r="C5" s="13">
        <v>5</v>
      </c>
      <c r="D5" s="14" t="s">
        <v>14</v>
      </c>
      <c r="E5" s="14" t="s">
        <v>14</v>
      </c>
      <c r="F5" s="14" t="s">
        <v>14</v>
      </c>
      <c r="G5" s="19"/>
      <c r="H5" s="4">
        <v>3</v>
      </c>
      <c r="I5" s="15">
        <f>H5*C5</f>
        <v>15</v>
      </c>
      <c r="J5" s="16"/>
      <c r="M5" s="3">
        <f>I7*M3</f>
        <v>71.399999999999991</v>
      </c>
      <c r="N5" s="94">
        <f>I7*N3</f>
        <v>51</v>
      </c>
      <c r="O5" s="3">
        <f>I7*O3</f>
        <v>30.599999999999998</v>
      </c>
    </row>
    <row r="6" spans="1:15" x14ac:dyDescent="0.25">
      <c r="A6" s="4">
        <v>8</v>
      </c>
      <c r="B6" s="29" t="s">
        <v>56</v>
      </c>
      <c r="C6" s="13">
        <v>110</v>
      </c>
      <c r="D6" s="14"/>
      <c r="E6" s="18"/>
      <c r="F6" s="14"/>
      <c r="G6" s="14" t="s">
        <v>14</v>
      </c>
      <c r="H6" s="4">
        <v>1</v>
      </c>
      <c r="I6" s="15">
        <v>0</v>
      </c>
      <c r="J6" s="16">
        <f>C6*1</f>
        <v>110</v>
      </c>
    </row>
    <row r="7" spans="1:15" ht="15.75" x14ac:dyDescent="0.25">
      <c r="A7" s="4"/>
      <c r="B7" s="20" t="s">
        <v>22</v>
      </c>
      <c r="C7" s="21"/>
      <c r="D7" s="22"/>
      <c r="E7" s="22"/>
      <c r="F7" s="22"/>
      <c r="G7" s="22"/>
      <c r="H7" s="4"/>
      <c r="I7" s="15">
        <f>I3+I4+I5+I6</f>
        <v>102</v>
      </c>
      <c r="J7" s="16">
        <f>J3+J6</f>
        <v>130</v>
      </c>
    </row>
    <row r="10" spans="1:15" ht="12.75" customHeight="1" x14ac:dyDescent="0.25">
      <c r="A10" s="4"/>
      <c r="B10" s="5" t="s">
        <v>3</v>
      </c>
      <c r="C10" s="6" t="s">
        <v>23</v>
      </c>
      <c r="D10" s="86"/>
      <c r="E10" s="86"/>
      <c r="F10" s="7"/>
    </row>
    <row r="11" spans="1:15" ht="28.5" customHeight="1" x14ac:dyDescent="0.25">
      <c r="A11" s="8"/>
      <c r="B11" s="9"/>
      <c r="C11" s="10" t="s">
        <v>5</v>
      </c>
      <c r="D11" s="11" t="s">
        <v>6</v>
      </c>
      <c r="E11" s="11" t="s">
        <v>7</v>
      </c>
      <c r="F11" s="11" t="s">
        <v>8</v>
      </c>
      <c r="G11" s="11" t="s">
        <v>9</v>
      </c>
      <c r="H11" s="11" t="s">
        <v>10</v>
      </c>
      <c r="I11" s="11" t="s">
        <v>11</v>
      </c>
      <c r="J11" s="11" t="s">
        <v>12</v>
      </c>
      <c r="M11" s="82" t="s">
        <v>0</v>
      </c>
      <c r="N11" s="82"/>
      <c r="O11" s="82"/>
    </row>
    <row r="12" spans="1:15" x14ac:dyDescent="0.25">
      <c r="A12" s="4">
        <v>1</v>
      </c>
      <c r="B12" s="12" t="s">
        <v>13</v>
      </c>
      <c r="C12" s="13">
        <v>20</v>
      </c>
      <c r="D12" s="14" t="s">
        <v>14</v>
      </c>
      <c r="E12" s="14" t="s">
        <v>14</v>
      </c>
      <c r="F12" s="14" t="s">
        <v>14</v>
      </c>
      <c r="G12" s="14" t="s">
        <v>14</v>
      </c>
      <c r="H12" s="4">
        <v>3</v>
      </c>
      <c r="I12" s="15">
        <f>H12*C12</f>
        <v>60</v>
      </c>
      <c r="J12" s="16">
        <f>C12*1</f>
        <v>20</v>
      </c>
      <c r="M12" s="93">
        <v>0.7</v>
      </c>
      <c r="N12" s="93">
        <v>0.5</v>
      </c>
      <c r="O12" s="93">
        <v>0.3</v>
      </c>
    </row>
    <row r="13" spans="1:15" x14ac:dyDescent="0.25">
      <c r="A13" s="4">
        <v>2</v>
      </c>
      <c r="B13" s="17" t="s">
        <v>15</v>
      </c>
      <c r="C13" s="13">
        <v>9</v>
      </c>
      <c r="D13" s="7"/>
      <c r="E13" s="14"/>
      <c r="F13" s="14"/>
      <c r="G13" s="19"/>
      <c r="H13" s="4">
        <v>0</v>
      </c>
      <c r="I13" s="15">
        <f>H13*C13</f>
        <v>0</v>
      </c>
      <c r="J13" s="16"/>
      <c r="M13" s="59"/>
      <c r="N13" s="59"/>
      <c r="O13" s="59"/>
    </row>
    <row r="14" spans="1:15" x14ac:dyDescent="0.25">
      <c r="A14" s="4">
        <v>3</v>
      </c>
      <c r="B14" s="17" t="s">
        <v>16</v>
      </c>
      <c r="C14" s="13">
        <v>5</v>
      </c>
      <c r="D14" s="14" t="s">
        <v>14</v>
      </c>
      <c r="E14" s="14" t="s">
        <v>14</v>
      </c>
      <c r="F14" s="14" t="s">
        <v>14</v>
      </c>
      <c r="G14" s="19"/>
      <c r="H14" s="4">
        <v>3</v>
      </c>
      <c r="I14" s="15">
        <f>H14*C14</f>
        <v>15</v>
      </c>
      <c r="J14" s="16"/>
      <c r="M14" s="3">
        <f>I16*M12</f>
        <v>52.5</v>
      </c>
      <c r="N14" s="94">
        <f>I16*N12</f>
        <v>37.5</v>
      </c>
      <c r="O14" s="3">
        <f>I16*O12</f>
        <v>22.5</v>
      </c>
    </row>
    <row r="15" spans="1:15" x14ac:dyDescent="0.25">
      <c r="A15" s="4">
        <v>8</v>
      </c>
      <c r="B15" s="29" t="s">
        <v>56</v>
      </c>
      <c r="C15" s="13">
        <v>110</v>
      </c>
      <c r="D15" s="14"/>
      <c r="E15" s="18"/>
      <c r="F15" s="14"/>
      <c r="G15" s="14" t="s">
        <v>14</v>
      </c>
      <c r="H15" s="4">
        <v>1</v>
      </c>
      <c r="I15" s="15">
        <v>0</v>
      </c>
      <c r="J15" s="16">
        <f>C15*1</f>
        <v>110</v>
      </c>
    </row>
    <row r="16" spans="1:15" ht="15.75" x14ac:dyDescent="0.25">
      <c r="A16" s="4"/>
      <c r="B16" s="20" t="s">
        <v>22</v>
      </c>
      <c r="C16" s="21"/>
      <c r="D16" s="22"/>
      <c r="E16" s="22"/>
      <c r="F16" s="22"/>
      <c r="G16" s="22"/>
      <c r="H16" s="4"/>
      <c r="I16" s="15">
        <f>I12+I13+I14+I15</f>
        <v>75</v>
      </c>
      <c r="J16" s="16">
        <f>J12+J15</f>
        <v>130</v>
      </c>
    </row>
    <row r="17" spans="5:5" x14ac:dyDescent="0.25">
      <c r="E17" s="30" t="s">
        <v>30</v>
      </c>
    </row>
  </sheetData>
  <mergeCells count="4">
    <mergeCell ref="D1:E1"/>
    <mergeCell ref="D10:E10"/>
    <mergeCell ref="M2:O2"/>
    <mergeCell ref="M11:O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ბიუჯეტი-2020</vt:lpstr>
      <vt:lpstr>70% თანაგადახდა</vt:lpstr>
      <vt:lpstr>50% თანაგადახდა</vt:lpstr>
      <vt:lpstr>30% თანაგადახდა</vt:lpstr>
      <vt:lpstr>ბიუჯეტი ხარჯვით(0% თანაგადახდა)</vt:lpstr>
      <vt:lpstr>მკურნალობაში ჩართვა-სტანდარტული</vt:lpstr>
      <vt:lpstr>მონიტორინგი-სტანდარტული</vt:lpstr>
      <vt:lpstr>მკურნალობაში ჩართვა-პჯდ</vt:lpstr>
      <vt:lpstr>მონიტორინგი-პჯდ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2019-05-14T11:08:45Z</dcterms:modified>
</cp:coreProperties>
</file>