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5345" windowHeight="4035" tabRatio="937"/>
  </bookViews>
  <sheets>
    <sheet name="medsCVDs" sheetId="11" r:id="rId1"/>
  </sheets>
  <calcPr calcId="145621"/>
</workbook>
</file>

<file path=xl/calcChain.xml><?xml version="1.0" encoding="utf-8"?>
<calcChain xmlns="http://schemas.openxmlformats.org/spreadsheetml/2006/main">
  <c r="L6" i="11" l="1"/>
  <c r="N6" i="11"/>
  <c r="M7" i="11"/>
  <c r="J8" i="11" l="1"/>
  <c r="L8" i="11" s="1"/>
  <c r="J7" i="11"/>
  <c r="L7" i="11" s="1"/>
  <c r="J6" i="11"/>
  <c r="E2" i="11"/>
  <c r="E8" i="11" l="1"/>
  <c r="E6" i="11"/>
  <c r="E7" i="11"/>
  <c r="E24" i="11" l="1"/>
  <c r="E25" i="11" s="1"/>
  <c r="M6" i="11"/>
  <c r="O6" i="11" s="1"/>
  <c r="M8" i="11"/>
  <c r="O8" i="11" s="1"/>
  <c r="O7" i="11"/>
  <c r="N8" i="11" l="1"/>
  <c r="N7" i="11"/>
  <c r="N9" i="11" l="1"/>
  <c r="D24" i="11" s="1"/>
  <c r="D25" i="11" s="1"/>
  <c r="F25" i="11" s="1"/>
  <c r="F24" i="11" l="1"/>
</calcChain>
</file>

<file path=xl/comments1.xml><?xml version="1.0" encoding="utf-8"?>
<comments xmlns="http://schemas.openxmlformats.org/spreadsheetml/2006/main">
  <authors>
    <author>Author</author>
  </authors>
  <commentList>
    <comment ref="M6" authorId="0">
      <text>
        <r>
          <rPr>
            <b/>
            <sz val="9"/>
            <color indexed="81"/>
            <rFont val="Tahoma"/>
            <charset val="1"/>
          </rPr>
          <t>Author:</t>
        </r>
        <r>
          <rPr>
            <sz val="9"/>
            <color indexed="81"/>
            <rFont val="Tahoma"/>
            <charset val="1"/>
          </rPr>
          <t xml:space="preserve">
70%?</t>
        </r>
      </text>
    </comment>
  </commentList>
</comments>
</file>

<file path=xl/sharedStrings.xml><?xml version="1.0" encoding="utf-8"?>
<sst xmlns="http://schemas.openxmlformats.org/spreadsheetml/2006/main" count="49" uniqueCount="47">
  <si>
    <t xml:space="preserve">გადათვლის ინდექსი </t>
  </si>
  <si>
    <t>საშუალო დღიური დოზა</t>
  </si>
  <si>
    <t>კომპონენტი</t>
  </si>
  <si>
    <t>ბიუჯეტი (ლარი)</t>
  </si>
  <si>
    <t>ბენეფიცართა რაოდენობა (n)</t>
  </si>
  <si>
    <t>ბიუჯეტი ერთ ბენეფიციარზე (ლარი)</t>
  </si>
  <si>
    <t>მედკამენტის უტილიზაცია</t>
  </si>
  <si>
    <t>მედიკამენტის უტილიზაცია</t>
  </si>
  <si>
    <t>ბენეფიციარების რაოდენობა</t>
  </si>
  <si>
    <t>მოსახლეობის რაოდენობა</t>
  </si>
  <si>
    <t>სულ, პროგრამის ბიუჯეტი</t>
  </si>
  <si>
    <t>N</t>
  </si>
  <si>
    <t>მედიკამეტი</t>
  </si>
  <si>
    <t>მიზნობრივი პოპულაციის რაოდენობა</t>
  </si>
  <si>
    <t>-</t>
  </si>
  <si>
    <t xml:space="preserve">გულის უკმარისობის შემთხვევები, რომლებისთვისაც ნაჩვენებია ხანმოკლე მოქმედების აგე ინჰიბირების სუბჰიპოტენზიური დოზების გამოყენება </t>
  </si>
  <si>
    <t>უმწეოთა და მარტოხელა პენსიონერების პოპულაცია</t>
  </si>
  <si>
    <t>მიზნობრივი დაავადების პრევალენტურობა n/100000 (NCDC სტატისტიკური ცნობარი)</t>
  </si>
  <si>
    <t>საშუალო დღიური დოზა (მგ/დღეში)</t>
  </si>
  <si>
    <t>ერთეულის ჯერადობა წლის განმავლობაში   (n   ტაბლეტი)</t>
  </si>
  <si>
    <r>
      <t>წლიური</t>
    </r>
    <r>
      <rPr>
        <b/>
        <sz val="11"/>
        <color rgb="FFFF0000"/>
        <rFont val="Calibri"/>
        <family val="2"/>
        <charset val="204"/>
        <scheme val="minor"/>
      </rPr>
      <t xml:space="preserve"> </t>
    </r>
    <r>
      <rPr>
        <b/>
        <sz val="11"/>
        <color rgb="FFFF0000"/>
        <rFont val="Sylfaen"/>
        <family val="1"/>
        <charset val="204"/>
      </rPr>
      <t>ბიუჯეტი ლარში</t>
    </r>
  </si>
  <si>
    <t>მოთხოვნილი ბიუჯეტირებადი ერთეული 1 წლის განმავლობაში            (n ტაბლეტი)</t>
  </si>
  <si>
    <t>გადათვლის დაშვებები</t>
  </si>
  <si>
    <t>ფორმულის შემცველი ველები</t>
  </si>
  <si>
    <t>დაშვებები დაფუძნებულია  საქართველოში 2015 წლისათვის არსებულ დაავადებათა გავრცელების მაჩნებლებზე 100000 მოსახლეზე (NC DC სტატისტიკური ცნობარი 2016) და საერთაშორისო კლინკურ და ეპიდემიოლოგიურ მტკიცებულებებზე, მათ შორის ასახულზე ეროვნულ კლინიკურ რეკომენდაციებში</t>
  </si>
  <si>
    <t>მიზნობრივი პოპულაცია</t>
  </si>
  <si>
    <t>მიზნობრივობა</t>
  </si>
  <si>
    <t xml:space="preserve"> მიზნობრივობა</t>
  </si>
  <si>
    <r>
      <t>წლიური</t>
    </r>
    <r>
      <rPr>
        <b/>
        <sz val="11"/>
        <color rgb="FFFF0000"/>
        <rFont val="Calibri"/>
        <family val="2"/>
        <charset val="204"/>
        <scheme val="minor"/>
      </rPr>
      <t xml:space="preserve"> </t>
    </r>
    <r>
      <rPr>
        <b/>
        <sz val="11"/>
        <color rgb="FFFF0000"/>
        <rFont val="Sylfaen"/>
        <family val="1"/>
        <charset val="204"/>
      </rPr>
      <t>თანხა</t>
    </r>
    <r>
      <rPr>
        <b/>
        <sz val="11"/>
        <color rgb="FFFF0000"/>
        <rFont val="Calibri"/>
        <family val="2"/>
        <charset val="204"/>
        <scheme val="minor"/>
      </rPr>
      <t xml:space="preserve"> </t>
    </r>
    <r>
      <rPr>
        <b/>
        <sz val="11"/>
        <color rgb="FFFF0000"/>
        <rFont val="Sylfaen"/>
        <family val="1"/>
        <charset val="204"/>
      </rPr>
      <t>ერთ</t>
    </r>
    <r>
      <rPr>
        <b/>
        <sz val="11"/>
        <color rgb="FFFF0000"/>
        <rFont val="Calibri"/>
        <family val="2"/>
        <charset val="204"/>
        <scheme val="minor"/>
      </rPr>
      <t xml:space="preserve"> </t>
    </r>
    <r>
      <rPr>
        <b/>
        <sz val="11"/>
        <color rgb="FFFF0000"/>
        <rFont val="Sylfaen"/>
        <family val="1"/>
        <charset val="204"/>
      </rPr>
      <t>ბენეფიციარზე</t>
    </r>
  </si>
  <si>
    <t>მედიკამენტები</t>
  </si>
  <si>
    <r>
      <t>ერთეულის</t>
    </r>
    <r>
      <rPr>
        <sz val="11"/>
        <color theme="1"/>
        <rFont val="Calibri"/>
        <family val="2"/>
        <charset val="204"/>
        <scheme val="minor"/>
      </rPr>
      <t xml:space="preserve"> </t>
    </r>
    <r>
      <rPr>
        <sz val="11"/>
        <color theme="1"/>
        <rFont val="Sylfaen"/>
        <family val="1"/>
        <charset val="204"/>
      </rPr>
      <t>საცალო</t>
    </r>
    <r>
      <rPr>
        <sz val="11"/>
        <color theme="1"/>
        <rFont val="Calibri"/>
        <family val="2"/>
        <charset val="204"/>
        <scheme val="minor"/>
      </rPr>
      <t xml:space="preserve"> </t>
    </r>
    <r>
      <rPr>
        <sz val="11"/>
        <color theme="1"/>
        <rFont val="Sylfaen"/>
        <family val="1"/>
        <charset val="204"/>
      </rPr>
      <t>ფასი ლარში</t>
    </r>
  </si>
  <si>
    <t>დამყოლობის მაჩვენებელი (%) ზოგადად დაავადების მედიკამენტური მკურნალობისთვის</t>
  </si>
  <si>
    <t>დამყოლობის მაჩვენებელი (%)</t>
  </si>
  <si>
    <t>შეესაბამება მიზნობრივი დაავადებების ხანგრძლივი მედიკამენტური მართვისთვის რეკომედებულ დოზებს</t>
  </si>
  <si>
    <t>ნიმუში მედიკამენტის ერთეულის საცალო ფასის დადგენისთვის</t>
  </si>
  <si>
    <t>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t>
  </si>
  <si>
    <t>დიაბეტი ტიპი 2-ის მართვა</t>
  </si>
  <si>
    <t>მეტფორმინი</t>
  </si>
  <si>
    <t>გლიკლაზიდი</t>
  </si>
  <si>
    <t>გლიმეპირიდი</t>
  </si>
  <si>
    <t>ერთერთი ყველაზე გავრცელებული არაგადამდები დაავადებაა დიაბეტი ტიპი 2, რომელსაც სერიოზული მნიშვნელობა აქვს ავადობის, ინვალიდობის და სიკვდილობის განვითარებაში</t>
  </si>
  <si>
    <t>უმწეოები (470000 მოზრდილი) და მარტოხელა პენსიონერები (126000 მოზრდილი) - სულ 596 000 პირი.  არაგადამდები დაავადებების ეპიდემიოლოგიური მაჩვენებლები მიზნობრივი პოპულაციისათვის შესწავლილი არ არის, თუმცა ძირითადი დემოგრაფიული მონაცემებით სარწმუნო განსხვავება ქვეყნის მთლიან პოპულაციასთან შედარებით არ დგინდება. ამდენად, პოტენციური ბენეფიციარების რაოდენობის გადათვლისას გამოყენებული იქნა აქტუალური ძირითადი დაავადებების გავრცელების მაჩვენებლები, რომლებიც მოწოდებულია ქვეყნის საერთო პოპულაციისთვის)</t>
  </si>
  <si>
    <t>გადათვლებისას დაშვებულია მედიკამენტების მაღალი უტილიზაცია - 80-95%</t>
  </si>
  <si>
    <t>მედიკამენტური მკურნალობის სერვისებზე ბენეფიციართა (პაციენტთა) დამყოლობის მაჩვენებლად დაშვებულია 60% - საშუალოზე მაღალი მაჩვენებელი, რაც დაფუძნებულია შემდეგ დაშვებაზე: დადგენილი დიაბეტის მქონე პაციენტთა დამყოლობა მედიკამენტურ მკურნლობაზე, კერძოდ მეტფორმინზე მაღალია (90-95%), სულფანილშარდოვანას შემთხვევაში გლიკლაზიდი, გლიმეპირიდი) კი - დაბალია (საშუალოდ 50%).</t>
  </si>
  <si>
    <t>დიაბეტი ტიპი 2</t>
  </si>
  <si>
    <t>ესენციური მედიკამენტები, რომლებიც თანამედროვე კლინიკური რეკომენდაციებით გამოიყენება დიაბეტის მედიკამენტური მკურნალობისათვის რუტინულ ამბულატორიულ კლინიკურ პრაქტიკაში.</t>
  </si>
  <si>
    <r>
      <t>ბიუჯეტირებადი</t>
    </r>
    <r>
      <rPr>
        <sz val="11"/>
        <color theme="1"/>
        <rFont val="Calibri"/>
        <family val="2"/>
        <charset val="204"/>
        <scheme val="minor"/>
      </rPr>
      <t xml:space="preserve"> </t>
    </r>
    <r>
      <rPr>
        <sz val="11"/>
        <color theme="1"/>
        <rFont val="Sylfaen"/>
        <family val="1"/>
        <charset val="204"/>
      </rPr>
      <t>ერთეული  (მგ-იანი ტაბლეტი)</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</si>
</sst>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charset val="204"/>
      <scheme val="minor"/>
    </font>
    <font>
      <b/>
      <sz val="12"/>
      <color rgb="FF000099"/>
      <name val="Calibri"/>
      <family val="2"/>
      <charset val="204"/>
      <scheme val="minor"/>
    </font>
    <font>
      <sz val="11"/>
      <name val="Calibri"/>
      <family val="2"/>
      <charset val="204"/>
      <scheme val="minor"/>
    </font>
    <font>
      <b/>
      <sz val="11"/>
      <color theme="1"/>
      <name val="Calibri"/>
      <family val="2"/>
      <charset val="204"/>
      <scheme val="minor"/>
    </font>
    <font>
      <b/>
      <sz val="12"/>
      <color theme="1"/>
      <name val="Calibri"/>
      <family val="2"/>
      <charset val="204"/>
      <scheme val="minor"/>
    </font>
    <font>
      <b/>
      <sz val="11"/>
      <color theme="1"/>
      <name val="Calibri"/>
      <family val="2"/>
      <scheme val="minor"/>
    </font>
    <font>
      <sz val="11"/>
      <color theme="1"/>
      <name val="Sylfaen"/>
      <family val="1"/>
      <charset val="204"/>
    </font>
    <font>
      <b/>
      <sz val="11"/>
      <color theme="1"/>
      <name val="Sylfaen"/>
      <family val="1"/>
      <charset val="204"/>
    </font>
    <font>
      <b/>
      <sz val="12"/>
      <color theme="0"/>
      <name val="Calibri"/>
      <family val="2"/>
      <charset val="204"/>
      <scheme val="minor"/>
    </font>
    <font>
      <b/>
      <sz val="12"/>
      <name val="Calibri"/>
      <family val="2"/>
      <charset val="204"/>
      <scheme val="minor"/>
    </font>
    <font>
      <sz val="11"/>
      <color theme="1"/>
      <name val="Calibri"/>
      <family val="2"/>
      <scheme val="minor"/>
    </font>
    <font>
      <sz val="18"/>
      <color theme="1"/>
      <name val="Calibri"/>
      <family val="2"/>
      <scheme val="minor"/>
    </font>
    <font>
      <b/>
      <sz val="11"/>
      <color rgb="FFFF0000"/>
      <name val="Sylfaen"/>
      <family val="1"/>
      <charset val="204"/>
    </font>
    <font>
      <b/>
      <sz val="11"/>
      <color rgb="FFFF0000"/>
      <name val="Calibri"/>
      <family val="2"/>
      <charset val="204"/>
      <scheme val="minor"/>
    </font>
    <font>
      <b/>
      <sz val="16"/>
      <color rgb="FFFF0000"/>
      <name val="Calibri"/>
      <family val="2"/>
      <charset val="204"/>
      <scheme val="minor"/>
    </font>
    <font>
      <sz val="10"/>
      <color theme="1"/>
      <name val="Calibri"/>
      <family val="2"/>
      <charset val="1"/>
      <scheme val="minor"/>
    </font>
    <font>
      <b/>
      <sz val="14"/>
      <color theme="1"/>
      <name val="Calibri"/>
      <family val="2"/>
      <charset val="204"/>
    </font>
    <font>
      <sz val="14"/>
      <color rgb="FF000099"/>
      <name val="Calibri"/>
      <family val="2"/>
      <charset val="204"/>
    </font>
    <font>
      <sz val="9"/>
      <color indexed="81"/>
      <name val="Tahoma"/>
      <charset val="1"/>
    </font>
    <font>
      <b/>
      <sz val="9"/>
      <color indexed="81"/>
      <name val="Tahoma"/>
      <charset val="1"/>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1" fillId="0" borderId="0" applyFont="0" applyFill="0" applyBorder="0" applyAlignment="0" applyProtection="0"/>
  </cellStyleXfs>
  <cellXfs count="53">
    <xf numFmtId="0" fontId="0" fillId="0" borderId="0" xfId="0"/>
    <xf numFmtId="0" fontId="0" fillId="0" borderId="1" xfId="0" applyBorder="1" applyAlignment="1">
      <alignment horizontal="center"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1" fontId="0" fillId="0" borderId="0" xfId="0" applyNumberFormat="1"/>
    <xf numFmtId="0" fontId="10" fillId="5"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xf numFmtId="0" fontId="12" fillId="0" borderId="1" xfId="0" applyFont="1" applyBorder="1" applyAlignment="1">
      <alignment horizontal="center" vertical="center"/>
    </xf>
    <xf numFmtId="164" fontId="0" fillId="0" borderId="1" xfId="0" applyNumberFormat="1" applyBorder="1"/>
    <xf numFmtId="0" fontId="4" fillId="0" borderId="0" xfId="0" applyFont="1" applyBorder="1" applyAlignment="1">
      <alignment horizontal="center" vertical="top" wrapText="1"/>
    </xf>
    <xf numFmtId="2" fontId="2" fillId="0" borderId="0" xfId="0" applyNumberFormat="1" applyFont="1" applyBorder="1" applyAlignment="1">
      <alignment horizontal="center" vertical="top" wrapText="1"/>
    </xf>
    <xf numFmtId="9" fontId="0" fillId="0" borderId="1" xfId="1" applyFont="1" applyBorder="1" applyAlignment="1">
      <alignment horizontal="center"/>
    </xf>
    <xf numFmtId="1" fontId="0" fillId="0" borderId="1" xfId="0" applyNumberFormat="1" applyBorder="1" applyAlignment="1">
      <alignment horizontal="center" vertical="center"/>
    </xf>
    <xf numFmtId="0" fontId="13" fillId="2" borderId="1" xfId="0" applyFont="1" applyFill="1" applyBorder="1" applyAlignment="1">
      <alignment horizontal="center" vertical="center" wrapText="1"/>
    </xf>
    <xf numFmtId="2" fontId="0" fillId="0" borderId="1" xfId="0" applyNumberFormat="1" applyBorder="1"/>
    <xf numFmtId="0" fontId="0" fillId="2" borderId="1" xfId="0" applyFill="1" applyBorder="1"/>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2" borderId="0" xfId="0" applyFill="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4" fillId="2" borderId="1" xfId="0" applyNumberFormat="1"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wrapText="1"/>
    </xf>
    <xf numFmtId="1" fontId="0" fillId="0" borderId="0" xfId="0" applyNumberFormat="1" applyFill="1" applyBorder="1" applyAlignment="1">
      <alignment horizontal="center" vertical="center"/>
    </xf>
    <xf numFmtId="0" fontId="0" fillId="0" borderId="0" xfId="0" applyBorder="1" applyAlignment="1">
      <alignment horizontal="center" vertical="center" wrapText="1"/>
    </xf>
    <xf numFmtId="1" fontId="3"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wrapText="1"/>
    </xf>
    <xf numFmtId="0" fontId="0" fillId="0" borderId="1" xfId="0" applyBorder="1" applyAlignment="1">
      <alignment horizontal="left" vertical="center" wrapText="1"/>
    </xf>
    <xf numFmtId="0" fontId="16" fillId="0" borderId="0" xfId="0" applyFont="1" applyAlignment="1">
      <alignment vertical="center"/>
    </xf>
    <xf numFmtId="1" fontId="17" fillId="4" borderId="1" xfId="0" applyNumberFormat="1" applyFont="1" applyFill="1" applyBorder="1" applyAlignment="1">
      <alignment horizontal="center" vertical="center"/>
    </xf>
    <xf numFmtId="2" fontId="17" fillId="4" borderId="1" xfId="0" applyNumberFormat="1" applyFont="1" applyFill="1" applyBorder="1" applyAlignment="1">
      <alignment horizontal="center" vertical="center"/>
    </xf>
    <xf numFmtId="1" fontId="18" fillId="5" borderId="1" xfId="0" applyNumberFormat="1" applyFont="1" applyFill="1" applyBorder="1" applyAlignment="1">
      <alignment horizontal="center" vertical="center"/>
    </xf>
    <xf numFmtId="2" fontId="18" fillId="5" borderId="1" xfId="0" applyNumberFormat="1" applyFont="1" applyFill="1" applyBorder="1" applyAlignment="1">
      <alignment horizontal="center" vertical="center"/>
    </xf>
    <xf numFmtId="1" fontId="0" fillId="2" borderId="1" xfId="0" applyNumberFormat="1" applyFill="1" applyBorder="1"/>
    <xf numFmtId="1" fontId="15" fillId="0" borderId="0" xfId="0" applyNumberFormat="1" applyFont="1"/>
    <xf numFmtId="0" fontId="1" fillId="0" borderId="1" xfId="0" applyFont="1"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000099"/>
      <color rgb="FFFF9900"/>
      <color rgb="FF6633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
  <sheetViews>
    <sheetView tabSelected="1" zoomScale="80" zoomScaleNormal="80" workbookViewId="0">
      <pane xSplit="2" ySplit="5" topLeftCell="F6" activePane="bottomRight" state="frozen"/>
      <selection pane="topRight" activeCell="C1" sqref="C1"/>
      <selection pane="bottomLeft" activeCell="A6" sqref="A6"/>
      <selection pane="bottomRight" activeCell="L7" sqref="L7"/>
    </sheetView>
  </sheetViews>
  <sheetFormatPr defaultRowHeight="15" x14ac:dyDescent="0.25"/>
  <cols>
    <col min="1" max="1" width="5.140625" customWidth="1"/>
    <col min="2" max="2" width="23.42578125" customWidth="1"/>
    <col min="3" max="3" width="40.42578125" customWidth="1"/>
    <col min="4" max="4" width="31.28515625" customWidth="1"/>
    <col min="5" max="5" width="16.85546875" customWidth="1"/>
    <col min="6" max="6" width="17.85546875" customWidth="1"/>
    <col min="7" max="7" width="19.85546875" customWidth="1"/>
    <col min="8" max="8" width="13.7109375" customWidth="1"/>
    <col min="9" max="9" width="19" customWidth="1"/>
    <col min="10" max="10" width="17" customWidth="1"/>
    <col min="11" max="11" width="12.85546875" customWidth="1"/>
    <col min="12" max="12" width="24.5703125" customWidth="1"/>
    <col min="13" max="13" width="21.85546875" customWidth="1"/>
    <col min="14" max="14" width="19.140625" customWidth="1"/>
    <col min="15" max="15" width="21.7109375" customWidth="1"/>
  </cols>
  <sheetData>
    <row r="1" spans="1:15" ht="30" x14ac:dyDescent="0.25">
      <c r="C1" s="9"/>
      <c r="D1" s="29" t="s">
        <v>9</v>
      </c>
      <c r="E1" s="30" t="s">
        <v>0</v>
      </c>
      <c r="F1" s="19"/>
      <c r="G1" s="19"/>
    </row>
    <row r="2" spans="1:15" ht="30" x14ac:dyDescent="0.25">
      <c r="C2" s="41" t="s">
        <v>16</v>
      </c>
      <c r="D2" s="31">
        <v>596000</v>
      </c>
      <c r="E2" s="32">
        <f>D2/100000</f>
        <v>5.96</v>
      </c>
      <c r="F2" s="20"/>
      <c r="G2" s="20"/>
    </row>
    <row r="3" spans="1:15" ht="15.75" x14ac:dyDescent="0.25">
      <c r="C3" s="38"/>
      <c r="D3" s="39"/>
      <c r="E3" s="40"/>
      <c r="F3" s="20"/>
      <c r="G3" s="20"/>
    </row>
    <row r="4" spans="1:15" s="10" customFormat="1" ht="105" x14ac:dyDescent="0.25">
      <c r="A4" s="10" t="s">
        <v>11</v>
      </c>
      <c r="B4" s="11" t="s">
        <v>12</v>
      </c>
      <c r="C4" s="11" t="s">
        <v>27</v>
      </c>
      <c r="D4" s="12" t="s">
        <v>17</v>
      </c>
      <c r="E4" s="12" t="s">
        <v>13</v>
      </c>
      <c r="F4" s="13" t="s">
        <v>6</v>
      </c>
      <c r="G4" s="13" t="s">
        <v>31</v>
      </c>
      <c r="H4" s="12" t="s">
        <v>18</v>
      </c>
      <c r="I4" s="13" t="s">
        <v>46</v>
      </c>
      <c r="J4" s="13" t="s">
        <v>19</v>
      </c>
      <c r="K4" s="13" t="s">
        <v>30</v>
      </c>
      <c r="L4" s="23" t="s">
        <v>28</v>
      </c>
      <c r="M4" s="23" t="s">
        <v>8</v>
      </c>
      <c r="N4" s="23" t="s">
        <v>20</v>
      </c>
      <c r="O4" s="33" t="s">
        <v>21</v>
      </c>
    </row>
    <row r="5" spans="1:15" ht="33" hidden="1" customHeight="1" x14ac:dyDescent="0.25">
      <c r="A5" s="1"/>
      <c r="B5" s="14"/>
      <c r="C5" s="15" t="s">
        <v>15</v>
      </c>
      <c r="D5" s="17" t="s">
        <v>14</v>
      </c>
      <c r="E5" s="6"/>
      <c r="F5" s="6"/>
      <c r="G5" s="6"/>
    </row>
    <row r="6" spans="1:15" ht="15" customHeight="1" x14ac:dyDescent="0.25">
      <c r="A6" s="1">
        <v>1</v>
      </c>
      <c r="B6" s="42" t="s">
        <v>37</v>
      </c>
      <c r="C6" s="8" t="s">
        <v>36</v>
      </c>
      <c r="D6" s="1">
        <v>1861.9</v>
      </c>
      <c r="E6" s="22">
        <f>D6*E2</f>
        <v>11096.924000000001</v>
      </c>
      <c r="F6" s="21">
        <v>0.93</v>
      </c>
      <c r="G6" s="21">
        <v>0.8</v>
      </c>
      <c r="H6" s="16">
        <v>1000</v>
      </c>
      <c r="I6" s="16">
        <v>1000</v>
      </c>
      <c r="J6" s="18">
        <f>H6/I6*365</f>
        <v>365</v>
      </c>
      <c r="K6" s="24">
        <v>0.14000000000000001</v>
      </c>
      <c r="L6" s="26">
        <f>F6*G6*J6*K6</f>
        <v>38.018400000000014</v>
      </c>
      <c r="M6" s="27">
        <f>E6*F6*G6*70%</f>
        <v>5779.2780192000009</v>
      </c>
      <c r="N6" s="47">
        <f>L6*M6</f>
        <v>219718.90344515341</v>
      </c>
      <c r="O6" s="25">
        <f>M6*J6</f>
        <v>2109436.4770080005</v>
      </c>
    </row>
    <row r="7" spans="1:15" x14ac:dyDescent="0.25">
      <c r="A7" s="1">
        <v>2</v>
      </c>
      <c r="B7" s="42" t="s">
        <v>38</v>
      </c>
      <c r="C7" s="8" t="s">
        <v>36</v>
      </c>
      <c r="D7" s="1">
        <v>1861.9</v>
      </c>
      <c r="E7" s="22">
        <f>D7*E2</f>
        <v>11096.924000000001</v>
      </c>
      <c r="F7" s="21">
        <v>0.8</v>
      </c>
      <c r="G7" s="21">
        <v>0.5</v>
      </c>
      <c r="H7" s="16">
        <v>60</v>
      </c>
      <c r="I7" s="16">
        <v>60</v>
      </c>
      <c r="J7" s="18">
        <f>H7/I7*365</f>
        <v>365</v>
      </c>
      <c r="K7" s="24">
        <v>0.53300000000000003</v>
      </c>
      <c r="L7" s="26">
        <f>F7*G7*J7*K7</f>
        <v>77.817999999999998</v>
      </c>
      <c r="M7" s="27">
        <f>E7*F7*G7*30%*15%</f>
        <v>199.74463200000002</v>
      </c>
      <c r="N7" s="47">
        <f t="shared" ref="N7:N8" si="0">L7*M7</f>
        <v>15543.727772976001</v>
      </c>
      <c r="O7" s="25">
        <f>M7*J7</f>
        <v>72906.790680000006</v>
      </c>
    </row>
    <row r="8" spans="1:15" x14ac:dyDescent="0.25">
      <c r="A8" s="1">
        <v>3</v>
      </c>
      <c r="B8" s="42" t="s">
        <v>39</v>
      </c>
      <c r="C8" s="8" t="s">
        <v>36</v>
      </c>
      <c r="D8" s="1">
        <v>1861.9</v>
      </c>
      <c r="E8" s="22">
        <f>D8*E2</f>
        <v>11096.924000000001</v>
      </c>
      <c r="F8" s="21">
        <v>0.8</v>
      </c>
      <c r="G8" s="21">
        <v>0.5</v>
      </c>
      <c r="H8" s="16">
        <v>2</v>
      </c>
      <c r="I8" s="16">
        <v>2</v>
      </c>
      <c r="J8" s="18">
        <f>H8/I8*365</f>
        <v>365</v>
      </c>
      <c r="K8" s="16">
        <v>0.183</v>
      </c>
      <c r="L8" s="26">
        <f>F8*G8*J8*K8</f>
        <v>26.718</v>
      </c>
      <c r="M8" s="27">
        <f>E8*F8*G8*30%*15%</f>
        <v>199.74463200000002</v>
      </c>
      <c r="N8" s="47">
        <f t="shared" si="0"/>
        <v>5336.7770777760006</v>
      </c>
      <c r="O8" s="25">
        <f>M8*J8</f>
        <v>72906.790680000006</v>
      </c>
    </row>
    <row r="9" spans="1:15" ht="21" x14ac:dyDescent="0.35">
      <c r="A9" s="28"/>
      <c r="B9" t="s">
        <v>23</v>
      </c>
      <c r="N9" s="48">
        <f>SUM(N6:N8)</f>
        <v>240599.40829590542</v>
      </c>
    </row>
    <row r="10" spans="1:15" x14ac:dyDescent="0.25">
      <c r="M10" s="37"/>
    </row>
    <row r="13" spans="1:15" ht="41.25" customHeight="1" x14ac:dyDescent="0.25">
      <c r="C13" s="34" t="s">
        <v>22</v>
      </c>
      <c r="D13" s="50" t="s">
        <v>24</v>
      </c>
      <c r="E13" s="50"/>
      <c r="F13" s="50"/>
      <c r="G13" s="50"/>
      <c r="H13" s="50"/>
      <c r="I13" s="50"/>
      <c r="J13" s="50"/>
      <c r="K13" s="50"/>
      <c r="L13" s="50"/>
    </row>
    <row r="14" spans="1:15" ht="60.75" customHeight="1" x14ac:dyDescent="0.25">
      <c r="C14" s="35" t="s">
        <v>25</v>
      </c>
      <c r="D14" s="51" t="s">
        <v>41</v>
      </c>
      <c r="E14" s="51"/>
      <c r="F14" s="51"/>
      <c r="G14" s="51"/>
      <c r="H14" s="51"/>
      <c r="I14" s="51"/>
      <c r="J14" s="51"/>
      <c r="K14" s="51"/>
      <c r="L14" s="51"/>
    </row>
    <row r="15" spans="1:15" ht="30" customHeight="1" x14ac:dyDescent="0.25">
      <c r="C15" s="35" t="s">
        <v>26</v>
      </c>
      <c r="D15" s="52" t="s">
        <v>40</v>
      </c>
      <c r="E15" s="52"/>
      <c r="F15" s="52"/>
      <c r="G15" s="52"/>
      <c r="H15" s="52"/>
      <c r="I15" s="52"/>
      <c r="J15" s="52"/>
      <c r="K15" s="52"/>
      <c r="L15" s="52"/>
    </row>
    <row r="16" spans="1:15" ht="32.25" customHeight="1" x14ac:dyDescent="0.25">
      <c r="C16" s="34" t="s">
        <v>29</v>
      </c>
      <c r="D16" s="49" t="s">
        <v>45</v>
      </c>
      <c r="E16" s="49"/>
      <c r="F16" s="49"/>
      <c r="G16" s="49"/>
      <c r="H16" s="49"/>
      <c r="I16" s="49"/>
      <c r="J16" s="49"/>
      <c r="K16" s="49"/>
      <c r="L16" s="49"/>
    </row>
    <row r="17" spans="3:12" ht="33" customHeight="1" x14ac:dyDescent="0.25">
      <c r="C17" s="34" t="s">
        <v>7</v>
      </c>
      <c r="D17" s="49" t="s">
        <v>42</v>
      </c>
      <c r="E17" s="49"/>
      <c r="F17" s="49"/>
      <c r="G17" s="49"/>
      <c r="H17" s="49"/>
      <c r="I17" s="49"/>
      <c r="J17" s="49"/>
      <c r="K17" s="49"/>
      <c r="L17" s="49"/>
    </row>
    <row r="18" spans="3:12" ht="54" customHeight="1" x14ac:dyDescent="0.25">
      <c r="C18" s="34" t="s">
        <v>32</v>
      </c>
      <c r="D18" s="49" t="s">
        <v>43</v>
      </c>
      <c r="E18" s="49"/>
      <c r="F18" s="49"/>
      <c r="G18" s="49"/>
      <c r="H18" s="49"/>
      <c r="I18" s="49"/>
      <c r="J18" s="49"/>
      <c r="K18" s="49"/>
      <c r="L18" s="49"/>
    </row>
    <row r="19" spans="3:12" ht="30.75" customHeight="1" x14ac:dyDescent="0.25">
      <c r="C19" s="34" t="s">
        <v>1</v>
      </c>
      <c r="D19" s="49" t="s">
        <v>33</v>
      </c>
      <c r="E19" s="49"/>
      <c r="F19" s="49"/>
      <c r="G19" s="49"/>
      <c r="H19" s="49"/>
      <c r="I19" s="49"/>
      <c r="J19" s="49"/>
      <c r="K19" s="49"/>
      <c r="L19" s="49"/>
    </row>
    <row r="20" spans="3:12" ht="30" x14ac:dyDescent="0.25">
      <c r="C20" s="36" t="s">
        <v>34</v>
      </c>
      <c r="D20" s="49" t="s">
        <v>35</v>
      </c>
      <c r="E20" s="49"/>
      <c r="F20" s="49"/>
      <c r="G20" s="49"/>
      <c r="H20" s="49"/>
      <c r="I20" s="49"/>
      <c r="J20" s="49"/>
      <c r="K20" s="49"/>
      <c r="L20" s="49"/>
    </row>
    <row r="23" spans="3:12" ht="45" x14ac:dyDescent="0.25">
      <c r="C23" s="3" t="s">
        <v>2</v>
      </c>
      <c r="D23" s="2" t="s">
        <v>3</v>
      </c>
      <c r="E23" s="2" t="s">
        <v>4</v>
      </c>
      <c r="F23" s="4" t="s">
        <v>5</v>
      </c>
      <c r="G23" s="20"/>
    </row>
    <row r="24" spans="3:12" ht="18.75" x14ac:dyDescent="0.25">
      <c r="C24" s="5" t="s">
        <v>44</v>
      </c>
      <c r="D24" s="43">
        <f>N9</f>
        <v>240599.40829590542</v>
      </c>
      <c r="E24" s="43">
        <f>E6</f>
        <v>11096.924000000001</v>
      </c>
      <c r="F24" s="44">
        <f>D24/E24</f>
        <v>21.681630720000012</v>
      </c>
      <c r="G24" s="20"/>
    </row>
    <row r="25" spans="3:12" ht="18.75" x14ac:dyDescent="0.25">
      <c r="C25" s="7" t="s">
        <v>10</v>
      </c>
      <c r="D25" s="45">
        <f>SUM(D24:D24)</f>
        <v>240599.40829590542</v>
      </c>
      <c r="E25" s="45">
        <f>SUM(E24:E24)</f>
        <v>11096.924000000001</v>
      </c>
      <c r="F25" s="46">
        <f t="shared" ref="F25" si="1">D25/E25</f>
        <v>21.681630720000012</v>
      </c>
      <c r="G25" s="20"/>
    </row>
  </sheetData>
  <mergeCells count="8">
    <mergeCell ref="D17:L17"/>
    <mergeCell ref="D18:L18"/>
    <mergeCell ref="D19:L19"/>
    <mergeCell ref="D20:L20"/>
    <mergeCell ref="D13:L13"/>
    <mergeCell ref="D14:L14"/>
    <mergeCell ref="D15:L15"/>
    <mergeCell ref="D16:L16"/>
  </mergeCells>
  <pageMargins left="0.25" right="0.25" top="0.75" bottom="0.75" header="0.3" footer="0.3"/>
  <pageSetup paperSize="9" scale="45" orientation="landscape" horizont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medsCVDs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2017-03-22T09:59:05Z</dcterms:modified>
</cp:coreProperties>
</file>