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5345" windowHeight="4035" tabRatio="937"/>
  </bookViews>
  <sheets>
    <sheet name="medsCVDs" sheetId="11" r:id="rId1"/>
  </sheets>
  <calcPr calcId="162913"/>
</workbook>
</file>

<file path=xl/calcChain.xml><?xml version="1.0" encoding="utf-8"?>
<calcChain xmlns="http://schemas.openxmlformats.org/spreadsheetml/2006/main">
  <c r="J7" i="11" l="1"/>
  <c r="L7" i="11" s="1"/>
  <c r="J6" i="11"/>
  <c r="L6" i="11" s="1"/>
  <c r="E2" i="11"/>
  <c r="E7" i="11" l="1"/>
  <c r="E24" i="11" s="1"/>
  <c r="E6" i="11"/>
  <c r="E23" i="11" l="1"/>
  <c r="E25" i="11" s="1"/>
  <c r="M6" i="11"/>
  <c r="O6" i="11" s="1"/>
  <c r="M7" i="11"/>
  <c r="O7" i="11" s="1"/>
  <c r="N6" i="11" l="1"/>
  <c r="N7" i="11"/>
  <c r="D24" i="11" l="1"/>
  <c r="F24" i="11" s="1"/>
  <c r="D23" i="11"/>
  <c r="N8" i="11"/>
  <c r="F23" i="11" l="1"/>
  <c r="D25" i="11"/>
  <c r="F25" i="11" l="1"/>
</calcChain>
</file>

<file path=xl/sharedStrings.xml><?xml version="1.0" encoding="utf-8"?>
<sst xmlns="http://schemas.openxmlformats.org/spreadsheetml/2006/main" count="50" uniqueCount="50">
  <si>
    <t xml:space="preserve">გადათვლის ინდექსი </t>
  </si>
  <si>
    <t>საშუალო დღიური დოზა</t>
  </si>
  <si>
    <t>კომპონენტი</t>
  </si>
  <si>
    <t>ბიუჯეტი (ლარი)</t>
  </si>
  <si>
    <t>ბენეფიცართა რაოდენობა (n)</t>
  </si>
  <si>
    <t>ბიუჯეტი ერთ ბენეფიციარზე (ლარი)</t>
  </si>
  <si>
    <t>მედკამენტის უტილიზაცია</t>
  </si>
  <si>
    <t>მედიკამენტის უტილიზაცია</t>
  </si>
  <si>
    <t>ბენეფიციარების რაოდენობა</t>
  </si>
  <si>
    <t>მოსახლეობის რაოდენობა</t>
  </si>
  <si>
    <t>სულ, პროგრამის ბიუჯეტი</t>
  </si>
  <si>
    <t>N</t>
  </si>
  <si>
    <t>მედიკამეტი</t>
  </si>
  <si>
    <t>მიზნობრივი პოპულაციის რაოდენობა</t>
  </si>
  <si>
    <t>-</t>
  </si>
  <si>
    <t xml:space="preserve">გულის უკმარისობის შემთხვევები, რომლებისთვისაც ნაჩვენებია ხანმოკლე მოქმედების აგე ინჰიბირების სუბჰიპოტენზიური დოზების გამოყენება </t>
  </si>
  <si>
    <t>უმწეოთა და მარტოხელა პენსიონერების პოპულაცია</t>
  </si>
  <si>
    <t>მიზნობრივი დაავადების პრევალენტურობა n/100000 (NCDC სტატისტიკური ცნობარი)</t>
  </si>
  <si>
    <t>საშუალო დღიური დოზა (მგ/დღეში)</t>
  </si>
  <si>
    <r>
      <t>ბიუჯეტირებადი</t>
    </r>
    <r>
      <rPr>
        <sz val="11"/>
        <color theme="1"/>
        <rFont val="Calibri"/>
        <family val="2"/>
        <charset val="204"/>
        <scheme val="minor"/>
      </rPr>
      <t xml:space="preserve"> </t>
    </r>
    <r>
      <rPr>
        <sz val="11"/>
        <color theme="1"/>
        <rFont val="Sylfaen"/>
        <family val="1"/>
        <charset val="204"/>
      </rPr>
      <t>ერთეული          (მგ-იანი ტაბლეტი)</t>
    </r>
  </si>
  <si>
    <t>ერთეულის ჯერადობა წლის განმავლობაში   (n   ტაბლეტი)</t>
  </si>
  <si>
    <r>
      <t>წლიური</t>
    </r>
    <r>
      <rPr>
        <b/>
        <sz val="11"/>
        <color rgb="FFFF0000"/>
        <rFont val="Calibri"/>
        <family val="2"/>
        <charset val="204"/>
        <scheme val="minor"/>
      </rPr>
      <t xml:space="preserve"> </t>
    </r>
    <r>
      <rPr>
        <b/>
        <sz val="11"/>
        <color rgb="FFFF0000"/>
        <rFont val="Sylfaen"/>
        <family val="1"/>
        <charset val="204"/>
      </rPr>
      <t>ბიუჯეტი ლარში</t>
    </r>
  </si>
  <si>
    <t>მოთხოვნილი ბიუჯეტირებადი ერთეული 1 წლის განმავლობაში            (n ტაბლეტი)</t>
  </si>
  <si>
    <t>გადათვლის დაშვებები</t>
  </si>
  <si>
    <t>ფორმულის შემცველი ველები</t>
  </si>
  <si>
    <t>მიზნობრივი პოპულაცია</t>
  </si>
  <si>
    <t>მიზნობრივობა</t>
  </si>
  <si>
    <t xml:space="preserve"> მიზნობრივობა</t>
  </si>
  <si>
    <r>
      <t>წლიური</t>
    </r>
    <r>
      <rPr>
        <b/>
        <sz val="11"/>
        <color rgb="FFFF0000"/>
        <rFont val="Calibri"/>
        <family val="2"/>
        <charset val="204"/>
        <scheme val="minor"/>
      </rPr>
      <t xml:space="preserve"> </t>
    </r>
    <r>
      <rPr>
        <b/>
        <sz val="11"/>
        <color rgb="FFFF0000"/>
        <rFont val="Sylfaen"/>
        <family val="1"/>
        <charset val="204"/>
      </rPr>
      <t>თანხა</t>
    </r>
    <r>
      <rPr>
        <b/>
        <sz val="11"/>
        <color rgb="FFFF0000"/>
        <rFont val="Calibri"/>
        <family val="2"/>
        <charset val="204"/>
        <scheme val="minor"/>
      </rPr>
      <t xml:space="preserve"> </t>
    </r>
    <r>
      <rPr>
        <b/>
        <sz val="11"/>
        <color rgb="FFFF0000"/>
        <rFont val="Sylfaen"/>
        <family val="1"/>
        <charset val="204"/>
      </rPr>
      <t>ერთ</t>
    </r>
    <r>
      <rPr>
        <b/>
        <sz val="11"/>
        <color rgb="FFFF0000"/>
        <rFont val="Calibri"/>
        <family val="2"/>
        <charset val="204"/>
        <scheme val="minor"/>
      </rPr>
      <t xml:space="preserve"> </t>
    </r>
    <r>
      <rPr>
        <b/>
        <sz val="11"/>
        <color rgb="FFFF0000"/>
        <rFont val="Sylfaen"/>
        <family val="1"/>
        <charset val="204"/>
      </rPr>
      <t>ბენეფიციარზე</t>
    </r>
  </si>
  <si>
    <t>მედიკამენტები</t>
  </si>
  <si>
    <r>
      <t>ერთეულის</t>
    </r>
    <r>
      <rPr>
        <sz val="11"/>
        <color theme="1"/>
        <rFont val="Calibri"/>
        <family val="2"/>
        <charset val="204"/>
        <scheme val="minor"/>
      </rPr>
      <t xml:space="preserve"> </t>
    </r>
    <r>
      <rPr>
        <sz val="11"/>
        <color theme="1"/>
        <rFont val="Sylfaen"/>
        <family val="1"/>
        <charset val="204"/>
      </rPr>
      <t>საცალო</t>
    </r>
    <r>
      <rPr>
        <sz val="11"/>
        <color theme="1"/>
        <rFont val="Calibri"/>
        <family val="2"/>
        <charset val="204"/>
        <scheme val="minor"/>
      </rPr>
      <t xml:space="preserve"> </t>
    </r>
    <r>
      <rPr>
        <sz val="11"/>
        <color theme="1"/>
        <rFont val="Sylfaen"/>
        <family val="1"/>
        <charset val="204"/>
      </rPr>
      <t>ფასი ლარში</t>
    </r>
  </si>
  <si>
    <t>დამყოლობის მაჩვენებელი (%) ზოგადად დაავადების მედიკამენტური მკურნალობისთვის</t>
  </si>
  <si>
    <t>დამყოლობის მაჩვენებელი (%)</t>
  </si>
  <si>
    <t>შეესაბამება მიზნობრივი დაავადებების ხანგრძლივი მედიკამენტური მართვისთვის რეკომედებულ დოზებს</t>
  </si>
  <si>
    <t>ნიმუში მედიკამენტის ერთეულის საცალო ფასის დადგენისთვის</t>
  </si>
  <si>
    <t>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t>
  </si>
  <si>
    <t>თიამაზოლი</t>
  </si>
  <si>
    <t>თირეოტოქსიკოზის (ჰიპერთირეოზი) მართვა</t>
  </si>
  <si>
    <t>ლევოთიროქსინი (L-თიროქსინი, ეუთიროქსი)</t>
  </si>
  <si>
    <t>სუბკლინიკური იოდდეფიციტური ჰიპოთირეოზის და ჰიპოთირეოზის სხვა ფორმების, თიროიდიტის მართვა</t>
  </si>
  <si>
    <t>უმწეოები (470000 მოზრდილი) და მარტოხელა პენსიონერები (126000 მოზრდილი) - სულ 596 000 პირი.  ფარისებრი ჯირკვლის დაავადებების ეპიდემიოლოგიური მაჩვენებლები მიზნობრივი პოპულაციისათვის შესწავლილი არ არის, თუმცაძირითადი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</si>
  <si>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 xml:space="preserve">ესენციური მედიკამენტები, რომლებიც თანამედროვე კლინიკური რეკომენდაციებით გამოიყენება აღნიშნული დაავადებების ქრონიკული მედიკამენტური მკურნალობისათვის </t>
  </si>
  <si>
    <t xml:space="preserve">გადათვლებისას დაშვებულია მედიკამენტების მაღალი უტილიზაცია - 80%. </t>
  </si>
  <si>
    <t>მედიკამენტური მკურნალობის სერვისებზე ბენეფიციართა (პაციენტთა) დამყოლობის მაჩვენებლად დაშვებულია 60%.</t>
  </si>
  <si>
    <t>დაშვებები დაფუძნებულია  საქართველოში 2015 წლისათვის არსებულ დაავადებათა გავრცელების მაჩნებლებზე 100000 მოსახლეზე (NCDC სტატისტიკური ცნობარი 2016) და საერთაშორისო კლინკურ და ეპიდემიოლოგიურ მტკიცებულებებზე, მათ შორის ასახულზე ეროვნულ კლინიკურ რეკომენდაციებში</t>
  </si>
  <si>
    <t>ერთერთი ყველაზე ხშირად გამოვლენადი ფარისებრი ჯირკვლის დაავადებები (სუბკლინიკური იოდდეფიციტური ჰიპოთირეოზი და ჰიპოთირეოზის სხვა ფორმები, თიროიდიტი, თირეოტოქსიკოზი (ჰიპერთირეოზი)), რომლებსაც სერიოზული მნიშვნელობა აქვთ ავადობის და ინვალიდობის განვითარებაში</t>
  </si>
  <si>
    <t>L-თიროქსინი, 50-მკ-იანი N100 - 7.50 ლარი</t>
  </si>
  <si>
    <t>თიროზოლი 5მგ-იანი, N50 - 10 ლარი</t>
  </si>
  <si>
    <t>თირეოტოქსიკოზი</t>
  </si>
  <si>
    <t>სუბკლინიკური იოდდეფიციტური ჰიპოთირეოზი და ჰიპოთირეოზის სხვა ფორმები, თიროიდიტი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</si>
</sst>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4"/>
      <color theme="1"/>
      <name val="Calibri"/>
      <family val="2"/>
      <charset val="204"/>
      <scheme val="minor"/>
    </font>
    <font>
      <sz val="11"/>
      <color theme="1"/>
      <name val="Calibri"/>
      <family val="2"/>
      <charset val="204"/>
      <scheme val="minor"/>
    </font>
    <font>
      <b/>
      <sz val="12"/>
      <color rgb="FF000099"/>
      <name val="Calibri"/>
      <family val="2"/>
      <charset val="204"/>
      <scheme val="minor"/>
    </font>
    <font>
      <sz val="11"/>
      <name val="Calibri"/>
      <family val="2"/>
      <charset val="204"/>
      <scheme val="minor"/>
    </font>
    <font>
      <b/>
      <sz val="11"/>
      <color theme="1"/>
      <name val="Calibri"/>
      <family val="2"/>
      <charset val="204"/>
      <scheme val="minor"/>
    </font>
    <font>
      <b/>
      <sz val="12"/>
      <color theme="1"/>
      <name val="Calibri"/>
      <family val="2"/>
      <charset val="204"/>
      <scheme val="minor"/>
    </font>
    <font>
      <b/>
      <sz val="11"/>
      <color theme="1"/>
      <name val="Calibri"/>
      <family val="2"/>
      <scheme val="minor"/>
    </font>
    <font>
      <sz val="11"/>
      <color theme="1"/>
      <name val="Sylfaen"/>
      <family val="1"/>
      <charset val="204"/>
    </font>
    <font>
      <b/>
      <sz val="11"/>
      <color theme="1"/>
      <name val="Sylfaen"/>
      <family val="1"/>
      <charset val="204"/>
    </font>
    <font>
      <b/>
      <sz val="12"/>
      <name val="Calibri"/>
      <family val="2"/>
      <charset val="204"/>
      <scheme val="minor"/>
    </font>
    <font>
      <sz val="11"/>
      <color theme="1"/>
      <name val="Calibri"/>
      <family val="2"/>
      <scheme val="minor"/>
    </font>
    <font>
      <sz val="14"/>
      <color theme="1"/>
      <name val="Calibri"/>
      <family val="2"/>
      <charset val="204"/>
      <scheme val="minor"/>
    </font>
    <font>
      <sz val="14"/>
      <name val="Calibri"/>
      <family val="2"/>
      <charset val="204"/>
      <scheme val="minor"/>
    </font>
    <font>
      <sz val="14"/>
      <color rgb="FF000099"/>
      <name val="Calibri"/>
      <family val="2"/>
      <charset val="204"/>
      <scheme val="minor"/>
    </font>
    <font>
      <sz val="18"/>
      <color theme="1"/>
      <name val="Calibri"/>
      <family val="2"/>
      <scheme val="minor"/>
    </font>
    <font>
      <b/>
      <sz val="11"/>
      <color rgb="FFFF0000"/>
      <name val="Sylfaen"/>
      <family val="1"/>
      <charset val="204"/>
    </font>
    <font>
      <b/>
      <sz val="11"/>
      <color rgb="FFFF0000"/>
      <name val="Calibri"/>
      <family val="2"/>
      <charset val="204"/>
      <scheme val="minor"/>
    </font>
    <font>
      <b/>
      <sz val="16"/>
      <color rgb="FFFF0000"/>
      <name val="Calibri"/>
      <family val="2"/>
      <charset val="204"/>
      <scheme val="minor"/>
    </font>
    <font>
      <sz val="10"/>
      <color theme="1"/>
      <name val="Calibri"/>
      <family val="2"/>
      <charset val="1"/>
      <scheme val="minor"/>
    </font>
  </fonts>
  <fills count="6">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1" fillId="0" borderId="0" applyFont="0" applyFill="0" applyBorder="0" applyAlignment="0" applyProtection="0"/>
  </cellStyleXfs>
  <cellXfs count="54">
    <xf numFmtId="0" fontId="0" fillId="0" borderId="0" xfId="0"/>
    <xf numFmtId="0" fontId="0" fillId="0" borderId="1" xfId="0" applyBorder="1" applyAlignment="1">
      <alignment horizontal="center" vertical="center"/>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0" fillId="0" borderId="0" xfId="0" applyNumberFormat="1"/>
    <xf numFmtId="0" fontId="10" fillId="5" borderId="1" xfId="0" applyFont="1" applyFill="1" applyBorder="1" applyAlignment="1">
      <alignment horizontal="center" vertical="center"/>
    </xf>
    <xf numFmtId="0" fontId="0" fillId="0" borderId="1" xfId="0" applyBorder="1" applyAlignment="1">
      <alignment horizontal="center" vertical="center" wrapText="1"/>
    </xf>
    <xf numFmtId="1"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1" fontId="12" fillId="3" borderId="1" xfId="0" applyNumberFormat="1" applyFont="1" applyFill="1" applyBorder="1" applyAlignment="1">
      <alignment horizontal="center" vertical="center"/>
    </xf>
    <xf numFmtId="2" fontId="12"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1" fontId="14" fillId="5" borderId="1"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15" fillId="0" borderId="1" xfId="0" applyFont="1" applyBorder="1" applyAlignment="1">
      <alignment horizontal="center" vertical="center"/>
    </xf>
    <xf numFmtId="0" fontId="5" fillId="0" borderId="0" xfId="0" applyFont="1" applyBorder="1" applyAlignment="1">
      <alignment horizontal="center" vertical="top" wrapText="1"/>
    </xf>
    <xf numFmtId="2" fontId="3" fillId="0" borderId="0" xfId="0" applyNumberFormat="1" applyFont="1" applyBorder="1" applyAlignment="1">
      <alignment horizontal="center" vertical="top" wrapText="1"/>
    </xf>
    <xf numFmtId="9" fontId="0" fillId="0" borderId="1" xfId="1" applyFont="1" applyBorder="1" applyAlignment="1">
      <alignment horizontal="center"/>
    </xf>
    <xf numFmtId="1"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6" fillId="2" borderId="1" xfId="0" applyFont="1" applyFill="1" applyBorder="1" applyAlignment="1">
      <alignment horizontal="center" vertical="center" wrapText="1"/>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2" borderId="0" xfId="0" applyFill="1"/>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17" fillId="2" borderId="1" xfId="0" applyNumberFormat="1"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1" fontId="0" fillId="0" borderId="0" xfId="0" applyNumberFormat="1" applyFill="1" applyBorder="1" applyAlignment="1">
      <alignment horizontal="center" vertical="center"/>
    </xf>
    <xf numFmtId="0" fontId="0" fillId="0" borderId="0" xfId="0" applyBorder="1" applyAlignment="1">
      <alignment horizontal="center" vertical="center" wrapText="1"/>
    </xf>
    <xf numFmtId="1"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0" fillId="0" borderId="1" xfId="0" applyBorder="1" applyAlignment="1">
      <alignment horizontal="left" vertical="center" wrapText="1"/>
    </xf>
    <xf numFmtId="0" fontId="19" fillId="0" borderId="1" xfId="0" applyFont="1" applyBorder="1" applyAlignment="1">
      <alignment vertical="center"/>
    </xf>
    <xf numFmtId="9" fontId="0" fillId="0" borderId="1" xfId="1" applyFont="1" applyBorder="1" applyAlignment="1">
      <alignment horizontal="center" vertical="center"/>
    </xf>
    <xf numFmtId="2" fontId="0" fillId="0" borderId="1" xfId="0" applyNumberFormat="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1" fontId="18" fillId="0" borderId="0" xfId="0" applyNumberFormat="1" applyFont="1"/>
    <xf numFmtId="0" fontId="2" fillId="0" borderId="1" xfId="0" applyFont="1" applyBorder="1" applyAlignment="1">
      <alignment horizontal="left" vertical="center" wrapText="1"/>
    </xf>
    <xf numFmtId="0" fontId="0" fillId="0" borderId="1" xfId="0" applyBorder="1" applyAlignment="1">
      <alignment wrapText="1"/>
    </xf>
    <xf numFmtId="0" fontId="0" fillId="0" borderId="2" xfId="0" applyBorder="1" applyAlignment="1">
      <alignment horizontal="left" vertical="center" wrapText="1"/>
    </xf>
    <xf numFmtId="0" fontId="0" fillId="0" borderId="1" xfId="0"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000099"/>
      <color rgb="FFFF9900"/>
      <color rgb="FF6633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zoomScale="80" zoomScaleNormal="80" workbookViewId="0">
      <pane xSplit="2" ySplit="5" topLeftCell="C6" activePane="bottomRight" state="frozen"/>
      <selection pane="topRight" activeCell="C1" sqref="C1"/>
      <selection pane="bottomLeft" activeCell="A6" sqref="A6"/>
      <selection pane="bottomRight" activeCell="A26" sqref="A26:XFD26"/>
    </sheetView>
  </sheetViews>
  <sheetFormatPr defaultRowHeight="15" x14ac:dyDescent="0.25"/>
  <cols>
    <col min="1" max="1" width="5.140625" customWidth="1"/>
    <col min="2" max="2" width="25.710937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18.42578125" customWidth="1"/>
    <col min="13" max="13" width="21.85546875" customWidth="1"/>
    <col min="14" max="14" width="19.140625" customWidth="1"/>
    <col min="15" max="15" width="21.7109375" customWidth="1"/>
    <col min="16" max="16" width="32.42578125" customWidth="1"/>
  </cols>
  <sheetData>
    <row r="1" spans="1:16" ht="30" x14ac:dyDescent="0.25">
      <c r="C1" s="7"/>
      <c r="D1" s="31" t="s">
        <v>9</v>
      </c>
      <c r="E1" s="32" t="s">
        <v>0</v>
      </c>
      <c r="F1" s="22"/>
      <c r="G1" s="22"/>
    </row>
    <row r="2" spans="1:16" ht="30" x14ac:dyDescent="0.25">
      <c r="C2" s="43" t="s">
        <v>16</v>
      </c>
      <c r="D2" s="33">
        <v>596000</v>
      </c>
      <c r="E2" s="34">
        <f>D2/100000</f>
        <v>5.96</v>
      </c>
      <c r="F2" s="23"/>
      <c r="G2" s="23"/>
    </row>
    <row r="3" spans="1:16" ht="15.75" x14ac:dyDescent="0.25">
      <c r="C3" s="40"/>
      <c r="D3" s="41"/>
      <c r="E3" s="42"/>
      <c r="F3" s="23"/>
      <c r="G3" s="23"/>
    </row>
    <row r="4" spans="1:16" s="15" customFormat="1" ht="105" x14ac:dyDescent="0.25">
      <c r="A4" s="15" t="s">
        <v>11</v>
      </c>
      <c r="B4" s="16" t="s">
        <v>12</v>
      </c>
      <c r="C4" s="16" t="s">
        <v>27</v>
      </c>
      <c r="D4" s="17" t="s">
        <v>17</v>
      </c>
      <c r="E4" s="17" t="s">
        <v>13</v>
      </c>
      <c r="F4" s="18" t="s">
        <v>6</v>
      </c>
      <c r="G4" s="18" t="s">
        <v>31</v>
      </c>
      <c r="H4" s="17" t="s">
        <v>18</v>
      </c>
      <c r="I4" s="18" t="s">
        <v>19</v>
      </c>
      <c r="J4" s="18" t="s">
        <v>20</v>
      </c>
      <c r="K4" s="18" t="s">
        <v>30</v>
      </c>
      <c r="L4" s="27" t="s">
        <v>28</v>
      </c>
      <c r="M4" s="27" t="s">
        <v>8</v>
      </c>
      <c r="N4" s="27" t="s">
        <v>21</v>
      </c>
      <c r="O4" s="35" t="s">
        <v>22</v>
      </c>
    </row>
    <row r="5" spans="1:16" ht="33" hidden="1" customHeight="1" x14ac:dyDescent="0.25">
      <c r="A5" s="1"/>
      <c r="B5" s="19"/>
      <c r="C5" s="20" t="s">
        <v>15</v>
      </c>
      <c r="D5" s="21" t="s">
        <v>14</v>
      </c>
      <c r="E5" s="5"/>
      <c r="F5" s="5"/>
      <c r="G5" s="5"/>
    </row>
    <row r="6" spans="1:16" ht="15" customHeight="1" x14ac:dyDescent="0.25">
      <c r="A6" s="1">
        <v>1</v>
      </c>
      <c r="B6" s="44" t="s">
        <v>36</v>
      </c>
      <c r="C6" s="20" t="s">
        <v>37</v>
      </c>
      <c r="D6" s="1">
        <v>191.5</v>
      </c>
      <c r="E6" s="25">
        <f>D6*E2</f>
        <v>1141.3399999999999</v>
      </c>
      <c r="F6" s="24">
        <v>0.8</v>
      </c>
      <c r="G6" s="24">
        <v>0.6</v>
      </c>
      <c r="H6" s="1">
        <v>5</v>
      </c>
      <c r="I6" s="1">
        <v>5</v>
      </c>
      <c r="J6" s="26">
        <f>H6/I6*365</f>
        <v>365</v>
      </c>
      <c r="K6" s="46">
        <v>0.2</v>
      </c>
      <c r="L6" s="28">
        <f>F6*G6*J6*K6</f>
        <v>35.04</v>
      </c>
      <c r="M6" s="29">
        <f>E6*F6*G6</f>
        <v>547.84320000000002</v>
      </c>
      <c r="N6" s="29">
        <f>L6*M6</f>
        <v>19196.425728000002</v>
      </c>
      <c r="O6" s="47">
        <f>M6*J6</f>
        <v>199962.76800000001</v>
      </c>
      <c r="P6" t="s">
        <v>47</v>
      </c>
    </row>
    <row r="7" spans="1:16" ht="45" x14ac:dyDescent="0.25">
      <c r="A7" s="1"/>
      <c r="B7" s="44" t="s">
        <v>38</v>
      </c>
      <c r="C7" s="20" t="s">
        <v>39</v>
      </c>
      <c r="D7" s="1">
        <v>1053.7</v>
      </c>
      <c r="E7" s="25">
        <f>D7*E2</f>
        <v>6280.0520000000006</v>
      </c>
      <c r="F7" s="45">
        <v>0.8</v>
      </c>
      <c r="G7" s="45">
        <v>0.6</v>
      </c>
      <c r="H7" s="1">
        <v>50</v>
      </c>
      <c r="I7" s="1">
        <v>50</v>
      </c>
      <c r="J7" s="26">
        <f>H7/I7*365</f>
        <v>365</v>
      </c>
      <c r="K7" s="1">
        <v>7.4999999999999997E-2</v>
      </c>
      <c r="L7" s="28">
        <f>F7*G7*J7*K7</f>
        <v>13.139999999999999</v>
      </c>
      <c r="M7" s="29">
        <f>E7*F7*G7</f>
        <v>3014.4249600000003</v>
      </c>
      <c r="N7" s="29">
        <f t="shared" ref="N7" si="0">L7*M7</f>
        <v>39609.543974400003</v>
      </c>
      <c r="O7" s="47">
        <f>M7*J7</f>
        <v>1100265.1104000001</v>
      </c>
      <c r="P7" s="48" t="s">
        <v>46</v>
      </c>
    </row>
    <row r="8" spans="1:16" ht="21" x14ac:dyDescent="0.35">
      <c r="A8" s="30"/>
      <c r="B8" t="s">
        <v>24</v>
      </c>
      <c r="N8" s="49">
        <f>SUM(N6:N7)</f>
        <v>58805.969702400005</v>
      </c>
    </row>
    <row r="9" spans="1:16" x14ac:dyDescent="0.25">
      <c r="M9" s="39"/>
    </row>
    <row r="12" spans="1:16" ht="30.75" customHeight="1" x14ac:dyDescent="0.25">
      <c r="C12" s="36" t="s">
        <v>23</v>
      </c>
      <c r="D12" s="51" t="s">
        <v>44</v>
      </c>
      <c r="E12" s="51"/>
      <c r="F12" s="51"/>
      <c r="G12" s="51"/>
      <c r="H12" s="51"/>
      <c r="I12" s="51"/>
      <c r="J12" s="51"/>
      <c r="K12" s="51"/>
      <c r="L12" s="51"/>
    </row>
    <row r="13" spans="1:16" ht="60.75" customHeight="1" x14ac:dyDescent="0.25">
      <c r="C13" s="37" t="s">
        <v>25</v>
      </c>
      <c r="D13" s="52" t="s">
        <v>40</v>
      </c>
      <c r="E13" s="52"/>
      <c r="F13" s="52"/>
      <c r="G13" s="52"/>
      <c r="H13" s="52"/>
      <c r="I13" s="52"/>
      <c r="J13" s="52"/>
      <c r="K13" s="52"/>
      <c r="L13" s="52"/>
    </row>
    <row r="14" spans="1:16" ht="30" customHeight="1" x14ac:dyDescent="0.25">
      <c r="C14" s="37" t="s">
        <v>26</v>
      </c>
      <c r="D14" s="53" t="s">
        <v>45</v>
      </c>
      <c r="E14" s="53"/>
      <c r="F14" s="53"/>
      <c r="G14" s="53"/>
      <c r="H14" s="53"/>
      <c r="I14" s="53"/>
      <c r="J14" s="53"/>
      <c r="K14" s="53"/>
      <c r="L14" s="53"/>
    </row>
    <row r="15" spans="1:16" ht="32.25" customHeight="1" x14ac:dyDescent="0.25">
      <c r="C15" s="36" t="s">
        <v>29</v>
      </c>
      <c r="D15" s="50" t="s">
        <v>41</v>
      </c>
      <c r="E15" s="50"/>
      <c r="F15" s="50"/>
      <c r="G15" s="50"/>
      <c r="H15" s="50"/>
      <c r="I15" s="50"/>
      <c r="J15" s="50"/>
      <c r="K15" s="50"/>
      <c r="L15" s="50"/>
    </row>
    <row r="16" spans="1:16" ht="84.75" customHeight="1" x14ac:dyDescent="0.25">
      <c r="C16" s="36" t="s">
        <v>7</v>
      </c>
      <c r="D16" s="50" t="s">
        <v>42</v>
      </c>
      <c r="E16" s="50"/>
      <c r="F16" s="50"/>
      <c r="G16" s="50"/>
      <c r="H16" s="50"/>
      <c r="I16" s="50"/>
      <c r="J16" s="50"/>
      <c r="K16" s="50"/>
      <c r="L16" s="50"/>
    </row>
    <row r="17" spans="3:12" ht="54" customHeight="1" x14ac:dyDescent="0.25">
      <c r="C17" s="36" t="s">
        <v>32</v>
      </c>
      <c r="D17" s="50" t="s">
        <v>43</v>
      </c>
      <c r="E17" s="50"/>
      <c r="F17" s="50"/>
      <c r="G17" s="50"/>
      <c r="H17" s="50"/>
      <c r="I17" s="50"/>
      <c r="J17" s="50"/>
      <c r="K17" s="50"/>
      <c r="L17" s="50"/>
    </row>
    <row r="18" spans="3:12" ht="30.75" customHeight="1" x14ac:dyDescent="0.25">
      <c r="C18" s="36" t="s">
        <v>1</v>
      </c>
      <c r="D18" s="50" t="s">
        <v>33</v>
      </c>
      <c r="E18" s="50"/>
      <c r="F18" s="50"/>
      <c r="G18" s="50"/>
      <c r="H18" s="50"/>
      <c r="I18" s="50"/>
      <c r="J18" s="50"/>
      <c r="K18" s="50"/>
      <c r="L18" s="50"/>
    </row>
    <row r="19" spans="3:12" ht="30" customHeight="1" x14ac:dyDescent="0.25">
      <c r="C19" s="38" t="s">
        <v>34</v>
      </c>
      <c r="D19" s="50" t="s">
        <v>35</v>
      </c>
      <c r="E19" s="50"/>
      <c r="F19" s="50"/>
      <c r="G19" s="50"/>
      <c r="H19" s="50"/>
      <c r="I19" s="50"/>
      <c r="J19" s="50"/>
      <c r="K19" s="50"/>
      <c r="L19" s="50"/>
    </row>
    <row r="22" spans="3:12" ht="45" x14ac:dyDescent="0.25">
      <c r="C22" s="3" t="s">
        <v>2</v>
      </c>
      <c r="D22" s="2" t="s">
        <v>3</v>
      </c>
      <c r="E22" s="2" t="s">
        <v>4</v>
      </c>
      <c r="F22" s="4" t="s">
        <v>5</v>
      </c>
      <c r="G22" s="23"/>
    </row>
    <row r="23" spans="3:12" ht="18.75" x14ac:dyDescent="0.25">
      <c r="C23" s="20" t="s">
        <v>48</v>
      </c>
      <c r="D23" s="8">
        <f>N6</f>
        <v>19196.425728000002</v>
      </c>
      <c r="E23" s="8">
        <f>E6</f>
        <v>1141.3399999999999</v>
      </c>
      <c r="F23" s="9">
        <f>D23/E23</f>
        <v>16.819200000000002</v>
      </c>
      <c r="G23" s="23"/>
    </row>
    <row r="24" spans="3:12" ht="45" x14ac:dyDescent="0.25">
      <c r="C24" s="20" t="s">
        <v>49</v>
      </c>
      <c r="D24" s="10">
        <f>N7</f>
        <v>39609.543974400003</v>
      </c>
      <c r="E24" s="12">
        <f>E7</f>
        <v>6280.0520000000006</v>
      </c>
      <c r="F24" s="11">
        <f t="shared" ref="F24:F25" si="1">D24/E24</f>
        <v>6.3071999999999999</v>
      </c>
      <c r="G24" s="23"/>
    </row>
    <row r="25" spans="3:12" ht="18.75" x14ac:dyDescent="0.25">
      <c r="C25" s="6" t="s">
        <v>10</v>
      </c>
      <c r="D25" s="13">
        <f>SUM(D23:D24)</f>
        <v>58805.969702400005</v>
      </c>
      <c r="E25" s="13">
        <f>SUM(E23:E24)</f>
        <v>7421.3920000000007</v>
      </c>
      <c r="F25" s="14">
        <f t="shared" si="1"/>
        <v>7.9238463218760034</v>
      </c>
      <c r="G25" s="23"/>
    </row>
  </sheetData>
  <mergeCells count="8">
    <mergeCell ref="D16:L16"/>
    <mergeCell ref="D17:L17"/>
    <mergeCell ref="D18:L18"/>
    <mergeCell ref="D19:L19"/>
    <mergeCell ref="D12:L12"/>
    <mergeCell ref="D13:L13"/>
    <mergeCell ref="D14:L14"/>
    <mergeCell ref="D15:L15"/>
  </mergeCells>
  <pageMargins left="0.23622047244094491" right="0.23622047244094491" top="0.74803149606299213" bottom="0.74803149606299213" header="0.31496062992125984" footer="0.31496062992125984"/>
  <pageSetup paperSize="9" scale="45" fitToHeight="0"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medsCVDs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2017-03-22T09:58:17Z</dcterms:modified>
</cp:coreProperties>
</file>